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620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21">'Бланк заказа'!$B$299:$B$299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заказа'!$B$170:$B$170</definedName>
    <definedName name="ProductId64">'Бланк заказа'!$B$174:$B$174</definedName>
    <definedName name="ProductId65">'Бланк заказа'!$B$175:$B$175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заказа'!$B$190:$B$190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заказа'!$B$200:$B$200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заказа'!$B$224:$B$224</definedName>
    <definedName name="ProductId86">'Бланк заказа'!$B$230:$B$230</definedName>
    <definedName name="ProductId87">'Бланк заказа'!$B$236:$B$236</definedName>
    <definedName name="ProductId88">'Бланк заказа'!$B$237:$B$237</definedName>
    <definedName name="ProductId89">'Бланк заказа'!$B$242:$B$242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заказа'!$B$258:$B$258</definedName>
    <definedName name="ProductId93">'Бланк заказа'!$B$259:$B$259</definedName>
    <definedName name="ProductId94">'Бланк заказа'!$B$260:$B$260</definedName>
    <definedName name="ProductId95">'Бланк заказа'!$B$264:$B$264</definedName>
    <definedName name="ProductId96">'Бланк заказа'!$B$268:$B$268</definedName>
    <definedName name="ProductId97">'Бланк заказа'!$B$269:$B$269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21">'Бланк заказа'!$X$299:$X$299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заказа'!$X$149:$X$149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заказа'!$X$157:$X$157</definedName>
    <definedName name="SalesQty59">'Бланк заказа'!$X$161:$X$161</definedName>
    <definedName name="SalesQty6">'Бланк заказа'!$X$36:$X$36</definedName>
    <definedName name="SalesQty60">'Бланк заказа'!$X$162:$X$162</definedName>
    <definedName name="SalesQty61">'Бланк заказа'!$X$168:$X$168</definedName>
    <definedName name="SalesQty62">'Бланк заказа'!$X$169:$X$169</definedName>
    <definedName name="SalesQty63">'Бланк заказа'!$X$170:$X$170</definedName>
    <definedName name="SalesQty64">'Бланк заказа'!$X$174:$X$174</definedName>
    <definedName name="SalesQty65">'Бланк заказа'!$X$175:$X$175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заказа'!$X$190:$X$190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заказа'!$X$200:$X$200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заказа'!$X$224:$X$224</definedName>
    <definedName name="SalesQty86">'Бланк заказа'!$X$230:$X$230</definedName>
    <definedName name="SalesQty87">'Бланк заказа'!$X$236:$X$236</definedName>
    <definedName name="SalesQty88">'Бланк заказа'!$X$237:$X$237</definedName>
    <definedName name="SalesQty89">'Бланк заказа'!$X$242:$X$242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заказа'!$X$258:$X$258</definedName>
    <definedName name="SalesQty93">'Бланк заказа'!$X$259:$X$259</definedName>
    <definedName name="SalesQty94">'Бланк заказа'!$X$260:$X$260</definedName>
    <definedName name="SalesQty95">'Бланк заказа'!$X$264:$X$264</definedName>
    <definedName name="SalesQty96">'Бланк заказа'!$X$268:$X$268</definedName>
    <definedName name="SalesQty97">'Бланк заказа'!$X$269:$X$269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21">'Бланк заказа'!$Y$299:$Y$299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заказа'!$Y$149:$Y$149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заказа'!$Y$157:$Y$157</definedName>
    <definedName name="SalesRoundBox59">'Бланк заказа'!$Y$161:$Y$161</definedName>
    <definedName name="SalesRoundBox6">'Бланк заказа'!$Y$36:$Y$36</definedName>
    <definedName name="SalesRoundBox60">'Бланк заказа'!$Y$162:$Y$162</definedName>
    <definedName name="SalesRoundBox61">'Бланк заказа'!$Y$168:$Y$168</definedName>
    <definedName name="SalesRoundBox62">'Бланк заказа'!$Y$169:$Y$169</definedName>
    <definedName name="SalesRoundBox63">'Бланк заказа'!$Y$170:$Y$170</definedName>
    <definedName name="SalesRoundBox64">'Бланк заказа'!$Y$174:$Y$174</definedName>
    <definedName name="SalesRoundBox65">'Бланк заказа'!$Y$175:$Y$175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заказа'!$Y$190:$Y$190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заказа'!$Y$200:$Y$200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заказа'!$Y$224:$Y$224</definedName>
    <definedName name="SalesRoundBox86">'Бланк заказа'!$Y$230:$Y$230</definedName>
    <definedName name="SalesRoundBox87">'Бланк заказа'!$Y$236:$Y$236</definedName>
    <definedName name="SalesRoundBox88">'Бланк заказа'!$Y$237:$Y$237</definedName>
    <definedName name="SalesRoundBox89">'Бланк заказа'!$Y$242:$Y$242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заказа'!$Y$258:$Y$258</definedName>
    <definedName name="SalesRoundBox93">'Бланк заказа'!$Y$259:$Y$259</definedName>
    <definedName name="SalesRoundBox94">'Бланк заказа'!$Y$260:$Y$260</definedName>
    <definedName name="SalesRoundBox95">'Бланк заказа'!$Y$264:$Y$264</definedName>
    <definedName name="SalesRoundBox96">'Бланк заказа'!$Y$268:$Y$268</definedName>
    <definedName name="SalesRoundBox97">'Бланк заказа'!$Y$269:$Y$269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21">'Бланк заказа'!$W$299:$W$299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заказа'!$W$149:$W$149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заказа'!$W$157:$W$157</definedName>
    <definedName name="UnitOfMeasure59">'Бланк заказа'!$W$161:$W$161</definedName>
    <definedName name="UnitOfMeasure6">'Бланк заказа'!$W$36:$W$36</definedName>
    <definedName name="UnitOfMeasure60">'Бланк заказа'!$W$162:$W$162</definedName>
    <definedName name="UnitOfMeasure61">'Бланк заказа'!$W$168:$W$168</definedName>
    <definedName name="UnitOfMeasure62">'Бланк заказа'!$W$169:$W$169</definedName>
    <definedName name="UnitOfMeasure63">'Бланк заказа'!$W$170:$W$170</definedName>
    <definedName name="UnitOfMeasure64">'Бланк заказа'!$W$174:$W$174</definedName>
    <definedName name="UnitOfMeasure65">'Бланк заказа'!$W$175:$W$175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заказа'!$W$190:$W$190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заказа'!$W$200:$W$200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заказа'!$W$224:$W$224</definedName>
    <definedName name="UnitOfMeasure86">'Бланк заказа'!$W$230:$W$230</definedName>
    <definedName name="UnitOfMeasure87">'Бланк заказа'!$W$236:$W$236</definedName>
    <definedName name="UnitOfMeasure88">'Бланк заказа'!$W$237:$W$237</definedName>
    <definedName name="UnitOfMeasure89">'Бланк заказа'!$W$242:$W$242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заказа'!$W$258:$W$258</definedName>
    <definedName name="UnitOfMeasure93">'Бланк заказа'!$W$259:$W$259</definedName>
    <definedName name="UnitOfMeasure94">'Бланк заказа'!$W$260:$W$260</definedName>
    <definedName name="UnitOfMeasure95">'Бланк заказа'!$W$264:$W$264</definedName>
    <definedName name="UnitOfMeasure96">'Бланк заказа'!$W$268:$W$268</definedName>
    <definedName name="UnitOfMeasure97">'Бланк заказа'!$W$269:$W$269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I312" i="2" l="1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X301" i="2"/>
  <c r="Y300" i="2"/>
  <c r="X300" i="2"/>
  <c r="BO299" i="2"/>
  <c r="BM299" i="2"/>
  <c r="Z299" i="2"/>
  <c r="Y299" i="2"/>
  <c r="BP299" i="2" s="1"/>
  <c r="BO298" i="2"/>
  <c r="BN298" i="2"/>
  <c r="BM298" i="2"/>
  <c r="Z298" i="2"/>
  <c r="Y298" i="2"/>
  <c r="BP298" i="2" s="1"/>
  <c r="BO297" i="2"/>
  <c r="BM297" i="2"/>
  <c r="Z297" i="2"/>
  <c r="Y297" i="2"/>
  <c r="BP297" i="2" s="1"/>
  <c r="BO296" i="2"/>
  <c r="BN296" i="2"/>
  <c r="BM296" i="2"/>
  <c r="Z296" i="2"/>
  <c r="Y296" i="2"/>
  <c r="BP296" i="2" s="1"/>
  <c r="BO295" i="2"/>
  <c r="BM295" i="2"/>
  <c r="Z295" i="2"/>
  <c r="Y295" i="2"/>
  <c r="BP295" i="2" s="1"/>
  <c r="BO294" i="2"/>
  <c r="BN294" i="2"/>
  <c r="BM294" i="2"/>
  <c r="Z294" i="2"/>
  <c r="Y294" i="2"/>
  <c r="BP294" i="2" s="1"/>
  <c r="BO293" i="2"/>
  <c r="BM293" i="2"/>
  <c r="Z293" i="2"/>
  <c r="Y293" i="2"/>
  <c r="BP293" i="2" s="1"/>
  <c r="BO292" i="2"/>
  <c r="BN292" i="2"/>
  <c r="BM292" i="2"/>
  <c r="Z292" i="2"/>
  <c r="Y292" i="2"/>
  <c r="BP292" i="2" s="1"/>
  <c r="BO291" i="2"/>
  <c r="BM291" i="2"/>
  <c r="Z291" i="2"/>
  <c r="Y291" i="2"/>
  <c r="BP291" i="2" s="1"/>
  <c r="BO290" i="2"/>
  <c r="BN290" i="2"/>
  <c r="BM290" i="2"/>
  <c r="Z290" i="2"/>
  <c r="Y290" i="2"/>
  <c r="BP290" i="2" s="1"/>
  <c r="BO289" i="2"/>
  <c r="BM289" i="2"/>
  <c r="Z289" i="2"/>
  <c r="Y289" i="2"/>
  <c r="BP289" i="2" s="1"/>
  <c r="BO288" i="2"/>
  <c r="BN288" i="2"/>
  <c r="BM288" i="2"/>
  <c r="Z288" i="2"/>
  <c r="Y288" i="2"/>
  <c r="BP288" i="2" s="1"/>
  <c r="BO287" i="2"/>
  <c r="BM287" i="2"/>
  <c r="Z287" i="2"/>
  <c r="Y287" i="2"/>
  <c r="BP287" i="2" s="1"/>
  <c r="BO286" i="2"/>
  <c r="BN286" i="2"/>
  <c r="BM286" i="2"/>
  <c r="Z286" i="2"/>
  <c r="Y286" i="2"/>
  <c r="BP286" i="2" s="1"/>
  <c r="BO285" i="2"/>
  <c r="BM285" i="2"/>
  <c r="Z285" i="2"/>
  <c r="Y285" i="2"/>
  <c r="BP285" i="2" s="1"/>
  <c r="BO284" i="2"/>
  <c r="BN284" i="2"/>
  <c r="BM284" i="2"/>
  <c r="Z284" i="2"/>
  <c r="Y284" i="2"/>
  <c r="BP284" i="2" s="1"/>
  <c r="BO283" i="2"/>
  <c r="BM283" i="2"/>
  <c r="Z283" i="2"/>
  <c r="Y283" i="2"/>
  <c r="BP283" i="2" s="1"/>
  <c r="BO282" i="2"/>
  <c r="BN282" i="2"/>
  <c r="BM282" i="2"/>
  <c r="Z282" i="2"/>
  <c r="Y282" i="2"/>
  <c r="BP282" i="2" s="1"/>
  <c r="BO281" i="2"/>
  <c r="BM281" i="2"/>
  <c r="Z281" i="2"/>
  <c r="Y281" i="2"/>
  <c r="BP281" i="2" s="1"/>
  <c r="BO280" i="2"/>
  <c r="BN280" i="2"/>
  <c r="BM280" i="2"/>
  <c r="Z280" i="2"/>
  <c r="Z300" i="2" s="1"/>
  <c r="Y280" i="2"/>
  <c r="BP280" i="2" s="1"/>
  <c r="BO279" i="2"/>
  <c r="BM279" i="2"/>
  <c r="Z279" i="2"/>
  <c r="Y279" i="2"/>
  <c r="BP279" i="2" s="1"/>
  <c r="X277" i="2"/>
  <c r="Y276" i="2"/>
  <c r="X276" i="2"/>
  <c r="BO275" i="2"/>
  <c r="BM275" i="2"/>
  <c r="Z275" i="2"/>
  <c r="Y275" i="2"/>
  <c r="BP275" i="2" s="1"/>
  <c r="P275" i="2"/>
  <c r="BP274" i="2"/>
  <c r="BO274" i="2"/>
  <c r="BN274" i="2"/>
  <c r="BM274" i="2"/>
  <c r="Z274" i="2"/>
  <c r="Z276" i="2" s="1"/>
  <c r="Y274" i="2"/>
  <c r="BO273" i="2"/>
  <c r="BM273" i="2"/>
  <c r="Z273" i="2"/>
  <c r="Y273" i="2"/>
  <c r="BP273" i="2" s="1"/>
  <c r="X271" i="2"/>
  <c r="X270" i="2"/>
  <c r="BO269" i="2"/>
  <c r="BM269" i="2"/>
  <c r="Z269" i="2"/>
  <c r="Y269" i="2"/>
  <c r="BP269" i="2" s="1"/>
  <c r="BO268" i="2"/>
  <c r="BM268" i="2"/>
  <c r="Z268" i="2"/>
  <c r="Z270" i="2" s="1"/>
  <c r="Y268" i="2"/>
  <c r="Y270" i="2" s="1"/>
  <c r="X266" i="2"/>
  <c r="X265" i="2"/>
  <c r="BO264" i="2"/>
  <c r="BM264" i="2"/>
  <c r="Z264" i="2"/>
  <c r="Z265" i="2" s="1"/>
  <c r="Y264" i="2"/>
  <c r="Y266" i="2" s="1"/>
  <c r="Y262" i="2"/>
  <c r="X262" i="2"/>
  <c r="X261" i="2"/>
  <c r="BO260" i="2"/>
  <c r="BM260" i="2"/>
  <c r="Z260" i="2"/>
  <c r="Y260" i="2"/>
  <c r="BP260" i="2" s="1"/>
  <c r="BP259" i="2"/>
  <c r="BO259" i="2"/>
  <c r="BN259" i="2"/>
  <c r="BM259" i="2"/>
  <c r="Z259" i="2"/>
  <c r="Y259" i="2"/>
  <c r="BO258" i="2"/>
  <c r="BM258" i="2"/>
  <c r="Z258" i="2"/>
  <c r="Z261" i="2" s="1"/>
  <c r="Y258" i="2"/>
  <c r="Y261" i="2" s="1"/>
  <c r="Y254" i="2"/>
  <c r="X254" i="2"/>
  <c r="X253" i="2"/>
  <c r="BO252" i="2"/>
  <c r="BN252" i="2"/>
  <c r="BM252" i="2"/>
  <c r="Z252" i="2"/>
  <c r="Z253" i="2" s="1"/>
  <c r="Y252" i="2"/>
  <c r="Y253" i="2" s="1"/>
  <c r="P252" i="2"/>
  <c r="Y250" i="2"/>
  <c r="X250" i="2"/>
  <c r="X249" i="2"/>
  <c r="BO248" i="2"/>
  <c r="BN248" i="2"/>
  <c r="BM248" i="2"/>
  <c r="Z248" i="2"/>
  <c r="Z249" i="2" s="1"/>
  <c r="Y248" i="2"/>
  <c r="Y249" i="2" s="1"/>
  <c r="Y244" i="2"/>
  <c r="X244" i="2"/>
  <c r="Z243" i="2"/>
  <c r="X243" i="2"/>
  <c r="BO242" i="2"/>
  <c r="BN242" i="2"/>
  <c r="BM242" i="2"/>
  <c r="Z242" i="2"/>
  <c r="Y242" i="2"/>
  <c r="Y243" i="2" s="1"/>
  <c r="P242" i="2"/>
  <c r="Y239" i="2"/>
  <c r="X239" i="2"/>
  <c r="Z238" i="2"/>
  <c r="X238" i="2"/>
  <c r="BO237" i="2"/>
  <c r="BN237" i="2"/>
  <c r="BM237" i="2"/>
  <c r="Z237" i="2"/>
  <c r="Y237" i="2"/>
  <c r="Y238" i="2" s="1"/>
  <c r="P237" i="2"/>
  <c r="BP236" i="2"/>
  <c r="BO236" i="2"/>
  <c r="BN236" i="2"/>
  <c r="BM236" i="2"/>
  <c r="Z236" i="2"/>
  <c r="Y236" i="2"/>
  <c r="P236" i="2"/>
  <c r="Y232" i="2"/>
  <c r="X232" i="2"/>
  <c r="Z231" i="2"/>
  <c r="Y231" i="2"/>
  <c r="X231" i="2"/>
  <c r="BP230" i="2"/>
  <c r="BO230" i="2"/>
  <c r="BN230" i="2"/>
  <c r="BM230" i="2"/>
  <c r="Z230" i="2"/>
  <c r="Y230" i="2"/>
  <c r="P230" i="2"/>
  <c r="X226" i="2"/>
  <c r="X225" i="2"/>
  <c r="BP224" i="2"/>
  <c r="BO224" i="2"/>
  <c r="BN224" i="2"/>
  <c r="BM224" i="2"/>
  <c r="Z224" i="2"/>
  <c r="Y224" i="2"/>
  <c r="P224" i="2"/>
  <c r="BO223" i="2"/>
  <c r="BM223" i="2"/>
  <c r="Z223" i="2"/>
  <c r="Z225" i="2" s="1"/>
  <c r="Y223" i="2"/>
  <c r="BP223" i="2" s="1"/>
  <c r="P223" i="2"/>
  <c r="Y220" i="2"/>
  <c r="X220" i="2"/>
  <c r="X219" i="2"/>
  <c r="BO218" i="2"/>
  <c r="BM218" i="2"/>
  <c r="Z218" i="2"/>
  <c r="Z219" i="2" s="1"/>
  <c r="Y218" i="2"/>
  <c r="Y219" i="2" s="1"/>
  <c r="P218" i="2"/>
  <c r="Y215" i="2"/>
  <c r="X215" i="2"/>
  <c r="X214" i="2"/>
  <c r="BO213" i="2"/>
  <c r="BM213" i="2"/>
  <c r="Z213" i="2"/>
  <c r="Z214" i="2" s="1"/>
  <c r="Y213" i="2"/>
  <c r="Y214" i="2" s="1"/>
  <c r="P213" i="2"/>
  <c r="X210" i="2"/>
  <c r="X209" i="2"/>
  <c r="BO208" i="2"/>
  <c r="BM208" i="2"/>
  <c r="Z208" i="2"/>
  <c r="Y208" i="2"/>
  <c r="BP208" i="2" s="1"/>
  <c r="P208" i="2"/>
  <c r="BP207" i="2"/>
  <c r="BO207" i="2"/>
  <c r="BM207" i="2"/>
  <c r="Z207" i="2"/>
  <c r="Y207" i="2"/>
  <c r="BN207" i="2" s="1"/>
  <c r="P207" i="2"/>
  <c r="BO206" i="2"/>
  <c r="BM206" i="2"/>
  <c r="Z206" i="2"/>
  <c r="Y206" i="2"/>
  <c r="BP206" i="2" s="1"/>
  <c r="P206" i="2"/>
  <c r="BO205" i="2"/>
  <c r="BM205" i="2"/>
  <c r="Z205" i="2"/>
  <c r="Z209" i="2" s="1"/>
  <c r="Y205" i="2"/>
  <c r="BP205" i="2" s="1"/>
  <c r="P205" i="2"/>
  <c r="X202" i="2"/>
  <c r="Z201" i="2"/>
  <c r="Y201" i="2"/>
  <c r="X201" i="2"/>
  <c r="BO200" i="2"/>
  <c r="BM200" i="2"/>
  <c r="Z200" i="2"/>
  <c r="Y200" i="2"/>
  <c r="BP200" i="2" s="1"/>
  <c r="P200" i="2"/>
  <c r="BP199" i="2"/>
  <c r="BO199" i="2"/>
  <c r="BN199" i="2"/>
  <c r="BM199" i="2"/>
  <c r="Z199" i="2"/>
  <c r="Y199" i="2"/>
  <c r="P199" i="2"/>
  <c r="BO198" i="2"/>
  <c r="BN198" i="2"/>
  <c r="BM198" i="2"/>
  <c r="Z198" i="2"/>
  <c r="Y198" i="2"/>
  <c r="BP198" i="2" s="1"/>
  <c r="P198" i="2"/>
  <c r="BP197" i="2"/>
  <c r="BO197" i="2"/>
  <c r="BN197" i="2"/>
  <c r="BM197" i="2"/>
  <c r="Z197" i="2"/>
  <c r="Y197" i="2"/>
  <c r="P197" i="2"/>
  <c r="BO196" i="2"/>
  <c r="BM196" i="2"/>
  <c r="Z196" i="2"/>
  <c r="Y196" i="2"/>
  <c r="BP196" i="2" s="1"/>
  <c r="P196" i="2"/>
  <c r="BO195" i="2"/>
  <c r="BM195" i="2"/>
  <c r="Z195" i="2"/>
  <c r="Y195" i="2"/>
  <c r="BP195" i="2" s="1"/>
  <c r="P195" i="2"/>
  <c r="X192" i="2"/>
  <c r="Y191" i="2"/>
  <c r="X191" i="2"/>
  <c r="BO190" i="2"/>
  <c r="BM190" i="2"/>
  <c r="Z190" i="2"/>
  <c r="Y190" i="2"/>
  <c r="BP190" i="2" s="1"/>
  <c r="P190" i="2"/>
  <c r="BO189" i="2"/>
  <c r="BN189" i="2"/>
  <c r="BM189" i="2"/>
  <c r="Z189" i="2"/>
  <c r="Z191" i="2" s="1"/>
  <c r="Y189" i="2"/>
  <c r="BP189" i="2" s="1"/>
  <c r="P189" i="2"/>
  <c r="BO188" i="2"/>
  <c r="BN188" i="2"/>
  <c r="BM188" i="2"/>
  <c r="Z188" i="2"/>
  <c r="Y188" i="2"/>
  <c r="BP188" i="2" s="1"/>
  <c r="P188" i="2"/>
  <c r="X185" i="2"/>
  <c r="Z184" i="2"/>
  <c r="X184" i="2"/>
  <c r="BO183" i="2"/>
  <c r="BN183" i="2"/>
  <c r="BM183" i="2"/>
  <c r="Z183" i="2"/>
  <c r="Y183" i="2"/>
  <c r="BP183" i="2" s="1"/>
  <c r="P183" i="2"/>
  <c r="BP182" i="2"/>
  <c r="BO182" i="2"/>
  <c r="BN182" i="2"/>
  <c r="BM182" i="2"/>
  <c r="Z182" i="2"/>
  <c r="Y182" i="2"/>
  <c r="P182" i="2"/>
  <c r="BO181" i="2"/>
  <c r="BM181" i="2"/>
  <c r="Z181" i="2"/>
  <c r="Y181" i="2"/>
  <c r="Y184" i="2" s="1"/>
  <c r="P181" i="2"/>
  <c r="Y177" i="2"/>
  <c r="X177" i="2"/>
  <c r="X176" i="2"/>
  <c r="BO175" i="2"/>
  <c r="BM175" i="2"/>
  <c r="Z175" i="2"/>
  <c r="Y175" i="2"/>
  <c r="BP175" i="2" s="1"/>
  <c r="P175" i="2"/>
  <c r="BP174" i="2"/>
  <c r="BO174" i="2"/>
  <c r="BM174" i="2"/>
  <c r="Z174" i="2"/>
  <c r="Z176" i="2" s="1"/>
  <c r="Y174" i="2"/>
  <c r="BN174" i="2" s="1"/>
  <c r="X172" i="2"/>
  <c r="X171" i="2"/>
  <c r="BP170" i="2"/>
  <c r="BO170" i="2"/>
  <c r="BN170" i="2"/>
  <c r="BM170" i="2"/>
  <c r="Z170" i="2"/>
  <c r="Y170" i="2"/>
  <c r="P170" i="2"/>
  <c r="BO169" i="2"/>
  <c r="BM169" i="2"/>
  <c r="Z169" i="2"/>
  <c r="Y169" i="2"/>
  <c r="BP169" i="2" s="1"/>
  <c r="P169" i="2"/>
  <c r="BO168" i="2"/>
  <c r="BM168" i="2"/>
  <c r="Z168" i="2"/>
  <c r="Z171" i="2" s="1"/>
  <c r="Y168" i="2"/>
  <c r="BP168" i="2" s="1"/>
  <c r="P168" i="2"/>
  <c r="X164" i="2"/>
  <c r="Y163" i="2"/>
  <c r="X163" i="2"/>
  <c r="X306" i="2" s="1"/>
  <c r="BO162" i="2"/>
  <c r="BM162" i="2"/>
  <c r="Z162" i="2"/>
  <c r="Y162" i="2"/>
  <c r="BP162" i="2" s="1"/>
  <c r="P162" i="2"/>
  <c r="BO161" i="2"/>
  <c r="BN161" i="2"/>
  <c r="BM161" i="2"/>
  <c r="Z161" i="2"/>
  <c r="Z163" i="2" s="1"/>
  <c r="Y161" i="2"/>
  <c r="Y164" i="2" s="1"/>
  <c r="P161" i="2"/>
  <c r="X159" i="2"/>
  <c r="Y158" i="2"/>
  <c r="X158" i="2"/>
  <c r="BO157" i="2"/>
  <c r="BN157" i="2"/>
  <c r="BM157" i="2"/>
  <c r="Z157" i="2"/>
  <c r="Y157" i="2"/>
  <c r="BP157" i="2" s="1"/>
  <c r="P157" i="2"/>
  <c r="BO156" i="2"/>
  <c r="BN156" i="2"/>
  <c r="BM156" i="2"/>
  <c r="Z156" i="2"/>
  <c r="Z158" i="2" s="1"/>
  <c r="Y156" i="2"/>
  <c r="BP156" i="2" s="1"/>
  <c r="P156" i="2"/>
  <c r="BP155" i="2"/>
  <c r="BO155" i="2"/>
  <c r="BN155" i="2"/>
  <c r="BM155" i="2"/>
  <c r="Z155" i="2"/>
  <c r="Y155" i="2"/>
  <c r="BO154" i="2"/>
  <c r="BN154" i="2"/>
  <c r="BM154" i="2"/>
  <c r="Z154" i="2"/>
  <c r="Y154" i="2"/>
  <c r="Y159" i="2" s="1"/>
  <c r="Y151" i="2"/>
  <c r="X151" i="2"/>
  <c r="Z150" i="2"/>
  <c r="Y150" i="2"/>
  <c r="X150" i="2"/>
  <c r="BO149" i="2"/>
  <c r="BN149" i="2"/>
  <c r="BM149" i="2"/>
  <c r="Z149" i="2"/>
  <c r="Y149" i="2"/>
  <c r="BP149" i="2" s="1"/>
  <c r="X145" i="2"/>
  <c r="Z144" i="2"/>
  <c r="Y144" i="2"/>
  <c r="X144" i="2"/>
  <c r="BO143" i="2"/>
  <c r="BM143" i="2"/>
  <c r="Z143" i="2"/>
  <c r="Y143" i="2"/>
  <c r="BP143" i="2" s="1"/>
  <c r="P143" i="2"/>
  <c r="X140" i="2"/>
  <c r="Z139" i="2"/>
  <c r="Y139" i="2"/>
  <c r="X139" i="2"/>
  <c r="BO138" i="2"/>
  <c r="BM138" i="2"/>
  <c r="Z138" i="2"/>
  <c r="Y138" i="2"/>
  <c r="BP138" i="2" s="1"/>
  <c r="P138" i="2"/>
  <c r="BP137" i="2"/>
  <c r="BO137" i="2"/>
  <c r="BN137" i="2"/>
  <c r="BM137" i="2"/>
  <c r="Z137" i="2"/>
  <c r="Y137" i="2"/>
  <c r="P137" i="2"/>
  <c r="X134" i="2"/>
  <c r="Z133" i="2"/>
  <c r="Y133" i="2"/>
  <c r="X133" i="2"/>
  <c r="BP132" i="2"/>
  <c r="BO132" i="2"/>
  <c r="BN132" i="2"/>
  <c r="BM132" i="2"/>
  <c r="Z132" i="2"/>
  <c r="Y132" i="2"/>
  <c r="Y134" i="2" s="1"/>
  <c r="X129" i="2"/>
  <c r="Y128" i="2"/>
  <c r="X128" i="2"/>
  <c r="BO127" i="2"/>
  <c r="BN127" i="2"/>
  <c r="BM127" i="2"/>
  <c r="Z127" i="2"/>
  <c r="Z128" i="2" s="1"/>
  <c r="Y127" i="2"/>
  <c r="Y129" i="2" s="1"/>
  <c r="X124" i="2"/>
  <c r="X123" i="2"/>
  <c r="BO122" i="2"/>
  <c r="BM122" i="2"/>
  <c r="Z122" i="2"/>
  <c r="Y122" i="2"/>
  <c r="BP122" i="2" s="1"/>
  <c r="P122" i="2"/>
  <c r="BO121" i="2"/>
  <c r="BM121" i="2"/>
  <c r="Z121" i="2"/>
  <c r="Z123" i="2" s="1"/>
  <c r="Y121" i="2"/>
  <c r="Y124" i="2" s="1"/>
  <c r="P121" i="2"/>
  <c r="X118" i="2"/>
  <c r="Z117" i="2"/>
  <c r="Y117" i="2"/>
  <c r="X117" i="2"/>
  <c r="BO116" i="2"/>
  <c r="BM116" i="2"/>
  <c r="Z116" i="2"/>
  <c r="Y116" i="2"/>
  <c r="BP116" i="2" s="1"/>
  <c r="P116" i="2"/>
  <c r="BP115" i="2"/>
  <c r="BO115" i="2"/>
  <c r="BN115" i="2"/>
  <c r="BM115" i="2"/>
  <c r="Z115" i="2"/>
  <c r="Y115" i="2"/>
  <c r="P115" i="2"/>
  <c r="BO114" i="2"/>
  <c r="BN114" i="2"/>
  <c r="BM114" i="2"/>
  <c r="Z114" i="2"/>
  <c r="Y114" i="2"/>
  <c r="BP114" i="2" s="1"/>
  <c r="P114" i="2"/>
  <c r="Y111" i="2"/>
  <c r="X111" i="2"/>
  <c r="X110" i="2"/>
  <c r="BO109" i="2"/>
  <c r="BN109" i="2"/>
  <c r="BM109" i="2"/>
  <c r="Z109" i="2"/>
  <c r="Z110" i="2" s="1"/>
  <c r="Y109" i="2"/>
  <c r="Y110" i="2" s="1"/>
  <c r="P109" i="2"/>
  <c r="BP108" i="2"/>
  <c r="BO108" i="2"/>
  <c r="BN108" i="2"/>
  <c r="BM108" i="2"/>
  <c r="Z108" i="2"/>
  <c r="Y108" i="2"/>
  <c r="P108" i="2"/>
  <c r="X105" i="2"/>
  <c r="X104" i="2"/>
  <c r="BP103" i="2"/>
  <c r="BO103" i="2"/>
  <c r="BN103" i="2"/>
  <c r="BM103" i="2"/>
  <c r="Z103" i="2"/>
  <c r="Y103" i="2"/>
  <c r="P103" i="2"/>
  <c r="BO102" i="2"/>
  <c r="BM102" i="2"/>
  <c r="Z102" i="2"/>
  <c r="Y102" i="2"/>
  <c r="BP102" i="2" s="1"/>
  <c r="P102" i="2"/>
  <c r="BO101" i="2"/>
  <c r="BM101" i="2"/>
  <c r="Z101" i="2"/>
  <c r="Y101" i="2"/>
  <c r="BP101" i="2" s="1"/>
  <c r="P101" i="2"/>
  <c r="BP100" i="2"/>
  <c r="BO100" i="2"/>
  <c r="BN100" i="2"/>
  <c r="BM100" i="2"/>
  <c r="Z100" i="2"/>
  <c r="Y100" i="2"/>
  <c r="P100" i="2"/>
  <c r="BO99" i="2"/>
  <c r="BM99" i="2"/>
  <c r="Z99" i="2"/>
  <c r="Z104" i="2" s="1"/>
  <c r="Y99" i="2"/>
  <c r="BN99" i="2" s="1"/>
  <c r="P99" i="2"/>
  <c r="BP98" i="2"/>
  <c r="BO98" i="2"/>
  <c r="BN98" i="2"/>
  <c r="BM98" i="2"/>
  <c r="Z98" i="2"/>
  <c r="Y98" i="2"/>
  <c r="P98" i="2"/>
  <c r="BO97" i="2"/>
  <c r="BM97" i="2"/>
  <c r="Z97" i="2"/>
  <c r="Y97" i="2"/>
  <c r="BN97" i="2" s="1"/>
  <c r="P97" i="2"/>
  <c r="X94" i="2"/>
  <c r="X93" i="2"/>
  <c r="BO92" i="2"/>
  <c r="BM92" i="2"/>
  <c r="Z92" i="2"/>
  <c r="Y92" i="2"/>
  <c r="BN92" i="2" s="1"/>
  <c r="P92" i="2"/>
  <c r="BP91" i="2"/>
  <c r="BO91" i="2"/>
  <c r="BM91" i="2"/>
  <c r="Z91" i="2"/>
  <c r="Y91" i="2"/>
  <c r="BN91" i="2" s="1"/>
  <c r="P91" i="2"/>
  <c r="BO90" i="2"/>
  <c r="BM90" i="2"/>
  <c r="Z90" i="2"/>
  <c r="Z93" i="2" s="1"/>
  <c r="Y90" i="2"/>
  <c r="BP90" i="2" s="1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BP84" i="2" s="1"/>
  <c r="P84" i="2"/>
  <c r="BP83" i="2"/>
  <c r="BO83" i="2"/>
  <c r="BN83" i="2"/>
  <c r="BM83" i="2"/>
  <c r="Z83" i="2"/>
  <c r="Y83" i="2"/>
  <c r="P83" i="2"/>
  <c r="BO82" i="2"/>
  <c r="BN82" i="2"/>
  <c r="BM82" i="2"/>
  <c r="Z82" i="2"/>
  <c r="Y82" i="2"/>
  <c r="BP82" i="2" s="1"/>
  <c r="BP81" i="2"/>
  <c r="BO81" i="2"/>
  <c r="BN81" i="2"/>
  <c r="BM81" i="2"/>
  <c r="Z81" i="2"/>
  <c r="Y81" i="2"/>
  <c r="P81" i="2"/>
  <c r="BO80" i="2"/>
  <c r="BM80" i="2"/>
  <c r="Z80" i="2"/>
  <c r="Z86" i="2" s="1"/>
  <c r="Y80" i="2"/>
  <c r="BN80" i="2" s="1"/>
  <c r="P80" i="2"/>
  <c r="Y77" i="2"/>
  <c r="X77" i="2"/>
  <c r="X76" i="2"/>
  <c r="BO75" i="2"/>
  <c r="BM75" i="2"/>
  <c r="Z75" i="2"/>
  <c r="Z76" i="2" s="1"/>
  <c r="Y75" i="2"/>
  <c r="BN75" i="2" s="1"/>
  <c r="P75" i="2"/>
  <c r="BP74" i="2"/>
  <c r="BO74" i="2"/>
  <c r="BM74" i="2"/>
  <c r="Z74" i="2"/>
  <c r="Y74" i="2"/>
  <c r="BN74" i="2" s="1"/>
  <c r="P74" i="2"/>
  <c r="Y71" i="2"/>
  <c r="X71" i="2"/>
  <c r="Z70" i="2"/>
  <c r="Y70" i="2"/>
  <c r="X70" i="2"/>
  <c r="BP69" i="2"/>
  <c r="BO69" i="2"/>
  <c r="BM69" i="2"/>
  <c r="Z69" i="2"/>
  <c r="Y69" i="2"/>
  <c r="BN69" i="2" s="1"/>
  <c r="P69" i="2"/>
  <c r="X66" i="2"/>
  <c r="X65" i="2"/>
  <c r="BP64" i="2"/>
  <c r="BO64" i="2"/>
  <c r="BM64" i="2"/>
  <c r="Z64" i="2"/>
  <c r="Y64" i="2"/>
  <c r="BN64" i="2" s="1"/>
  <c r="P64" i="2"/>
  <c r="BO63" i="2"/>
  <c r="BM63" i="2"/>
  <c r="Z63" i="2"/>
  <c r="Z65" i="2" s="1"/>
  <c r="Y63" i="2"/>
  <c r="BP63" i="2" s="1"/>
  <c r="P63" i="2"/>
  <c r="X60" i="2"/>
  <c r="X59" i="2"/>
  <c r="BO58" i="2"/>
  <c r="BM58" i="2"/>
  <c r="Z58" i="2"/>
  <c r="Y58" i="2"/>
  <c r="BP58" i="2" s="1"/>
  <c r="P58" i="2"/>
  <c r="BO57" i="2"/>
  <c r="BM57" i="2"/>
  <c r="Z57" i="2"/>
  <c r="Y57" i="2"/>
  <c r="BP57" i="2" s="1"/>
  <c r="P57" i="2"/>
  <c r="BP56" i="2"/>
  <c r="BO56" i="2"/>
  <c r="BN56" i="2"/>
  <c r="BM56" i="2"/>
  <c r="Z56" i="2"/>
  <c r="Y56" i="2"/>
  <c r="P56" i="2"/>
  <c r="BO55" i="2"/>
  <c r="BN55" i="2"/>
  <c r="BM55" i="2"/>
  <c r="Z55" i="2"/>
  <c r="Y55" i="2"/>
  <c r="BP55" i="2" s="1"/>
  <c r="P55" i="2"/>
  <c r="BP54" i="2"/>
  <c r="BO54" i="2"/>
  <c r="BN54" i="2"/>
  <c r="BM54" i="2"/>
  <c r="Z54" i="2"/>
  <c r="Y54" i="2"/>
  <c r="P54" i="2"/>
  <c r="BO53" i="2"/>
  <c r="BM53" i="2"/>
  <c r="Z53" i="2"/>
  <c r="Y53" i="2"/>
  <c r="BP53" i="2" s="1"/>
  <c r="P53" i="2"/>
  <c r="BO52" i="2"/>
  <c r="BM52" i="2"/>
  <c r="Z52" i="2"/>
  <c r="Y52" i="2"/>
  <c r="BP52" i="2" s="1"/>
  <c r="P52" i="2"/>
  <c r="BP51" i="2"/>
  <c r="BO51" i="2"/>
  <c r="BN51" i="2"/>
  <c r="BM51" i="2"/>
  <c r="Z51" i="2"/>
  <c r="Y51" i="2"/>
  <c r="P51" i="2"/>
  <c r="BO50" i="2"/>
  <c r="BM50" i="2"/>
  <c r="Z50" i="2"/>
  <c r="Y50" i="2"/>
  <c r="BN50" i="2" s="1"/>
  <c r="P50" i="2"/>
  <c r="BP49" i="2"/>
  <c r="BO49" i="2"/>
  <c r="BN49" i="2"/>
  <c r="BM49" i="2"/>
  <c r="Z49" i="2"/>
  <c r="Y49" i="2"/>
  <c r="P49" i="2"/>
  <c r="BO48" i="2"/>
  <c r="BM48" i="2"/>
  <c r="Z48" i="2"/>
  <c r="Y48" i="2"/>
  <c r="BP48" i="2" s="1"/>
  <c r="P48" i="2"/>
  <c r="BP47" i="2"/>
  <c r="BO47" i="2"/>
  <c r="BM47" i="2"/>
  <c r="Z47" i="2"/>
  <c r="Z59" i="2" s="1"/>
  <c r="Y47" i="2"/>
  <c r="Y60" i="2" s="1"/>
  <c r="P47" i="2"/>
  <c r="Y44" i="2"/>
  <c r="X44" i="2"/>
  <c r="Z43" i="2"/>
  <c r="Y43" i="2"/>
  <c r="X43" i="2"/>
  <c r="BP42" i="2"/>
  <c r="BO42" i="2"/>
  <c r="BM42" i="2"/>
  <c r="Z42" i="2"/>
  <c r="Y42" i="2"/>
  <c r="BN42" i="2" s="1"/>
  <c r="P42" i="2"/>
  <c r="X39" i="2"/>
  <c r="X38" i="2"/>
  <c r="BP37" i="2"/>
  <c r="BO37" i="2"/>
  <c r="BM37" i="2"/>
  <c r="Z37" i="2"/>
  <c r="Y37" i="2"/>
  <c r="BN37" i="2" s="1"/>
  <c r="P37" i="2"/>
  <c r="BO36" i="2"/>
  <c r="BM36" i="2"/>
  <c r="Z36" i="2"/>
  <c r="Z38" i="2" s="1"/>
  <c r="Y36" i="2"/>
  <c r="Y39" i="2" s="1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BP30" i="2" s="1"/>
  <c r="P30" i="2"/>
  <c r="BP29" i="2"/>
  <c r="BO29" i="2"/>
  <c r="BN29" i="2"/>
  <c r="BM29" i="2"/>
  <c r="Z29" i="2"/>
  <c r="Y29" i="2"/>
  <c r="P29" i="2"/>
  <c r="BO28" i="2"/>
  <c r="BN28" i="2"/>
  <c r="BM28" i="2"/>
  <c r="Z28" i="2"/>
  <c r="Z32" i="2" s="1"/>
  <c r="Y28" i="2"/>
  <c r="Y33" i="2" s="1"/>
  <c r="P28" i="2"/>
  <c r="Y24" i="2"/>
  <c r="X24" i="2"/>
  <c r="X302" i="2" s="1"/>
  <c r="X23" i="2"/>
  <c r="BO22" i="2"/>
  <c r="X304" i="2" s="1"/>
  <c r="BN22" i="2"/>
  <c r="BM22" i="2"/>
  <c r="X303" i="2" s="1"/>
  <c r="Z22" i="2"/>
  <c r="Z23" i="2" s="1"/>
  <c r="Y22" i="2"/>
  <c r="Y23" i="2" s="1"/>
  <c r="P22" i="2"/>
  <c r="H10" i="2"/>
  <c r="F10" i="2"/>
  <c r="A9" i="2"/>
  <c r="A10" i="2" s="1"/>
  <c r="D7" i="2"/>
  <c r="Q6" i="2"/>
  <c r="P2" i="2"/>
  <c r="X305" i="2" l="1"/>
  <c r="Z307" i="2"/>
  <c r="Y94" i="2"/>
  <c r="Y210" i="2"/>
  <c r="Y185" i="2"/>
  <c r="BN31" i="2"/>
  <c r="BN36" i="2"/>
  <c r="BN58" i="2"/>
  <c r="BN63" i="2"/>
  <c r="BN85" i="2"/>
  <c r="BN90" i="2"/>
  <c r="Y104" i="2"/>
  <c r="Y118" i="2"/>
  <c r="BN122" i="2"/>
  <c r="Y140" i="2"/>
  <c r="Y145" i="2"/>
  <c r="Y171" i="2"/>
  <c r="Y202" i="2"/>
  <c r="BN206" i="2"/>
  <c r="BN268" i="2"/>
  <c r="Y301" i="2"/>
  <c r="Y38" i="2"/>
  <c r="Y65" i="2"/>
  <c r="BN53" i="2"/>
  <c r="BN102" i="2"/>
  <c r="BP127" i="2"/>
  <c r="BP161" i="2"/>
  <c r="BN169" i="2"/>
  <c r="Y192" i="2"/>
  <c r="BN196" i="2"/>
  <c r="Y225" i="2"/>
  <c r="BN264" i="2"/>
  <c r="Y271" i="2"/>
  <c r="Y277" i="2"/>
  <c r="BN208" i="2"/>
  <c r="BN213" i="2"/>
  <c r="BN218" i="2"/>
  <c r="BN223" i="2"/>
  <c r="BN258" i="2"/>
  <c r="BN260" i="2"/>
  <c r="BP268" i="2"/>
  <c r="BP36" i="2"/>
  <c r="Y66" i="2"/>
  <c r="Y302" i="2" s="1"/>
  <c r="Y105" i="2"/>
  <c r="Y172" i="2"/>
  <c r="BP264" i="2"/>
  <c r="Y226" i="2"/>
  <c r="F9" i="2"/>
  <c r="BP28" i="2"/>
  <c r="BN30" i="2"/>
  <c r="Y303" i="2" s="1"/>
  <c r="BN57" i="2"/>
  <c r="BN84" i="2"/>
  <c r="BP109" i="2"/>
  <c r="BN116" i="2"/>
  <c r="BN121" i="2"/>
  <c r="BN138" i="2"/>
  <c r="BN143" i="2"/>
  <c r="BP154" i="2"/>
  <c r="BN200" i="2"/>
  <c r="BN205" i="2"/>
  <c r="BP248" i="2"/>
  <c r="BP252" i="2"/>
  <c r="Y265" i="2"/>
  <c r="BN273" i="2"/>
  <c r="BN279" i="2"/>
  <c r="BN281" i="2"/>
  <c r="BN283" i="2"/>
  <c r="BN285" i="2"/>
  <c r="BN287" i="2"/>
  <c r="BN289" i="2"/>
  <c r="BN291" i="2"/>
  <c r="BN293" i="2"/>
  <c r="BN295" i="2"/>
  <c r="BN297" i="2"/>
  <c r="BN299" i="2"/>
  <c r="BN175" i="2"/>
  <c r="BN181" i="2"/>
  <c r="BP181" i="2"/>
  <c r="BP213" i="2"/>
  <c r="BP218" i="2"/>
  <c r="BP258" i="2"/>
  <c r="BP22" i="2"/>
  <c r="H9" i="2"/>
  <c r="BP50" i="2"/>
  <c r="BN52" i="2"/>
  <c r="Y76" i="2"/>
  <c r="Y93" i="2"/>
  <c r="BP99" i="2"/>
  <c r="BN101" i="2"/>
  <c r="BN162" i="2"/>
  <c r="BN168" i="2"/>
  <c r="Y176" i="2"/>
  <c r="BN190" i="2"/>
  <c r="BN195" i="2"/>
  <c r="Y209" i="2"/>
  <c r="BP237" i="2"/>
  <c r="BP242" i="2"/>
  <c r="BN269" i="2"/>
  <c r="BN275" i="2"/>
  <c r="BN48" i="2"/>
  <c r="Y32" i="2"/>
  <c r="Y306" i="2" s="1"/>
  <c r="Y59" i="2"/>
  <c r="BP75" i="2"/>
  <c r="BP80" i="2"/>
  <c r="Y86" i="2"/>
  <c r="BP92" i="2"/>
  <c r="BP97" i="2"/>
  <c r="Y123" i="2"/>
  <c r="J9" i="2"/>
  <c r="BN47" i="2"/>
  <c r="Y87" i="2"/>
  <c r="BP121" i="2"/>
  <c r="Y304" i="2" l="1"/>
  <c r="Y305" i="2" s="1"/>
  <c r="C315" i="2" l="1"/>
  <c r="B315" i="2"/>
  <c r="A315" i="2"/>
</calcChain>
</file>

<file path=xl/sharedStrings.xml><?xml version="1.0" encoding="utf-8"?>
<sst xmlns="http://schemas.openxmlformats.org/spreadsheetml/2006/main" count="2062" uniqueCount="506">
  <si>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</si>
  <si>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</si>
  <si>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</si>
  <si>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</si>
  <si>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</si>
  <si>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</si>
  <si>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</si>
  <si>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</si>
  <si>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</si>
  <si>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</si>
  <si>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</si>
  <si>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</si>
  <si>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</si>
  <si>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</si>
  <si>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</si>
  <si>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</si>
  <si>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</si>
  <si>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</si>
  <si>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</si>
  <si>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</si>
  <si>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</si>
  <si>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</si>
  <si>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</si>
  <si>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</si>
  <si>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</si>
  <si>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</si>
  <si>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</si>
  <si>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</si>
  <si>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</si>
  <si>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</si>
  <si>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</si>
  <si>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</si>
  <si>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</si>
  <si>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</si>
  <si>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</si>
  <si>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</si>
  <si>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</si>
  <si>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</si>
  <si>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</si>
  <si>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</si>
  <si>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</si>
  <si>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</si>
  <si>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</si>
  <si>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</si>
  <si>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</si>
  <si>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</si>
  <si>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</si>
  <si>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</si>
  <si>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</si>
  <si>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</si>
  <si>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</si>
  <si>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</si>
  <si>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</si>
  <si>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</si>
  <si>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</si>
  <si>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</si>
  <si>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</si>
  <si>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</si>
  <si>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</si>
  <si>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</si>
  <si>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</si>
  <si>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</si>
  <si>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</si>
  <si>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</si>
  <si>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</si>
  <si>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</si>
  <si>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</si>
  <si>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</si>
  <si>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</si>
  <si>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</si>
  <si>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</si>
  <si>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12.12.2024</t>
  </si>
  <si>
    <t>10.12.2024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</si>
  <si>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</si>
  <si>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</si>
  <si>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</si>
  <si>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</si>
  <si>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</si>
  <si>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</si>
  <si>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</si>
  <si>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</si>
  <si>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</si>
  <si>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</si>
  <si>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</si>
  <si>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</si>
  <si>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</si>
  <si>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</si>
  <si>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</si>
  <si>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</si>
  <si>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</si>
  <si>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</si>
  <si>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</si>
  <si>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</si>
  <si>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</si>
  <si>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</si>
  <si>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</si>
  <si>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</si>
  <si>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</si>
  <si>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</si>
  <si>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</si>
  <si>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</si>
  <si>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</si>
  <si>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</si>
  <si>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</si>
  <si>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</si>
  <si>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</si>
  <si>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</si>
  <si>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</si>
  <si>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</si>
  <si>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</si>
  <si>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</si>
  <si>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</si>
  <si>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</si>
  <si>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</si>
  <si>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</si>
  <si>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</si>
  <si>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</si>
  <si>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</si>
  <si>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</si>
  <si>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</si>
  <si>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</si>
  <si>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</si>
  <si>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</si>
  <si>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</si>
  <si>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</si>
  <si>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</si>
  <si>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</si>
  <si>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</si>
  <si>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Палетта, мин. 1</t>
  </si>
  <si>
    <t>Палетта</t>
  </si>
  <si>
    <t>SU003531</t>
  </si>
  <si>
    <t>P004441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</si>
  <si>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</si>
  <si>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</si>
  <si>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</si>
  <si>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</si>
  <si>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</si>
  <si>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</si>
  <si>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</si>
  <si>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</si>
  <si>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</si>
  <si>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</si>
  <si>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</si>
  <si>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</si>
  <si>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</si>
  <si>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</si>
  <si>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</si>
  <si>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</si>
  <si>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</si>
  <si>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</si>
  <si>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</si>
  <si>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</si>
  <si>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</si>
  <si>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</si>
  <si>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</si>
  <si>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</si>
  <si>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</si>
  <si>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</si>
  <si>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</si>
  <si>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</si>
  <si>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</si>
  <si>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</si>
  <si>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</si>
  <si>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</si>
  <si>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</si>
  <si>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</si>
  <si>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</si>
  <si>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</si>
  <si>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</si>
  <si>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</si>
  <si>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</si>
  <si>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</si>
  <si>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</si>
  <si>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</si>
  <si>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</si>
  <si>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</si>
  <si>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</si>
  <si>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</si>
  <si>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</si>
  <si>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</si>
  <si>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</si>
  <si>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</si>
  <si>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</si>
  <si>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</si>
  <si>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</si>
  <si>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</si>
  <si>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</si>
  <si>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</si>
  <si>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</si>
  <si>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</si>
  <si>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</si>
  <si>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</si>
  <si>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</si>
  <si>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</si>
  <si>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</si>
  <si>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</si>
  <si>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</si>
  <si>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</si>
  <si>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</si>
  <si>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</si>
  <si>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</si>
  <si>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</si>
  <si>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</si>
  <si>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</si>
  <si>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SU002622</t>
  </si>
  <si>
    <t>P003683</t>
  </si>
  <si>
    <t>ЕАЭС № RU Д- RU.АБ75.В.00925/19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</si>
  <si>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</si>
  <si>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</si>
  <si>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</si>
  <si>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</si>
  <si>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</si>
  <si>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</si>
  <si>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</si>
  <si>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</si>
  <si>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</si>
  <si>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</si>
  <si>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</si>
  <si>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</si>
  <si>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</si>
  <si>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</si>
  <si>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</si>
  <si>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</si>
  <si>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</si>
  <si>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</si>
  <si>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</si>
  <si>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</si>
  <si>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</si>
  <si>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</si>
  <si>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</si>
  <si>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</si>
  <si>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</si>
  <si>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</si>
  <si>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</si>
  <si>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</si>
  <si>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</si>
  <si>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</si>
  <si>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</si>
  <si>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</si>
  <si>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</si>
  <si>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</si>
  <si>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</si>
  <si>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</si>
  <si>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</si>
  <si>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</si>
  <si>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</si>
  <si>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</si>
  <si>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</si>
  <si>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</si>
  <si>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</si>
  <si>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</si>
  <si>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</si>
  <si>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</si>
  <si>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</si>
  <si>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</si>
  <si>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</si>
  <si>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</si>
  <si>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</si>
  <si>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</si>
  <si>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</si>
  <si>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</si>
  <si>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</si>
  <si>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</si>
  <si>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</si>
  <si>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</si>
  <si>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</si>
  <si>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</si>
  <si>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</si>
  <si>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</si>
  <si>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</si>
  <si>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</si>
  <si>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</si>
  <si>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</si>
  <si>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</si>
  <si>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</si>
  <si>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</si>
  <si>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</si>
  <si>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</si>
  <si>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</si>
  <si>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</si>
  <si>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</si>
  <si>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</si>
  <si>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</si>
  <si>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</si>
  <si>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</si>
  <si>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</si>
  <si>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</si>
  <si>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</si>
  <si>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</si>
  <si>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</si>
  <si>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</si>
  <si>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</si>
  <si>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</si>
  <si>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</si>
  <si>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</si>
  <si>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</si>
  <si>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</si>
  <si>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</si>
  <si>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</si>
  <si>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</si>
  <si>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</si>
  <si>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</si>
  <si>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</si>
  <si>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</si>
  <si>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</si>
  <si>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</si>
  <si>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</si>
  <si>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</si>
  <si>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</si>
  <si>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</si>
  <si>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</si>
  <si>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</si>
  <si>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</si>
  <si>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</si>
  <si>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</si>
  <si>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</si>
  <si>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</si>
  <si>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</si>
  <si>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</si>
  <si>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</si>
  <si>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</si>
  <si>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</si>
  <si>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</si>
  <si>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</si>
  <si>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</si>
  <si>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</si>
  <si>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</si>
  <si>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</si>
  <si>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</si>
  <si>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</si>
  <si>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</si>
  <si>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</si>
  <si>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</si>
  <si>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</si>
  <si>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</si>
  <si>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</si>
  <si>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</si>
  <si>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</si>
  <si>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</si>
  <si>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</si>
  <si>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</si>
  <si>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</si>
  <si>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</si>
  <si>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</si>
  <si>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</si>
  <si>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</si>
  <si>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</si>
  <si>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</si>
  <si>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</si>
  <si>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</si>
  <si>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</si>
  <si>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</si>
  <si>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</si>
  <si>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</si>
  <si>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</si>
  <si>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</si>
  <si>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</si>
  <si>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</si>
  <si>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</si>
  <si>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</si>
  <si>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</si>
  <si>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</si>
  <si>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</si>
  <si>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</si>
  <si>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</si>
  <si>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</si>
  <si>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</si>
  <si>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</si>
  <si>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</si>
  <si>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</si>
  <si>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</si>
  <si>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</si>
  <si>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</si>
  <si>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</si>
  <si>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</si>
  <si>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</si>
  <si>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</si>
  <si>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</si>
  <si>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</si>
  <si>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</si>
  <si>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</si>
  <si>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</si>
  <si>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</si>
  <si>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</si>
  <si>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Новинка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</si>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</sst>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20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15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28" t="s">
        <v>26</v>
      </c>
      <c r="E1" s="528"/>
      <c r="F1" s="528"/>
      <c r="G1" s="14" t="s">
        <v>70</v>
      </c>
      <c r="H1" s="528" t="s">
        <v>47</v>
      </c>
      <c r="I1" s="528"/>
      <c r="J1" s="528"/>
      <c r="K1" s="528"/>
      <c r="L1" s="528"/>
      <c r="M1" s="528"/>
      <c r="N1" s="528"/>
      <c r="O1" s="528"/>
      <c r="P1" s="528"/>
      <c r="Q1" s="528"/>
      <c r="R1" s="529" t="s">
        <v>71</v>
      </c>
      <c r="S1" s="530"/>
      <c r="T1" s="53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31"/>
      <c r="R2" s="531"/>
      <c r="S2" s="531"/>
      <c r="T2" s="531"/>
      <c r="U2" s="531"/>
      <c r="V2" s="531"/>
      <c r="W2" s="53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31"/>
      <c r="Q3" s="531"/>
      <c r="R3" s="531"/>
      <c r="S3" s="531"/>
      <c r="T3" s="531"/>
      <c r="U3" s="531"/>
      <c r="V3" s="531"/>
      <c r="W3" s="53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10" t="s">
        <v>8</v>
      </c>
      <c r="B5" s="510"/>
      <c r="C5" s="510"/>
      <c r="D5" s="532"/>
      <c r="E5" s="532"/>
      <c r="F5" s="533" t="s">
        <v>14</v>
      </c>
      <c r="G5" s="533"/>
      <c r="H5" s="532"/>
      <c r="I5" s="532"/>
      <c r="J5" s="532"/>
      <c r="K5" s="532"/>
      <c r="L5" s="532"/>
      <c r="M5" s="532"/>
      <c r="N5" s="75"/>
      <c r="P5" s="27" t="s">
        <v>4</v>
      </c>
      <c r="Q5" s="534">
        <v>45639</v>
      </c>
      <c r="R5" s="534"/>
      <c r="T5" s="535" t="s">
        <v>3</v>
      </c>
      <c r="U5" s="536"/>
      <c r="V5" s="537" t="s">
        <v>492</v>
      </c>
      <c r="W5" s="538"/>
      <c r="AB5" s="59"/>
      <c r="AC5" s="59"/>
      <c r="AD5" s="59"/>
      <c r="AE5" s="59"/>
    </row>
    <row r="6" spans="1:32" s="17" customFormat="1" ht="24" customHeight="1" x14ac:dyDescent="0.2">
      <c r="A6" s="510" t="s">
        <v>1</v>
      </c>
      <c r="B6" s="510"/>
      <c r="C6" s="510"/>
      <c r="D6" s="511" t="s">
        <v>79</v>
      </c>
      <c r="E6" s="511"/>
      <c r="F6" s="511"/>
      <c r="G6" s="511"/>
      <c r="H6" s="511"/>
      <c r="I6" s="511"/>
      <c r="J6" s="511"/>
      <c r="K6" s="511"/>
      <c r="L6" s="511"/>
      <c r="M6" s="511"/>
      <c r="N6" s="76"/>
      <c r="P6" s="27" t="s">
        <v>27</v>
      </c>
      <c r="Q6" s="512" t="str">
        <f>IF(Q5=0," ",CHOOSE(WEEKDAY(Q5,2),"Понедельник","Вторник","Среда","Четверг","Пятница","Суббота","Воскресенье"))</f>
        <v>Пятница</v>
      </c>
      <c r="R6" s="512"/>
      <c r="T6" s="513" t="s">
        <v>5</v>
      </c>
      <c r="U6" s="514"/>
      <c r="V6" s="515" t="s">
        <v>73</v>
      </c>
      <c r="W6" s="51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21" t="str">
        <f>IFERROR(VLOOKUP(DeliveryAddress,Table,3,0),1)</f>
        <v>1</v>
      </c>
      <c r="E7" s="522"/>
      <c r="F7" s="522"/>
      <c r="G7" s="522"/>
      <c r="H7" s="522"/>
      <c r="I7" s="522"/>
      <c r="J7" s="522"/>
      <c r="K7" s="522"/>
      <c r="L7" s="522"/>
      <c r="M7" s="523"/>
      <c r="N7" s="77"/>
      <c r="P7" s="29"/>
      <c r="Q7" s="48"/>
      <c r="R7" s="48"/>
      <c r="T7" s="513"/>
      <c r="U7" s="514"/>
      <c r="V7" s="517"/>
      <c r="W7" s="518"/>
      <c r="AB7" s="59"/>
      <c r="AC7" s="59"/>
      <c r="AD7" s="59"/>
      <c r="AE7" s="59"/>
    </row>
    <row r="8" spans="1:32" s="17" customFormat="1" ht="25.5" customHeight="1" x14ac:dyDescent="0.2">
      <c r="A8" s="524" t="s">
        <v>58</v>
      </c>
      <c r="B8" s="524"/>
      <c r="C8" s="524"/>
      <c r="D8" s="525" t="s">
        <v>80</v>
      </c>
      <c r="E8" s="525"/>
      <c r="F8" s="525"/>
      <c r="G8" s="525"/>
      <c r="H8" s="525"/>
      <c r="I8" s="525"/>
      <c r="J8" s="525"/>
      <c r="K8" s="525"/>
      <c r="L8" s="525"/>
      <c r="M8" s="525"/>
      <c r="N8" s="78"/>
      <c r="P8" s="27" t="s">
        <v>11</v>
      </c>
      <c r="Q8" s="508">
        <v>0.41666666666666669</v>
      </c>
      <c r="R8" s="508"/>
      <c r="T8" s="513"/>
      <c r="U8" s="514"/>
      <c r="V8" s="517"/>
      <c r="W8" s="518"/>
      <c r="AB8" s="59"/>
      <c r="AC8" s="59"/>
      <c r="AD8" s="59"/>
      <c r="AE8" s="59"/>
    </row>
    <row r="9" spans="1:32" s="17" customFormat="1" ht="39.950000000000003" customHeight="1" x14ac:dyDescent="0.2">
      <c r="A9" s="5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00"/>
      <c r="C9" s="500"/>
      <c r="D9" s="501" t="s">
        <v>46</v>
      </c>
      <c r="E9" s="502"/>
      <c r="F9" s="5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00"/>
      <c r="H9" s="526" t="str">
        <f>IF(AND($A$9="Тип доверенности/получателя при получении в адресе перегруза:",$D$9="Разовая доверенность"),"Введите ФИО","")</f>
        <v/>
      </c>
      <c r="I9" s="526"/>
      <c r="J9" s="5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6"/>
      <c r="L9" s="526"/>
      <c r="M9" s="526"/>
      <c r="N9" s="73"/>
      <c r="P9" s="31" t="s">
        <v>15</v>
      </c>
      <c r="Q9" s="527"/>
      <c r="R9" s="527"/>
      <c r="T9" s="513"/>
      <c r="U9" s="514"/>
      <c r="V9" s="519"/>
      <c r="W9" s="52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00"/>
      <c r="C10" s="500"/>
      <c r="D10" s="501"/>
      <c r="E10" s="502"/>
      <c r="F10" s="5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00"/>
      <c r="H10" s="503" t="str">
        <f>IFERROR(VLOOKUP($D$10,Proxy,2,FALSE),"")</f>
        <v/>
      </c>
      <c r="I10" s="503"/>
      <c r="J10" s="503"/>
      <c r="K10" s="503"/>
      <c r="L10" s="503"/>
      <c r="M10" s="503"/>
      <c r="N10" s="74"/>
      <c r="P10" s="31" t="s">
        <v>32</v>
      </c>
      <c r="Q10" s="504"/>
      <c r="R10" s="504"/>
      <c r="U10" s="29" t="s">
        <v>12</v>
      </c>
      <c r="V10" s="505" t="s">
        <v>74</v>
      </c>
      <c r="W10" s="50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07"/>
      <c r="R11" s="507"/>
      <c r="U11" s="29" t="s">
        <v>28</v>
      </c>
      <c r="V11" s="486" t="s">
        <v>55</v>
      </c>
      <c r="W11" s="48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85" t="s">
        <v>75</v>
      </c>
      <c r="B12" s="485"/>
      <c r="C12" s="485"/>
      <c r="D12" s="485"/>
      <c r="E12" s="485"/>
      <c r="F12" s="485"/>
      <c r="G12" s="485"/>
      <c r="H12" s="485"/>
      <c r="I12" s="485"/>
      <c r="J12" s="485"/>
      <c r="K12" s="485"/>
      <c r="L12" s="485"/>
      <c r="M12" s="485"/>
      <c r="N12" s="79"/>
      <c r="P12" s="27" t="s">
        <v>30</v>
      </c>
      <c r="Q12" s="508"/>
      <c r="R12" s="508"/>
      <c r="S12" s="28"/>
      <c r="T12"/>
      <c r="U12" s="29" t="s">
        <v>46</v>
      </c>
      <c r="V12" s="509"/>
      <c r="W12" s="509"/>
      <c r="X12"/>
      <c r="AB12" s="59"/>
      <c r="AC12" s="59"/>
      <c r="AD12" s="59"/>
      <c r="AE12" s="59"/>
    </row>
    <row r="13" spans="1:32" s="17" customFormat="1" ht="23.25" customHeight="1" x14ac:dyDescent="0.2">
      <c r="A13" s="485" t="s">
        <v>76</v>
      </c>
      <c r="B13" s="485"/>
      <c r="C13" s="485"/>
      <c r="D13" s="485"/>
      <c r="E13" s="485"/>
      <c r="F13" s="485"/>
      <c r="G13" s="485"/>
      <c r="H13" s="485"/>
      <c r="I13" s="485"/>
      <c r="J13" s="485"/>
      <c r="K13" s="485"/>
      <c r="L13" s="485"/>
      <c r="M13" s="485"/>
      <c r="N13" s="79"/>
      <c r="O13" s="31"/>
      <c r="P13" s="31" t="s">
        <v>31</v>
      </c>
      <c r="Q13" s="486"/>
      <c r="R13" s="48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85" t="s">
        <v>77</v>
      </c>
      <c r="B14" s="485"/>
      <c r="C14" s="485"/>
      <c r="D14" s="485"/>
      <c r="E14" s="485"/>
      <c r="F14" s="485"/>
      <c r="G14" s="485"/>
      <c r="H14" s="485"/>
      <c r="I14" s="485"/>
      <c r="J14" s="485"/>
      <c r="K14" s="485"/>
      <c r="L14" s="485"/>
      <c r="M14" s="485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87" t="s">
        <v>78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7"/>
      <c r="N15" s="80"/>
      <c r="O15"/>
      <c r="P15" s="488" t="s">
        <v>61</v>
      </c>
      <c r="Q15" s="488"/>
      <c r="R15" s="488"/>
      <c r="S15" s="488"/>
      <c r="T15" s="48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89"/>
      <c r="Q16" s="489"/>
      <c r="R16" s="489"/>
      <c r="S16" s="489"/>
      <c r="T16" s="48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71" t="s">
        <v>59</v>
      </c>
      <c r="B17" s="471" t="s">
        <v>49</v>
      </c>
      <c r="C17" s="492" t="s">
        <v>48</v>
      </c>
      <c r="D17" s="494" t="s">
        <v>50</v>
      </c>
      <c r="E17" s="495"/>
      <c r="F17" s="471" t="s">
        <v>21</v>
      </c>
      <c r="G17" s="471" t="s">
        <v>24</v>
      </c>
      <c r="H17" s="471" t="s">
        <v>22</v>
      </c>
      <c r="I17" s="471" t="s">
        <v>23</v>
      </c>
      <c r="J17" s="471" t="s">
        <v>16</v>
      </c>
      <c r="K17" s="471" t="s">
        <v>66</v>
      </c>
      <c r="L17" s="471" t="s">
        <v>68</v>
      </c>
      <c r="M17" s="471" t="s">
        <v>2</v>
      </c>
      <c r="N17" s="471" t="s">
        <v>67</v>
      </c>
      <c r="O17" s="471" t="s">
        <v>25</v>
      </c>
      <c r="P17" s="494" t="s">
        <v>17</v>
      </c>
      <c r="Q17" s="498"/>
      <c r="R17" s="498"/>
      <c r="S17" s="498"/>
      <c r="T17" s="495"/>
      <c r="U17" s="490" t="s">
        <v>56</v>
      </c>
      <c r="V17" s="491"/>
      <c r="W17" s="471" t="s">
        <v>6</v>
      </c>
      <c r="X17" s="471" t="s">
        <v>41</v>
      </c>
      <c r="Y17" s="473" t="s">
        <v>54</v>
      </c>
      <c r="Z17" s="475" t="s">
        <v>18</v>
      </c>
      <c r="AA17" s="477" t="s">
        <v>60</v>
      </c>
      <c r="AB17" s="477" t="s">
        <v>19</v>
      </c>
      <c r="AC17" s="477" t="s">
        <v>69</v>
      </c>
      <c r="AD17" s="479" t="s">
        <v>57</v>
      </c>
      <c r="AE17" s="480"/>
      <c r="AF17" s="481"/>
      <c r="AG17" s="85"/>
      <c r="BD17" s="84" t="s">
        <v>64</v>
      </c>
    </row>
    <row r="18" spans="1:68" ht="14.25" customHeight="1" x14ac:dyDescent="0.2">
      <c r="A18" s="472"/>
      <c r="B18" s="472"/>
      <c r="C18" s="493"/>
      <c r="D18" s="496"/>
      <c r="E18" s="497"/>
      <c r="F18" s="472"/>
      <c r="G18" s="472"/>
      <c r="H18" s="472"/>
      <c r="I18" s="472"/>
      <c r="J18" s="472"/>
      <c r="K18" s="472"/>
      <c r="L18" s="472"/>
      <c r="M18" s="472"/>
      <c r="N18" s="472"/>
      <c r="O18" s="472"/>
      <c r="P18" s="496"/>
      <c r="Q18" s="499"/>
      <c r="R18" s="499"/>
      <c r="S18" s="499"/>
      <c r="T18" s="497"/>
      <c r="U18" s="86" t="s">
        <v>44</v>
      </c>
      <c r="V18" s="86" t="s">
        <v>43</v>
      </c>
      <c r="W18" s="472"/>
      <c r="X18" s="472"/>
      <c r="Y18" s="474"/>
      <c r="Z18" s="476"/>
      <c r="AA18" s="478"/>
      <c r="AB18" s="478"/>
      <c r="AC18" s="478"/>
      <c r="AD18" s="482"/>
      <c r="AE18" s="483"/>
      <c r="AF18" s="484"/>
      <c r="AG18" s="85"/>
      <c r="BD18" s="84"/>
    </row>
    <row r="19" spans="1:68" ht="27.75" customHeight="1" x14ac:dyDescent="0.2">
      <c r="A19" s="376" t="s">
        <v>81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54"/>
      <c r="AB19" s="54"/>
      <c r="AC19" s="54"/>
    </row>
    <row r="20" spans="1:68" ht="16.5" customHeight="1" x14ac:dyDescent="0.25">
      <c r="A20" s="377" t="s">
        <v>81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377"/>
      <c r="Y20" s="377"/>
      <c r="Z20" s="377"/>
      <c r="AA20" s="65"/>
      <c r="AB20" s="65"/>
      <c r="AC20" s="82"/>
    </row>
    <row r="21" spans="1:68" ht="14.25" customHeight="1" x14ac:dyDescent="0.25">
      <c r="A21" s="364" t="s">
        <v>82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35">
        <v>4607111035752</v>
      </c>
      <c r="E22" s="33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7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43"/>
      <c r="B23" s="343"/>
      <c r="C23" s="343"/>
      <c r="D23" s="343"/>
      <c r="E23" s="343"/>
      <c r="F23" s="343"/>
      <c r="G23" s="343"/>
      <c r="H23" s="343"/>
      <c r="I23" s="343"/>
      <c r="J23" s="343"/>
      <c r="K23" s="343"/>
      <c r="L23" s="343"/>
      <c r="M23" s="343"/>
      <c r="N23" s="343"/>
      <c r="O23" s="344"/>
      <c r="P23" s="340" t="s">
        <v>40</v>
      </c>
      <c r="Q23" s="341"/>
      <c r="R23" s="341"/>
      <c r="S23" s="341"/>
      <c r="T23" s="341"/>
      <c r="U23" s="341"/>
      <c r="V23" s="342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43"/>
      <c r="B24" s="343"/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  <c r="N24" s="343"/>
      <c r="O24" s="344"/>
      <c r="P24" s="340" t="s">
        <v>40</v>
      </c>
      <c r="Q24" s="341"/>
      <c r="R24" s="341"/>
      <c r="S24" s="341"/>
      <c r="T24" s="341"/>
      <c r="U24" s="341"/>
      <c r="V24" s="342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76" t="s">
        <v>45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54"/>
      <c r="AB25" s="54"/>
      <c r="AC25" s="54"/>
    </row>
    <row r="26" spans="1:68" ht="16.5" customHeight="1" x14ac:dyDescent="0.25">
      <c r="A26" s="377" t="s">
        <v>90</v>
      </c>
      <c r="B26" s="377"/>
      <c r="C26" s="377"/>
      <c r="D26" s="377"/>
      <c r="E26" s="377"/>
      <c r="F26" s="377"/>
      <c r="G26" s="377"/>
      <c r="H26" s="377"/>
      <c r="I26" s="377"/>
      <c r="J26" s="377"/>
      <c r="K26" s="377"/>
      <c r="L26" s="377"/>
      <c r="M26" s="377"/>
      <c r="N26" s="377"/>
      <c r="O26" s="377"/>
      <c r="P26" s="377"/>
      <c r="Q26" s="377"/>
      <c r="R26" s="377"/>
      <c r="S26" s="377"/>
      <c r="T26" s="377"/>
      <c r="U26" s="377"/>
      <c r="V26" s="377"/>
      <c r="W26" s="377"/>
      <c r="X26" s="377"/>
      <c r="Y26" s="377"/>
      <c r="Z26" s="377"/>
      <c r="AA26" s="65"/>
      <c r="AB26" s="65"/>
      <c r="AC26" s="82"/>
    </row>
    <row r="27" spans="1:68" ht="14.25" customHeight="1" x14ac:dyDescent="0.25">
      <c r="A27" s="364" t="s">
        <v>91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335">
        <v>4607111036605</v>
      </c>
      <c r="E28" s="33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180</v>
      </c>
      <c r="P28" s="46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7"/>
      <c r="R28" s="337"/>
      <c r="S28" s="337"/>
      <c r="T28" s="33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4301132093</v>
      </c>
      <c r="D29" s="335">
        <v>4607111036520</v>
      </c>
      <c r="E29" s="33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180</v>
      </c>
      <c r="P29" s="46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7"/>
      <c r="R29" s="337"/>
      <c r="S29" s="337"/>
      <c r="T29" s="33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4301132092</v>
      </c>
      <c r="D30" s="335">
        <v>4607111036537</v>
      </c>
      <c r="E30" s="335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88</v>
      </c>
      <c r="M30" s="38" t="s">
        <v>86</v>
      </c>
      <c r="N30" s="38"/>
      <c r="O30" s="37">
        <v>180</v>
      </c>
      <c r="P30" s="46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7"/>
      <c r="R30" s="337"/>
      <c r="S30" s="337"/>
      <c r="T30" s="338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89</v>
      </c>
      <c r="AK30" s="87">
        <v>1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4301132094</v>
      </c>
      <c r="D31" s="335">
        <v>4607111036599</v>
      </c>
      <c r="E31" s="335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88</v>
      </c>
      <c r="M31" s="38" t="s">
        <v>86</v>
      </c>
      <c r="N31" s="38"/>
      <c r="O31" s="37">
        <v>180</v>
      </c>
      <c r="P31" s="4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7"/>
      <c r="R31" s="337"/>
      <c r="S31" s="337"/>
      <c r="T31" s="338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89</v>
      </c>
      <c r="AK31" s="87">
        <v>1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43"/>
      <c r="B32" s="343"/>
      <c r="C32" s="343"/>
      <c r="D32" s="343"/>
      <c r="E32" s="343"/>
      <c r="F32" s="343"/>
      <c r="G32" s="343"/>
      <c r="H32" s="343"/>
      <c r="I32" s="343"/>
      <c r="J32" s="343"/>
      <c r="K32" s="343"/>
      <c r="L32" s="343"/>
      <c r="M32" s="343"/>
      <c r="N32" s="343"/>
      <c r="O32" s="344"/>
      <c r="P32" s="340" t="s">
        <v>40</v>
      </c>
      <c r="Q32" s="341"/>
      <c r="R32" s="341"/>
      <c r="S32" s="341"/>
      <c r="T32" s="341"/>
      <c r="U32" s="341"/>
      <c r="V32" s="342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43"/>
      <c r="B33" s="343"/>
      <c r="C33" s="34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4"/>
      <c r="P33" s="340" t="s">
        <v>40</v>
      </c>
      <c r="Q33" s="341"/>
      <c r="R33" s="341"/>
      <c r="S33" s="341"/>
      <c r="T33" s="341"/>
      <c r="U33" s="341"/>
      <c r="V33" s="342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77" t="s">
        <v>103</v>
      </c>
      <c r="B34" s="377"/>
      <c r="C34" s="377"/>
      <c r="D34" s="377"/>
      <c r="E34" s="377"/>
      <c r="F34" s="377"/>
      <c r="G34" s="377"/>
      <c r="H34" s="377"/>
      <c r="I34" s="377"/>
      <c r="J34" s="377"/>
      <c r="K34" s="377"/>
      <c r="L34" s="377"/>
      <c r="M34" s="377"/>
      <c r="N34" s="377"/>
      <c r="O34" s="377"/>
      <c r="P34" s="377"/>
      <c r="Q34" s="377"/>
      <c r="R34" s="377"/>
      <c r="S34" s="377"/>
      <c r="T34" s="377"/>
      <c r="U34" s="377"/>
      <c r="V34" s="377"/>
      <c r="W34" s="377"/>
      <c r="X34" s="377"/>
      <c r="Y34" s="377"/>
      <c r="Z34" s="377"/>
      <c r="AA34" s="65"/>
      <c r="AB34" s="65"/>
      <c r="AC34" s="82"/>
    </row>
    <row r="35" spans="1:68" ht="14.25" customHeight="1" x14ac:dyDescent="0.25">
      <c r="A35" s="364" t="s">
        <v>82</v>
      </c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4"/>
      <c r="P35" s="364"/>
      <c r="Q35" s="364"/>
      <c r="R35" s="364"/>
      <c r="S35" s="364"/>
      <c r="T35" s="364"/>
      <c r="U35" s="364"/>
      <c r="V35" s="364"/>
      <c r="W35" s="364"/>
      <c r="X35" s="364"/>
      <c r="Y35" s="364"/>
      <c r="Z35" s="364"/>
      <c r="AA35" s="66"/>
      <c r="AB35" s="66"/>
      <c r="AC35" s="83"/>
    </row>
    <row r="36" spans="1:68" ht="27" customHeight="1" x14ac:dyDescent="0.25">
      <c r="A36" s="63" t="s">
        <v>104</v>
      </c>
      <c r="B36" s="63" t="s">
        <v>105</v>
      </c>
      <c r="C36" s="36">
        <v>4301070884</v>
      </c>
      <c r="D36" s="335">
        <v>4607111036315</v>
      </c>
      <c r="E36" s="335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6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7"/>
      <c r="R36" s="337"/>
      <c r="S36" s="337"/>
      <c r="T36" s="33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107</v>
      </c>
      <c r="B37" s="63" t="s">
        <v>108</v>
      </c>
      <c r="C37" s="36">
        <v>4301070864</v>
      </c>
      <c r="D37" s="335">
        <v>4607111036292</v>
      </c>
      <c r="E37" s="335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110</v>
      </c>
      <c r="M37" s="38" t="s">
        <v>86</v>
      </c>
      <c r="N37" s="38"/>
      <c r="O37" s="37">
        <v>180</v>
      </c>
      <c r="P37" s="46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7"/>
      <c r="R37" s="337"/>
      <c r="S37" s="337"/>
      <c r="T37" s="338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109</v>
      </c>
      <c r="AG37" s="81"/>
      <c r="AJ37" s="87" t="s">
        <v>111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43"/>
      <c r="B38" s="343"/>
      <c r="C38" s="343"/>
      <c r="D38" s="343"/>
      <c r="E38" s="343"/>
      <c r="F38" s="343"/>
      <c r="G38" s="343"/>
      <c r="H38" s="343"/>
      <c r="I38" s="343"/>
      <c r="J38" s="343"/>
      <c r="K38" s="343"/>
      <c r="L38" s="343"/>
      <c r="M38" s="343"/>
      <c r="N38" s="343"/>
      <c r="O38" s="344"/>
      <c r="P38" s="340" t="s">
        <v>40</v>
      </c>
      <c r="Q38" s="341"/>
      <c r="R38" s="341"/>
      <c r="S38" s="341"/>
      <c r="T38" s="341"/>
      <c r="U38" s="341"/>
      <c r="V38" s="342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343"/>
      <c r="B39" s="343"/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4"/>
      <c r="P39" s="340" t="s">
        <v>40</v>
      </c>
      <c r="Q39" s="341"/>
      <c r="R39" s="341"/>
      <c r="S39" s="341"/>
      <c r="T39" s="341"/>
      <c r="U39" s="341"/>
      <c r="V39" s="342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77" t="s">
        <v>112</v>
      </c>
      <c r="B40" s="377"/>
      <c r="C40" s="377"/>
      <c r="D40" s="377"/>
      <c r="E40" s="377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  <c r="S40" s="377"/>
      <c r="T40" s="377"/>
      <c r="U40" s="377"/>
      <c r="V40" s="377"/>
      <c r="W40" s="377"/>
      <c r="X40" s="377"/>
      <c r="Y40" s="377"/>
      <c r="Z40" s="377"/>
      <c r="AA40" s="65"/>
      <c r="AB40" s="65"/>
      <c r="AC40" s="82"/>
    </row>
    <row r="41" spans="1:68" ht="14.25" customHeight="1" x14ac:dyDescent="0.25">
      <c r="A41" s="364" t="s">
        <v>113</v>
      </c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4"/>
      <c r="P41" s="364"/>
      <c r="Q41" s="364"/>
      <c r="R41" s="364"/>
      <c r="S41" s="364"/>
      <c r="T41" s="364"/>
      <c r="U41" s="364"/>
      <c r="V41" s="364"/>
      <c r="W41" s="364"/>
      <c r="X41" s="364"/>
      <c r="Y41" s="364"/>
      <c r="Z41" s="364"/>
      <c r="AA41" s="66"/>
      <c r="AB41" s="66"/>
      <c r="AC41" s="83"/>
    </row>
    <row r="42" spans="1:68" ht="27" customHeight="1" x14ac:dyDescent="0.25">
      <c r="A42" s="63" t="s">
        <v>114</v>
      </c>
      <c r="B42" s="63" t="s">
        <v>115</v>
      </c>
      <c r="C42" s="36">
        <v>4301190022</v>
      </c>
      <c r="D42" s="335">
        <v>4607111037053</v>
      </c>
      <c r="E42" s="335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117</v>
      </c>
      <c r="L42" s="37" t="s">
        <v>110</v>
      </c>
      <c r="M42" s="38" t="s">
        <v>86</v>
      </c>
      <c r="N42" s="38"/>
      <c r="O42" s="37">
        <v>365</v>
      </c>
      <c r="P42" s="46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7"/>
      <c r="R42" s="337"/>
      <c r="S42" s="337"/>
      <c r="T42" s="338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116</v>
      </c>
      <c r="AG42" s="81"/>
      <c r="AJ42" s="87" t="s">
        <v>111</v>
      </c>
      <c r="AK42" s="87">
        <v>10</v>
      </c>
      <c r="BB42" s="104" t="s">
        <v>95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343"/>
      <c r="B43" s="343"/>
      <c r="C43" s="343"/>
      <c r="D43" s="343"/>
      <c r="E43" s="343"/>
      <c r="F43" s="343"/>
      <c r="G43" s="343"/>
      <c r="H43" s="343"/>
      <c r="I43" s="343"/>
      <c r="J43" s="343"/>
      <c r="K43" s="343"/>
      <c r="L43" s="343"/>
      <c r="M43" s="343"/>
      <c r="N43" s="343"/>
      <c r="O43" s="344"/>
      <c r="P43" s="340" t="s">
        <v>40</v>
      </c>
      <c r="Q43" s="341"/>
      <c r="R43" s="341"/>
      <c r="S43" s="341"/>
      <c r="T43" s="341"/>
      <c r="U43" s="341"/>
      <c r="V43" s="342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343"/>
      <c r="B44" s="343"/>
      <c r="C44" s="343"/>
      <c r="D44" s="343"/>
      <c r="E44" s="343"/>
      <c r="F44" s="343"/>
      <c r="G44" s="343"/>
      <c r="H44" s="343"/>
      <c r="I44" s="343"/>
      <c r="J44" s="343"/>
      <c r="K44" s="343"/>
      <c r="L44" s="343"/>
      <c r="M44" s="343"/>
      <c r="N44" s="343"/>
      <c r="O44" s="344"/>
      <c r="P44" s="340" t="s">
        <v>40</v>
      </c>
      <c r="Q44" s="341"/>
      <c r="R44" s="341"/>
      <c r="S44" s="341"/>
      <c r="T44" s="341"/>
      <c r="U44" s="341"/>
      <c r="V44" s="342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77" t="s">
        <v>118</v>
      </c>
      <c r="B45" s="377"/>
      <c r="C45" s="377"/>
      <c r="D45" s="377"/>
      <c r="E45" s="377"/>
      <c r="F45" s="377"/>
      <c r="G45" s="377"/>
      <c r="H45" s="377"/>
      <c r="I45" s="377"/>
      <c r="J45" s="377"/>
      <c r="K45" s="377"/>
      <c r="L45" s="377"/>
      <c r="M45" s="377"/>
      <c r="N45" s="377"/>
      <c r="O45" s="377"/>
      <c r="P45" s="377"/>
      <c r="Q45" s="377"/>
      <c r="R45" s="377"/>
      <c r="S45" s="377"/>
      <c r="T45" s="377"/>
      <c r="U45" s="377"/>
      <c r="V45" s="377"/>
      <c r="W45" s="377"/>
      <c r="X45" s="377"/>
      <c r="Y45" s="377"/>
      <c r="Z45" s="377"/>
      <c r="AA45" s="65"/>
      <c r="AB45" s="65"/>
      <c r="AC45" s="82"/>
    </row>
    <row r="46" spans="1:68" ht="14.25" customHeight="1" x14ac:dyDescent="0.25">
      <c r="A46" s="364" t="s">
        <v>82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4"/>
      <c r="Z46" s="364"/>
      <c r="AA46" s="66"/>
      <c r="AB46" s="66"/>
      <c r="AC46" s="83"/>
    </row>
    <row r="47" spans="1:68" ht="27" customHeight="1" x14ac:dyDescent="0.25">
      <c r="A47" s="63" t="s">
        <v>119</v>
      </c>
      <c r="B47" s="63" t="s">
        <v>120</v>
      </c>
      <c r="C47" s="36">
        <v>4301071032</v>
      </c>
      <c r="D47" s="335">
        <v>4607111038999</v>
      </c>
      <c r="E47" s="335"/>
      <c r="F47" s="62">
        <v>0.4</v>
      </c>
      <c r="G47" s="37">
        <v>16</v>
      </c>
      <c r="H47" s="62">
        <v>6.4</v>
      </c>
      <c r="I47" s="62">
        <v>6.7195999999999998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5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37"/>
      <c r="R47" s="337"/>
      <c r="S47" s="337"/>
      <c r="T47" s="33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121</v>
      </c>
      <c r="AG47" s="81"/>
      <c r="AJ47" s="87" t="s">
        <v>89</v>
      </c>
      <c r="AK47" s="87">
        <v>1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122</v>
      </c>
      <c r="B48" s="63" t="s">
        <v>123</v>
      </c>
      <c r="C48" s="36">
        <v>4301070989</v>
      </c>
      <c r="D48" s="335">
        <v>4607111037190</v>
      </c>
      <c r="E48" s="335"/>
      <c r="F48" s="62">
        <v>0.43</v>
      </c>
      <c r="G48" s="37">
        <v>16</v>
      </c>
      <c r="H48" s="62">
        <v>6.88</v>
      </c>
      <c r="I48" s="62">
        <v>7.1996000000000002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6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37"/>
      <c r="R48" s="337"/>
      <c r="S48" s="337"/>
      <c r="T48" s="338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121</v>
      </c>
      <c r="AG48" s="81"/>
      <c r="AJ48" s="87" t="s">
        <v>89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124</v>
      </c>
      <c r="B49" s="63" t="s">
        <v>125</v>
      </c>
      <c r="C49" s="36">
        <v>4301071044</v>
      </c>
      <c r="D49" s="335">
        <v>4607111039385</v>
      </c>
      <c r="E49" s="335"/>
      <c r="F49" s="62">
        <v>0.7</v>
      </c>
      <c r="G49" s="37">
        <v>10</v>
      </c>
      <c r="H49" s="62">
        <v>7</v>
      </c>
      <c r="I49" s="62">
        <v>7.3</v>
      </c>
      <c r="J49" s="37">
        <v>84</v>
      </c>
      <c r="K49" s="37" t="s">
        <v>87</v>
      </c>
      <c r="L49" s="37" t="s">
        <v>88</v>
      </c>
      <c r="M49" s="38" t="s">
        <v>86</v>
      </c>
      <c r="N49" s="38"/>
      <c r="O49" s="37">
        <v>180</v>
      </c>
      <c r="P49" s="46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37"/>
      <c r="R49" s="337"/>
      <c r="S49" s="337"/>
      <c r="T49" s="338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121</v>
      </c>
      <c r="AG49" s="81"/>
      <c r="AJ49" s="87" t="s">
        <v>89</v>
      </c>
      <c r="AK49" s="87">
        <v>1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126</v>
      </c>
      <c r="B50" s="63" t="s">
        <v>127</v>
      </c>
      <c r="C50" s="36">
        <v>4301070972</v>
      </c>
      <c r="D50" s="335">
        <v>4607111037183</v>
      </c>
      <c r="E50" s="335"/>
      <c r="F50" s="62">
        <v>0.9</v>
      </c>
      <c r="G50" s="37">
        <v>8</v>
      </c>
      <c r="H50" s="62">
        <v>7.2</v>
      </c>
      <c r="I50" s="62">
        <v>7.4859999999999998</v>
      </c>
      <c r="J50" s="37">
        <v>84</v>
      </c>
      <c r="K50" s="37" t="s">
        <v>87</v>
      </c>
      <c r="L50" s="37" t="s">
        <v>128</v>
      </c>
      <c r="M50" s="38" t="s">
        <v>86</v>
      </c>
      <c r="N50" s="38"/>
      <c r="O50" s="37">
        <v>180</v>
      </c>
      <c r="P50" s="46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37"/>
      <c r="R50" s="337"/>
      <c r="S50" s="337"/>
      <c r="T50" s="338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121</v>
      </c>
      <c r="AG50" s="81"/>
      <c r="AJ50" s="87" t="s">
        <v>129</v>
      </c>
      <c r="AK50" s="87">
        <v>84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130</v>
      </c>
      <c r="B51" s="63" t="s">
        <v>131</v>
      </c>
      <c r="C51" s="36">
        <v>4301071045</v>
      </c>
      <c r="D51" s="335">
        <v>4607111039392</v>
      </c>
      <c r="E51" s="335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87</v>
      </c>
      <c r="L51" s="37" t="s">
        <v>88</v>
      </c>
      <c r="M51" s="38" t="s">
        <v>86</v>
      </c>
      <c r="N51" s="38"/>
      <c r="O51" s="37">
        <v>180</v>
      </c>
      <c r="P51" s="45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37"/>
      <c r="R51" s="337"/>
      <c r="S51" s="337"/>
      <c r="T51" s="338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132</v>
      </c>
      <c r="AG51" s="81"/>
      <c r="AJ51" s="87" t="s">
        <v>89</v>
      </c>
      <c r="AK51" s="87">
        <v>1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133</v>
      </c>
      <c r="B52" s="63" t="s">
        <v>134</v>
      </c>
      <c r="C52" s="36">
        <v>4301070970</v>
      </c>
      <c r="D52" s="335">
        <v>4607111037091</v>
      </c>
      <c r="E52" s="335"/>
      <c r="F52" s="62">
        <v>0.43</v>
      </c>
      <c r="G52" s="37">
        <v>16</v>
      </c>
      <c r="H52" s="62">
        <v>6.88</v>
      </c>
      <c r="I52" s="62">
        <v>7.11</v>
      </c>
      <c r="J52" s="37">
        <v>84</v>
      </c>
      <c r="K52" s="37" t="s">
        <v>87</v>
      </c>
      <c r="L52" s="37" t="s">
        <v>110</v>
      </c>
      <c r="M52" s="38" t="s">
        <v>86</v>
      </c>
      <c r="N52" s="38"/>
      <c r="O52" s="37">
        <v>180</v>
      </c>
      <c r="P52" s="45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37"/>
      <c r="R52" s="337"/>
      <c r="S52" s="337"/>
      <c r="T52" s="338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132</v>
      </c>
      <c r="AG52" s="81"/>
      <c r="AJ52" s="87" t="s">
        <v>111</v>
      </c>
      <c r="AK52" s="87">
        <v>12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4301071031</v>
      </c>
      <c r="D53" s="335">
        <v>4607111038982</v>
      </c>
      <c r="E53" s="335"/>
      <c r="F53" s="62">
        <v>0.7</v>
      </c>
      <c r="G53" s="37">
        <v>10</v>
      </c>
      <c r="H53" s="62">
        <v>7</v>
      </c>
      <c r="I53" s="62">
        <v>7.2859999999999996</v>
      </c>
      <c r="J53" s="37">
        <v>84</v>
      </c>
      <c r="K53" s="37" t="s">
        <v>87</v>
      </c>
      <c r="L53" s="37" t="s">
        <v>88</v>
      </c>
      <c r="M53" s="38" t="s">
        <v>86</v>
      </c>
      <c r="N53" s="38"/>
      <c r="O53" s="37">
        <v>180</v>
      </c>
      <c r="P53" s="45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37"/>
      <c r="R53" s="337"/>
      <c r="S53" s="337"/>
      <c r="T53" s="338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132</v>
      </c>
      <c r="AG53" s="81"/>
      <c r="AJ53" s="87" t="s">
        <v>89</v>
      </c>
      <c r="AK53" s="87">
        <v>1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4301070971</v>
      </c>
      <c r="D54" s="335">
        <v>4607111036902</v>
      </c>
      <c r="E54" s="335"/>
      <c r="F54" s="62">
        <v>0.9</v>
      </c>
      <c r="G54" s="37">
        <v>8</v>
      </c>
      <c r="H54" s="62">
        <v>7.2</v>
      </c>
      <c r="I54" s="62">
        <v>7.43</v>
      </c>
      <c r="J54" s="37">
        <v>84</v>
      </c>
      <c r="K54" s="37" t="s">
        <v>87</v>
      </c>
      <c r="L54" s="37" t="s">
        <v>110</v>
      </c>
      <c r="M54" s="38" t="s">
        <v>86</v>
      </c>
      <c r="N54" s="38"/>
      <c r="O54" s="37">
        <v>180</v>
      </c>
      <c r="P54" s="45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37"/>
      <c r="R54" s="337"/>
      <c r="S54" s="337"/>
      <c r="T54" s="338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132</v>
      </c>
      <c r="AG54" s="81"/>
      <c r="AJ54" s="87" t="s">
        <v>111</v>
      </c>
      <c r="AK54" s="87">
        <v>12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4301071046</v>
      </c>
      <c r="D55" s="335">
        <v>4607111039354</v>
      </c>
      <c r="E55" s="335"/>
      <c r="F55" s="62">
        <v>0.4</v>
      </c>
      <c r="G55" s="37">
        <v>16</v>
      </c>
      <c r="H55" s="62">
        <v>6.4</v>
      </c>
      <c r="I55" s="62">
        <v>6.7195999999999998</v>
      </c>
      <c r="J55" s="37">
        <v>84</v>
      </c>
      <c r="K55" s="37" t="s">
        <v>87</v>
      </c>
      <c r="L55" s="37" t="s">
        <v>88</v>
      </c>
      <c r="M55" s="38" t="s">
        <v>86</v>
      </c>
      <c r="N55" s="38"/>
      <c r="O55" s="37">
        <v>180</v>
      </c>
      <c r="P55" s="45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37"/>
      <c r="R55" s="337"/>
      <c r="S55" s="337"/>
      <c r="T55" s="338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132</v>
      </c>
      <c r="AG55" s="81"/>
      <c r="AJ55" s="87" t="s">
        <v>89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4301070969</v>
      </c>
      <c r="D56" s="335">
        <v>4607111036858</v>
      </c>
      <c r="E56" s="335"/>
      <c r="F56" s="62">
        <v>0.43</v>
      </c>
      <c r="G56" s="37">
        <v>16</v>
      </c>
      <c r="H56" s="62">
        <v>6.88</v>
      </c>
      <c r="I56" s="62">
        <v>7.1996000000000002</v>
      </c>
      <c r="J56" s="37">
        <v>84</v>
      </c>
      <c r="K56" s="37" t="s">
        <v>87</v>
      </c>
      <c r="L56" s="37" t="s">
        <v>110</v>
      </c>
      <c r="M56" s="38" t="s">
        <v>86</v>
      </c>
      <c r="N56" s="38"/>
      <c r="O56" s="37">
        <v>180</v>
      </c>
      <c r="P56" s="45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37"/>
      <c r="R56" s="337"/>
      <c r="S56" s="337"/>
      <c r="T56" s="338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132</v>
      </c>
      <c r="AG56" s="81"/>
      <c r="AJ56" s="87" t="s">
        <v>111</v>
      </c>
      <c r="AK56" s="87">
        <v>12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143</v>
      </c>
      <c r="B57" s="63" t="s">
        <v>144</v>
      </c>
      <c r="C57" s="36">
        <v>4301071047</v>
      </c>
      <c r="D57" s="335">
        <v>4607111039330</v>
      </c>
      <c r="E57" s="335"/>
      <c r="F57" s="62">
        <v>0.7</v>
      </c>
      <c r="G57" s="37">
        <v>10</v>
      </c>
      <c r="H57" s="62">
        <v>7</v>
      </c>
      <c r="I57" s="62">
        <v>7.3</v>
      </c>
      <c r="J57" s="37">
        <v>84</v>
      </c>
      <c r="K57" s="37" t="s">
        <v>87</v>
      </c>
      <c r="L57" s="37" t="s">
        <v>88</v>
      </c>
      <c r="M57" s="38" t="s">
        <v>86</v>
      </c>
      <c r="N57" s="38"/>
      <c r="O57" s="37">
        <v>180</v>
      </c>
      <c r="P57" s="45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37"/>
      <c r="R57" s="337"/>
      <c r="S57" s="337"/>
      <c r="T57" s="338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132</v>
      </c>
      <c r="AG57" s="81"/>
      <c r="AJ57" s="87" t="s">
        <v>89</v>
      </c>
      <c r="AK57" s="87">
        <v>1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4301070968</v>
      </c>
      <c r="D58" s="335">
        <v>4607111036889</v>
      </c>
      <c r="E58" s="335"/>
      <c r="F58" s="62">
        <v>0.9</v>
      </c>
      <c r="G58" s="37">
        <v>8</v>
      </c>
      <c r="H58" s="62">
        <v>7.2</v>
      </c>
      <c r="I58" s="62">
        <v>7.4859999999999998</v>
      </c>
      <c r="J58" s="37">
        <v>84</v>
      </c>
      <c r="K58" s="37" t="s">
        <v>87</v>
      </c>
      <c r="L58" s="37" t="s">
        <v>110</v>
      </c>
      <c r="M58" s="38" t="s">
        <v>86</v>
      </c>
      <c r="N58" s="38"/>
      <c r="O58" s="37">
        <v>180</v>
      </c>
      <c r="P58" s="4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37"/>
      <c r="R58" s="337"/>
      <c r="S58" s="337"/>
      <c r="T58" s="338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132</v>
      </c>
      <c r="AG58" s="81"/>
      <c r="AJ58" s="87" t="s">
        <v>111</v>
      </c>
      <c r="AK58" s="87">
        <v>12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343"/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4"/>
      <c r="P59" s="340" t="s">
        <v>40</v>
      </c>
      <c r="Q59" s="341"/>
      <c r="R59" s="341"/>
      <c r="S59" s="341"/>
      <c r="T59" s="341"/>
      <c r="U59" s="341"/>
      <c r="V59" s="342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343"/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44"/>
      <c r="P60" s="340" t="s">
        <v>40</v>
      </c>
      <c r="Q60" s="341"/>
      <c r="R60" s="341"/>
      <c r="S60" s="341"/>
      <c r="T60" s="341"/>
      <c r="U60" s="341"/>
      <c r="V60" s="342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77" t="s">
        <v>147</v>
      </c>
      <c r="B61" s="377"/>
      <c r="C61" s="377"/>
      <c r="D61" s="377"/>
      <c r="E61" s="377"/>
      <c r="F61" s="377"/>
      <c r="G61" s="377"/>
      <c r="H61" s="377"/>
      <c r="I61" s="377"/>
      <c r="J61" s="377"/>
      <c r="K61" s="377"/>
      <c r="L61" s="377"/>
      <c r="M61" s="377"/>
      <c r="N61" s="377"/>
      <c r="O61" s="377"/>
      <c r="P61" s="377"/>
      <c r="Q61" s="377"/>
      <c r="R61" s="377"/>
      <c r="S61" s="377"/>
      <c r="T61" s="377"/>
      <c r="U61" s="377"/>
      <c r="V61" s="377"/>
      <c r="W61" s="377"/>
      <c r="X61" s="377"/>
      <c r="Y61" s="377"/>
      <c r="Z61" s="377"/>
      <c r="AA61" s="65"/>
      <c r="AB61" s="65"/>
      <c r="AC61" s="82"/>
    </row>
    <row r="62" spans="1:68" ht="14.25" customHeight="1" x14ac:dyDescent="0.25">
      <c r="A62" s="364" t="s">
        <v>82</v>
      </c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66"/>
      <c r="AB62" s="66"/>
      <c r="AC62" s="83"/>
    </row>
    <row r="63" spans="1:68" ht="27" customHeight="1" x14ac:dyDescent="0.25">
      <c r="A63" s="63" t="s">
        <v>148</v>
      </c>
      <c r="B63" s="63" t="s">
        <v>149</v>
      </c>
      <c r="C63" s="36">
        <v>4301070977</v>
      </c>
      <c r="D63" s="335">
        <v>4607111037411</v>
      </c>
      <c r="E63" s="335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151</v>
      </c>
      <c r="L63" s="37" t="s">
        <v>128</v>
      </c>
      <c r="M63" s="38" t="s">
        <v>86</v>
      </c>
      <c r="N63" s="38"/>
      <c r="O63" s="37">
        <v>180</v>
      </c>
      <c r="P63" s="4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7"/>
      <c r="R63" s="337"/>
      <c r="S63" s="337"/>
      <c r="T63" s="338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150</v>
      </c>
      <c r="AG63" s="81"/>
      <c r="AJ63" s="87" t="s">
        <v>129</v>
      </c>
      <c r="AK63" s="87">
        <v>234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4301070981</v>
      </c>
      <c r="D64" s="335">
        <v>4607111036728</v>
      </c>
      <c r="E64" s="335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87</v>
      </c>
      <c r="L64" s="37" t="s">
        <v>128</v>
      </c>
      <c r="M64" s="38" t="s">
        <v>86</v>
      </c>
      <c r="N64" s="38"/>
      <c r="O64" s="37">
        <v>180</v>
      </c>
      <c r="P64" s="45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7"/>
      <c r="R64" s="337"/>
      <c r="S64" s="337"/>
      <c r="T64" s="338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150</v>
      </c>
      <c r="AG64" s="81"/>
      <c r="AJ64" s="87" t="s">
        <v>129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43"/>
      <c r="B65" s="34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44"/>
      <c r="P65" s="340" t="s">
        <v>40</v>
      </c>
      <c r="Q65" s="341"/>
      <c r="R65" s="341"/>
      <c r="S65" s="341"/>
      <c r="T65" s="341"/>
      <c r="U65" s="341"/>
      <c r="V65" s="342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43"/>
      <c r="B66" s="343"/>
      <c r="C66" s="343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44"/>
      <c r="P66" s="340" t="s">
        <v>40</v>
      </c>
      <c r="Q66" s="341"/>
      <c r="R66" s="341"/>
      <c r="S66" s="341"/>
      <c r="T66" s="341"/>
      <c r="U66" s="341"/>
      <c r="V66" s="342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77" t="s">
        <v>154</v>
      </c>
      <c r="B67" s="377"/>
      <c r="C67" s="377"/>
      <c r="D67" s="377"/>
      <c r="E67" s="377"/>
      <c r="F67" s="377"/>
      <c r="G67" s="377"/>
      <c r="H67" s="377"/>
      <c r="I67" s="377"/>
      <c r="J67" s="377"/>
      <c r="K67" s="377"/>
      <c r="L67" s="377"/>
      <c r="M67" s="377"/>
      <c r="N67" s="377"/>
      <c r="O67" s="377"/>
      <c r="P67" s="377"/>
      <c r="Q67" s="377"/>
      <c r="R67" s="377"/>
      <c r="S67" s="377"/>
      <c r="T67" s="377"/>
      <c r="U67" s="377"/>
      <c r="V67" s="377"/>
      <c r="W67" s="377"/>
      <c r="X67" s="377"/>
      <c r="Y67" s="377"/>
      <c r="Z67" s="377"/>
      <c r="AA67" s="65"/>
      <c r="AB67" s="65"/>
      <c r="AC67" s="82"/>
    </row>
    <row r="68" spans="1:68" ht="14.25" customHeight="1" x14ac:dyDescent="0.25">
      <c r="A68" s="364" t="s">
        <v>155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66"/>
      <c r="AB68" s="66"/>
      <c r="AC68" s="83"/>
    </row>
    <row r="69" spans="1:68" ht="27" customHeight="1" x14ac:dyDescent="0.25">
      <c r="A69" s="63" t="s">
        <v>156</v>
      </c>
      <c r="B69" s="63" t="s">
        <v>157</v>
      </c>
      <c r="C69" s="36">
        <v>4301135271</v>
      </c>
      <c r="D69" s="335">
        <v>4607111033659</v>
      </c>
      <c r="E69" s="335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96</v>
      </c>
      <c r="L69" s="37" t="s">
        <v>88</v>
      </c>
      <c r="M69" s="38" t="s">
        <v>86</v>
      </c>
      <c r="N69" s="38"/>
      <c r="O69" s="37">
        <v>180</v>
      </c>
      <c r="P69" s="44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7"/>
      <c r="R69" s="337"/>
      <c r="S69" s="337"/>
      <c r="T69" s="338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158</v>
      </c>
      <c r="AG69" s="81"/>
      <c r="AJ69" s="87" t="s">
        <v>89</v>
      </c>
      <c r="AK69" s="87">
        <v>1</v>
      </c>
      <c r="BB69" s="134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343"/>
      <c r="B70" s="343"/>
      <c r="C70" s="343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44"/>
      <c r="P70" s="340" t="s">
        <v>40</v>
      </c>
      <c r="Q70" s="341"/>
      <c r="R70" s="341"/>
      <c r="S70" s="341"/>
      <c r="T70" s="341"/>
      <c r="U70" s="341"/>
      <c r="V70" s="342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343"/>
      <c r="B71" s="343"/>
      <c r="C71" s="343"/>
      <c r="D71" s="343"/>
      <c r="E71" s="343"/>
      <c r="F71" s="343"/>
      <c r="G71" s="343"/>
      <c r="H71" s="343"/>
      <c r="I71" s="343"/>
      <c r="J71" s="343"/>
      <c r="K71" s="343"/>
      <c r="L71" s="343"/>
      <c r="M71" s="343"/>
      <c r="N71" s="343"/>
      <c r="O71" s="344"/>
      <c r="P71" s="340" t="s">
        <v>40</v>
      </c>
      <c r="Q71" s="341"/>
      <c r="R71" s="341"/>
      <c r="S71" s="341"/>
      <c r="T71" s="341"/>
      <c r="U71" s="341"/>
      <c r="V71" s="342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77" t="s">
        <v>159</v>
      </c>
      <c r="B72" s="377"/>
      <c r="C72" s="377"/>
      <c r="D72" s="377"/>
      <c r="E72" s="377"/>
      <c r="F72" s="377"/>
      <c r="G72" s="377"/>
      <c r="H72" s="377"/>
      <c r="I72" s="377"/>
      <c r="J72" s="377"/>
      <c r="K72" s="377"/>
      <c r="L72" s="377"/>
      <c r="M72" s="377"/>
      <c r="N72" s="377"/>
      <c r="O72" s="377"/>
      <c r="P72" s="377"/>
      <c r="Q72" s="377"/>
      <c r="R72" s="377"/>
      <c r="S72" s="377"/>
      <c r="T72" s="377"/>
      <c r="U72" s="377"/>
      <c r="V72" s="377"/>
      <c r="W72" s="377"/>
      <c r="X72" s="377"/>
      <c r="Y72" s="377"/>
      <c r="Z72" s="377"/>
      <c r="AA72" s="65"/>
      <c r="AB72" s="65"/>
      <c r="AC72" s="82"/>
    </row>
    <row r="73" spans="1:68" ht="14.25" customHeight="1" x14ac:dyDescent="0.25">
      <c r="A73" s="364" t="s">
        <v>160</v>
      </c>
      <c r="B73" s="364"/>
      <c r="C73" s="364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66"/>
      <c r="AB73" s="66"/>
      <c r="AC73" s="83"/>
    </row>
    <row r="74" spans="1:68" ht="27" customHeight="1" x14ac:dyDescent="0.25">
      <c r="A74" s="63" t="s">
        <v>161</v>
      </c>
      <c r="B74" s="63" t="s">
        <v>162</v>
      </c>
      <c r="C74" s="36">
        <v>4301131021</v>
      </c>
      <c r="D74" s="335">
        <v>4607111034137</v>
      </c>
      <c r="E74" s="335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96</v>
      </c>
      <c r="L74" s="37" t="s">
        <v>88</v>
      </c>
      <c r="M74" s="38" t="s">
        <v>86</v>
      </c>
      <c r="N74" s="38"/>
      <c r="O74" s="37">
        <v>180</v>
      </c>
      <c r="P74" s="44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7"/>
      <c r="R74" s="337"/>
      <c r="S74" s="337"/>
      <c r="T74" s="338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163</v>
      </c>
      <c r="AG74" s="81"/>
      <c r="AJ74" s="87" t="s">
        <v>89</v>
      </c>
      <c r="AK74" s="87">
        <v>1</v>
      </c>
      <c r="BB74" s="136" t="s">
        <v>95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164</v>
      </c>
      <c r="B75" s="63" t="s">
        <v>165</v>
      </c>
      <c r="C75" s="36">
        <v>4301131022</v>
      </c>
      <c r="D75" s="335">
        <v>4607111034120</v>
      </c>
      <c r="E75" s="335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88</v>
      </c>
      <c r="M75" s="38" t="s">
        <v>86</v>
      </c>
      <c r="N75" s="38"/>
      <c r="O75" s="37">
        <v>180</v>
      </c>
      <c r="P75" s="44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7"/>
      <c r="R75" s="337"/>
      <c r="S75" s="337"/>
      <c r="T75" s="338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166</v>
      </c>
      <c r="AG75" s="81"/>
      <c r="AJ75" s="87" t="s">
        <v>89</v>
      </c>
      <c r="AK75" s="87">
        <v>1</v>
      </c>
      <c r="BB75" s="13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43"/>
      <c r="B76" s="343"/>
      <c r="C76" s="343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4"/>
      <c r="P76" s="340" t="s">
        <v>40</v>
      </c>
      <c r="Q76" s="341"/>
      <c r="R76" s="341"/>
      <c r="S76" s="341"/>
      <c r="T76" s="341"/>
      <c r="U76" s="341"/>
      <c r="V76" s="342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343"/>
      <c r="B77" s="343"/>
      <c r="C77" s="343"/>
      <c r="D77" s="343"/>
      <c r="E77" s="343"/>
      <c r="F77" s="343"/>
      <c r="G77" s="343"/>
      <c r="H77" s="343"/>
      <c r="I77" s="343"/>
      <c r="J77" s="343"/>
      <c r="K77" s="343"/>
      <c r="L77" s="343"/>
      <c r="M77" s="343"/>
      <c r="N77" s="343"/>
      <c r="O77" s="344"/>
      <c r="P77" s="340" t="s">
        <v>40</v>
      </c>
      <c r="Q77" s="341"/>
      <c r="R77" s="341"/>
      <c r="S77" s="341"/>
      <c r="T77" s="341"/>
      <c r="U77" s="341"/>
      <c r="V77" s="342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77" t="s">
        <v>167</v>
      </c>
      <c r="B78" s="377"/>
      <c r="C78" s="377"/>
      <c r="D78" s="377"/>
      <c r="E78" s="377"/>
      <c r="F78" s="377"/>
      <c r="G78" s="377"/>
      <c r="H78" s="377"/>
      <c r="I78" s="377"/>
      <c r="J78" s="377"/>
      <c r="K78" s="377"/>
      <c r="L78" s="377"/>
      <c r="M78" s="377"/>
      <c r="N78" s="377"/>
      <c r="O78" s="377"/>
      <c r="P78" s="377"/>
      <c r="Q78" s="377"/>
      <c r="R78" s="377"/>
      <c r="S78" s="377"/>
      <c r="T78" s="377"/>
      <c r="U78" s="377"/>
      <c r="V78" s="377"/>
      <c r="W78" s="377"/>
      <c r="X78" s="377"/>
      <c r="Y78" s="377"/>
      <c r="Z78" s="377"/>
      <c r="AA78" s="65"/>
      <c r="AB78" s="65"/>
      <c r="AC78" s="82"/>
    </row>
    <row r="79" spans="1:68" ht="14.25" customHeight="1" x14ac:dyDescent="0.25">
      <c r="A79" s="364" t="s">
        <v>155</v>
      </c>
      <c r="B79" s="364"/>
      <c r="C79" s="364"/>
      <c r="D79" s="364"/>
      <c r="E79" s="364"/>
      <c r="F79" s="364"/>
      <c r="G79" s="364"/>
      <c r="H79" s="364"/>
      <c r="I79" s="364"/>
      <c r="J79" s="364"/>
      <c r="K79" s="364"/>
      <c r="L79" s="364"/>
      <c r="M79" s="364"/>
      <c r="N79" s="364"/>
      <c r="O79" s="364"/>
      <c r="P79" s="364"/>
      <c r="Q79" s="364"/>
      <c r="R79" s="364"/>
      <c r="S79" s="364"/>
      <c r="T79" s="364"/>
      <c r="U79" s="364"/>
      <c r="V79" s="364"/>
      <c r="W79" s="364"/>
      <c r="X79" s="364"/>
      <c r="Y79" s="364"/>
      <c r="Z79" s="364"/>
      <c r="AA79" s="66"/>
      <c r="AB79" s="66"/>
      <c r="AC79" s="83"/>
    </row>
    <row r="80" spans="1:68" ht="27" customHeight="1" x14ac:dyDescent="0.25">
      <c r="A80" s="63" t="s">
        <v>168</v>
      </c>
      <c r="B80" s="63" t="s">
        <v>169</v>
      </c>
      <c r="C80" s="36">
        <v>4301135295</v>
      </c>
      <c r="D80" s="335">
        <v>4607111035141</v>
      </c>
      <c r="E80" s="335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96</v>
      </c>
      <c r="L80" s="37" t="s">
        <v>88</v>
      </c>
      <c r="M80" s="38" t="s">
        <v>86</v>
      </c>
      <c r="N80" s="38"/>
      <c r="O80" s="37">
        <v>180</v>
      </c>
      <c r="P80" s="44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37"/>
      <c r="R80" s="337"/>
      <c r="S80" s="337"/>
      <c r="T80" s="338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170</v>
      </c>
      <c r="AG80" s="81"/>
      <c r="AJ80" s="87" t="s">
        <v>89</v>
      </c>
      <c r="AK80" s="87">
        <v>1</v>
      </c>
      <c r="BB80" s="140" t="s">
        <v>95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171</v>
      </c>
      <c r="B81" s="63" t="s">
        <v>172</v>
      </c>
      <c r="C81" s="36">
        <v>4301135285</v>
      </c>
      <c r="D81" s="335">
        <v>4607111036407</v>
      </c>
      <c r="E81" s="335"/>
      <c r="F81" s="62">
        <v>0.3</v>
      </c>
      <c r="G81" s="37">
        <v>14</v>
      </c>
      <c r="H81" s="62">
        <v>4.2</v>
      </c>
      <c r="I81" s="62">
        <v>4.5292000000000003</v>
      </c>
      <c r="J81" s="37">
        <v>70</v>
      </c>
      <c r="K81" s="37" t="s">
        <v>96</v>
      </c>
      <c r="L81" s="37" t="s">
        <v>88</v>
      </c>
      <c r="M81" s="38" t="s">
        <v>86</v>
      </c>
      <c r="N81" s="38"/>
      <c r="O81" s="37">
        <v>180</v>
      </c>
      <c r="P81" s="44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7"/>
      <c r="R81" s="337"/>
      <c r="S81" s="337"/>
      <c r="T81" s="338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173</v>
      </c>
      <c r="AG81" s="81"/>
      <c r="AJ81" s="87" t="s">
        <v>89</v>
      </c>
      <c r="AK81" s="87">
        <v>1</v>
      </c>
      <c r="BB81" s="142" t="s">
        <v>95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174</v>
      </c>
      <c r="B82" s="63" t="s">
        <v>175</v>
      </c>
      <c r="C82" s="36">
        <v>4301135569</v>
      </c>
      <c r="D82" s="335">
        <v>4607111033628</v>
      </c>
      <c r="E82" s="335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43" t="s">
        <v>176</v>
      </c>
      <c r="Q82" s="337"/>
      <c r="R82" s="337"/>
      <c r="S82" s="337"/>
      <c r="T82" s="338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177</v>
      </c>
      <c r="AG82" s="81"/>
      <c r="AJ82" s="87" t="s">
        <v>89</v>
      </c>
      <c r="AK82" s="87">
        <v>1</v>
      </c>
      <c r="BB82" s="144" t="s">
        <v>95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178</v>
      </c>
      <c r="B83" s="63" t="s">
        <v>179</v>
      </c>
      <c r="C83" s="36">
        <v>4301135565</v>
      </c>
      <c r="D83" s="335">
        <v>4607111033451</v>
      </c>
      <c r="E83" s="335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4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7"/>
      <c r="R83" s="337"/>
      <c r="S83" s="337"/>
      <c r="T83" s="338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177</v>
      </c>
      <c r="AG83" s="81"/>
      <c r="AJ83" s="87" t="s">
        <v>89</v>
      </c>
      <c r="AK83" s="87">
        <v>1</v>
      </c>
      <c r="BB83" s="146" t="s">
        <v>95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180</v>
      </c>
      <c r="B84" s="63" t="s">
        <v>181</v>
      </c>
      <c r="C84" s="36">
        <v>4301135578</v>
      </c>
      <c r="D84" s="335">
        <v>4607111033444</v>
      </c>
      <c r="E84" s="335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4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7"/>
      <c r="R84" s="337"/>
      <c r="S84" s="337"/>
      <c r="T84" s="338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177</v>
      </c>
      <c r="AG84" s="81"/>
      <c r="AJ84" s="87" t="s">
        <v>89</v>
      </c>
      <c r="AK84" s="87">
        <v>1</v>
      </c>
      <c r="BB84" s="148" t="s">
        <v>95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182</v>
      </c>
      <c r="B85" s="63" t="s">
        <v>183</v>
      </c>
      <c r="C85" s="36">
        <v>4301135290</v>
      </c>
      <c r="D85" s="335">
        <v>4607111035028</v>
      </c>
      <c r="E85" s="335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43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7"/>
      <c r="R85" s="337"/>
      <c r="S85" s="337"/>
      <c r="T85" s="338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170</v>
      </c>
      <c r="AG85" s="81"/>
      <c r="AJ85" s="87" t="s">
        <v>89</v>
      </c>
      <c r="AK85" s="87">
        <v>1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43"/>
      <c r="B86" s="343"/>
      <c r="C86" s="343"/>
      <c r="D86" s="343"/>
      <c r="E86" s="343"/>
      <c r="F86" s="343"/>
      <c r="G86" s="343"/>
      <c r="H86" s="343"/>
      <c r="I86" s="343"/>
      <c r="J86" s="343"/>
      <c r="K86" s="343"/>
      <c r="L86" s="343"/>
      <c r="M86" s="343"/>
      <c r="N86" s="343"/>
      <c r="O86" s="344"/>
      <c r="P86" s="340" t="s">
        <v>40</v>
      </c>
      <c r="Q86" s="341"/>
      <c r="R86" s="341"/>
      <c r="S86" s="341"/>
      <c r="T86" s="341"/>
      <c r="U86" s="341"/>
      <c r="V86" s="342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343"/>
      <c r="B87" s="343"/>
      <c r="C87" s="343"/>
      <c r="D87" s="343"/>
      <c r="E87" s="343"/>
      <c r="F87" s="343"/>
      <c r="G87" s="343"/>
      <c r="H87" s="343"/>
      <c r="I87" s="343"/>
      <c r="J87" s="343"/>
      <c r="K87" s="343"/>
      <c r="L87" s="343"/>
      <c r="M87" s="343"/>
      <c r="N87" s="343"/>
      <c r="O87" s="344"/>
      <c r="P87" s="340" t="s">
        <v>40</v>
      </c>
      <c r="Q87" s="341"/>
      <c r="R87" s="341"/>
      <c r="S87" s="341"/>
      <c r="T87" s="341"/>
      <c r="U87" s="341"/>
      <c r="V87" s="342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77" t="s">
        <v>184</v>
      </c>
      <c r="B88" s="377"/>
      <c r="C88" s="377"/>
      <c r="D88" s="377"/>
      <c r="E88" s="377"/>
      <c r="F88" s="377"/>
      <c r="G88" s="377"/>
      <c r="H88" s="377"/>
      <c r="I88" s="377"/>
      <c r="J88" s="377"/>
      <c r="K88" s="377"/>
      <c r="L88" s="377"/>
      <c r="M88" s="377"/>
      <c r="N88" s="377"/>
      <c r="O88" s="377"/>
      <c r="P88" s="377"/>
      <c r="Q88" s="377"/>
      <c r="R88" s="377"/>
      <c r="S88" s="377"/>
      <c r="T88" s="377"/>
      <c r="U88" s="377"/>
      <c r="V88" s="377"/>
      <c r="W88" s="377"/>
      <c r="X88" s="377"/>
      <c r="Y88" s="377"/>
      <c r="Z88" s="377"/>
      <c r="AA88" s="65"/>
      <c r="AB88" s="65"/>
      <c r="AC88" s="82"/>
    </row>
    <row r="89" spans="1:68" ht="14.25" customHeight="1" x14ac:dyDescent="0.25">
      <c r="A89" s="364" t="s">
        <v>185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66"/>
      <c r="AB89" s="66"/>
      <c r="AC89" s="83"/>
    </row>
    <row r="90" spans="1:68" ht="27" customHeight="1" x14ac:dyDescent="0.25">
      <c r="A90" s="63" t="s">
        <v>186</v>
      </c>
      <c r="B90" s="63" t="s">
        <v>187</v>
      </c>
      <c r="C90" s="36">
        <v>4301136042</v>
      </c>
      <c r="D90" s="335">
        <v>4607025784012</v>
      </c>
      <c r="E90" s="335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96</v>
      </c>
      <c r="L90" s="37" t="s">
        <v>88</v>
      </c>
      <c r="M90" s="38" t="s">
        <v>86</v>
      </c>
      <c r="N90" s="38"/>
      <c r="O90" s="37">
        <v>180</v>
      </c>
      <c r="P90" s="44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7"/>
      <c r="R90" s="337"/>
      <c r="S90" s="337"/>
      <c r="T90" s="338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188</v>
      </c>
      <c r="AG90" s="81"/>
      <c r="AJ90" s="87" t="s">
        <v>89</v>
      </c>
      <c r="AK90" s="87">
        <v>1</v>
      </c>
      <c r="BB90" s="152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189</v>
      </c>
      <c r="B91" s="63" t="s">
        <v>190</v>
      </c>
      <c r="C91" s="36">
        <v>4301136040</v>
      </c>
      <c r="D91" s="335">
        <v>4607025784319</v>
      </c>
      <c r="E91" s="335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4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7"/>
      <c r="R91" s="337"/>
      <c r="S91" s="337"/>
      <c r="T91" s="338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191</v>
      </c>
      <c r="AG91" s="81"/>
      <c r="AJ91" s="87" t="s">
        <v>89</v>
      </c>
      <c r="AK91" s="87">
        <v>1</v>
      </c>
      <c r="BB91" s="154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192</v>
      </c>
      <c r="B92" s="63" t="s">
        <v>193</v>
      </c>
      <c r="C92" s="36">
        <v>4301136039</v>
      </c>
      <c r="D92" s="335">
        <v>4607111035370</v>
      </c>
      <c r="E92" s="335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87</v>
      </c>
      <c r="L92" s="37" t="s">
        <v>88</v>
      </c>
      <c r="M92" s="38" t="s">
        <v>86</v>
      </c>
      <c r="N92" s="38"/>
      <c r="O92" s="37">
        <v>180</v>
      </c>
      <c r="P92" s="43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7"/>
      <c r="R92" s="337"/>
      <c r="S92" s="337"/>
      <c r="T92" s="338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194</v>
      </c>
      <c r="AG92" s="81"/>
      <c r="AJ92" s="87" t="s">
        <v>89</v>
      </c>
      <c r="AK92" s="87">
        <v>1</v>
      </c>
      <c r="BB92" s="156" t="s">
        <v>95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343"/>
      <c r="B93" s="343"/>
      <c r="C93" s="343"/>
      <c r="D93" s="343"/>
      <c r="E93" s="343"/>
      <c r="F93" s="343"/>
      <c r="G93" s="343"/>
      <c r="H93" s="343"/>
      <c r="I93" s="343"/>
      <c r="J93" s="343"/>
      <c r="K93" s="343"/>
      <c r="L93" s="343"/>
      <c r="M93" s="343"/>
      <c r="N93" s="343"/>
      <c r="O93" s="344"/>
      <c r="P93" s="340" t="s">
        <v>40</v>
      </c>
      <c r="Q93" s="341"/>
      <c r="R93" s="341"/>
      <c r="S93" s="341"/>
      <c r="T93" s="341"/>
      <c r="U93" s="341"/>
      <c r="V93" s="342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343"/>
      <c r="B94" s="343"/>
      <c r="C94" s="343"/>
      <c r="D94" s="343"/>
      <c r="E94" s="343"/>
      <c r="F94" s="343"/>
      <c r="G94" s="343"/>
      <c r="H94" s="343"/>
      <c r="I94" s="343"/>
      <c r="J94" s="343"/>
      <c r="K94" s="343"/>
      <c r="L94" s="343"/>
      <c r="M94" s="343"/>
      <c r="N94" s="343"/>
      <c r="O94" s="344"/>
      <c r="P94" s="340" t="s">
        <v>40</v>
      </c>
      <c r="Q94" s="341"/>
      <c r="R94" s="341"/>
      <c r="S94" s="341"/>
      <c r="T94" s="341"/>
      <c r="U94" s="341"/>
      <c r="V94" s="342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77" t="s">
        <v>195</v>
      </c>
      <c r="B95" s="377"/>
      <c r="C95" s="377"/>
      <c r="D95" s="377"/>
      <c r="E95" s="377"/>
      <c r="F95" s="377"/>
      <c r="G95" s="377"/>
      <c r="H95" s="377"/>
      <c r="I95" s="377"/>
      <c r="J95" s="377"/>
      <c r="K95" s="377"/>
      <c r="L95" s="377"/>
      <c r="M95" s="377"/>
      <c r="N95" s="377"/>
      <c r="O95" s="377"/>
      <c r="P95" s="377"/>
      <c r="Q95" s="377"/>
      <c r="R95" s="377"/>
      <c r="S95" s="377"/>
      <c r="T95" s="377"/>
      <c r="U95" s="377"/>
      <c r="V95" s="377"/>
      <c r="W95" s="377"/>
      <c r="X95" s="377"/>
      <c r="Y95" s="377"/>
      <c r="Z95" s="377"/>
      <c r="AA95" s="65"/>
      <c r="AB95" s="65"/>
      <c r="AC95" s="82"/>
    </row>
    <row r="96" spans="1:68" ht="14.25" customHeight="1" x14ac:dyDescent="0.25">
      <c r="A96" s="364" t="s">
        <v>82</v>
      </c>
      <c r="B96" s="364"/>
      <c r="C96" s="364"/>
      <c r="D96" s="364"/>
      <c r="E96" s="364"/>
      <c r="F96" s="364"/>
      <c r="G96" s="364"/>
      <c r="H96" s="364"/>
      <c r="I96" s="364"/>
      <c r="J96" s="364"/>
      <c r="K96" s="364"/>
      <c r="L96" s="364"/>
      <c r="M96" s="364"/>
      <c r="N96" s="364"/>
      <c r="O96" s="364"/>
      <c r="P96" s="364"/>
      <c r="Q96" s="364"/>
      <c r="R96" s="364"/>
      <c r="S96" s="364"/>
      <c r="T96" s="364"/>
      <c r="U96" s="364"/>
      <c r="V96" s="364"/>
      <c r="W96" s="364"/>
      <c r="X96" s="364"/>
      <c r="Y96" s="364"/>
      <c r="Z96" s="364"/>
      <c r="AA96" s="66"/>
      <c r="AB96" s="66"/>
      <c r="AC96" s="83"/>
    </row>
    <row r="97" spans="1:68" ht="27" customHeight="1" x14ac:dyDescent="0.25">
      <c r="A97" s="63" t="s">
        <v>196</v>
      </c>
      <c r="B97" s="63" t="s">
        <v>197</v>
      </c>
      <c r="C97" s="36">
        <v>4301071051</v>
      </c>
      <c r="D97" s="335">
        <v>4607111039262</v>
      </c>
      <c r="E97" s="335"/>
      <c r="F97" s="62">
        <v>0.4</v>
      </c>
      <c r="G97" s="37">
        <v>16</v>
      </c>
      <c r="H97" s="62">
        <v>6.4</v>
      </c>
      <c r="I97" s="62">
        <v>6.7195999999999998</v>
      </c>
      <c r="J97" s="37">
        <v>84</v>
      </c>
      <c r="K97" s="37" t="s">
        <v>87</v>
      </c>
      <c r="L97" s="37" t="s">
        <v>88</v>
      </c>
      <c r="M97" s="38" t="s">
        <v>86</v>
      </c>
      <c r="N97" s="38"/>
      <c r="O97" s="37">
        <v>180</v>
      </c>
      <c r="P97" s="43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7"/>
      <c r="R97" s="337"/>
      <c r="S97" s="337"/>
      <c r="T97" s="338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3" si="12">IFERROR(IF(X97="","",X97),"")</f>
        <v>0</v>
      </c>
      <c r="Z97" s="41">
        <f t="shared" ref="Z97:Z103" si="13">IFERROR(IF(X97="","",X97*0.0155),"")</f>
        <v>0</v>
      </c>
      <c r="AA97" s="68" t="s">
        <v>46</v>
      </c>
      <c r="AB97" s="69" t="s">
        <v>46</v>
      </c>
      <c r="AC97" s="157" t="s">
        <v>150</v>
      </c>
      <c r="AG97" s="81"/>
      <c r="AJ97" s="87" t="s">
        <v>89</v>
      </c>
      <c r="AK97" s="87">
        <v>1</v>
      </c>
      <c r="BB97" s="158" t="s">
        <v>70</v>
      </c>
      <c r="BM97" s="81">
        <f t="shared" ref="BM97:BM103" si="14">IFERROR(X97*I97,"0")</f>
        <v>0</v>
      </c>
      <c r="BN97" s="81">
        <f t="shared" ref="BN97:BN103" si="15">IFERROR(Y97*I97,"0")</f>
        <v>0</v>
      </c>
      <c r="BO97" s="81">
        <f t="shared" ref="BO97:BO103" si="16">IFERROR(X97/J97,"0")</f>
        <v>0</v>
      </c>
      <c r="BP97" s="81">
        <f t="shared" ref="BP97:BP103" si="17">IFERROR(Y97/J97,"0")</f>
        <v>0</v>
      </c>
    </row>
    <row r="98" spans="1:68" ht="27" customHeight="1" x14ac:dyDescent="0.25">
      <c r="A98" s="63" t="s">
        <v>198</v>
      </c>
      <c r="B98" s="63" t="s">
        <v>199</v>
      </c>
      <c r="C98" s="36">
        <v>4301071038</v>
      </c>
      <c r="D98" s="335">
        <v>4607111039248</v>
      </c>
      <c r="E98" s="335"/>
      <c r="F98" s="62">
        <v>0.7</v>
      </c>
      <c r="G98" s="37">
        <v>10</v>
      </c>
      <c r="H98" s="62">
        <v>7</v>
      </c>
      <c r="I98" s="62">
        <v>7.3</v>
      </c>
      <c r="J98" s="37">
        <v>84</v>
      </c>
      <c r="K98" s="37" t="s">
        <v>87</v>
      </c>
      <c r="L98" s="37" t="s">
        <v>88</v>
      </c>
      <c r="M98" s="38" t="s">
        <v>86</v>
      </c>
      <c r="N98" s="38"/>
      <c r="O98" s="37">
        <v>180</v>
      </c>
      <c r="P98" s="43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8" s="337"/>
      <c r="R98" s="337"/>
      <c r="S98" s="337"/>
      <c r="T98" s="338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150</v>
      </c>
      <c r="AG98" s="81"/>
      <c r="AJ98" s="87" t="s">
        <v>89</v>
      </c>
      <c r="AK98" s="87">
        <v>1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200</v>
      </c>
      <c r="B99" s="63" t="s">
        <v>201</v>
      </c>
      <c r="C99" s="36">
        <v>4301070976</v>
      </c>
      <c r="D99" s="335">
        <v>4607111034144</v>
      </c>
      <c r="E99" s="335"/>
      <c r="F99" s="62">
        <v>0.9</v>
      </c>
      <c r="G99" s="37">
        <v>8</v>
      </c>
      <c r="H99" s="62">
        <v>7.2</v>
      </c>
      <c r="I99" s="62">
        <v>7.4859999999999998</v>
      </c>
      <c r="J99" s="37">
        <v>84</v>
      </c>
      <c r="K99" s="37" t="s">
        <v>87</v>
      </c>
      <c r="L99" s="37" t="s">
        <v>128</v>
      </c>
      <c r="M99" s="38" t="s">
        <v>86</v>
      </c>
      <c r="N99" s="38"/>
      <c r="O99" s="37">
        <v>180</v>
      </c>
      <c r="P99" s="43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7"/>
      <c r="R99" s="337"/>
      <c r="S99" s="337"/>
      <c r="T99" s="338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150</v>
      </c>
      <c r="AG99" s="81"/>
      <c r="AJ99" s="87" t="s">
        <v>129</v>
      </c>
      <c r="AK99" s="87">
        <v>84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202</v>
      </c>
      <c r="B100" s="63" t="s">
        <v>203</v>
      </c>
      <c r="C100" s="36">
        <v>4301071049</v>
      </c>
      <c r="D100" s="335">
        <v>4607111039293</v>
      </c>
      <c r="E100" s="335"/>
      <c r="F100" s="62">
        <v>0.4</v>
      </c>
      <c r="G100" s="37">
        <v>16</v>
      </c>
      <c r="H100" s="62">
        <v>6.4</v>
      </c>
      <c r="I100" s="62">
        <v>6.7195999999999998</v>
      </c>
      <c r="J100" s="37">
        <v>84</v>
      </c>
      <c r="K100" s="37" t="s">
        <v>87</v>
      </c>
      <c r="L100" s="37" t="s">
        <v>88</v>
      </c>
      <c r="M100" s="38" t="s">
        <v>86</v>
      </c>
      <c r="N100" s="38"/>
      <c r="O100" s="37">
        <v>180</v>
      </c>
      <c r="P100" s="43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37"/>
      <c r="R100" s="337"/>
      <c r="S100" s="337"/>
      <c r="T100" s="338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150</v>
      </c>
      <c r="AG100" s="81"/>
      <c r="AJ100" s="87" t="s">
        <v>89</v>
      </c>
      <c r="AK100" s="87">
        <v>1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204</v>
      </c>
      <c r="B101" s="63" t="s">
        <v>205</v>
      </c>
      <c r="C101" s="36">
        <v>4301070973</v>
      </c>
      <c r="D101" s="335">
        <v>4607111033987</v>
      </c>
      <c r="E101" s="335"/>
      <c r="F101" s="62">
        <v>0.43</v>
      </c>
      <c r="G101" s="37">
        <v>16</v>
      </c>
      <c r="H101" s="62">
        <v>6.88</v>
      </c>
      <c r="I101" s="62">
        <v>7.1996000000000002</v>
      </c>
      <c r="J101" s="37">
        <v>84</v>
      </c>
      <c r="K101" s="37" t="s">
        <v>87</v>
      </c>
      <c r="L101" s="37" t="s">
        <v>110</v>
      </c>
      <c r="M101" s="38" t="s">
        <v>86</v>
      </c>
      <c r="N101" s="38"/>
      <c r="O101" s="37">
        <v>180</v>
      </c>
      <c r="P101" s="43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7"/>
      <c r="R101" s="337"/>
      <c r="S101" s="337"/>
      <c r="T101" s="338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206</v>
      </c>
      <c r="AG101" s="81"/>
      <c r="AJ101" s="87" t="s">
        <v>111</v>
      </c>
      <c r="AK101" s="87">
        <v>12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207</v>
      </c>
      <c r="B102" s="63" t="s">
        <v>208</v>
      </c>
      <c r="C102" s="36">
        <v>4301071039</v>
      </c>
      <c r="D102" s="335">
        <v>4607111039279</v>
      </c>
      <c r="E102" s="335"/>
      <c r="F102" s="62">
        <v>0.7</v>
      </c>
      <c r="G102" s="37">
        <v>10</v>
      </c>
      <c r="H102" s="62">
        <v>7</v>
      </c>
      <c r="I102" s="62">
        <v>7.3</v>
      </c>
      <c r="J102" s="37">
        <v>84</v>
      </c>
      <c r="K102" s="37" t="s">
        <v>87</v>
      </c>
      <c r="L102" s="37" t="s">
        <v>88</v>
      </c>
      <c r="M102" s="38" t="s">
        <v>86</v>
      </c>
      <c r="N102" s="38"/>
      <c r="O102" s="37">
        <v>180</v>
      </c>
      <c r="P102" s="43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7"/>
      <c r="R102" s="337"/>
      <c r="S102" s="337"/>
      <c r="T102" s="338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150</v>
      </c>
      <c r="AG102" s="81"/>
      <c r="AJ102" s="87" t="s">
        <v>89</v>
      </c>
      <c r="AK102" s="87">
        <v>1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209</v>
      </c>
      <c r="B103" s="63" t="s">
        <v>210</v>
      </c>
      <c r="C103" s="36">
        <v>4301070958</v>
      </c>
      <c r="D103" s="335">
        <v>4607111038098</v>
      </c>
      <c r="E103" s="335"/>
      <c r="F103" s="62">
        <v>0.8</v>
      </c>
      <c r="G103" s="37">
        <v>8</v>
      </c>
      <c r="H103" s="62">
        <v>6.4</v>
      </c>
      <c r="I103" s="62">
        <v>6.6859999999999999</v>
      </c>
      <c r="J103" s="37">
        <v>84</v>
      </c>
      <c r="K103" s="37" t="s">
        <v>87</v>
      </c>
      <c r="L103" s="37" t="s">
        <v>110</v>
      </c>
      <c r="M103" s="38" t="s">
        <v>86</v>
      </c>
      <c r="N103" s="38"/>
      <c r="O103" s="37">
        <v>180</v>
      </c>
      <c r="P103" s="43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3" s="337"/>
      <c r="R103" s="337"/>
      <c r="S103" s="337"/>
      <c r="T103" s="338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211</v>
      </c>
      <c r="AG103" s="81"/>
      <c r="AJ103" s="87" t="s">
        <v>111</v>
      </c>
      <c r="AK103" s="87">
        <v>12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x14ac:dyDescent="0.2">
      <c r="A104" s="343"/>
      <c r="B104" s="343"/>
      <c r="C104" s="343"/>
      <c r="D104" s="343"/>
      <c r="E104" s="343"/>
      <c r="F104" s="343"/>
      <c r="G104" s="343"/>
      <c r="H104" s="343"/>
      <c r="I104" s="343"/>
      <c r="J104" s="343"/>
      <c r="K104" s="343"/>
      <c r="L104" s="343"/>
      <c r="M104" s="343"/>
      <c r="N104" s="343"/>
      <c r="O104" s="344"/>
      <c r="P104" s="340" t="s">
        <v>40</v>
      </c>
      <c r="Q104" s="341"/>
      <c r="R104" s="341"/>
      <c r="S104" s="341"/>
      <c r="T104" s="341"/>
      <c r="U104" s="341"/>
      <c r="V104" s="342"/>
      <c r="W104" s="42" t="s">
        <v>39</v>
      </c>
      <c r="X104" s="43">
        <f>IFERROR(SUM(X97:X103),"0")</f>
        <v>0</v>
      </c>
      <c r="Y104" s="43">
        <f>IFERROR(SUM(Y97:Y103),"0")</f>
        <v>0</v>
      </c>
      <c r="Z104" s="43">
        <f>IFERROR(IF(Z97="",0,Z97),"0")+IFERROR(IF(Z98="",0,Z98),"0")+IFERROR(IF(Z99="",0,Z99),"0")+IFERROR(IF(Z100="",0,Z100),"0")+IFERROR(IF(Z101="",0,Z101),"0")+IFERROR(IF(Z102="",0,Z102),"0")+IFERROR(IF(Z103="",0,Z103),"0")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343"/>
      <c r="B105" s="343"/>
      <c r="C105" s="343"/>
      <c r="D105" s="343"/>
      <c r="E105" s="343"/>
      <c r="F105" s="343"/>
      <c r="G105" s="343"/>
      <c r="H105" s="343"/>
      <c r="I105" s="343"/>
      <c r="J105" s="343"/>
      <c r="K105" s="343"/>
      <c r="L105" s="343"/>
      <c r="M105" s="343"/>
      <c r="N105" s="343"/>
      <c r="O105" s="344"/>
      <c r="P105" s="340" t="s">
        <v>40</v>
      </c>
      <c r="Q105" s="341"/>
      <c r="R105" s="341"/>
      <c r="S105" s="341"/>
      <c r="T105" s="341"/>
      <c r="U105" s="341"/>
      <c r="V105" s="342"/>
      <c r="W105" s="42" t="s">
        <v>0</v>
      </c>
      <c r="X105" s="43">
        <f>IFERROR(SUMPRODUCT(X97:X103*H97:H103),"0")</f>
        <v>0</v>
      </c>
      <c r="Y105" s="43">
        <f>IFERROR(SUMPRODUCT(Y97:Y103*H97:H103),"0")</f>
        <v>0</v>
      </c>
      <c r="Z105" s="42"/>
      <c r="AA105" s="67"/>
      <c r="AB105" s="67"/>
      <c r="AC105" s="67"/>
    </row>
    <row r="106" spans="1:68" ht="16.5" customHeight="1" x14ac:dyDescent="0.25">
      <c r="A106" s="377" t="s">
        <v>212</v>
      </c>
      <c r="B106" s="377"/>
      <c r="C106" s="377"/>
      <c r="D106" s="377"/>
      <c r="E106" s="377"/>
      <c r="F106" s="377"/>
      <c r="G106" s="377"/>
      <c r="H106" s="377"/>
      <c r="I106" s="377"/>
      <c r="J106" s="377"/>
      <c r="K106" s="377"/>
      <c r="L106" s="377"/>
      <c r="M106" s="377"/>
      <c r="N106" s="377"/>
      <c r="O106" s="377"/>
      <c r="P106" s="377"/>
      <c r="Q106" s="377"/>
      <c r="R106" s="377"/>
      <c r="S106" s="377"/>
      <c r="T106" s="377"/>
      <c r="U106" s="377"/>
      <c r="V106" s="377"/>
      <c r="W106" s="377"/>
      <c r="X106" s="377"/>
      <c r="Y106" s="377"/>
      <c r="Z106" s="377"/>
      <c r="AA106" s="65"/>
      <c r="AB106" s="65"/>
      <c r="AC106" s="82"/>
    </row>
    <row r="107" spans="1:68" ht="14.25" customHeight="1" x14ac:dyDescent="0.25">
      <c r="A107" s="364" t="s">
        <v>155</v>
      </c>
      <c r="B107" s="364"/>
      <c r="C107" s="364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4"/>
      <c r="P107" s="364"/>
      <c r="Q107" s="364"/>
      <c r="R107" s="364"/>
      <c r="S107" s="364"/>
      <c r="T107" s="364"/>
      <c r="U107" s="364"/>
      <c r="V107" s="364"/>
      <c r="W107" s="364"/>
      <c r="X107" s="364"/>
      <c r="Y107" s="364"/>
      <c r="Z107" s="364"/>
      <c r="AA107" s="66"/>
      <c r="AB107" s="66"/>
      <c r="AC107" s="83"/>
    </row>
    <row r="108" spans="1:68" ht="27" customHeight="1" x14ac:dyDescent="0.25">
      <c r="A108" s="63" t="s">
        <v>213</v>
      </c>
      <c r="B108" s="63" t="s">
        <v>214</v>
      </c>
      <c r="C108" s="36">
        <v>4301135533</v>
      </c>
      <c r="D108" s="335">
        <v>4607111034014</v>
      </c>
      <c r="E108" s="335"/>
      <c r="F108" s="62">
        <v>0.25</v>
      </c>
      <c r="G108" s="37">
        <v>12</v>
      </c>
      <c r="H108" s="62">
        <v>3</v>
      </c>
      <c r="I108" s="62">
        <v>3.7035999999999998</v>
      </c>
      <c r="J108" s="37">
        <v>70</v>
      </c>
      <c r="K108" s="37" t="s">
        <v>96</v>
      </c>
      <c r="L108" s="37" t="s">
        <v>88</v>
      </c>
      <c r="M108" s="38" t="s">
        <v>86</v>
      </c>
      <c r="N108" s="38"/>
      <c r="O108" s="37">
        <v>180</v>
      </c>
      <c r="P108" s="42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8" s="337"/>
      <c r="R108" s="337"/>
      <c r="S108" s="337"/>
      <c r="T108" s="338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IFERROR(IF(X108="","",X108*0.01788),"")</f>
        <v>0</v>
      </c>
      <c r="AA108" s="68" t="s">
        <v>46</v>
      </c>
      <c r="AB108" s="69" t="s">
        <v>46</v>
      </c>
      <c r="AC108" s="171" t="s">
        <v>215</v>
      </c>
      <c r="AG108" s="81"/>
      <c r="AJ108" s="87" t="s">
        <v>89</v>
      </c>
      <c r="AK108" s="87">
        <v>1</v>
      </c>
      <c r="BB108" s="172" t="s">
        <v>95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216</v>
      </c>
      <c r="B109" s="63" t="s">
        <v>217</v>
      </c>
      <c r="C109" s="36">
        <v>4301135532</v>
      </c>
      <c r="D109" s="335">
        <v>4607111033994</v>
      </c>
      <c r="E109" s="335"/>
      <c r="F109" s="62">
        <v>0.25</v>
      </c>
      <c r="G109" s="37">
        <v>12</v>
      </c>
      <c r="H109" s="62">
        <v>3</v>
      </c>
      <c r="I109" s="62">
        <v>3.7035999999999998</v>
      </c>
      <c r="J109" s="37">
        <v>70</v>
      </c>
      <c r="K109" s="37" t="s">
        <v>96</v>
      </c>
      <c r="L109" s="37" t="s">
        <v>88</v>
      </c>
      <c r="M109" s="38" t="s">
        <v>86</v>
      </c>
      <c r="N109" s="38"/>
      <c r="O109" s="37">
        <v>180</v>
      </c>
      <c r="P109" s="42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9" s="337"/>
      <c r="R109" s="337"/>
      <c r="S109" s="337"/>
      <c r="T109" s="338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73" t="s">
        <v>177</v>
      </c>
      <c r="AG109" s="81"/>
      <c r="AJ109" s="87" t="s">
        <v>89</v>
      </c>
      <c r="AK109" s="87">
        <v>1</v>
      </c>
      <c r="BB109" s="174" t="s">
        <v>95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x14ac:dyDescent="0.2">
      <c r="A110" s="343"/>
      <c r="B110" s="343"/>
      <c r="C110" s="343"/>
      <c r="D110" s="343"/>
      <c r="E110" s="343"/>
      <c r="F110" s="343"/>
      <c r="G110" s="343"/>
      <c r="H110" s="343"/>
      <c r="I110" s="343"/>
      <c r="J110" s="343"/>
      <c r="K110" s="343"/>
      <c r="L110" s="343"/>
      <c r="M110" s="343"/>
      <c r="N110" s="343"/>
      <c r="O110" s="344"/>
      <c r="P110" s="340" t="s">
        <v>40</v>
      </c>
      <c r="Q110" s="341"/>
      <c r="R110" s="341"/>
      <c r="S110" s="341"/>
      <c r="T110" s="341"/>
      <c r="U110" s="341"/>
      <c r="V110" s="342"/>
      <c r="W110" s="42" t="s">
        <v>39</v>
      </c>
      <c r="X110" s="43">
        <f>IFERROR(SUM(X108:X109),"0")</f>
        <v>0</v>
      </c>
      <c r="Y110" s="43">
        <f>IFERROR(SUM(Y108:Y109),"0")</f>
        <v>0</v>
      </c>
      <c r="Z110" s="43">
        <f>IFERROR(IF(Z108="",0,Z108),"0")+IFERROR(IF(Z109="",0,Z109),"0")</f>
        <v>0</v>
      </c>
      <c r="AA110" s="67"/>
      <c r="AB110" s="67"/>
      <c r="AC110" s="67"/>
    </row>
    <row r="111" spans="1:68" x14ac:dyDescent="0.2">
      <c r="A111" s="343"/>
      <c r="B111" s="343"/>
      <c r="C111" s="343"/>
      <c r="D111" s="343"/>
      <c r="E111" s="343"/>
      <c r="F111" s="343"/>
      <c r="G111" s="343"/>
      <c r="H111" s="343"/>
      <c r="I111" s="343"/>
      <c r="J111" s="343"/>
      <c r="K111" s="343"/>
      <c r="L111" s="343"/>
      <c r="M111" s="343"/>
      <c r="N111" s="343"/>
      <c r="O111" s="344"/>
      <c r="P111" s="340" t="s">
        <v>40</v>
      </c>
      <c r="Q111" s="341"/>
      <c r="R111" s="341"/>
      <c r="S111" s="341"/>
      <c r="T111" s="341"/>
      <c r="U111" s="341"/>
      <c r="V111" s="342"/>
      <c r="W111" s="42" t="s">
        <v>0</v>
      </c>
      <c r="X111" s="43">
        <f>IFERROR(SUMPRODUCT(X108:X109*H108:H109),"0")</f>
        <v>0</v>
      </c>
      <c r="Y111" s="43">
        <f>IFERROR(SUMPRODUCT(Y108:Y109*H108:H109),"0")</f>
        <v>0</v>
      </c>
      <c r="Z111" s="42"/>
      <c r="AA111" s="67"/>
      <c r="AB111" s="67"/>
      <c r="AC111" s="67"/>
    </row>
    <row r="112" spans="1:68" ht="16.5" customHeight="1" x14ac:dyDescent="0.25">
      <c r="A112" s="377" t="s">
        <v>218</v>
      </c>
      <c r="B112" s="377"/>
      <c r="C112" s="377"/>
      <c r="D112" s="377"/>
      <c r="E112" s="377"/>
      <c r="F112" s="377"/>
      <c r="G112" s="377"/>
      <c r="H112" s="377"/>
      <c r="I112" s="377"/>
      <c r="J112" s="377"/>
      <c r="K112" s="377"/>
      <c r="L112" s="377"/>
      <c r="M112" s="377"/>
      <c r="N112" s="377"/>
      <c r="O112" s="377"/>
      <c r="P112" s="377"/>
      <c r="Q112" s="377"/>
      <c r="R112" s="377"/>
      <c r="S112" s="377"/>
      <c r="T112" s="377"/>
      <c r="U112" s="377"/>
      <c r="V112" s="377"/>
      <c r="W112" s="377"/>
      <c r="X112" s="377"/>
      <c r="Y112" s="377"/>
      <c r="Z112" s="377"/>
      <c r="AA112" s="65"/>
      <c r="AB112" s="65"/>
      <c r="AC112" s="82"/>
    </row>
    <row r="113" spans="1:68" ht="14.25" customHeight="1" x14ac:dyDescent="0.25">
      <c r="A113" s="364" t="s">
        <v>155</v>
      </c>
      <c r="B113" s="364"/>
      <c r="C113" s="364"/>
      <c r="D113" s="364"/>
      <c r="E113" s="364"/>
      <c r="F113" s="364"/>
      <c r="G113" s="364"/>
      <c r="H113" s="364"/>
      <c r="I113" s="364"/>
      <c r="J113" s="364"/>
      <c r="K113" s="364"/>
      <c r="L113" s="364"/>
      <c r="M113" s="364"/>
      <c r="N113" s="364"/>
      <c r="O113" s="364"/>
      <c r="P113" s="364"/>
      <c r="Q113" s="364"/>
      <c r="R113" s="364"/>
      <c r="S113" s="364"/>
      <c r="T113" s="364"/>
      <c r="U113" s="364"/>
      <c r="V113" s="364"/>
      <c r="W113" s="364"/>
      <c r="X113" s="364"/>
      <c r="Y113" s="364"/>
      <c r="Z113" s="364"/>
      <c r="AA113" s="66"/>
      <c r="AB113" s="66"/>
      <c r="AC113" s="83"/>
    </row>
    <row r="114" spans="1:68" ht="27" customHeight="1" x14ac:dyDescent="0.25">
      <c r="A114" s="63" t="s">
        <v>219</v>
      </c>
      <c r="B114" s="63" t="s">
        <v>220</v>
      </c>
      <c r="C114" s="36">
        <v>4301135311</v>
      </c>
      <c r="D114" s="335">
        <v>4607111039095</v>
      </c>
      <c r="E114" s="335"/>
      <c r="F114" s="62">
        <v>0.25</v>
      </c>
      <c r="G114" s="37">
        <v>12</v>
      </c>
      <c r="H114" s="62">
        <v>3</v>
      </c>
      <c r="I114" s="62">
        <v>3.7480000000000002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42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4" s="337"/>
      <c r="R114" s="337"/>
      <c r="S114" s="337"/>
      <c r="T114" s="338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221</v>
      </c>
      <c r="AG114" s="81"/>
      <c r="AJ114" s="87" t="s">
        <v>89</v>
      </c>
      <c r="AK114" s="87">
        <v>1</v>
      </c>
      <c r="BB114" s="176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27" customHeight="1" x14ac:dyDescent="0.25">
      <c r="A115" s="63" t="s">
        <v>222</v>
      </c>
      <c r="B115" s="63" t="s">
        <v>223</v>
      </c>
      <c r="C115" s="36">
        <v>4301135300</v>
      </c>
      <c r="D115" s="335">
        <v>4607111039101</v>
      </c>
      <c r="E115" s="335"/>
      <c r="F115" s="62">
        <v>0.45</v>
      </c>
      <c r="G115" s="37">
        <v>8</v>
      </c>
      <c r="H115" s="62">
        <v>3.6</v>
      </c>
      <c r="I115" s="62">
        <v>4.26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426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5" s="337"/>
      <c r="R115" s="337"/>
      <c r="S115" s="337"/>
      <c r="T115" s="338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221</v>
      </c>
      <c r="AG115" s="81"/>
      <c r="AJ115" s="87" t="s">
        <v>89</v>
      </c>
      <c r="AK115" s="87">
        <v>1</v>
      </c>
      <c r="BB115" s="178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16.5" customHeight="1" x14ac:dyDescent="0.25">
      <c r="A116" s="63" t="s">
        <v>224</v>
      </c>
      <c r="B116" s="63" t="s">
        <v>225</v>
      </c>
      <c r="C116" s="36">
        <v>4301135282</v>
      </c>
      <c r="D116" s="335">
        <v>4607111034199</v>
      </c>
      <c r="E116" s="335"/>
      <c r="F116" s="62">
        <v>0.25</v>
      </c>
      <c r="G116" s="37">
        <v>12</v>
      </c>
      <c r="H116" s="62">
        <v>3</v>
      </c>
      <c r="I116" s="62">
        <v>3.7035999999999998</v>
      </c>
      <c r="J116" s="37">
        <v>70</v>
      </c>
      <c r="K116" s="37" t="s">
        <v>96</v>
      </c>
      <c r="L116" s="37" t="s">
        <v>88</v>
      </c>
      <c r="M116" s="38" t="s">
        <v>86</v>
      </c>
      <c r="N116" s="38"/>
      <c r="O116" s="37">
        <v>180</v>
      </c>
      <c r="P116" s="42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37"/>
      <c r="R116" s="337"/>
      <c r="S116" s="337"/>
      <c r="T116" s="338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226</v>
      </c>
      <c r="AG116" s="81"/>
      <c r="AJ116" s="87" t="s">
        <v>89</v>
      </c>
      <c r="AK116" s="87">
        <v>1</v>
      </c>
      <c r="BB116" s="180" t="s">
        <v>95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x14ac:dyDescent="0.2">
      <c r="A117" s="343"/>
      <c r="B117" s="343"/>
      <c r="C117" s="343"/>
      <c r="D117" s="343"/>
      <c r="E117" s="343"/>
      <c r="F117" s="343"/>
      <c r="G117" s="343"/>
      <c r="H117" s="343"/>
      <c r="I117" s="343"/>
      <c r="J117" s="343"/>
      <c r="K117" s="343"/>
      <c r="L117" s="343"/>
      <c r="M117" s="343"/>
      <c r="N117" s="343"/>
      <c r="O117" s="344"/>
      <c r="P117" s="340" t="s">
        <v>40</v>
      </c>
      <c r="Q117" s="341"/>
      <c r="R117" s="341"/>
      <c r="S117" s="341"/>
      <c r="T117" s="341"/>
      <c r="U117" s="341"/>
      <c r="V117" s="342"/>
      <c r="W117" s="42" t="s">
        <v>39</v>
      </c>
      <c r="X117" s="43">
        <f>IFERROR(SUM(X114:X116),"0")</f>
        <v>0</v>
      </c>
      <c r="Y117" s="43">
        <f>IFERROR(SUM(Y114:Y116),"0")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343"/>
      <c r="B118" s="343"/>
      <c r="C118" s="343"/>
      <c r="D118" s="343"/>
      <c r="E118" s="343"/>
      <c r="F118" s="343"/>
      <c r="G118" s="343"/>
      <c r="H118" s="343"/>
      <c r="I118" s="343"/>
      <c r="J118" s="343"/>
      <c r="K118" s="343"/>
      <c r="L118" s="343"/>
      <c r="M118" s="343"/>
      <c r="N118" s="343"/>
      <c r="O118" s="344"/>
      <c r="P118" s="340" t="s">
        <v>40</v>
      </c>
      <c r="Q118" s="341"/>
      <c r="R118" s="341"/>
      <c r="S118" s="341"/>
      <c r="T118" s="341"/>
      <c r="U118" s="341"/>
      <c r="V118" s="342"/>
      <c r="W118" s="42" t="s">
        <v>0</v>
      </c>
      <c r="X118" s="43">
        <f>IFERROR(SUMPRODUCT(X114:X116*H114:H116),"0")</f>
        <v>0</v>
      </c>
      <c r="Y118" s="43">
        <f>IFERROR(SUMPRODUCT(Y114:Y116*H114:H116),"0")</f>
        <v>0</v>
      </c>
      <c r="Z118" s="42"/>
      <c r="AA118" s="67"/>
      <c r="AB118" s="67"/>
      <c r="AC118" s="67"/>
    </row>
    <row r="119" spans="1:68" ht="16.5" customHeight="1" x14ac:dyDescent="0.25">
      <c r="A119" s="377" t="s">
        <v>227</v>
      </c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  <c r="L119" s="377"/>
      <c r="M119" s="377"/>
      <c r="N119" s="377"/>
      <c r="O119" s="377"/>
      <c r="P119" s="377"/>
      <c r="Q119" s="377"/>
      <c r="R119" s="377"/>
      <c r="S119" s="377"/>
      <c r="T119" s="377"/>
      <c r="U119" s="377"/>
      <c r="V119" s="377"/>
      <c r="W119" s="377"/>
      <c r="X119" s="377"/>
      <c r="Y119" s="377"/>
      <c r="Z119" s="377"/>
      <c r="AA119" s="65"/>
      <c r="AB119" s="65"/>
      <c r="AC119" s="82"/>
    </row>
    <row r="120" spans="1:68" ht="14.25" customHeight="1" x14ac:dyDescent="0.25">
      <c r="A120" s="364" t="s">
        <v>155</v>
      </c>
      <c r="B120" s="364"/>
      <c r="C120" s="364"/>
      <c r="D120" s="364"/>
      <c r="E120" s="364"/>
      <c r="F120" s="364"/>
      <c r="G120" s="364"/>
      <c r="H120" s="364"/>
      <c r="I120" s="364"/>
      <c r="J120" s="364"/>
      <c r="K120" s="364"/>
      <c r="L120" s="364"/>
      <c r="M120" s="364"/>
      <c r="N120" s="364"/>
      <c r="O120" s="364"/>
      <c r="P120" s="364"/>
      <c r="Q120" s="364"/>
      <c r="R120" s="364"/>
      <c r="S120" s="364"/>
      <c r="T120" s="364"/>
      <c r="U120" s="364"/>
      <c r="V120" s="364"/>
      <c r="W120" s="364"/>
      <c r="X120" s="364"/>
      <c r="Y120" s="364"/>
      <c r="Z120" s="364"/>
      <c r="AA120" s="66"/>
      <c r="AB120" s="66"/>
      <c r="AC120" s="83"/>
    </row>
    <row r="121" spans="1:68" ht="27" customHeight="1" x14ac:dyDescent="0.25">
      <c r="A121" s="63" t="s">
        <v>228</v>
      </c>
      <c r="B121" s="63" t="s">
        <v>229</v>
      </c>
      <c r="C121" s="36">
        <v>4301135275</v>
      </c>
      <c r="D121" s="335">
        <v>4607111034380</v>
      </c>
      <c r="E121" s="335"/>
      <c r="F121" s="62">
        <v>0.25</v>
      </c>
      <c r="G121" s="37">
        <v>12</v>
      </c>
      <c r="H121" s="62">
        <v>3</v>
      </c>
      <c r="I121" s="62">
        <v>3.28</v>
      </c>
      <c r="J121" s="37">
        <v>70</v>
      </c>
      <c r="K121" s="37" t="s">
        <v>96</v>
      </c>
      <c r="L121" s="37" t="s">
        <v>88</v>
      </c>
      <c r="M121" s="38" t="s">
        <v>86</v>
      </c>
      <c r="N121" s="38"/>
      <c r="O121" s="37">
        <v>180</v>
      </c>
      <c r="P121" s="42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1" s="337"/>
      <c r="R121" s="337"/>
      <c r="S121" s="337"/>
      <c r="T121" s="338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230</v>
      </c>
      <c r="AG121" s="81"/>
      <c r="AJ121" s="87" t="s">
        <v>89</v>
      </c>
      <c r="AK121" s="87">
        <v>1</v>
      </c>
      <c r="BB121" s="182" t="s">
        <v>95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27" customHeight="1" x14ac:dyDescent="0.25">
      <c r="A122" s="63" t="s">
        <v>231</v>
      </c>
      <c r="B122" s="63" t="s">
        <v>232</v>
      </c>
      <c r="C122" s="36">
        <v>4301135277</v>
      </c>
      <c r="D122" s="335">
        <v>4607111034397</v>
      </c>
      <c r="E122" s="335"/>
      <c r="F122" s="62">
        <v>0.25</v>
      </c>
      <c r="G122" s="37">
        <v>12</v>
      </c>
      <c r="H122" s="62">
        <v>3</v>
      </c>
      <c r="I122" s="62">
        <v>3.28</v>
      </c>
      <c r="J122" s="37">
        <v>70</v>
      </c>
      <c r="K122" s="37" t="s">
        <v>96</v>
      </c>
      <c r="L122" s="37" t="s">
        <v>88</v>
      </c>
      <c r="M122" s="38" t="s">
        <v>86</v>
      </c>
      <c r="N122" s="38"/>
      <c r="O122" s="37">
        <v>180</v>
      </c>
      <c r="P122" s="42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2" s="337"/>
      <c r="R122" s="337"/>
      <c r="S122" s="337"/>
      <c r="T122" s="338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83" t="s">
        <v>215</v>
      </c>
      <c r="AG122" s="81"/>
      <c r="AJ122" s="87" t="s">
        <v>89</v>
      </c>
      <c r="AK122" s="87">
        <v>1</v>
      </c>
      <c r="BB122" s="184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343"/>
      <c r="B123" s="343"/>
      <c r="C123" s="343"/>
      <c r="D123" s="343"/>
      <c r="E123" s="343"/>
      <c r="F123" s="343"/>
      <c r="G123" s="343"/>
      <c r="H123" s="343"/>
      <c r="I123" s="343"/>
      <c r="J123" s="343"/>
      <c r="K123" s="343"/>
      <c r="L123" s="343"/>
      <c r="M123" s="343"/>
      <c r="N123" s="343"/>
      <c r="O123" s="344"/>
      <c r="P123" s="340" t="s">
        <v>40</v>
      </c>
      <c r="Q123" s="341"/>
      <c r="R123" s="341"/>
      <c r="S123" s="341"/>
      <c r="T123" s="341"/>
      <c r="U123" s="341"/>
      <c r="V123" s="342"/>
      <c r="W123" s="42" t="s">
        <v>39</v>
      </c>
      <c r="X123" s="43">
        <f>IFERROR(SUM(X121:X122),"0")</f>
        <v>0</v>
      </c>
      <c r="Y123" s="43">
        <f>IFERROR(SUM(Y121:Y122),"0")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343"/>
      <c r="B124" s="343"/>
      <c r="C124" s="343"/>
      <c r="D124" s="343"/>
      <c r="E124" s="343"/>
      <c r="F124" s="343"/>
      <c r="G124" s="343"/>
      <c r="H124" s="343"/>
      <c r="I124" s="343"/>
      <c r="J124" s="343"/>
      <c r="K124" s="343"/>
      <c r="L124" s="343"/>
      <c r="M124" s="343"/>
      <c r="N124" s="343"/>
      <c r="O124" s="344"/>
      <c r="P124" s="340" t="s">
        <v>40</v>
      </c>
      <c r="Q124" s="341"/>
      <c r="R124" s="341"/>
      <c r="S124" s="341"/>
      <c r="T124" s="341"/>
      <c r="U124" s="341"/>
      <c r="V124" s="342"/>
      <c r="W124" s="42" t="s">
        <v>0</v>
      </c>
      <c r="X124" s="43">
        <f>IFERROR(SUMPRODUCT(X121:X122*H121:H122),"0")</f>
        <v>0</v>
      </c>
      <c r="Y124" s="43">
        <f>IFERROR(SUMPRODUCT(Y121:Y122*H121:H122),"0")</f>
        <v>0</v>
      </c>
      <c r="Z124" s="42"/>
      <c r="AA124" s="67"/>
      <c r="AB124" s="67"/>
      <c r="AC124" s="67"/>
    </row>
    <row r="125" spans="1:68" ht="16.5" customHeight="1" x14ac:dyDescent="0.25">
      <c r="A125" s="377" t="s">
        <v>233</v>
      </c>
      <c r="B125" s="377"/>
      <c r="C125" s="377"/>
      <c r="D125" s="377"/>
      <c r="E125" s="377"/>
      <c r="F125" s="377"/>
      <c r="G125" s="377"/>
      <c r="H125" s="377"/>
      <c r="I125" s="377"/>
      <c r="J125" s="377"/>
      <c r="K125" s="377"/>
      <c r="L125" s="377"/>
      <c r="M125" s="377"/>
      <c r="N125" s="377"/>
      <c r="O125" s="377"/>
      <c r="P125" s="377"/>
      <c r="Q125" s="377"/>
      <c r="R125" s="377"/>
      <c r="S125" s="377"/>
      <c r="T125" s="377"/>
      <c r="U125" s="377"/>
      <c r="V125" s="377"/>
      <c r="W125" s="377"/>
      <c r="X125" s="377"/>
      <c r="Y125" s="377"/>
      <c r="Z125" s="377"/>
      <c r="AA125" s="65"/>
      <c r="AB125" s="65"/>
      <c r="AC125" s="82"/>
    </row>
    <row r="126" spans="1:68" ht="14.25" customHeight="1" x14ac:dyDescent="0.25">
      <c r="A126" s="364" t="s">
        <v>155</v>
      </c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4"/>
      <c r="W126" s="364"/>
      <c r="X126" s="364"/>
      <c r="Y126" s="364"/>
      <c r="Z126" s="364"/>
      <c r="AA126" s="66"/>
      <c r="AB126" s="66"/>
      <c r="AC126" s="83"/>
    </row>
    <row r="127" spans="1:68" ht="27" customHeight="1" x14ac:dyDescent="0.25">
      <c r="A127" s="63" t="s">
        <v>234</v>
      </c>
      <c r="B127" s="63" t="s">
        <v>235</v>
      </c>
      <c r="C127" s="36">
        <v>4301135570</v>
      </c>
      <c r="D127" s="335">
        <v>4607111035806</v>
      </c>
      <c r="E127" s="335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96</v>
      </c>
      <c r="L127" s="37" t="s">
        <v>88</v>
      </c>
      <c r="M127" s="38" t="s">
        <v>86</v>
      </c>
      <c r="N127" s="38"/>
      <c r="O127" s="37">
        <v>180</v>
      </c>
      <c r="P127" s="422" t="s">
        <v>236</v>
      </c>
      <c r="Q127" s="337"/>
      <c r="R127" s="337"/>
      <c r="S127" s="337"/>
      <c r="T127" s="338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5" t="s">
        <v>237</v>
      </c>
      <c r="AG127" s="81"/>
      <c r="AJ127" s="87" t="s">
        <v>89</v>
      </c>
      <c r="AK127" s="87">
        <v>1</v>
      </c>
      <c r="BB127" s="186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343"/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4"/>
      <c r="P128" s="340" t="s">
        <v>40</v>
      </c>
      <c r="Q128" s="341"/>
      <c r="R128" s="341"/>
      <c r="S128" s="341"/>
      <c r="T128" s="341"/>
      <c r="U128" s="341"/>
      <c r="V128" s="342"/>
      <c r="W128" s="42" t="s">
        <v>39</v>
      </c>
      <c r="X128" s="43">
        <f>IFERROR(SUM(X127:X127),"0")</f>
        <v>0</v>
      </c>
      <c r="Y128" s="43">
        <f>IFERROR(SUM(Y127:Y127),"0")</f>
        <v>0</v>
      </c>
      <c r="Z128" s="43">
        <f>IFERROR(IF(Z127="",0,Z127),"0")</f>
        <v>0</v>
      </c>
      <c r="AA128" s="67"/>
      <c r="AB128" s="67"/>
      <c r="AC128" s="67"/>
    </row>
    <row r="129" spans="1:68" x14ac:dyDescent="0.2">
      <c r="A129" s="343"/>
      <c r="B129" s="343"/>
      <c r="C129" s="343"/>
      <c r="D129" s="343"/>
      <c r="E129" s="343"/>
      <c r="F129" s="343"/>
      <c r="G129" s="343"/>
      <c r="H129" s="343"/>
      <c r="I129" s="343"/>
      <c r="J129" s="343"/>
      <c r="K129" s="343"/>
      <c r="L129" s="343"/>
      <c r="M129" s="343"/>
      <c r="N129" s="343"/>
      <c r="O129" s="344"/>
      <c r="P129" s="340" t="s">
        <v>40</v>
      </c>
      <c r="Q129" s="341"/>
      <c r="R129" s="341"/>
      <c r="S129" s="341"/>
      <c r="T129" s="341"/>
      <c r="U129" s="341"/>
      <c r="V129" s="342"/>
      <c r="W129" s="42" t="s">
        <v>0</v>
      </c>
      <c r="X129" s="43">
        <f>IFERROR(SUMPRODUCT(X127:X127*H127:H127),"0")</f>
        <v>0</v>
      </c>
      <c r="Y129" s="43">
        <f>IFERROR(SUMPRODUCT(Y127:Y127*H127:H127),"0")</f>
        <v>0</v>
      </c>
      <c r="Z129" s="42"/>
      <c r="AA129" s="67"/>
      <c r="AB129" s="67"/>
      <c r="AC129" s="67"/>
    </row>
    <row r="130" spans="1:68" ht="16.5" customHeight="1" x14ac:dyDescent="0.25">
      <c r="A130" s="377" t="s">
        <v>238</v>
      </c>
      <c r="B130" s="377"/>
      <c r="C130" s="377"/>
      <c r="D130" s="377"/>
      <c r="E130" s="377"/>
      <c r="F130" s="377"/>
      <c r="G130" s="377"/>
      <c r="H130" s="377"/>
      <c r="I130" s="377"/>
      <c r="J130" s="377"/>
      <c r="K130" s="377"/>
      <c r="L130" s="377"/>
      <c r="M130" s="377"/>
      <c r="N130" s="377"/>
      <c r="O130" s="377"/>
      <c r="P130" s="377"/>
      <c r="Q130" s="377"/>
      <c r="R130" s="377"/>
      <c r="S130" s="377"/>
      <c r="T130" s="377"/>
      <c r="U130" s="377"/>
      <c r="V130" s="377"/>
      <c r="W130" s="377"/>
      <c r="X130" s="377"/>
      <c r="Y130" s="377"/>
      <c r="Z130" s="377"/>
      <c r="AA130" s="65"/>
      <c r="AB130" s="65"/>
      <c r="AC130" s="82"/>
    </row>
    <row r="131" spans="1:68" ht="14.25" customHeight="1" x14ac:dyDescent="0.25">
      <c r="A131" s="364" t="s">
        <v>155</v>
      </c>
      <c r="B131" s="364"/>
      <c r="C131" s="364"/>
      <c r="D131" s="364"/>
      <c r="E131" s="364"/>
      <c r="F131" s="364"/>
      <c r="G131" s="364"/>
      <c r="H131" s="364"/>
      <c r="I131" s="364"/>
      <c r="J131" s="364"/>
      <c r="K131" s="364"/>
      <c r="L131" s="364"/>
      <c r="M131" s="364"/>
      <c r="N131" s="364"/>
      <c r="O131" s="364"/>
      <c r="P131" s="364"/>
      <c r="Q131" s="364"/>
      <c r="R131" s="364"/>
      <c r="S131" s="364"/>
      <c r="T131" s="364"/>
      <c r="U131" s="364"/>
      <c r="V131" s="364"/>
      <c r="W131" s="364"/>
      <c r="X131" s="364"/>
      <c r="Y131" s="364"/>
      <c r="Z131" s="364"/>
      <c r="AA131" s="66"/>
      <c r="AB131" s="66"/>
      <c r="AC131" s="83"/>
    </row>
    <row r="132" spans="1:68" ht="16.5" customHeight="1" x14ac:dyDescent="0.25">
      <c r="A132" s="63" t="s">
        <v>239</v>
      </c>
      <c r="B132" s="63" t="s">
        <v>240</v>
      </c>
      <c r="C132" s="36">
        <v>4301135596</v>
      </c>
      <c r="D132" s="335">
        <v>4607111039613</v>
      </c>
      <c r="E132" s="335"/>
      <c r="F132" s="62">
        <v>0.09</v>
      </c>
      <c r="G132" s="37">
        <v>30</v>
      </c>
      <c r="H132" s="62">
        <v>2.7</v>
      </c>
      <c r="I132" s="62">
        <v>3.09</v>
      </c>
      <c r="J132" s="37">
        <v>126</v>
      </c>
      <c r="K132" s="37" t="s">
        <v>96</v>
      </c>
      <c r="L132" s="37" t="s">
        <v>88</v>
      </c>
      <c r="M132" s="38" t="s">
        <v>86</v>
      </c>
      <c r="N132" s="38"/>
      <c r="O132" s="37">
        <v>180</v>
      </c>
      <c r="P132" s="420" t="s">
        <v>241</v>
      </c>
      <c r="Q132" s="337"/>
      <c r="R132" s="337"/>
      <c r="S132" s="337"/>
      <c r="T132" s="338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IFERROR(IF(X132="","",X132*0.00936),"")</f>
        <v>0</v>
      </c>
      <c r="AA132" s="68" t="s">
        <v>46</v>
      </c>
      <c r="AB132" s="69" t="s">
        <v>46</v>
      </c>
      <c r="AC132" s="187" t="s">
        <v>221</v>
      </c>
      <c r="AG132" s="81"/>
      <c r="AJ132" s="87" t="s">
        <v>89</v>
      </c>
      <c r="AK132" s="87">
        <v>1</v>
      </c>
      <c r="BB132" s="188" t="s">
        <v>95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343"/>
      <c r="B133" s="343"/>
      <c r="C133" s="343"/>
      <c r="D133" s="343"/>
      <c r="E133" s="343"/>
      <c r="F133" s="343"/>
      <c r="G133" s="343"/>
      <c r="H133" s="343"/>
      <c r="I133" s="343"/>
      <c r="J133" s="343"/>
      <c r="K133" s="343"/>
      <c r="L133" s="343"/>
      <c r="M133" s="343"/>
      <c r="N133" s="343"/>
      <c r="O133" s="344"/>
      <c r="P133" s="340" t="s">
        <v>40</v>
      </c>
      <c r="Q133" s="341"/>
      <c r="R133" s="341"/>
      <c r="S133" s="341"/>
      <c r="T133" s="341"/>
      <c r="U133" s="341"/>
      <c r="V133" s="342"/>
      <c r="W133" s="42" t="s">
        <v>39</v>
      </c>
      <c r="X133" s="43">
        <f>IFERROR(SUM(X132:X132),"0")</f>
        <v>0</v>
      </c>
      <c r="Y133" s="43">
        <f>IFERROR(SUM(Y132:Y132),"0")</f>
        <v>0</v>
      </c>
      <c r="Z133" s="43">
        <f>IFERROR(IF(Z132="",0,Z132),"0")</f>
        <v>0</v>
      </c>
      <c r="AA133" s="67"/>
      <c r="AB133" s="67"/>
      <c r="AC133" s="67"/>
    </row>
    <row r="134" spans="1:68" x14ac:dyDescent="0.2">
      <c r="A134" s="343"/>
      <c r="B134" s="343"/>
      <c r="C134" s="343"/>
      <c r="D134" s="343"/>
      <c r="E134" s="343"/>
      <c r="F134" s="343"/>
      <c r="G134" s="343"/>
      <c r="H134" s="343"/>
      <c r="I134" s="343"/>
      <c r="J134" s="343"/>
      <c r="K134" s="343"/>
      <c r="L134" s="343"/>
      <c r="M134" s="343"/>
      <c r="N134" s="343"/>
      <c r="O134" s="344"/>
      <c r="P134" s="340" t="s">
        <v>40</v>
      </c>
      <c r="Q134" s="341"/>
      <c r="R134" s="341"/>
      <c r="S134" s="341"/>
      <c r="T134" s="341"/>
      <c r="U134" s="341"/>
      <c r="V134" s="342"/>
      <c r="W134" s="42" t="s">
        <v>0</v>
      </c>
      <c r="X134" s="43">
        <f>IFERROR(SUMPRODUCT(X132:X132*H132:H132),"0")</f>
        <v>0</v>
      </c>
      <c r="Y134" s="43">
        <f>IFERROR(SUMPRODUCT(Y132:Y132*H132:H132),"0")</f>
        <v>0</v>
      </c>
      <c r="Z134" s="42"/>
      <c r="AA134" s="67"/>
      <c r="AB134" s="67"/>
      <c r="AC134" s="67"/>
    </row>
    <row r="135" spans="1:68" ht="16.5" customHeight="1" x14ac:dyDescent="0.25">
      <c r="A135" s="377" t="s">
        <v>242</v>
      </c>
      <c r="B135" s="377"/>
      <c r="C135" s="377"/>
      <c r="D135" s="377"/>
      <c r="E135" s="377"/>
      <c r="F135" s="377"/>
      <c r="G135" s="377"/>
      <c r="H135" s="377"/>
      <c r="I135" s="377"/>
      <c r="J135" s="377"/>
      <c r="K135" s="377"/>
      <c r="L135" s="377"/>
      <c r="M135" s="377"/>
      <c r="N135" s="377"/>
      <c r="O135" s="377"/>
      <c r="P135" s="377"/>
      <c r="Q135" s="377"/>
      <c r="R135" s="377"/>
      <c r="S135" s="377"/>
      <c r="T135" s="377"/>
      <c r="U135" s="377"/>
      <c r="V135" s="377"/>
      <c r="W135" s="377"/>
      <c r="X135" s="377"/>
      <c r="Y135" s="377"/>
      <c r="Z135" s="377"/>
      <c r="AA135" s="65"/>
      <c r="AB135" s="65"/>
      <c r="AC135" s="82"/>
    </row>
    <row r="136" spans="1:68" ht="14.25" customHeight="1" x14ac:dyDescent="0.25">
      <c r="A136" s="364" t="s">
        <v>243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364"/>
      <c r="Z136" s="364"/>
      <c r="AA136" s="66"/>
      <c r="AB136" s="66"/>
      <c r="AC136" s="83"/>
    </row>
    <row r="137" spans="1:68" ht="27" customHeight="1" x14ac:dyDescent="0.25">
      <c r="A137" s="63" t="s">
        <v>244</v>
      </c>
      <c r="B137" s="63" t="s">
        <v>245</v>
      </c>
      <c r="C137" s="36">
        <v>4301071054</v>
      </c>
      <c r="D137" s="335">
        <v>4607111035639</v>
      </c>
      <c r="E137" s="335"/>
      <c r="F137" s="62">
        <v>0.2</v>
      </c>
      <c r="G137" s="37">
        <v>8</v>
      </c>
      <c r="H137" s="62">
        <v>1.6</v>
      </c>
      <c r="I137" s="62">
        <v>2.12</v>
      </c>
      <c r="J137" s="37">
        <v>72</v>
      </c>
      <c r="K137" s="37" t="s">
        <v>247</v>
      </c>
      <c r="L137" s="37" t="s">
        <v>88</v>
      </c>
      <c r="M137" s="38" t="s">
        <v>86</v>
      </c>
      <c r="N137" s="38"/>
      <c r="O137" s="37">
        <v>180</v>
      </c>
      <c r="P137" s="42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7" s="337"/>
      <c r="R137" s="337"/>
      <c r="S137" s="337"/>
      <c r="T137" s="338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IFERROR(IF(X137="","",X137*0.01157),"")</f>
        <v>0</v>
      </c>
      <c r="AA137" s="68" t="s">
        <v>46</v>
      </c>
      <c r="AB137" s="69" t="s">
        <v>46</v>
      </c>
      <c r="AC137" s="189" t="s">
        <v>246</v>
      </c>
      <c r="AG137" s="81"/>
      <c r="AJ137" s="87" t="s">
        <v>89</v>
      </c>
      <c r="AK137" s="87">
        <v>1</v>
      </c>
      <c r="BB137" s="190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248</v>
      </c>
      <c r="B138" s="63" t="s">
        <v>249</v>
      </c>
      <c r="C138" s="36">
        <v>4301135540</v>
      </c>
      <c r="D138" s="335">
        <v>4607111035646</v>
      </c>
      <c r="E138" s="335"/>
      <c r="F138" s="62">
        <v>0.2</v>
      </c>
      <c r="G138" s="37">
        <v>8</v>
      </c>
      <c r="H138" s="62">
        <v>1.6</v>
      </c>
      <c r="I138" s="62">
        <v>2.12</v>
      </c>
      <c r="J138" s="37">
        <v>72</v>
      </c>
      <c r="K138" s="37" t="s">
        <v>247</v>
      </c>
      <c r="L138" s="37" t="s">
        <v>88</v>
      </c>
      <c r="M138" s="38" t="s">
        <v>86</v>
      </c>
      <c r="N138" s="38"/>
      <c r="O138" s="37">
        <v>180</v>
      </c>
      <c r="P138" s="41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37"/>
      <c r="R138" s="337"/>
      <c r="S138" s="337"/>
      <c r="T138" s="338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IFERROR(IF(X138="","",X138*0.01157),"")</f>
        <v>0</v>
      </c>
      <c r="AA138" s="68" t="s">
        <v>46</v>
      </c>
      <c r="AB138" s="69" t="s">
        <v>46</v>
      </c>
      <c r="AC138" s="191" t="s">
        <v>246</v>
      </c>
      <c r="AG138" s="81"/>
      <c r="AJ138" s="87" t="s">
        <v>89</v>
      </c>
      <c r="AK138" s="87">
        <v>1</v>
      </c>
      <c r="BB138" s="192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343"/>
      <c r="B139" s="343"/>
      <c r="C139" s="343"/>
      <c r="D139" s="343"/>
      <c r="E139" s="343"/>
      <c r="F139" s="343"/>
      <c r="G139" s="343"/>
      <c r="H139" s="343"/>
      <c r="I139" s="343"/>
      <c r="J139" s="343"/>
      <c r="K139" s="343"/>
      <c r="L139" s="343"/>
      <c r="M139" s="343"/>
      <c r="N139" s="343"/>
      <c r="O139" s="344"/>
      <c r="P139" s="340" t="s">
        <v>40</v>
      </c>
      <c r="Q139" s="341"/>
      <c r="R139" s="341"/>
      <c r="S139" s="341"/>
      <c r="T139" s="341"/>
      <c r="U139" s="341"/>
      <c r="V139" s="342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343"/>
      <c r="B140" s="343"/>
      <c r="C140" s="343"/>
      <c r="D140" s="343"/>
      <c r="E140" s="343"/>
      <c r="F140" s="343"/>
      <c r="G140" s="343"/>
      <c r="H140" s="343"/>
      <c r="I140" s="343"/>
      <c r="J140" s="343"/>
      <c r="K140" s="343"/>
      <c r="L140" s="343"/>
      <c r="M140" s="343"/>
      <c r="N140" s="343"/>
      <c r="O140" s="344"/>
      <c r="P140" s="340" t="s">
        <v>40</v>
      </c>
      <c r="Q140" s="341"/>
      <c r="R140" s="341"/>
      <c r="S140" s="341"/>
      <c r="T140" s="341"/>
      <c r="U140" s="341"/>
      <c r="V140" s="342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</row>
    <row r="141" spans="1:68" ht="16.5" customHeight="1" x14ac:dyDescent="0.25">
      <c r="A141" s="377" t="s">
        <v>250</v>
      </c>
      <c r="B141" s="377"/>
      <c r="C141" s="377"/>
      <c r="D141" s="377"/>
      <c r="E141" s="377"/>
      <c r="F141" s="377"/>
      <c r="G141" s="377"/>
      <c r="H141" s="377"/>
      <c r="I141" s="377"/>
      <c r="J141" s="377"/>
      <c r="K141" s="377"/>
      <c r="L141" s="377"/>
      <c r="M141" s="377"/>
      <c r="N141" s="377"/>
      <c r="O141" s="377"/>
      <c r="P141" s="377"/>
      <c r="Q141" s="377"/>
      <c r="R141" s="377"/>
      <c r="S141" s="377"/>
      <c r="T141" s="377"/>
      <c r="U141" s="377"/>
      <c r="V141" s="377"/>
      <c r="W141" s="377"/>
      <c r="X141" s="377"/>
      <c r="Y141" s="377"/>
      <c r="Z141" s="377"/>
      <c r="AA141" s="65"/>
      <c r="AB141" s="65"/>
      <c r="AC141" s="82"/>
    </row>
    <row r="142" spans="1:68" ht="14.25" customHeight="1" x14ac:dyDescent="0.25">
      <c r="A142" s="364" t="s">
        <v>155</v>
      </c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4"/>
      <c r="P142" s="364"/>
      <c r="Q142" s="364"/>
      <c r="R142" s="364"/>
      <c r="S142" s="364"/>
      <c r="T142" s="364"/>
      <c r="U142" s="364"/>
      <c r="V142" s="364"/>
      <c r="W142" s="364"/>
      <c r="X142" s="364"/>
      <c r="Y142" s="364"/>
      <c r="Z142" s="364"/>
      <c r="AA142" s="66"/>
      <c r="AB142" s="66"/>
      <c r="AC142" s="83"/>
    </row>
    <row r="143" spans="1:68" ht="27" customHeight="1" x14ac:dyDescent="0.25">
      <c r="A143" s="63" t="s">
        <v>251</v>
      </c>
      <c r="B143" s="63" t="s">
        <v>252</v>
      </c>
      <c r="C143" s="36">
        <v>4301135281</v>
      </c>
      <c r="D143" s="335">
        <v>4607111036568</v>
      </c>
      <c r="E143" s="335"/>
      <c r="F143" s="62">
        <v>0.28000000000000003</v>
      </c>
      <c r="G143" s="37">
        <v>6</v>
      </c>
      <c r="H143" s="62">
        <v>1.68</v>
      </c>
      <c r="I143" s="62">
        <v>2.1017999999999999</v>
      </c>
      <c r="J143" s="37">
        <v>140</v>
      </c>
      <c r="K143" s="37" t="s">
        <v>96</v>
      </c>
      <c r="L143" s="37" t="s">
        <v>88</v>
      </c>
      <c r="M143" s="38" t="s">
        <v>86</v>
      </c>
      <c r="N143" s="38"/>
      <c r="O143" s="37">
        <v>180</v>
      </c>
      <c r="P143" s="41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37"/>
      <c r="R143" s="337"/>
      <c r="S143" s="337"/>
      <c r="T143" s="338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IFERROR(IF(X143="","",X143*0.00941),"")</f>
        <v>0</v>
      </c>
      <c r="AA143" s="68" t="s">
        <v>46</v>
      </c>
      <c r="AB143" s="69" t="s">
        <v>46</v>
      </c>
      <c r="AC143" s="193" t="s">
        <v>253</v>
      </c>
      <c r="AG143" s="81"/>
      <c r="AJ143" s="87" t="s">
        <v>89</v>
      </c>
      <c r="AK143" s="87">
        <v>1</v>
      </c>
      <c r="BB143" s="194" t="s">
        <v>95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343"/>
      <c r="B144" s="343"/>
      <c r="C144" s="343"/>
      <c r="D144" s="343"/>
      <c r="E144" s="343"/>
      <c r="F144" s="343"/>
      <c r="G144" s="343"/>
      <c r="H144" s="343"/>
      <c r="I144" s="343"/>
      <c r="J144" s="343"/>
      <c r="K144" s="343"/>
      <c r="L144" s="343"/>
      <c r="M144" s="343"/>
      <c r="N144" s="343"/>
      <c r="O144" s="344"/>
      <c r="P144" s="340" t="s">
        <v>40</v>
      </c>
      <c r="Q144" s="341"/>
      <c r="R144" s="341"/>
      <c r="S144" s="341"/>
      <c r="T144" s="341"/>
      <c r="U144" s="341"/>
      <c r="V144" s="342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343"/>
      <c r="B145" s="343"/>
      <c r="C145" s="343"/>
      <c r="D145" s="343"/>
      <c r="E145" s="343"/>
      <c r="F145" s="343"/>
      <c r="G145" s="343"/>
      <c r="H145" s="343"/>
      <c r="I145" s="343"/>
      <c r="J145" s="343"/>
      <c r="K145" s="343"/>
      <c r="L145" s="343"/>
      <c r="M145" s="343"/>
      <c r="N145" s="343"/>
      <c r="O145" s="344"/>
      <c r="P145" s="340" t="s">
        <v>40</v>
      </c>
      <c r="Q145" s="341"/>
      <c r="R145" s="341"/>
      <c r="S145" s="341"/>
      <c r="T145" s="341"/>
      <c r="U145" s="341"/>
      <c r="V145" s="342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27.75" customHeight="1" x14ac:dyDescent="0.2">
      <c r="A146" s="376" t="s">
        <v>254</v>
      </c>
      <c r="B146" s="376"/>
      <c r="C146" s="376"/>
      <c r="D146" s="376"/>
      <c r="E146" s="376"/>
      <c r="F146" s="376"/>
      <c r="G146" s="376"/>
      <c r="H146" s="376"/>
      <c r="I146" s="376"/>
      <c r="J146" s="376"/>
      <c r="K146" s="376"/>
      <c r="L146" s="376"/>
      <c r="M146" s="376"/>
      <c r="N146" s="376"/>
      <c r="O146" s="376"/>
      <c r="P146" s="376"/>
      <c r="Q146" s="376"/>
      <c r="R146" s="376"/>
      <c r="S146" s="376"/>
      <c r="T146" s="376"/>
      <c r="U146" s="376"/>
      <c r="V146" s="376"/>
      <c r="W146" s="376"/>
      <c r="X146" s="376"/>
      <c r="Y146" s="376"/>
      <c r="Z146" s="376"/>
      <c r="AA146" s="54"/>
      <c r="AB146" s="54"/>
      <c r="AC146" s="54"/>
    </row>
    <row r="147" spans="1:68" ht="16.5" customHeight="1" x14ac:dyDescent="0.25">
      <c r="A147" s="377" t="s">
        <v>255</v>
      </c>
      <c r="B147" s="377"/>
      <c r="C147" s="377"/>
      <c r="D147" s="377"/>
      <c r="E147" s="377"/>
      <c r="F147" s="377"/>
      <c r="G147" s="377"/>
      <c r="H147" s="377"/>
      <c r="I147" s="377"/>
      <c r="J147" s="377"/>
      <c r="K147" s="377"/>
      <c r="L147" s="377"/>
      <c r="M147" s="377"/>
      <c r="N147" s="377"/>
      <c r="O147" s="377"/>
      <c r="P147" s="377"/>
      <c r="Q147" s="377"/>
      <c r="R147" s="377"/>
      <c r="S147" s="377"/>
      <c r="T147" s="377"/>
      <c r="U147" s="377"/>
      <c r="V147" s="377"/>
      <c r="W147" s="377"/>
      <c r="X147" s="377"/>
      <c r="Y147" s="377"/>
      <c r="Z147" s="377"/>
      <c r="AA147" s="65"/>
      <c r="AB147" s="65"/>
      <c r="AC147" s="82"/>
    </row>
    <row r="148" spans="1:68" ht="14.25" customHeight="1" x14ac:dyDescent="0.25">
      <c r="A148" s="364" t="s">
        <v>155</v>
      </c>
      <c r="B148" s="3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4"/>
      <c r="P148" s="364"/>
      <c r="Q148" s="364"/>
      <c r="R148" s="364"/>
      <c r="S148" s="364"/>
      <c r="T148" s="364"/>
      <c r="U148" s="364"/>
      <c r="V148" s="364"/>
      <c r="W148" s="364"/>
      <c r="X148" s="364"/>
      <c r="Y148" s="364"/>
      <c r="Z148" s="364"/>
      <c r="AA148" s="66"/>
      <c r="AB148" s="66"/>
      <c r="AC148" s="83"/>
    </row>
    <row r="149" spans="1:68" ht="27" customHeight="1" x14ac:dyDescent="0.25">
      <c r="A149" s="63" t="s">
        <v>256</v>
      </c>
      <c r="B149" s="63" t="s">
        <v>257</v>
      </c>
      <c r="C149" s="36">
        <v>4301135317</v>
      </c>
      <c r="D149" s="335">
        <v>4607111039057</v>
      </c>
      <c r="E149" s="335"/>
      <c r="F149" s="62">
        <v>1.8</v>
      </c>
      <c r="G149" s="37">
        <v>1</v>
      </c>
      <c r="H149" s="62">
        <v>1.8</v>
      </c>
      <c r="I149" s="62">
        <v>1.9</v>
      </c>
      <c r="J149" s="37">
        <v>234</v>
      </c>
      <c r="K149" s="37" t="s">
        <v>151</v>
      </c>
      <c r="L149" s="37" t="s">
        <v>110</v>
      </c>
      <c r="M149" s="38" t="s">
        <v>86</v>
      </c>
      <c r="N149" s="38"/>
      <c r="O149" s="37">
        <v>180</v>
      </c>
      <c r="P149" s="417" t="s">
        <v>258</v>
      </c>
      <c r="Q149" s="337"/>
      <c r="R149" s="337"/>
      <c r="S149" s="337"/>
      <c r="T149" s="338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IFERROR(IF(X149="","",X149*0.00502),"")</f>
        <v>0</v>
      </c>
      <c r="AA149" s="68" t="s">
        <v>46</v>
      </c>
      <c r="AB149" s="69" t="s">
        <v>46</v>
      </c>
      <c r="AC149" s="195" t="s">
        <v>221</v>
      </c>
      <c r="AG149" s="81"/>
      <c r="AJ149" s="87" t="s">
        <v>111</v>
      </c>
      <c r="AK149" s="87">
        <v>18</v>
      </c>
      <c r="BB149" s="196" t="s">
        <v>95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343"/>
      <c r="B150" s="343"/>
      <c r="C150" s="343"/>
      <c r="D150" s="343"/>
      <c r="E150" s="343"/>
      <c r="F150" s="343"/>
      <c r="G150" s="343"/>
      <c r="H150" s="343"/>
      <c r="I150" s="343"/>
      <c r="J150" s="343"/>
      <c r="K150" s="343"/>
      <c r="L150" s="343"/>
      <c r="M150" s="343"/>
      <c r="N150" s="343"/>
      <c r="O150" s="344"/>
      <c r="P150" s="340" t="s">
        <v>40</v>
      </c>
      <c r="Q150" s="341"/>
      <c r="R150" s="341"/>
      <c r="S150" s="341"/>
      <c r="T150" s="341"/>
      <c r="U150" s="341"/>
      <c r="V150" s="342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343"/>
      <c r="B151" s="343"/>
      <c r="C151" s="343"/>
      <c r="D151" s="343"/>
      <c r="E151" s="343"/>
      <c r="F151" s="343"/>
      <c r="G151" s="343"/>
      <c r="H151" s="343"/>
      <c r="I151" s="343"/>
      <c r="J151" s="343"/>
      <c r="K151" s="343"/>
      <c r="L151" s="343"/>
      <c r="M151" s="343"/>
      <c r="N151" s="343"/>
      <c r="O151" s="344"/>
      <c r="P151" s="340" t="s">
        <v>40</v>
      </c>
      <c r="Q151" s="341"/>
      <c r="R151" s="341"/>
      <c r="S151" s="341"/>
      <c r="T151" s="341"/>
      <c r="U151" s="341"/>
      <c r="V151" s="342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16.5" customHeight="1" x14ac:dyDescent="0.25">
      <c r="A152" s="377" t="s">
        <v>259</v>
      </c>
      <c r="B152" s="377"/>
      <c r="C152" s="377"/>
      <c r="D152" s="377"/>
      <c r="E152" s="377"/>
      <c r="F152" s="377"/>
      <c r="G152" s="377"/>
      <c r="H152" s="377"/>
      <c r="I152" s="377"/>
      <c r="J152" s="377"/>
      <c r="K152" s="377"/>
      <c r="L152" s="377"/>
      <c r="M152" s="377"/>
      <c r="N152" s="377"/>
      <c r="O152" s="377"/>
      <c r="P152" s="377"/>
      <c r="Q152" s="377"/>
      <c r="R152" s="377"/>
      <c r="S152" s="377"/>
      <c r="T152" s="377"/>
      <c r="U152" s="377"/>
      <c r="V152" s="377"/>
      <c r="W152" s="377"/>
      <c r="X152" s="377"/>
      <c r="Y152" s="377"/>
      <c r="Z152" s="377"/>
      <c r="AA152" s="65"/>
      <c r="AB152" s="65"/>
      <c r="AC152" s="82"/>
    </row>
    <row r="153" spans="1:68" ht="14.25" customHeight="1" x14ac:dyDescent="0.25">
      <c r="A153" s="364" t="s">
        <v>82</v>
      </c>
      <c r="B153" s="364"/>
      <c r="C153" s="364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4"/>
      <c r="P153" s="364"/>
      <c r="Q153" s="364"/>
      <c r="R153" s="364"/>
      <c r="S153" s="364"/>
      <c r="T153" s="364"/>
      <c r="U153" s="364"/>
      <c r="V153" s="364"/>
      <c r="W153" s="364"/>
      <c r="X153" s="364"/>
      <c r="Y153" s="364"/>
      <c r="Z153" s="364"/>
      <c r="AA153" s="66"/>
      <c r="AB153" s="66"/>
      <c r="AC153" s="83"/>
    </row>
    <row r="154" spans="1:68" ht="16.5" customHeight="1" x14ac:dyDescent="0.25">
      <c r="A154" s="63" t="s">
        <v>260</v>
      </c>
      <c r="B154" s="63" t="s">
        <v>261</v>
      </c>
      <c r="C154" s="36">
        <v>4301071062</v>
      </c>
      <c r="D154" s="335">
        <v>4607111036384</v>
      </c>
      <c r="E154" s="335"/>
      <c r="F154" s="62">
        <v>5</v>
      </c>
      <c r="G154" s="37">
        <v>1</v>
      </c>
      <c r="H154" s="62">
        <v>5</v>
      </c>
      <c r="I154" s="62">
        <v>5.2106000000000003</v>
      </c>
      <c r="J154" s="37">
        <v>144</v>
      </c>
      <c r="K154" s="37" t="s">
        <v>87</v>
      </c>
      <c r="L154" s="37" t="s">
        <v>88</v>
      </c>
      <c r="M154" s="38" t="s">
        <v>86</v>
      </c>
      <c r="N154" s="38"/>
      <c r="O154" s="37">
        <v>180</v>
      </c>
      <c r="P154" s="413" t="s">
        <v>262</v>
      </c>
      <c r="Q154" s="337"/>
      <c r="R154" s="337"/>
      <c r="S154" s="337"/>
      <c r="T154" s="338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197" t="s">
        <v>263</v>
      </c>
      <c r="AG154" s="81"/>
      <c r="AJ154" s="87" t="s">
        <v>89</v>
      </c>
      <c r="AK154" s="87">
        <v>1</v>
      </c>
      <c r="BB154" s="198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16.5" customHeight="1" x14ac:dyDescent="0.25">
      <c r="A155" s="63" t="s">
        <v>264</v>
      </c>
      <c r="B155" s="63" t="s">
        <v>265</v>
      </c>
      <c r="C155" s="36">
        <v>4301071056</v>
      </c>
      <c r="D155" s="335">
        <v>4640242180250</v>
      </c>
      <c r="E155" s="335"/>
      <c r="F155" s="62">
        <v>5</v>
      </c>
      <c r="G155" s="37">
        <v>1</v>
      </c>
      <c r="H155" s="62">
        <v>5</v>
      </c>
      <c r="I155" s="62">
        <v>5.2131999999999996</v>
      </c>
      <c r="J155" s="37">
        <v>144</v>
      </c>
      <c r="K155" s="37" t="s">
        <v>87</v>
      </c>
      <c r="L155" s="37" t="s">
        <v>88</v>
      </c>
      <c r="M155" s="38" t="s">
        <v>86</v>
      </c>
      <c r="N155" s="38"/>
      <c r="O155" s="37">
        <v>180</v>
      </c>
      <c r="P155" s="414" t="s">
        <v>266</v>
      </c>
      <c r="Q155" s="337"/>
      <c r="R155" s="337"/>
      <c r="S155" s="337"/>
      <c r="T155" s="338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IFERROR(IF(X155="","",X155*0.00866),"")</f>
        <v>0</v>
      </c>
      <c r="AA155" s="68" t="s">
        <v>46</v>
      </c>
      <c r="AB155" s="69" t="s">
        <v>46</v>
      </c>
      <c r="AC155" s="199" t="s">
        <v>267</v>
      </c>
      <c r="AG155" s="81"/>
      <c r="AJ155" s="87" t="s">
        <v>89</v>
      </c>
      <c r="AK155" s="87">
        <v>1</v>
      </c>
      <c r="BB155" s="200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t="27" customHeight="1" x14ac:dyDescent="0.25">
      <c r="A156" s="63" t="s">
        <v>268</v>
      </c>
      <c r="B156" s="63" t="s">
        <v>269</v>
      </c>
      <c r="C156" s="36">
        <v>4301071050</v>
      </c>
      <c r="D156" s="335">
        <v>4607111036216</v>
      </c>
      <c r="E156" s="335"/>
      <c r="F156" s="62">
        <v>5</v>
      </c>
      <c r="G156" s="37">
        <v>1</v>
      </c>
      <c r="H156" s="62">
        <v>5</v>
      </c>
      <c r="I156" s="62">
        <v>5.2131999999999996</v>
      </c>
      <c r="J156" s="37">
        <v>144</v>
      </c>
      <c r="K156" s="37" t="s">
        <v>87</v>
      </c>
      <c r="L156" s="37" t="s">
        <v>88</v>
      </c>
      <c r="M156" s="38" t="s">
        <v>86</v>
      </c>
      <c r="N156" s="38"/>
      <c r="O156" s="37">
        <v>180</v>
      </c>
      <c r="P156" s="41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6" s="337"/>
      <c r="R156" s="337"/>
      <c r="S156" s="337"/>
      <c r="T156" s="338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IFERROR(IF(X156="","",X156*0.00866),"")</f>
        <v>0</v>
      </c>
      <c r="AA156" s="68" t="s">
        <v>46</v>
      </c>
      <c r="AB156" s="69" t="s">
        <v>46</v>
      </c>
      <c r="AC156" s="201" t="s">
        <v>270</v>
      </c>
      <c r="AG156" s="81"/>
      <c r="AJ156" s="87" t="s">
        <v>89</v>
      </c>
      <c r="AK156" s="87">
        <v>1</v>
      </c>
      <c r="BB156" s="202" t="s">
        <v>70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ht="27" customHeight="1" x14ac:dyDescent="0.25">
      <c r="A157" s="63" t="s">
        <v>271</v>
      </c>
      <c r="B157" s="63" t="s">
        <v>272</v>
      </c>
      <c r="C157" s="36">
        <v>4301071061</v>
      </c>
      <c r="D157" s="335">
        <v>4607111036278</v>
      </c>
      <c r="E157" s="335"/>
      <c r="F157" s="62">
        <v>5</v>
      </c>
      <c r="G157" s="37">
        <v>1</v>
      </c>
      <c r="H157" s="62">
        <v>5</v>
      </c>
      <c r="I157" s="62">
        <v>5.2405999999999997</v>
      </c>
      <c r="J157" s="37">
        <v>84</v>
      </c>
      <c r="K157" s="37" t="s">
        <v>87</v>
      </c>
      <c r="L157" s="37" t="s">
        <v>88</v>
      </c>
      <c r="M157" s="38" t="s">
        <v>86</v>
      </c>
      <c r="N157" s="38"/>
      <c r="O157" s="37">
        <v>180</v>
      </c>
      <c r="P157" s="41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7" s="337"/>
      <c r="R157" s="337"/>
      <c r="S157" s="337"/>
      <c r="T157" s="338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IFERROR(IF(X157="","",X157*0.0155),"")</f>
        <v>0</v>
      </c>
      <c r="AA157" s="68" t="s">
        <v>46</v>
      </c>
      <c r="AB157" s="69" t="s">
        <v>46</v>
      </c>
      <c r="AC157" s="203" t="s">
        <v>273</v>
      </c>
      <c r="AG157" s="81"/>
      <c r="AJ157" s="87" t="s">
        <v>89</v>
      </c>
      <c r="AK157" s="87">
        <v>1</v>
      </c>
      <c r="BB157" s="204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43"/>
      <c r="B158" s="343"/>
      <c r="C158" s="343"/>
      <c r="D158" s="343"/>
      <c r="E158" s="343"/>
      <c r="F158" s="343"/>
      <c r="G158" s="343"/>
      <c r="H158" s="343"/>
      <c r="I158" s="343"/>
      <c r="J158" s="343"/>
      <c r="K158" s="343"/>
      <c r="L158" s="343"/>
      <c r="M158" s="343"/>
      <c r="N158" s="343"/>
      <c r="O158" s="344"/>
      <c r="P158" s="340" t="s">
        <v>40</v>
      </c>
      <c r="Q158" s="341"/>
      <c r="R158" s="341"/>
      <c r="S158" s="341"/>
      <c r="T158" s="341"/>
      <c r="U158" s="341"/>
      <c r="V158" s="342"/>
      <c r="W158" s="42" t="s">
        <v>39</v>
      </c>
      <c r="X158" s="43">
        <f>IFERROR(SUM(X154:X157),"0")</f>
        <v>0</v>
      </c>
      <c r="Y158" s="43">
        <f>IFERROR(SUM(Y154:Y157),"0")</f>
        <v>0</v>
      </c>
      <c r="Z158" s="43">
        <f>IFERROR(IF(Z154="",0,Z154),"0")+IFERROR(IF(Z155="",0,Z155),"0")+IFERROR(IF(Z156="",0,Z156),"0")+IFERROR(IF(Z157="",0,Z157),"0")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343"/>
      <c r="B159" s="343"/>
      <c r="C159" s="343"/>
      <c r="D159" s="343"/>
      <c r="E159" s="343"/>
      <c r="F159" s="343"/>
      <c r="G159" s="343"/>
      <c r="H159" s="343"/>
      <c r="I159" s="343"/>
      <c r="J159" s="343"/>
      <c r="K159" s="343"/>
      <c r="L159" s="343"/>
      <c r="M159" s="343"/>
      <c r="N159" s="343"/>
      <c r="O159" s="344"/>
      <c r="P159" s="340" t="s">
        <v>40</v>
      </c>
      <c r="Q159" s="341"/>
      <c r="R159" s="341"/>
      <c r="S159" s="341"/>
      <c r="T159" s="341"/>
      <c r="U159" s="341"/>
      <c r="V159" s="342"/>
      <c r="W159" s="42" t="s">
        <v>0</v>
      </c>
      <c r="X159" s="43">
        <f>IFERROR(SUMPRODUCT(X154:X157*H154:H157),"0")</f>
        <v>0</v>
      </c>
      <c r="Y159" s="43">
        <f>IFERROR(SUMPRODUCT(Y154:Y157*H154:H157),"0")</f>
        <v>0</v>
      </c>
      <c r="Z159" s="42"/>
      <c r="AA159" s="67"/>
      <c r="AB159" s="67"/>
      <c r="AC159" s="67"/>
    </row>
    <row r="160" spans="1:68" ht="14.25" customHeight="1" x14ac:dyDescent="0.25">
      <c r="A160" s="364" t="s">
        <v>274</v>
      </c>
      <c r="B160" s="364"/>
      <c r="C160" s="364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66"/>
      <c r="AB160" s="66"/>
      <c r="AC160" s="83"/>
    </row>
    <row r="161" spans="1:68" ht="27" customHeight="1" x14ac:dyDescent="0.25">
      <c r="A161" s="63" t="s">
        <v>275</v>
      </c>
      <c r="B161" s="63" t="s">
        <v>276</v>
      </c>
      <c r="C161" s="36">
        <v>4301080153</v>
      </c>
      <c r="D161" s="335">
        <v>4607111036827</v>
      </c>
      <c r="E161" s="335"/>
      <c r="F161" s="62">
        <v>1</v>
      </c>
      <c r="G161" s="37">
        <v>5</v>
      </c>
      <c r="H161" s="62">
        <v>5</v>
      </c>
      <c r="I161" s="62">
        <v>5.2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90</v>
      </c>
      <c r="P161" s="41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37"/>
      <c r="R161" s="337"/>
      <c r="S161" s="337"/>
      <c r="T161" s="338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05" t="s">
        <v>277</v>
      </c>
      <c r="AG161" s="81"/>
      <c r="AJ161" s="87" t="s">
        <v>89</v>
      </c>
      <c r="AK161" s="87">
        <v>1</v>
      </c>
      <c r="BB161" s="206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278</v>
      </c>
      <c r="B162" s="63" t="s">
        <v>279</v>
      </c>
      <c r="C162" s="36">
        <v>4301080154</v>
      </c>
      <c r="D162" s="335">
        <v>4607111036834</v>
      </c>
      <c r="E162" s="335"/>
      <c r="F162" s="62">
        <v>1</v>
      </c>
      <c r="G162" s="37">
        <v>5</v>
      </c>
      <c r="H162" s="62">
        <v>5</v>
      </c>
      <c r="I162" s="62">
        <v>5.2530000000000001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90</v>
      </c>
      <c r="P162" s="41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37"/>
      <c r="R162" s="337"/>
      <c r="S162" s="337"/>
      <c r="T162" s="338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207" t="s">
        <v>277</v>
      </c>
      <c r="AG162" s="81"/>
      <c r="AJ162" s="87" t="s">
        <v>89</v>
      </c>
      <c r="AK162" s="87">
        <v>1</v>
      </c>
      <c r="BB162" s="208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343"/>
      <c r="B163" s="343"/>
      <c r="C163" s="343"/>
      <c r="D163" s="343"/>
      <c r="E163" s="343"/>
      <c r="F163" s="343"/>
      <c r="G163" s="343"/>
      <c r="H163" s="343"/>
      <c r="I163" s="343"/>
      <c r="J163" s="343"/>
      <c r="K163" s="343"/>
      <c r="L163" s="343"/>
      <c r="M163" s="343"/>
      <c r="N163" s="343"/>
      <c r="O163" s="344"/>
      <c r="P163" s="340" t="s">
        <v>40</v>
      </c>
      <c r="Q163" s="341"/>
      <c r="R163" s="341"/>
      <c r="S163" s="341"/>
      <c r="T163" s="341"/>
      <c r="U163" s="341"/>
      <c r="V163" s="342"/>
      <c r="W163" s="42" t="s">
        <v>39</v>
      </c>
      <c r="X163" s="43">
        <f>IFERROR(SUM(X161:X162),"0")</f>
        <v>0</v>
      </c>
      <c r="Y163" s="43">
        <f>IFERROR(SUM(Y161:Y162),"0")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343"/>
      <c r="B164" s="343"/>
      <c r="C164" s="343"/>
      <c r="D164" s="343"/>
      <c r="E164" s="343"/>
      <c r="F164" s="343"/>
      <c r="G164" s="343"/>
      <c r="H164" s="343"/>
      <c r="I164" s="343"/>
      <c r="J164" s="343"/>
      <c r="K164" s="343"/>
      <c r="L164" s="343"/>
      <c r="M164" s="343"/>
      <c r="N164" s="343"/>
      <c r="O164" s="344"/>
      <c r="P164" s="340" t="s">
        <v>40</v>
      </c>
      <c r="Q164" s="341"/>
      <c r="R164" s="341"/>
      <c r="S164" s="341"/>
      <c r="T164" s="341"/>
      <c r="U164" s="341"/>
      <c r="V164" s="342"/>
      <c r="W164" s="42" t="s">
        <v>0</v>
      </c>
      <c r="X164" s="43">
        <f>IFERROR(SUMPRODUCT(X161:X162*H161:H162),"0")</f>
        <v>0</v>
      </c>
      <c r="Y164" s="43">
        <f>IFERROR(SUMPRODUCT(Y161:Y162*H161:H162),"0")</f>
        <v>0</v>
      </c>
      <c r="Z164" s="42"/>
      <c r="AA164" s="67"/>
      <c r="AB164" s="67"/>
      <c r="AC164" s="67"/>
    </row>
    <row r="165" spans="1:68" ht="27.75" customHeight="1" x14ac:dyDescent="0.2">
      <c r="A165" s="376" t="s">
        <v>280</v>
      </c>
      <c r="B165" s="376"/>
      <c r="C165" s="376"/>
      <c r="D165" s="376"/>
      <c r="E165" s="376"/>
      <c r="F165" s="376"/>
      <c r="G165" s="376"/>
      <c r="H165" s="376"/>
      <c r="I165" s="376"/>
      <c r="J165" s="376"/>
      <c r="K165" s="376"/>
      <c r="L165" s="376"/>
      <c r="M165" s="376"/>
      <c r="N165" s="376"/>
      <c r="O165" s="376"/>
      <c r="P165" s="376"/>
      <c r="Q165" s="376"/>
      <c r="R165" s="376"/>
      <c r="S165" s="376"/>
      <c r="T165" s="376"/>
      <c r="U165" s="376"/>
      <c r="V165" s="376"/>
      <c r="W165" s="376"/>
      <c r="X165" s="376"/>
      <c r="Y165" s="376"/>
      <c r="Z165" s="376"/>
      <c r="AA165" s="54"/>
      <c r="AB165" s="54"/>
      <c r="AC165" s="54"/>
    </row>
    <row r="166" spans="1:68" ht="16.5" customHeight="1" x14ac:dyDescent="0.25">
      <c r="A166" s="377" t="s">
        <v>281</v>
      </c>
      <c r="B166" s="377"/>
      <c r="C166" s="377"/>
      <c r="D166" s="377"/>
      <c r="E166" s="377"/>
      <c r="F166" s="377"/>
      <c r="G166" s="377"/>
      <c r="H166" s="377"/>
      <c r="I166" s="377"/>
      <c r="J166" s="377"/>
      <c r="K166" s="377"/>
      <c r="L166" s="377"/>
      <c r="M166" s="377"/>
      <c r="N166" s="377"/>
      <c r="O166" s="377"/>
      <c r="P166" s="377"/>
      <c r="Q166" s="377"/>
      <c r="R166" s="377"/>
      <c r="S166" s="377"/>
      <c r="T166" s="377"/>
      <c r="U166" s="377"/>
      <c r="V166" s="377"/>
      <c r="W166" s="377"/>
      <c r="X166" s="377"/>
      <c r="Y166" s="377"/>
      <c r="Z166" s="377"/>
      <c r="AA166" s="65"/>
      <c r="AB166" s="65"/>
      <c r="AC166" s="82"/>
    </row>
    <row r="167" spans="1:68" ht="14.25" customHeight="1" x14ac:dyDescent="0.25">
      <c r="A167" s="364" t="s">
        <v>91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66"/>
      <c r="AB167" s="66"/>
      <c r="AC167" s="83"/>
    </row>
    <row r="168" spans="1:68" ht="27" customHeight="1" x14ac:dyDescent="0.25">
      <c r="A168" s="63" t="s">
        <v>282</v>
      </c>
      <c r="B168" s="63" t="s">
        <v>283</v>
      </c>
      <c r="C168" s="36">
        <v>4301132097</v>
      </c>
      <c r="D168" s="335">
        <v>4607111035721</v>
      </c>
      <c r="E168" s="335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96</v>
      </c>
      <c r="L168" s="37" t="s">
        <v>128</v>
      </c>
      <c r="M168" s="38" t="s">
        <v>86</v>
      </c>
      <c r="N168" s="38"/>
      <c r="O168" s="37">
        <v>365</v>
      </c>
      <c r="P168" s="408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37"/>
      <c r="R168" s="337"/>
      <c r="S168" s="337"/>
      <c r="T168" s="338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09" t="s">
        <v>284</v>
      </c>
      <c r="AG168" s="81"/>
      <c r="AJ168" s="87" t="s">
        <v>129</v>
      </c>
      <c r="AK168" s="87">
        <v>70</v>
      </c>
      <c r="BB168" s="210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285</v>
      </c>
      <c r="B169" s="63" t="s">
        <v>286</v>
      </c>
      <c r="C169" s="36">
        <v>4301132100</v>
      </c>
      <c r="D169" s="335">
        <v>4607111035691</v>
      </c>
      <c r="E169" s="335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128</v>
      </c>
      <c r="M169" s="38" t="s">
        <v>86</v>
      </c>
      <c r="N169" s="38"/>
      <c r="O169" s="37">
        <v>365</v>
      </c>
      <c r="P169" s="40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37"/>
      <c r="R169" s="337"/>
      <c r="S169" s="337"/>
      <c r="T169" s="338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211" t="s">
        <v>287</v>
      </c>
      <c r="AG169" s="81"/>
      <c r="AJ169" s="87" t="s">
        <v>129</v>
      </c>
      <c r="AK169" s="87">
        <v>70</v>
      </c>
      <c r="BB169" s="212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288</v>
      </c>
      <c r="B170" s="63" t="s">
        <v>289</v>
      </c>
      <c r="C170" s="36">
        <v>4301132079</v>
      </c>
      <c r="D170" s="335">
        <v>4607111038487</v>
      </c>
      <c r="E170" s="335"/>
      <c r="F170" s="62">
        <v>0.25</v>
      </c>
      <c r="G170" s="37">
        <v>12</v>
      </c>
      <c r="H170" s="62">
        <v>3</v>
      </c>
      <c r="I170" s="62">
        <v>3.7360000000000002</v>
      </c>
      <c r="J170" s="37">
        <v>70</v>
      </c>
      <c r="K170" s="37" t="s">
        <v>96</v>
      </c>
      <c r="L170" s="37" t="s">
        <v>110</v>
      </c>
      <c r="M170" s="38" t="s">
        <v>86</v>
      </c>
      <c r="N170" s="38"/>
      <c r="O170" s="37">
        <v>180</v>
      </c>
      <c r="P170" s="410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0" s="337"/>
      <c r="R170" s="337"/>
      <c r="S170" s="337"/>
      <c r="T170" s="338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213" t="s">
        <v>290</v>
      </c>
      <c r="AG170" s="81"/>
      <c r="AJ170" s="87" t="s">
        <v>111</v>
      </c>
      <c r="AK170" s="87">
        <v>14</v>
      </c>
      <c r="BB170" s="214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343"/>
      <c r="B171" s="343"/>
      <c r="C171" s="343"/>
      <c r="D171" s="343"/>
      <c r="E171" s="343"/>
      <c r="F171" s="343"/>
      <c r="G171" s="343"/>
      <c r="H171" s="343"/>
      <c r="I171" s="343"/>
      <c r="J171" s="343"/>
      <c r="K171" s="343"/>
      <c r="L171" s="343"/>
      <c r="M171" s="343"/>
      <c r="N171" s="343"/>
      <c r="O171" s="344"/>
      <c r="P171" s="340" t="s">
        <v>40</v>
      </c>
      <c r="Q171" s="341"/>
      <c r="R171" s="341"/>
      <c r="S171" s="341"/>
      <c r="T171" s="341"/>
      <c r="U171" s="341"/>
      <c r="V171" s="342"/>
      <c r="W171" s="42" t="s">
        <v>39</v>
      </c>
      <c r="X171" s="43">
        <f>IFERROR(SUM(X168:X170),"0")</f>
        <v>0</v>
      </c>
      <c r="Y171" s="43">
        <f>IFERROR(SUM(Y168:Y170),"0")</f>
        <v>0</v>
      </c>
      <c r="Z171" s="43">
        <f>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343"/>
      <c r="B172" s="343"/>
      <c r="C172" s="343"/>
      <c r="D172" s="343"/>
      <c r="E172" s="343"/>
      <c r="F172" s="343"/>
      <c r="G172" s="343"/>
      <c r="H172" s="343"/>
      <c r="I172" s="343"/>
      <c r="J172" s="343"/>
      <c r="K172" s="343"/>
      <c r="L172" s="343"/>
      <c r="M172" s="343"/>
      <c r="N172" s="343"/>
      <c r="O172" s="344"/>
      <c r="P172" s="340" t="s">
        <v>40</v>
      </c>
      <c r="Q172" s="341"/>
      <c r="R172" s="341"/>
      <c r="S172" s="341"/>
      <c r="T172" s="341"/>
      <c r="U172" s="341"/>
      <c r="V172" s="342"/>
      <c r="W172" s="42" t="s">
        <v>0</v>
      </c>
      <c r="X172" s="43">
        <f>IFERROR(SUMPRODUCT(X168:X170*H168:H170),"0")</f>
        <v>0</v>
      </c>
      <c r="Y172" s="43">
        <f>IFERROR(SUMPRODUCT(Y168:Y170*H168:H170),"0")</f>
        <v>0</v>
      </c>
      <c r="Z172" s="42"/>
      <c r="AA172" s="67"/>
      <c r="AB172" s="67"/>
      <c r="AC172" s="67"/>
    </row>
    <row r="173" spans="1:68" ht="14.25" customHeight="1" x14ac:dyDescent="0.25">
      <c r="A173" s="364" t="s">
        <v>291</v>
      </c>
      <c r="B173" s="364"/>
      <c r="C173" s="364"/>
      <c r="D173" s="364"/>
      <c r="E173" s="364"/>
      <c r="F173" s="364"/>
      <c r="G173" s="364"/>
      <c r="H173" s="364"/>
      <c r="I173" s="364"/>
      <c r="J173" s="364"/>
      <c r="K173" s="364"/>
      <c r="L173" s="364"/>
      <c r="M173" s="364"/>
      <c r="N173" s="364"/>
      <c r="O173" s="364"/>
      <c r="P173" s="364"/>
      <c r="Q173" s="364"/>
      <c r="R173" s="364"/>
      <c r="S173" s="364"/>
      <c r="T173" s="364"/>
      <c r="U173" s="364"/>
      <c r="V173" s="364"/>
      <c r="W173" s="364"/>
      <c r="X173" s="364"/>
      <c r="Y173" s="364"/>
      <c r="Z173" s="364"/>
      <c r="AA173" s="66"/>
      <c r="AB173" s="66"/>
      <c r="AC173" s="83"/>
    </row>
    <row r="174" spans="1:68" ht="27" customHeight="1" x14ac:dyDescent="0.25">
      <c r="A174" s="63" t="s">
        <v>292</v>
      </c>
      <c r="B174" s="63" t="s">
        <v>293</v>
      </c>
      <c r="C174" s="36">
        <v>4301051855</v>
      </c>
      <c r="D174" s="335">
        <v>4680115885875</v>
      </c>
      <c r="E174" s="335"/>
      <c r="F174" s="62">
        <v>1</v>
      </c>
      <c r="G174" s="37">
        <v>9</v>
      </c>
      <c r="H174" s="62">
        <v>9</v>
      </c>
      <c r="I174" s="62">
        <v>9.48</v>
      </c>
      <c r="J174" s="37">
        <v>56</v>
      </c>
      <c r="K174" s="37" t="s">
        <v>298</v>
      </c>
      <c r="L174" s="37" t="s">
        <v>88</v>
      </c>
      <c r="M174" s="38" t="s">
        <v>297</v>
      </c>
      <c r="N174" s="38"/>
      <c r="O174" s="37">
        <v>365</v>
      </c>
      <c r="P174" s="406" t="s">
        <v>294</v>
      </c>
      <c r="Q174" s="337"/>
      <c r="R174" s="337"/>
      <c r="S174" s="337"/>
      <c r="T174" s="338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IFERROR(IF(X174="","",X174*0.02175),"")</f>
        <v>0</v>
      </c>
      <c r="AA174" s="68" t="s">
        <v>46</v>
      </c>
      <c r="AB174" s="69" t="s">
        <v>46</v>
      </c>
      <c r="AC174" s="215" t="s">
        <v>295</v>
      </c>
      <c r="AG174" s="81"/>
      <c r="AJ174" s="87" t="s">
        <v>89</v>
      </c>
      <c r="AK174" s="87">
        <v>1</v>
      </c>
      <c r="BB174" s="216" t="s">
        <v>296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299</v>
      </c>
      <c r="B175" s="63" t="s">
        <v>300</v>
      </c>
      <c r="C175" s="36">
        <v>4301051319</v>
      </c>
      <c r="D175" s="335">
        <v>4680115881204</v>
      </c>
      <c r="E175" s="335"/>
      <c r="F175" s="62">
        <v>0.33</v>
      </c>
      <c r="G175" s="37">
        <v>6</v>
      </c>
      <c r="H175" s="62">
        <v>1.98</v>
      </c>
      <c r="I175" s="62">
        <v>2.246</v>
      </c>
      <c r="J175" s="37">
        <v>156</v>
      </c>
      <c r="K175" s="37" t="s">
        <v>87</v>
      </c>
      <c r="L175" s="37" t="s">
        <v>88</v>
      </c>
      <c r="M175" s="38" t="s">
        <v>297</v>
      </c>
      <c r="N175" s="38"/>
      <c r="O175" s="37">
        <v>365</v>
      </c>
      <c r="P175" s="407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37"/>
      <c r="R175" s="337"/>
      <c r="S175" s="337"/>
      <c r="T175" s="338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IFERROR(IF(X175="","",X175*0.00753),"")</f>
        <v>0</v>
      </c>
      <c r="AA175" s="68" t="s">
        <v>46</v>
      </c>
      <c r="AB175" s="69" t="s">
        <v>46</v>
      </c>
      <c r="AC175" s="217" t="s">
        <v>301</v>
      </c>
      <c r="AG175" s="81"/>
      <c r="AJ175" s="87" t="s">
        <v>89</v>
      </c>
      <c r="AK175" s="87">
        <v>1</v>
      </c>
      <c r="BB175" s="218" t="s">
        <v>296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43"/>
      <c r="B176" s="343"/>
      <c r="C176" s="343"/>
      <c r="D176" s="343"/>
      <c r="E176" s="343"/>
      <c r="F176" s="343"/>
      <c r="G176" s="343"/>
      <c r="H176" s="343"/>
      <c r="I176" s="343"/>
      <c r="J176" s="343"/>
      <c r="K176" s="343"/>
      <c r="L176" s="343"/>
      <c r="M176" s="343"/>
      <c r="N176" s="343"/>
      <c r="O176" s="344"/>
      <c r="P176" s="340" t="s">
        <v>40</v>
      </c>
      <c r="Q176" s="341"/>
      <c r="R176" s="341"/>
      <c r="S176" s="341"/>
      <c r="T176" s="341"/>
      <c r="U176" s="341"/>
      <c r="V176" s="342"/>
      <c r="W176" s="42" t="s">
        <v>39</v>
      </c>
      <c r="X176" s="43">
        <f>IFERROR(SUM(X174:X175),"0")</f>
        <v>0</v>
      </c>
      <c r="Y176" s="43">
        <f>IFERROR(SUM(Y174:Y175),"0")</f>
        <v>0</v>
      </c>
      <c r="Z176" s="43">
        <f>IFERROR(IF(Z174="",0,Z174),"0")+IFERROR(IF(Z175="",0,Z175),"0")</f>
        <v>0</v>
      </c>
      <c r="AA176" s="67"/>
      <c r="AB176" s="67"/>
      <c r="AC176" s="67"/>
    </row>
    <row r="177" spans="1:68" x14ac:dyDescent="0.2">
      <c r="A177" s="343"/>
      <c r="B177" s="343"/>
      <c r="C177" s="343"/>
      <c r="D177" s="343"/>
      <c r="E177" s="343"/>
      <c r="F177" s="343"/>
      <c r="G177" s="343"/>
      <c r="H177" s="343"/>
      <c r="I177" s="343"/>
      <c r="J177" s="343"/>
      <c r="K177" s="343"/>
      <c r="L177" s="343"/>
      <c r="M177" s="343"/>
      <c r="N177" s="343"/>
      <c r="O177" s="344"/>
      <c r="P177" s="340" t="s">
        <v>40</v>
      </c>
      <c r="Q177" s="341"/>
      <c r="R177" s="341"/>
      <c r="S177" s="341"/>
      <c r="T177" s="341"/>
      <c r="U177" s="341"/>
      <c r="V177" s="342"/>
      <c r="W177" s="42" t="s">
        <v>0</v>
      </c>
      <c r="X177" s="43">
        <f>IFERROR(SUMPRODUCT(X174:X175*H174:H175),"0")</f>
        <v>0</v>
      </c>
      <c r="Y177" s="43">
        <f>IFERROR(SUMPRODUCT(Y174:Y175*H174:H175),"0")</f>
        <v>0</v>
      </c>
      <c r="Z177" s="42"/>
      <c r="AA177" s="67"/>
      <c r="AB177" s="67"/>
      <c r="AC177" s="67"/>
    </row>
    <row r="178" spans="1:68" ht="27.75" customHeight="1" x14ac:dyDescent="0.2">
      <c r="A178" s="376" t="s">
        <v>302</v>
      </c>
      <c r="B178" s="376"/>
      <c r="C178" s="376"/>
      <c r="D178" s="376"/>
      <c r="E178" s="376"/>
      <c r="F178" s="376"/>
      <c r="G178" s="376"/>
      <c r="H178" s="376"/>
      <c r="I178" s="376"/>
      <c r="J178" s="376"/>
      <c r="K178" s="376"/>
      <c r="L178" s="376"/>
      <c r="M178" s="376"/>
      <c r="N178" s="376"/>
      <c r="O178" s="376"/>
      <c r="P178" s="376"/>
      <c r="Q178" s="376"/>
      <c r="R178" s="376"/>
      <c r="S178" s="376"/>
      <c r="T178" s="376"/>
      <c r="U178" s="376"/>
      <c r="V178" s="376"/>
      <c r="W178" s="376"/>
      <c r="X178" s="376"/>
      <c r="Y178" s="376"/>
      <c r="Z178" s="376"/>
      <c r="AA178" s="54"/>
      <c r="AB178" s="54"/>
      <c r="AC178" s="54"/>
    </row>
    <row r="179" spans="1:68" ht="16.5" customHeight="1" x14ac:dyDescent="0.25">
      <c r="A179" s="377" t="s">
        <v>303</v>
      </c>
      <c r="B179" s="377"/>
      <c r="C179" s="377"/>
      <c r="D179" s="377"/>
      <c r="E179" s="377"/>
      <c r="F179" s="377"/>
      <c r="G179" s="377"/>
      <c r="H179" s="377"/>
      <c r="I179" s="377"/>
      <c r="J179" s="377"/>
      <c r="K179" s="377"/>
      <c r="L179" s="377"/>
      <c r="M179" s="377"/>
      <c r="N179" s="377"/>
      <c r="O179" s="377"/>
      <c r="P179" s="377"/>
      <c r="Q179" s="377"/>
      <c r="R179" s="377"/>
      <c r="S179" s="377"/>
      <c r="T179" s="377"/>
      <c r="U179" s="377"/>
      <c r="V179" s="377"/>
      <c r="W179" s="377"/>
      <c r="X179" s="377"/>
      <c r="Y179" s="377"/>
      <c r="Z179" s="377"/>
      <c r="AA179" s="65"/>
      <c r="AB179" s="65"/>
      <c r="AC179" s="82"/>
    </row>
    <row r="180" spans="1:68" ht="14.25" customHeight="1" x14ac:dyDescent="0.25">
      <c r="A180" s="364" t="s">
        <v>155</v>
      </c>
      <c r="B180" s="364"/>
      <c r="C180" s="364"/>
      <c r="D180" s="364"/>
      <c r="E180" s="364"/>
      <c r="F180" s="364"/>
      <c r="G180" s="364"/>
      <c r="H180" s="364"/>
      <c r="I180" s="364"/>
      <c r="J180" s="364"/>
      <c r="K180" s="364"/>
      <c r="L180" s="364"/>
      <c r="M180" s="364"/>
      <c r="N180" s="364"/>
      <c r="O180" s="364"/>
      <c r="P180" s="364"/>
      <c r="Q180" s="364"/>
      <c r="R180" s="364"/>
      <c r="S180" s="364"/>
      <c r="T180" s="364"/>
      <c r="U180" s="364"/>
      <c r="V180" s="364"/>
      <c r="W180" s="364"/>
      <c r="X180" s="364"/>
      <c r="Y180" s="364"/>
      <c r="Z180" s="364"/>
      <c r="AA180" s="66"/>
      <c r="AB180" s="66"/>
      <c r="AC180" s="83"/>
    </row>
    <row r="181" spans="1:68" ht="27" customHeight="1" x14ac:dyDescent="0.25">
      <c r="A181" s="63" t="s">
        <v>304</v>
      </c>
      <c r="B181" s="63" t="s">
        <v>305</v>
      </c>
      <c r="C181" s="36">
        <v>4301135707</v>
      </c>
      <c r="D181" s="335">
        <v>4620207490198</v>
      </c>
      <c r="E181" s="335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96</v>
      </c>
      <c r="L181" s="37" t="s">
        <v>88</v>
      </c>
      <c r="M181" s="38" t="s">
        <v>86</v>
      </c>
      <c r="N181" s="38"/>
      <c r="O181" s="37">
        <v>180</v>
      </c>
      <c r="P181" s="40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1" s="337"/>
      <c r="R181" s="337"/>
      <c r="S181" s="337"/>
      <c r="T181" s="338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9" t="s">
        <v>306</v>
      </c>
      <c r="AG181" s="81"/>
      <c r="AJ181" s="87" t="s">
        <v>89</v>
      </c>
      <c r="AK181" s="87">
        <v>1</v>
      </c>
      <c r="BB181" s="220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307</v>
      </c>
      <c r="B182" s="63" t="s">
        <v>308</v>
      </c>
      <c r="C182" s="36">
        <v>4301135719</v>
      </c>
      <c r="D182" s="335">
        <v>4620207490235</v>
      </c>
      <c r="E182" s="335"/>
      <c r="F182" s="62">
        <v>0.2</v>
      </c>
      <c r="G182" s="37">
        <v>12</v>
      </c>
      <c r="H182" s="62">
        <v>2.4</v>
      </c>
      <c r="I182" s="62">
        <v>3.1036000000000001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180</v>
      </c>
      <c r="P182" s="40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2" s="337"/>
      <c r="R182" s="337"/>
      <c r="S182" s="337"/>
      <c r="T182" s="338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21" t="s">
        <v>309</v>
      </c>
      <c r="AG182" s="81"/>
      <c r="AJ182" s="87" t="s">
        <v>89</v>
      </c>
      <c r="AK182" s="87">
        <v>1</v>
      </c>
      <c r="BB182" s="222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310</v>
      </c>
      <c r="B183" s="63" t="s">
        <v>311</v>
      </c>
      <c r="C183" s="36">
        <v>4301135697</v>
      </c>
      <c r="D183" s="335">
        <v>4620207490259</v>
      </c>
      <c r="E183" s="335"/>
      <c r="F183" s="62">
        <v>0.2</v>
      </c>
      <c r="G183" s="37">
        <v>12</v>
      </c>
      <c r="H183" s="62">
        <v>2.4</v>
      </c>
      <c r="I183" s="62">
        <v>3.1036000000000001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180</v>
      </c>
      <c r="P183" s="40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3" s="337"/>
      <c r="R183" s="337"/>
      <c r="S183" s="337"/>
      <c r="T183" s="338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23" t="s">
        <v>306</v>
      </c>
      <c r="AG183" s="81"/>
      <c r="AJ183" s="87" t="s">
        <v>89</v>
      </c>
      <c r="AK183" s="87">
        <v>1</v>
      </c>
      <c r="BB183" s="224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343"/>
      <c r="B184" s="343"/>
      <c r="C184" s="343"/>
      <c r="D184" s="343"/>
      <c r="E184" s="343"/>
      <c r="F184" s="343"/>
      <c r="G184" s="343"/>
      <c r="H184" s="343"/>
      <c r="I184" s="343"/>
      <c r="J184" s="343"/>
      <c r="K184" s="343"/>
      <c r="L184" s="343"/>
      <c r="M184" s="343"/>
      <c r="N184" s="343"/>
      <c r="O184" s="344"/>
      <c r="P184" s="340" t="s">
        <v>40</v>
      </c>
      <c r="Q184" s="341"/>
      <c r="R184" s="341"/>
      <c r="S184" s="341"/>
      <c r="T184" s="341"/>
      <c r="U184" s="341"/>
      <c r="V184" s="342"/>
      <c r="W184" s="42" t="s">
        <v>39</v>
      </c>
      <c r="X184" s="43">
        <f>IFERROR(SUM(X181:X183),"0")</f>
        <v>0</v>
      </c>
      <c r="Y184" s="43">
        <f>IFERROR(SUM(Y181:Y183),"0")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343"/>
      <c r="B185" s="343"/>
      <c r="C185" s="343"/>
      <c r="D185" s="343"/>
      <c r="E185" s="343"/>
      <c r="F185" s="343"/>
      <c r="G185" s="343"/>
      <c r="H185" s="343"/>
      <c r="I185" s="343"/>
      <c r="J185" s="343"/>
      <c r="K185" s="343"/>
      <c r="L185" s="343"/>
      <c r="M185" s="343"/>
      <c r="N185" s="343"/>
      <c r="O185" s="344"/>
      <c r="P185" s="340" t="s">
        <v>40</v>
      </c>
      <c r="Q185" s="341"/>
      <c r="R185" s="341"/>
      <c r="S185" s="341"/>
      <c r="T185" s="341"/>
      <c r="U185" s="341"/>
      <c r="V185" s="342"/>
      <c r="W185" s="42" t="s">
        <v>0</v>
      </c>
      <c r="X185" s="43">
        <f>IFERROR(SUMPRODUCT(X181:X183*H181:H183),"0")</f>
        <v>0</v>
      </c>
      <c r="Y185" s="43">
        <f>IFERROR(SUMPRODUCT(Y181:Y183*H181:H183),"0")</f>
        <v>0</v>
      </c>
      <c r="Z185" s="42"/>
      <c r="AA185" s="67"/>
      <c r="AB185" s="67"/>
      <c r="AC185" s="67"/>
    </row>
    <row r="186" spans="1:68" ht="16.5" customHeight="1" x14ac:dyDescent="0.25">
      <c r="A186" s="377" t="s">
        <v>312</v>
      </c>
      <c r="B186" s="377"/>
      <c r="C186" s="377"/>
      <c r="D186" s="377"/>
      <c r="E186" s="377"/>
      <c r="F186" s="377"/>
      <c r="G186" s="377"/>
      <c r="H186" s="377"/>
      <c r="I186" s="377"/>
      <c r="J186" s="377"/>
      <c r="K186" s="377"/>
      <c r="L186" s="377"/>
      <c r="M186" s="377"/>
      <c r="N186" s="377"/>
      <c r="O186" s="377"/>
      <c r="P186" s="377"/>
      <c r="Q186" s="377"/>
      <c r="R186" s="377"/>
      <c r="S186" s="377"/>
      <c r="T186" s="377"/>
      <c r="U186" s="377"/>
      <c r="V186" s="377"/>
      <c r="W186" s="377"/>
      <c r="X186" s="377"/>
      <c r="Y186" s="377"/>
      <c r="Z186" s="377"/>
      <c r="AA186" s="65"/>
      <c r="AB186" s="65"/>
      <c r="AC186" s="82"/>
    </row>
    <row r="187" spans="1:68" ht="14.25" customHeight="1" x14ac:dyDescent="0.25">
      <c r="A187" s="364" t="s">
        <v>82</v>
      </c>
      <c r="B187" s="364"/>
      <c r="C187" s="364"/>
      <c r="D187" s="364"/>
      <c r="E187" s="364"/>
      <c r="F187" s="364"/>
      <c r="G187" s="364"/>
      <c r="H187" s="364"/>
      <c r="I187" s="364"/>
      <c r="J187" s="364"/>
      <c r="K187" s="364"/>
      <c r="L187" s="364"/>
      <c r="M187" s="364"/>
      <c r="N187" s="364"/>
      <c r="O187" s="364"/>
      <c r="P187" s="364"/>
      <c r="Q187" s="364"/>
      <c r="R187" s="364"/>
      <c r="S187" s="364"/>
      <c r="T187" s="364"/>
      <c r="U187" s="364"/>
      <c r="V187" s="364"/>
      <c r="W187" s="364"/>
      <c r="X187" s="364"/>
      <c r="Y187" s="364"/>
      <c r="Z187" s="364"/>
      <c r="AA187" s="66"/>
      <c r="AB187" s="66"/>
      <c r="AC187" s="83"/>
    </row>
    <row r="188" spans="1:68" ht="16.5" customHeight="1" x14ac:dyDescent="0.25">
      <c r="A188" s="63" t="s">
        <v>313</v>
      </c>
      <c r="B188" s="63" t="s">
        <v>314</v>
      </c>
      <c r="C188" s="36">
        <v>4301070948</v>
      </c>
      <c r="D188" s="335">
        <v>4607111037022</v>
      </c>
      <c r="E188" s="335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87</v>
      </c>
      <c r="L188" s="37" t="s">
        <v>128</v>
      </c>
      <c r="M188" s="38" t="s">
        <v>86</v>
      </c>
      <c r="N188" s="38"/>
      <c r="O188" s="37">
        <v>180</v>
      </c>
      <c r="P188" s="4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37"/>
      <c r="R188" s="337"/>
      <c r="S188" s="337"/>
      <c r="T188" s="338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25" t="s">
        <v>315</v>
      </c>
      <c r="AG188" s="81"/>
      <c r="AJ188" s="87" t="s">
        <v>129</v>
      </c>
      <c r="AK188" s="87">
        <v>84</v>
      </c>
      <c r="BB188" s="226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316</v>
      </c>
      <c r="B189" s="63" t="s">
        <v>317</v>
      </c>
      <c r="C189" s="36">
        <v>4301070990</v>
      </c>
      <c r="D189" s="335">
        <v>4607111038494</v>
      </c>
      <c r="E189" s="335"/>
      <c r="F189" s="62">
        <v>0.7</v>
      </c>
      <c r="G189" s="37">
        <v>8</v>
      </c>
      <c r="H189" s="62">
        <v>5.6</v>
      </c>
      <c r="I189" s="62">
        <v>5.87</v>
      </c>
      <c r="J189" s="37">
        <v>84</v>
      </c>
      <c r="K189" s="37" t="s">
        <v>87</v>
      </c>
      <c r="L189" s="37" t="s">
        <v>88</v>
      </c>
      <c r="M189" s="38" t="s">
        <v>86</v>
      </c>
      <c r="N189" s="38"/>
      <c r="O189" s="37">
        <v>180</v>
      </c>
      <c r="P189" s="4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37"/>
      <c r="R189" s="337"/>
      <c r="S189" s="337"/>
      <c r="T189" s="338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IFERROR(IF(X189="","",X189*0.0155),"")</f>
        <v>0</v>
      </c>
      <c r="AA189" s="68" t="s">
        <v>46</v>
      </c>
      <c r="AB189" s="69" t="s">
        <v>46</v>
      </c>
      <c r="AC189" s="227" t="s">
        <v>318</v>
      </c>
      <c r="AG189" s="81"/>
      <c r="AJ189" s="87" t="s">
        <v>89</v>
      </c>
      <c r="AK189" s="87">
        <v>1</v>
      </c>
      <c r="BB189" s="228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319</v>
      </c>
      <c r="B190" s="63" t="s">
        <v>320</v>
      </c>
      <c r="C190" s="36">
        <v>4301070966</v>
      </c>
      <c r="D190" s="335">
        <v>4607111038135</v>
      </c>
      <c r="E190" s="335"/>
      <c r="F190" s="62">
        <v>0.7</v>
      </c>
      <c r="G190" s="37">
        <v>8</v>
      </c>
      <c r="H190" s="62">
        <v>5.6</v>
      </c>
      <c r="I190" s="62">
        <v>5.87</v>
      </c>
      <c r="J190" s="37">
        <v>84</v>
      </c>
      <c r="K190" s="37" t="s">
        <v>87</v>
      </c>
      <c r="L190" s="37" t="s">
        <v>110</v>
      </c>
      <c r="M190" s="38" t="s">
        <v>86</v>
      </c>
      <c r="N190" s="38"/>
      <c r="O190" s="37">
        <v>180</v>
      </c>
      <c r="P190" s="39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37"/>
      <c r="R190" s="337"/>
      <c r="S190" s="337"/>
      <c r="T190" s="338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IFERROR(IF(X190="","",X190*0.0155),"")</f>
        <v>0</v>
      </c>
      <c r="AA190" s="68" t="s">
        <v>46</v>
      </c>
      <c r="AB190" s="69" t="s">
        <v>46</v>
      </c>
      <c r="AC190" s="229" t="s">
        <v>321</v>
      </c>
      <c r="AG190" s="81"/>
      <c r="AJ190" s="87" t="s">
        <v>111</v>
      </c>
      <c r="AK190" s="87">
        <v>12</v>
      </c>
      <c r="BB190" s="230" t="s">
        <v>70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343"/>
      <c r="B191" s="343"/>
      <c r="C191" s="343"/>
      <c r="D191" s="343"/>
      <c r="E191" s="343"/>
      <c r="F191" s="343"/>
      <c r="G191" s="343"/>
      <c r="H191" s="343"/>
      <c r="I191" s="343"/>
      <c r="J191" s="343"/>
      <c r="K191" s="343"/>
      <c r="L191" s="343"/>
      <c r="M191" s="343"/>
      <c r="N191" s="343"/>
      <c r="O191" s="344"/>
      <c r="P191" s="340" t="s">
        <v>40</v>
      </c>
      <c r="Q191" s="341"/>
      <c r="R191" s="341"/>
      <c r="S191" s="341"/>
      <c r="T191" s="341"/>
      <c r="U191" s="341"/>
      <c r="V191" s="342"/>
      <c r="W191" s="42" t="s">
        <v>39</v>
      </c>
      <c r="X191" s="43">
        <f>IFERROR(SUM(X188:X190),"0")</f>
        <v>0</v>
      </c>
      <c r="Y191" s="43">
        <f>IFERROR(SUM(Y188:Y190),"0")</f>
        <v>0</v>
      </c>
      <c r="Z191" s="43">
        <f>IFERROR(IF(Z188="",0,Z188),"0")+IFERROR(IF(Z189="",0,Z189),"0")+IFERROR(IF(Z190="",0,Z190),"0")</f>
        <v>0</v>
      </c>
      <c r="AA191" s="67"/>
      <c r="AB191" s="67"/>
      <c r="AC191" s="67"/>
    </row>
    <row r="192" spans="1:68" x14ac:dyDescent="0.2">
      <c r="A192" s="343"/>
      <c r="B192" s="343"/>
      <c r="C192" s="343"/>
      <c r="D192" s="343"/>
      <c r="E192" s="343"/>
      <c r="F192" s="343"/>
      <c r="G192" s="343"/>
      <c r="H192" s="343"/>
      <c r="I192" s="343"/>
      <c r="J192" s="343"/>
      <c r="K192" s="343"/>
      <c r="L192" s="343"/>
      <c r="M192" s="343"/>
      <c r="N192" s="343"/>
      <c r="O192" s="344"/>
      <c r="P192" s="340" t="s">
        <v>40</v>
      </c>
      <c r="Q192" s="341"/>
      <c r="R192" s="341"/>
      <c r="S192" s="341"/>
      <c r="T192" s="341"/>
      <c r="U192" s="341"/>
      <c r="V192" s="342"/>
      <c r="W192" s="42" t="s">
        <v>0</v>
      </c>
      <c r="X192" s="43">
        <f>IFERROR(SUMPRODUCT(X188:X190*H188:H190),"0")</f>
        <v>0</v>
      </c>
      <c r="Y192" s="43">
        <f>IFERROR(SUMPRODUCT(Y188:Y190*H188:H190),"0")</f>
        <v>0</v>
      </c>
      <c r="Z192" s="42"/>
      <c r="AA192" s="67"/>
      <c r="AB192" s="67"/>
      <c r="AC192" s="67"/>
    </row>
    <row r="193" spans="1:68" ht="16.5" customHeight="1" x14ac:dyDescent="0.25">
      <c r="A193" s="377" t="s">
        <v>322</v>
      </c>
      <c r="B193" s="377"/>
      <c r="C193" s="377"/>
      <c r="D193" s="377"/>
      <c r="E193" s="377"/>
      <c r="F193" s="377"/>
      <c r="G193" s="377"/>
      <c r="H193" s="377"/>
      <c r="I193" s="377"/>
      <c r="J193" s="377"/>
      <c r="K193" s="377"/>
      <c r="L193" s="377"/>
      <c r="M193" s="377"/>
      <c r="N193" s="377"/>
      <c r="O193" s="377"/>
      <c r="P193" s="377"/>
      <c r="Q193" s="377"/>
      <c r="R193" s="377"/>
      <c r="S193" s="377"/>
      <c r="T193" s="377"/>
      <c r="U193" s="377"/>
      <c r="V193" s="377"/>
      <c r="W193" s="377"/>
      <c r="X193" s="377"/>
      <c r="Y193" s="377"/>
      <c r="Z193" s="377"/>
      <c r="AA193" s="65"/>
      <c r="AB193" s="65"/>
      <c r="AC193" s="82"/>
    </row>
    <row r="194" spans="1:68" ht="14.25" customHeight="1" x14ac:dyDescent="0.25">
      <c r="A194" s="364" t="s">
        <v>82</v>
      </c>
      <c r="B194" s="3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4"/>
      <c r="N194" s="364"/>
      <c r="O194" s="364"/>
      <c r="P194" s="364"/>
      <c r="Q194" s="364"/>
      <c r="R194" s="364"/>
      <c r="S194" s="364"/>
      <c r="T194" s="364"/>
      <c r="U194" s="364"/>
      <c r="V194" s="364"/>
      <c r="W194" s="364"/>
      <c r="X194" s="364"/>
      <c r="Y194" s="364"/>
      <c r="Z194" s="364"/>
      <c r="AA194" s="66"/>
      <c r="AB194" s="66"/>
      <c r="AC194" s="83"/>
    </row>
    <row r="195" spans="1:68" ht="27" customHeight="1" x14ac:dyDescent="0.25">
      <c r="A195" s="63" t="s">
        <v>323</v>
      </c>
      <c r="B195" s="63" t="s">
        <v>324</v>
      </c>
      <c r="C195" s="36">
        <v>4301070996</v>
      </c>
      <c r="D195" s="335">
        <v>4607111038654</v>
      </c>
      <c r="E195" s="335"/>
      <c r="F195" s="62">
        <v>0.4</v>
      </c>
      <c r="G195" s="37">
        <v>16</v>
      </c>
      <c r="H195" s="62">
        <v>6.4</v>
      </c>
      <c r="I195" s="62">
        <v>6.63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0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37"/>
      <c r="R195" s="337"/>
      <c r="S195" s="337"/>
      <c r="T195" s="338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ref="Y195:Y200" si="18">IFERROR(IF(X195="","",X195),"")</f>
        <v>0</v>
      </c>
      <c r="Z195" s="41">
        <f t="shared" ref="Z195:Z200" si="19">IFERROR(IF(X195="","",X195*0.0155),"")</f>
        <v>0</v>
      </c>
      <c r="AA195" s="68" t="s">
        <v>46</v>
      </c>
      <c r="AB195" s="69" t="s">
        <v>46</v>
      </c>
      <c r="AC195" s="231" t="s">
        <v>325</v>
      </c>
      <c r="AG195" s="81"/>
      <c r="AJ195" s="87" t="s">
        <v>89</v>
      </c>
      <c r="AK195" s="87">
        <v>1</v>
      </c>
      <c r="BB195" s="232" t="s">
        <v>70</v>
      </c>
      <c r="BM195" s="81">
        <f t="shared" ref="BM195:BM200" si="20">IFERROR(X195*I195,"0")</f>
        <v>0</v>
      </c>
      <c r="BN195" s="81">
        <f t="shared" ref="BN195:BN200" si="21">IFERROR(Y195*I195,"0")</f>
        <v>0</v>
      </c>
      <c r="BO195" s="81">
        <f t="shared" ref="BO195:BO200" si="22">IFERROR(X195/J195,"0")</f>
        <v>0</v>
      </c>
      <c r="BP195" s="81">
        <f t="shared" ref="BP195:BP200" si="23">IFERROR(Y195/J195,"0")</f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4301070997</v>
      </c>
      <c r="D196" s="335">
        <v>4607111038586</v>
      </c>
      <c r="E196" s="335"/>
      <c r="F196" s="62">
        <v>0.7</v>
      </c>
      <c r="G196" s="37">
        <v>8</v>
      </c>
      <c r="H196" s="62">
        <v>5.6</v>
      </c>
      <c r="I196" s="62">
        <v>5.83</v>
      </c>
      <c r="J196" s="37">
        <v>84</v>
      </c>
      <c r="K196" s="37" t="s">
        <v>87</v>
      </c>
      <c r="L196" s="37" t="s">
        <v>110</v>
      </c>
      <c r="M196" s="38" t="s">
        <v>86</v>
      </c>
      <c r="N196" s="38"/>
      <c r="O196" s="37">
        <v>180</v>
      </c>
      <c r="P196" s="39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37"/>
      <c r="R196" s="337"/>
      <c r="S196" s="337"/>
      <c r="T196" s="338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325</v>
      </c>
      <c r="AG196" s="81"/>
      <c r="AJ196" s="87" t="s">
        <v>111</v>
      </c>
      <c r="AK196" s="87">
        <v>12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328</v>
      </c>
      <c r="B197" s="63" t="s">
        <v>329</v>
      </c>
      <c r="C197" s="36">
        <v>4301070962</v>
      </c>
      <c r="D197" s="335">
        <v>4607111038609</v>
      </c>
      <c r="E197" s="335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39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37"/>
      <c r="R197" s="337"/>
      <c r="S197" s="337"/>
      <c r="T197" s="338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35" t="s">
        <v>330</v>
      </c>
      <c r="AG197" s="81"/>
      <c r="AJ197" s="87" t="s">
        <v>89</v>
      </c>
      <c r="AK197" s="87">
        <v>1</v>
      </c>
      <c r="BB197" s="236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4301070963</v>
      </c>
      <c r="D198" s="335">
        <v>4607111038630</v>
      </c>
      <c r="E198" s="335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87</v>
      </c>
      <c r="L198" s="37" t="s">
        <v>88</v>
      </c>
      <c r="M198" s="38" t="s">
        <v>86</v>
      </c>
      <c r="N198" s="38"/>
      <c r="O198" s="37">
        <v>180</v>
      </c>
      <c r="P198" s="39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37"/>
      <c r="R198" s="337"/>
      <c r="S198" s="337"/>
      <c r="T198" s="338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37" t="s">
        <v>330</v>
      </c>
      <c r="AG198" s="81"/>
      <c r="AJ198" s="87" t="s">
        <v>89</v>
      </c>
      <c r="AK198" s="87">
        <v>1</v>
      </c>
      <c r="BB198" s="238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ht="27" customHeight="1" x14ac:dyDescent="0.25">
      <c r="A199" s="63" t="s">
        <v>333</v>
      </c>
      <c r="B199" s="63" t="s">
        <v>334</v>
      </c>
      <c r="C199" s="36">
        <v>4301070959</v>
      </c>
      <c r="D199" s="335">
        <v>4607111038616</v>
      </c>
      <c r="E199" s="335"/>
      <c r="F199" s="62">
        <v>0.4</v>
      </c>
      <c r="G199" s="37">
        <v>16</v>
      </c>
      <c r="H199" s="62">
        <v>6.4</v>
      </c>
      <c r="I199" s="62">
        <v>6.71</v>
      </c>
      <c r="J199" s="37">
        <v>84</v>
      </c>
      <c r="K199" s="37" t="s">
        <v>87</v>
      </c>
      <c r="L199" s="37" t="s">
        <v>88</v>
      </c>
      <c r="M199" s="38" t="s">
        <v>86</v>
      </c>
      <c r="N199" s="38"/>
      <c r="O199" s="37">
        <v>180</v>
      </c>
      <c r="P199" s="39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37"/>
      <c r="R199" s="337"/>
      <c r="S199" s="337"/>
      <c r="T199" s="338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8"/>
        <v>0</v>
      </c>
      <c r="Z199" s="41">
        <f t="shared" si="19"/>
        <v>0</v>
      </c>
      <c r="AA199" s="68" t="s">
        <v>46</v>
      </c>
      <c r="AB199" s="69" t="s">
        <v>46</v>
      </c>
      <c r="AC199" s="239" t="s">
        <v>325</v>
      </c>
      <c r="AG199" s="81"/>
      <c r="AJ199" s="87" t="s">
        <v>89</v>
      </c>
      <c r="AK199" s="87">
        <v>1</v>
      </c>
      <c r="BB199" s="240" t="s">
        <v>70</v>
      </c>
      <c r="BM199" s="81">
        <f t="shared" si="20"/>
        <v>0</v>
      </c>
      <c r="BN199" s="81">
        <f t="shared" si="21"/>
        <v>0</v>
      </c>
      <c r="BO199" s="81">
        <f t="shared" si="22"/>
        <v>0</v>
      </c>
      <c r="BP199" s="81">
        <f t="shared" si="23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4301070960</v>
      </c>
      <c r="D200" s="335">
        <v>4607111038623</v>
      </c>
      <c r="E200" s="335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87</v>
      </c>
      <c r="L200" s="37" t="s">
        <v>110</v>
      </c>
      <c r="M200" s="38" t="s">
        <v>86</v>
      </c>
      <c r="N200" s="38"/>
      <c r="O200" s="37">
        <v>180</v>
      </c>
      <c r="P200" s="39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37"/>
      <c r="R200" s="337"/>
      <c r="S200" s="337"/>
      <c r="T200" s="338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8"/>
        <v>0</v>
      </c>
      <c r="Z200" s="41">
        <f t="shared" si="19"/>
        <v>0</v>
      </c>
      <c r="AA200" s="68" t="s">
        <v>46</v>
      </c>
      <c r="AB200" s="69" t="s">
        <v>46</v>
      </c>
      <c r="AC200" s="241" t="s">
        <v>325</v>
      </c>
      <c r="AG200" s="81"/>
      <c r="AJ200" s="87" t="s">
        <v>111</v>
      </c>
      <c r="AK200" s="87">
        <v>12</v>
      </c>
      <c r="BB200" s="242" t="s">
        <v>70</v>
      </c>
      <c r="BM200" s="81">
        <f t="shared" si="20"/>
        <v>0</v>
      </c>
      <c r="BN200" s="81">
        <f t="shared" si="21"/>
        <v>0</v>
      </c>
      <c r="BO200" s="81">
        <f t="shared" si="22"/>
        <v>0</v>
      </c>
      <c r="BP200" s="81">
        <f t="shared" si="23"/>
        <v>0</v>
      </c>
    </row>
    <row r="201" spans="1:68" x14ac:dyDescent="0.2">
      <c r="A201" s="343"/>
      <c r="B201" s="343"/>
      <c r="C201" s="343"/>
      <c r="D201" s="343"/>
      <c r="E201" s="343"/>
      <c r="F201" s="343"/>
      <c r="G201" s="343"/>
      <c r="H201" s="343"/>
      <c r="I201" s="343"/>
      <c r="J201" s="343"/>
      <c r="K201" s="343"/>
      <c r="L201" s="343"/>
      <c r="M201" s="343"/>
      <c r="N201" s="343"/>
      <c r="O201" s="344"/>
      <c r="P201" s="340" t="s">
        <v>40</v>
      </c>
      <c r="Q201" s="341"/>
      <c r="R201" s="341"/>
      <c r="S201" s="341"/>
      <c r="T201" s="341"/>
      <c r="U201" s="341"/>
      <c r="V201" s="342"/>
      <c r="W201" s="42" t="s">
        <v>39</v>
      </c>
      <c r="X201" s="43">
        <f>IFERROR(SUM(X195:X200),"0")</f>
        <v>0</v>
      </c>
      <c r="Y201" s="43">
        <f>IFERROR(SUM(Y195:Y200),"0")</f>
        <v>0</v>
      </c>
      <c r="Z201" s="43">
        <f>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343"/>
      <c r="B202" s="343"/>
      <c r="C202" s="343"/>
      <c r="D202" s="343"/>
      <c r="E202" s="343"/>
      <c r="F202" s="343"/>
      <c r="G202" s="343"/>
      <c r="H202" s="343"/>
      <c r="I202" s="343"/>
      <c r="J202" s="343"/>
      <c r="K202" s="343"/>
      <c r="L202" s="343"/>
      <c r="M202" s="343"/>
      <c r="N202" s="343"/>
      <c r="O202" s="344"/>
      <c r="P202" s="340" t="s">
        <v>40</v>
      </c>
      <c r="Q202" s="341"/>
      <c r="R202" s="341"/>
      <c r="S202" s="341"/>
      <c r="T202" s="341"/>
      <c r="U202" s="341"/>
      <c r="V202" s="342"/>
      <c r="W202" s="42" t="s">
        <v>0</v>
      </c>
      <c r="X202" s="43">
        <f>IFERROR(SUMPRODUCT(X195:X200*H195:H200),"0")</f>
        <v>0</v>
      </c>
      <c r="Y202" s="43">
        <f>IFERROR(SUMPRODUCT(Y195:Y200*H195:H200),"0")</f>
        <v>0</v>
      </c>
      <c r="Z202" s="42"/>
      <c r="AA202" s="67"/>
      <c r="AB202" s="67"/>
      <c r="AC202" s="67"/>
    </row>
    <row r="203" spans="1:68" ht="16.5" customHeight="1" x14ac:dyDescent="0.25">
      <c r="A203" s="377" t="s">
        <v>337</v>
      </c>
      <c r="B203" s="377"/>
      <c r="C203" s="377"/>
      <c r="D203" s="377"/>
      <c r="E203" s="377"/>
      <c r="F203" s="377"/>
      <c r="G203" s="377"/>
      <c r="H203" s="377"/>
      <c r="I203" s="377"/>
      <c r="J203" s="377"/>
      <c r="K203" s="377"/>
      <c r="L203" s="377"/>
      <c r="M203" s="377"/>
      <c r="N203" s="377"/>
      <c r="O203" s="377"/>
      <c r="P203" s="377"/>
      <c r="Q203" s="377"/>
      <c r="R203" s="377"/>
      <c r="S203" s="377"/>
      <c r="T203" s="377"/>
      <c r="U203" s="377"/>
      <c r="V203" s="377"/>
      <c r="W203" s="377"/>
      <c r="X203" s="377"/>
      <c r="Y203" s="377"/>
      <c r="Z203" s="377"/>
      <c r="AA203" s="65"/>
      <c r="AB203" s="65"/>
      <c r="AC203" s="82"/>
    </row>
    <row r="204" spans="1:68" ht="14.25" customHeight="1" x14ac:dyDescent="0.25">
      <c r="A204" s="364" t="s">
        <v>82</v>
      </c>
      <c r="B204" s="364"/>
      <c r="C204" s="364"/>
      <c r="D204" s="364"/>
      <c r="E204" s="364"/>
      <c r="F204" s="364"/>
      <c r="G204" s="364"/>
      <c r="H204" s="364"/>
      <c r="I204" s="364"/>
      <c r="J204" s="364"/>
      <c r="K204" s="364"/>
      <c r="L204" s="364"/>
      <c r="M204" s="364"/>
      <c r="N204" s="364"/>
      <c r="O204" s="364"/>
      <c r="P204" s="364"/>
      <c r="Q204" s="364"/>
      <c r="R204" s="364"/>
      <c r="S204" s="364"/>
      <c r="T204" s="364"/>
      <c r="U204" s="364"/>
      <c r="V204" s="364"/>
      <c r="W204" s="364"/>
      <c r="X204" s="364"/>
      <c r="Y204" s="364"/>
      <c r="Z204" s="364"/>
      <c r="AA204" s="66"/>
      <c r="AB204" s="66"/>
      <c r="AC204" s="83"/>
    </row>
    <row r="205" spans="1:68" ht="27" customHeight="1" x14ac:dyDescent="0.25">
      <c r="A205" s="63" t="s">
        <v>338</v>
      </c>
      <c r="B205" s="63" t="s">
        <v>339</v>
      </c>
      <c r="C205" s="36">
        <v>4301070915</v>
      </c>
      <c r="D205" s="335">
        <v>4607111035882</v>
      </c>
      <c r="E205" s="335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3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37"/>
      <c r="R205" s="337"/>
      <c r="S205" s="337"/>
      <c r="T205" s="338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43" t="s">
        <v>340</v>
      </c>
      <c r="AG205" s="81"/>
      <c r="AJ205" s="87" t="s">
        <v>89</v>
      </c>
      <c r="AK205" s="87">
        <v>1</v>
      </c>
      <c r="BB205" s="24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341</v>
      </c>
      <c r="B206" s="63" t="s">
        <v>342</v>
      </c>
      <c r="C206" s="36">
        <v>4301070921</v>
      </c>
      <c r="D206" s="335">
        <v>4607111035905</v>
      </c>
      <c r="E206" s="335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3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37"/>
      <c r="R206" s="337"/>
      <c r="S206" s="337"/>
      <c r="T206" s="338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45" t="s">
        <v>340</v>
      </c>
      <c r="AG206" s="81"/>
      <c r="AJ206" s="87" t="s">
        <v>89</v>
      </c>
      <c r="AK206" s="87">
        <v>1</v>
      </c>
      <c r="BB206" s="24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343</v>
      </c>
      <c r="B207" s="63" t="s">
        <v>344</v>
      </c>
      <c r="C207" s="36">
        <v>4301070917</v>
      </c>
      <c r="D207" s="335">
        <v>4607111035912</v>
      </c>
      <c r="E207" s="335"/>
      <c r="F207" s="62">
        <v>0.43</v>
      </c>
      <c r="G207" s="37">
        <v>16</v>
      </c>
      <c r="H207" s="62">
        <v>6.88</v>
      </c>
      <c r="I207" s="62">
        <v>7.19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3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37"/>
      <c r="R207" s="337"/>
      <c r="S207" s="337"/>
      <c r="T207" s="338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47" t="s">
        <v>345</v>
      </c>
      <c r="AG207" s="81"/>
      <c r="AJ207" s="87" t="s">
        <v>89</v>
      </c>
      <c r="AK207" s="87">
        <v>1</v>
      </c>
      <c r="BB207" s="24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346</v>
      </c>
      <c r="B208" s="63" t="s">
        <v>347</v>
      </c>
      <c r="C208" s="36">
        <v>4301070920</v>
      </c>
      <c r="D208" s="335">
        <v>4607111035929</v>
      </c>
      <c r="E208" s="335"/>
      <c r="F208" s="62">
        <v>0.9</v>
      </c>
      <c r="G208" s="37">
        <v>8</v>
      </c>
      <c r="H208" s="62">
        <v>7.2</v>
      </c>
      <c r="I208" s="62">
        <v>7.47</v>
      </c>
      <c r="J208" s="37">
        <v>84</v>
      </c>
      <c r="K208" s="37" t="s">
        <v>87</v>
      </c>
      <c r="L208" s="37" t="s">
        <v>128</v>
      </c>
      <c r="M208" s="38" t="s">
        <v>86</v>
      </c>
      <c r="N208" s="38"/>
      <c r="O208" s="37">
        <v>180</v>
      </c>
      <c r="P208" s="39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37"/>
      <c r="R208" s="337"/>
      <c r="S208" s="337"/>
      <c r="T208" s="338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49" t="s">
        <v>345</v>
      </c>
      <c r="AG208" s="81"/>
      <c r="AJ208" s="87" t="s">
        <v>129</v>
      </c>
      <c r="AK208" s="87">
        <v>84</v>
      </c>
      <c r="BB208" s="25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343"/>
      <c r="B209" s="343"/>
      <c r="C209" s="343"/>
      <c r="D209" s="343"/>
      <c r="E209" s="343"/>
      <c r="F209" s="343"/>
      <c r="G209" s="343"/>
      <c r="H209" s="343"/>
      <c r="I209" s="343"/>
      <c r="J209" s="343"/>
      <c r="K209" s="343"/>
      <c r="L209" s="343"/>
      <c r="M209" s="343"/>
      <c r="N209" s="343"/>
      <c r="O209" s="344"/>
      <c r="P209" s="340" t="s">
        <v>40</v>
      </c>
      <c r="Q209" s="341"/>
      <c r="R209" s="341"/>
      <c r="S209" s="341"/>
      <c r="T209" s="341"/>
      <c r="U209" s="341"/>
      <c r="V209" s="342"/>
      <c r="W209" s="42" t="s">
        <v>39</v>
      </c>
      <c r="X209" s="43">
        <f>IFERROR(SUM(X205:X208),"0")</f>
        <v>0</v>
      </c>
      <c r="Y209" s="43">
        <f>IFERROR(SUM(Y205:Y208),"0")</f>
        <v>0</v>
      </c>
      <c r="Z209" s="43">
        <f>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343"/>
      <c r="B210" s="343"/>
      <c r="C210" s="343"/>
      <c r="D210" s="343"/>
      <c r="E210" s="343"/>
      <c r="F210" s="343"/>
      <c r="G210" s="343"/>
      <c r="H210" s="343"/>
      <c r="I210" s="343"/>
      <c r="J210" s="343"/>
      <c r="K210" s="343"/>
      <c r="L210" s="343"/>
      <c r="M210" s="343"/>
      <c r="N210" s="343"/>
      <c r="O210" s="344"/>
      <c r="P210" s="340" t="s">
        <v>40</v>
      </c>
      <c r="Q210" s="341"/>
      <c r="R210" s="341"/>
      <c r="S210" s="341"/>
      <c r="T210" s="341"/>
      <c r="U210" s="341"/>
      <c r="V210" s="342"/>
      <c r="W210" s="42" t="s">
        <v>0</v>
      </c>
      <c r="X210" s="43">
        <f>IFERROR(SUMPRODUCT(X205:X208*H205:H208),"0")</f>
        <v>0</v>
      </c>
      <c r="Y210" s="43">
        <f>IFERROR(SUMPRODUCT(Y205:Y208*H205:H208),"0")</f>
        <v>0</v>
      </c>
      <c r="Z210" s="42"/>
      <c r="AA210" s="67"/>
      <c r="AB210" s="67"/>
      <c r="AC210" s="67"/>
    </row>
    <row r="211" spans="1:68" ht="16.5" customHeight="1" x14ac:dyDescent="0.25">
      <c r="A211" s="377" t="s">
        <v>348</v>
      </c>
      <c r="B211" s="377"/>
      <c r="C211" s="377"/>
      <c r="D211" s="377"/>
      <c r="E211" s="377"/>
      <c r="F211" s="377"/>
      <c r="G211" s="377"/>
      <c r="H211" s="377"/>
      <c r="I211" s="377"/>
      <c r="J211" s="377"/>
      <c r="K211" s="377"/>
      <c r="L211" s="377"/>
      <c r="M211" s="377"/>
      <c r="N211" s="377"/>
      <c r="O211" s="377"/>
      <c r="P211" s="377"/>
      <c r="Q211" s="377"/>
      <c r="R211" s="377"/>
      <c r="S211" s="377"/>
      <c r="T211" s="377"/>
      <c r="U211" s="377"/>
      <c r="V211" s="377"/>
      <c r="W211" s="377"/>
      <c r="X211" s="377"/>
      <c r="Y211" s="377"/>
      <c r="Z211" s="377"/>
      <c r="AA211" s="65"/>
      <c r="AB211" s="65"/>
      <c r="AC211" s="82"/>
    </row>
    <row r="212" spans="1:68" ht="14.25" customHeight="1" x14ac:dyDescent="0.25">
      <c r="A212" s="364" t="s">
        <v>82</v>
      </c>
      <c r="B212" s="364"/>
      <c r="C212" s="364"/>
      <c r="D212" s="364"/>
      <c r="E212" s="364"/>
      <c r="F212" s="364"/>
      <c r="G212" s="364"/>
      <c r="H212" s="364"/>
      <c r="I212" s="364"/>
      <c r="J212" s="364"/>
      <c r="K212" s="364"/>
      <c r="L212" s="364"/>
      <c r="M212" s="364"/>
      <c r="N212" s="364"/>
      <c r="O212" s="364"/>
      <c r="P212" s="364"/>
      <c r="Q212" s="364"/>
      <c r="R212" s="364"/>
      <c r="S212" s="364"/>
      <c r="T212" s="364"/>
      <c r="U212" s="364"/>
      <c r="V212" s="364"/>
      <c r="W212" s="364"/>
      <c r="X212" s="364"/>
      <c r="Y212" s="364"/>
      <c r="Z212" s="364"/>
      <c r="AA212" s="66"/>
      <c r="AB212" s="66"/>
      <c r="AC212" s="83"/>
    </row>
    <row r="213" spans="1:68" ht="16.5" customHeight="1" x14ac:dyDescent="0.25">
      <c r="A213" s="63" t="s">
        <v>349</v>
      </c>
      <c r="B213" s="63" t="s">
        <v>350</v>
      </c>
      <c r="C213" s="36">
        <v>4301070912</v>
      </c>
      <c r="D213" s="335">
        <v>4607111037213</v>
      </c>
      <c r="E213" s="335"/>
      <c r="F213" s="62">
        <v>0.4</v>
      </c>
      <c r="G213" s="37">
        <v>8</v>
      </c>
      <c r="H213" s="62">
        <v>3.2</v>
      </c>
      <c r="I213" s="62">
        <v>3.44</v>
      </c>
      <c r="J213" s="37">
        <v>144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38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3" s="337"/>
      <c r="R213" s="337"/>
      <c r="S213" s="337"/>
      <c r="T213" s="338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IFERROR(IF(X213="","",X213*0.00866),"")</f>
        <v>0</v>
      </c>
      <c r="AA213" s="68" t="s">
        <v>46</v>
      </c>
      <c r="AB213" s="69" t="s">
        <v>46</v>
      </c>
      <c r="AC213" s="251" t="s">
        <v>351</v>
      </c>
      <c r="AG213" s="81"/>
      <c r="AJ213" s="87" t="s">
        <v>89</v>
      </c>
      <c r="AK213" s="87">
        <v>1</v>
      </c>
      <c r="BB213" s="25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343"/>
      <c r="B214" s="343"/>
      <c r="C214" s="343"/>
      <c r="D214" s="343"/>
      <c r="E214" s="343"/>
      <c r="F214" s="343"/>
      <c r="G214" s="343"/>
      <c r="H214" s="343"/>
      <c r="I214" s="343"/>
      <c r="J214" s="343"/>
      <c r="K214" s="343"/>
      <c r="L214" s="343"/>
      <c r="M214" s="343"/>
      <c r="N214" s="343"/>
      <c r="O214" s="344"/>
      <c r="P214" s="340" t="s">
        <v>40</v>
      </c>
      <c r="Q214" s="341"/>
      <c r="R214" s="341"/>
      <c r="S214" s="341"/>
      <c r="T214" s="341"/>
      <c r="U214" s="341"/>
      <c r="V214" s="342"/>
      <c r="W214" s="42" t="s">
        <v>39</v>
      </c>
      <c r="X214" s="43">
        <f>IFERROR(SUM(X213:X213),"0")</f>
        <v>0</v>
      </c>
      <c r="Y214" s="43">
        <f>IFERROR(SUM(Y213:Y213),"0")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343"/>
      <c r="B215" s="343"/>
      <c r="C215" s="343"/>
      <c r="D215" s="343"/>
      <c r="E215" s="343"/>
      <c r="F215" s="343"/>
      <c r="G215" s="343"/>
      <c r="H215" s="343"/>
      <c r="I215" s="343"/>
      <c r="J215" s="343"/>
      <c r="K215" s="343"/>
      <c r="L215" s="343"/>
      <c r="M215" s="343"/>
      <c r="N215" s="343"/>
      <c r="O215" s="344"/>
      <c r="P215" s="340" t="s">
        <v>40</v>
      </c>
      <c r="Q215" s="341"/>
      <c r="R215" s="341"/>
      <c r="S215" s="341"/>
      <c r="T215" s="341"/>
      <c r="U215" s="341"/>
      <c r="V215" s="342"/>
      <c r="W215" s="42" t="s">
        <v>0</v>
      </c>
      <c r="X215" s="43">
        <f>IFERROR(SUMPRODUCT(X213:X213*H213:H213),"0")</f>
        <v>0</v>
      </c>
      <c r="Y215" s="43">
        <f>IFERROR(SUMPRODUCT(Y213:Y213*H213:H213),"0")</f>
        <v>0</v>
      </c>
      <c r="Z215" s="42"/>
      <c r="AA215" s="67"/>
      <c r="AB215" s="67"/>
      <c r="AC215" s="67"/>
    </row>
    <row r="216" spans="1:68" ht="16.5" customHeight="1" x14ac:dyDescent="0.25">
      <c r="A216" s="377" t="s">
        <v>352</v>
      </c>
      <c r="B216" s="377"/>
      <c r="C216" s="377"/>
      <c r="D216" s="377"/>
      <c r="E216" s="377"/>
      <c r="F216" s="377"/>
      <c r="G216" s="377"/>
      <c r="H216" s="377"/>
      <c r="I216" s="377"/>
      <c r="J216" s="377"/>
      <c r="K216" s="377"/>
      <c r="L216" s="377"/>
      <c r="M216" s="377"/>
      <c r="N216" s="377"/>
      <c r="O216" s="377"/>
      <c r="P216" s="377"/>
      <c r="Q216" s="377"/>
      <c r="R216" s="377"/>
      <c r="S216" s="377"/>
      <c r="T216" s="377"/>
      <c r="U216" s="377"/>
      <c r="V216" s="377"/>
      <c r="W216" s="377"/>
      <c r="X216" s="377"/>
      <c r="Y216" s="377"/>
      <c r="Z216" s="377"/>
      <c r="AA216" s="65"/>
      <c r="AB216" s="65"/>
      <c r="AC216" s="82"/>
    </row>
    <row r="217" spans="1:68" ht="14.25" customHeight="1" x14ac:dyDescent="0.25">
      <c r="A217" s="364" t="s">
        <v>291</v>
      </c>
      <c r="B217" s="364"/>
      <c r="C217" s="364"/>
      <c r="D217" s="364"/>
      <c r="E217" s="364"/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66"/>
      <c r="AB217" s="66"/>
      <c r="AC217" s="83"/>
    </row>
    <row r="218" spans="1:68" ht="27" customHeight="1" x14ac:dyDescent="0.25">
      <c r="A218" s="63" t="s">
        <v>353</v>
      </c>
      <c r="B218" s="63" t="s">
        <v>354</v>
      </c>
      <c r="C218" s="36">
        <v>4301051320</v>
      </c>
      <c r="D218" s="335">
        <v>4680115881334</v>
      </c>
      <c r="E218" s="335"/>
      <c r="F218" s="62">
        <v>0.33</v>
      </c>
      <c r="G218" s="37">
        <v>6</v>
      </c>
      <c r="H218" s="62">
        <v>1.98</v>
      </c>
      <c r="I218" s="62">
        <v>2.27</v>
      </c>
      <c r="J218" s="37">
        <v>156</v>
      </c>
      <c r="K218" s="37" t="s">
        <v>87</v>
      </c>
      <c r="L218" s="37" t="s">
        <v>88</v>
      </c>
      <c r="M218" s="38" t="s">
        <v>297</v>
      </c>
      <c r="N218" s="38"/>
      <c r="O218" s="37">
        <v>365</v>
      </c>
      <c r="P218" s="38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8" s="337"/>
      <c r="R218" s="337"/>
      <c r="S218" s="337"/>
      <c r="T218" s="338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IFERROR(IF(X218="","",X218*0.00753),"")</f>
        <v>0</v>
      </c>
      <c r="AA218" s="68" t="s">
        <v>46</v>
      </c>
      <c r="AB218" s="69" t="s">
        <v>46</v>
      </c>
      <c r="AC218" s="253" t="s">
        <v>355</v>
      </c>
      <c r="AG218" s="81"/>
      <c r="AJ218" s="87" t="s">
        <v>89</v>
      </c>
      <c r="AK218" s="87">
        <v>1</v>
      </c>
      <c r="BB218" s="254" t="s">
        <v>296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43"/>
      <c r="B219" s="343"/>
      <c r="C219" s="343"/>
      <c r="D219" s="343"/>
      <c r="E219" s="343"/>
      <c r="F219" s="343"/>
      <c r="G219" s="343"/>
      <c r="H219" s="343"/>
      <c r="I219" s="343"/>
      <c r="J219" s="343"/>
      <c r="K219" s="343"/>
      <c r="L219" s="343"/>
      <c r="M219" s="343"/>
      <c r="N219" s="343"/>
      <c r="O219" s="344"/>
      <c r="P219" s="340" t="s">
        <v>40</v>
      </c>
      <c r="Q219" s="341"/>
      <c r="R219" s="341"/>
      <c r="S219" s="341"/>
      <c r="T219" s="341"/>
      <c r="U219" s="341"/>
      <c r="V219" s="342"/>
      <c r="W219" s="42" t="s">
        <v>39</v>
      </c>
      <c r="X219" s="43">
        <f>IFERROR(SUM(X218:X218),"0")</f>
        <v>0</v>
      </c>
      <c r="Y219" s="43">
        <f>IFERROR(SUM(Y218:Y218),"0")</f>
        <v>0</v>
      </c>
      <c r="Z219" s="43">
        <f>IFERROR(IF(Z218="",0,Z218),"0")</f>
        <v>0</v>
      </c>
      <c r="AA219" s="67"/>
      <c r="AB219" s="67"/>
      <c r="AC219" s="67"/>
    </row>
    <row r="220" spans="1:68" x14ac:dyDescent="0.2">
      <c r="A220" s="343"/>
      <c r="B220" s="343"/>
      <c r="C220" s="343"/>
      <c r="D220" s="343"/>
      <c r="E220" s="343"/>
      <c r="F220" s="343"/>
      <c r="G220" s="343"/>
      <c r="H220" s="343"/>
      <c r="I220" s="343"/>
      <c r="J220" s="343"/>
      <c r="K220" s="343"/>
      <c r="L220" s="343"/>
      <c r="M220" s="343"/>
      <c r="N220" s="343"/>
      <c r="O220" s="344"/>
      <c r="P220" s="340" t="s">
        <v>40</v>
      </c>
      <c r="Q220" s="341"/>
      <c r="R220" s="341"/>
      <c r="S220" s="341"/>
      <c r="T220" s="341"/>
      <c r="U220" s="341"/>
      <c r="V220" s="342"/>
      <c r="W220" s="42" t="s">
        <v>0</v>
      </c>
      <c r="X220" s="43">
        <f>IFERROR(SUMPRODUCT(X218:X218*H218:H218),"0")</f>
        <v>0</v>
      </c>
      <c r="Y220" s="43">
        <f>IFERROR(SUMPRODUCT(Y218:Y218*H218:H218),"0")</f>
        <v>0</v>
      </c>
      <c r="Z220" s="42"/>
      <c r="AA220" s="67"/>
      <c r="AB220" s="67"/>
      <c r="AC220" s="67"/>
    </row>
    <row r="221" spans="1:68" ht="16.5" customHeight="1" x14ac:dyDescent="0.25">
      <c r="A221" s="377" t="s">
        <v>356</v>
      </c>
      <c r="B221" s="377"/>
      <c r="C221" s="377"/>
      <c r="D221" s="377"/>
      <c r="E221" s="377"/>
      <c r="F221" s="377"/>
      <c r="G221" s="377"/>
      <c r="H221" s="377"/>
      <c r="I221" s="377"/>
      <c r="J221" s="377"/>
      <c r="K221" s="377"/>
      <c r="L221" s="377"/>
      <c r="M221" s="377"/>
      <c r="N221" s="377"/>
      <c r="O221" s="377"/>
      <c r="P221" s="377"/>
      <c r="Q221" s="377"/>
      <c r="R221" s="377"/>
      <c r="S221" s="377"/>
      <c r="T221" s="377"/>
      <c r="U221" s="377"/>
      <c r="V221" s="377"/>
      <c r="W221" s="377"/>
      <c r="X221" s="377"/>
      <c r="Y221" s="377"/>
      <c r="Z221" s="377"/>
      <c r="AA221" s="65"/>
      <c r="AB221" s="65"/>
      <c r="AC221" s="82"/>
    </row>
    <row r="222" spans="1:68" ht="14.25" customHeight="1" x14ac:dyDescent="0.25">
      <c r="A222" s="364" t="s">
        <v>82</v>
      </c>
      <c r="B222" s="364"/>
      <c r="C222" s="364"/>
      <c r="D222" s="364"/>
      <c r="E222" s="364"/>
      <c r="F222" s="364"/>
      <c r="G222" s="364"/>
      <c r="H222" s="364"/>
      <c r="I222" s="364"/>
      <c r="J222" s="364"/>
      <c r="K222" s="364"/>
      <c r="L222" s="364"/>
      <c r="M222" s="364"/>
      <c r="N222" s="364"/>
      <c r="O222" s="364"/>
      <c r="P222" s="364"/>
      <c r="Q222" s="364"/>
      <c r="R222" s="364"/>
      <c r="S222" s="364"/>
      <c r="T222" s="364"/>
      <c r="U222" s="364"/>
      <c r="V222" s="364"/>
      <c r="W222" s="364"/>
      <c r="X222" s="364"/>
      <c r="Y222" s="364"/>
      <c r="Z222" s="364"/>
      <c r="AA222" s="66"/>
      <c r="AB222" s="66"/>
      <c r="AC222" s="83"/>
    </row>
    <row r="223" spans="1:68" ht="16.5" customHeight="1" x14ac:dyDescent="0.25">
      <c r="A223" s="63" t="s">
        <v>357</v>
      </c>
      <c r="B223" s="63" t="s">
        <v>358</v>
      </c>
      <c r="C223" s="36">
        <v>4301071063</v>
      </c>
      <c r="D223" s="335">
        <v>4607111039019</v>
      </c>
      <c r="E223" s="335"/>
      <c r="F223" s="62">
        <v>0.43</v>
      </c>
      <c r="G223" s="37">
        <v>16</v>
      </c>
      <c r="H223" s="62">
        <v>6.88</v>
      </c>
      <c r="I223" s="62">
        <v>7.2060000000000004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38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337"/>
      <c r="R223" s="337"/>
      <c r="S223" s="337"/>
      <c r="T223" s="338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5" t="s">
        <v>359</v>
      </c>
      <c r="AG223" s="81"/>
      <c r="AJ223" s="87" t="s">
        <v>89</v>
      </c>
      <c r="AK223" s="87">
        <v>1</v>
      </c>
      <c r="BB223" s="256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16.5" customHeight="1" x14ac:dyDescent="0.25">
      <c r="A224" s="63" t="s">
        <v>360</v>
      </c>
      <c r="B224" s="63" t="s">
        <v>361</v>
      </c>
      <c r="C224" s="36">
        <v>4301071000</v>
      </c>
      <c r="D224" s="335">
        <v>4607111038708</v>
      </c>
      <c r="E224" s="335"/>
      <c r="F224" s="62">
        <v>0.8</v>
      </c>
      <c r="G224" s="37">
        <v>8</v>
      </c>
      <c r="H224" s="62">
        <v>6.4</v>
      </c>
      <c r="I224" s="62">
        <v>6.67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38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337"/>
      <c r="R224" s="337"/>
      <c r="S224" s="337"/>
      <c r="T224" s="338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7" t="s">
        <v>359</v>
      </c>
      <c r="AG224" s="81"/>
      <c r="AJ224" s="87" t="s">
        <v>89</v>
      </c>
      <c r="AK224" s="87">
        <v>1</v>
      </c>
      <c r="BB224" s="258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43"/>
      <c r="B225" s="343"/>
      <c r="C225" s="343"/>
      <c r="D225" s="343"/>
      <c r="E225" s="343"/>
      <c r="F225" s="343"/>
      <c r="G225" s="343"/>
      <c r="H225" s="343"/>
      <c r="I225" s="343"/>
      <c r="J225" s="343"/>
      <c r="K225" s="343"/>
      <c r="L225" s="343"/>
      <c r="M225" s="343"/>
      <c r="N225" s="343"/>
      <c r="O225" s="344"/>
      <c r="P225" s="340" t="s">
        <v>40</v>
      </c>
      <c r="Q225" s="341"/>
      <c r="R225" s="341"/>
      <c r="S225" s="341"/>
      <c r="T225" s="341"/>
      <c r="U225" s="341"/>
      <c r="V225" s="342"/>
      <c r="W225" s="42" t="s">
        <v>39</v>
      </c>
      <c r="X225" s="43">
        <f>IFERROR(SUM(X223:X224),"0")</f>
        <v>0</v>
      </c>
      <c r="Y225" s="43">
        <f>IFERROR(SUM(Y223:Y224),"0")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x14ac:dyDescent="0.2">
      <c r="A226" s="343"/>
      <c r="B226" s="343"/>
      <c r="C226" s="343"/>
      <c r="D226" s="343"/>
      <c r="E226" s="343"/>
      <c r="F226" s="343"/>
      <c r="G226" s="343"/>
      <c r="H226" s="343"/>
      <c r="I226" s="343"/>
      <c r="J226" s="343"/>
      <c r="K226" s="343"/>
      <c r="L226" s="343"/>
      <c r="M226" s="343"/>
      <c r="N226" s="343"/>
      <c r="O226" s="344"/>
      <c r="P226" s="340" t="s">
        <v>40</v>
      </c>
      <c r="Q226" s="341"/>
      <c r="R226" s="341"/>
      <c r="S226" s="341"/>
      <c r="T226" s="341"/>
      <c r="U226" s="341"/>
      <c r="V226" s="342"/>
      <c r="W226" s="42" t="s">
        <v>0</v>
      </c>
      <c r="X226" s="43">
        <f>IFERROR(SUMPRODUCT(X223:X224*H223:H224),"0")</f>
        <v>0</v>
      </c>
      <c r="Y226" s="43">
        <f>IFERROR(SUMPRODUCT(Y223:Y224*H223:H224),"0")</f>
        <v>0</v>
      </c>
      <c r="Z226" s="42"/>
      <c r="AA226" s="67"/>
      <c r="AB226" s="67"/>
      <c r="AC226" s="67"/>
    </row>
    <row r="227" spans="1:68" ht="27.75" customHeight="1" x14ac:dyDescent="0.2">
      <c r="A227" s="376" t="s">
        <v>362</v>
      </c>
      <c r="B227" s="376"/>
      <c r="C227" s="376"/>
      <c r="D227" s="376"/>
      <c r="E227" s="376"/>
      <c r="F227" s="376"/>
      <c r="G227" s="376"/>
      <c r="H227" s="376"/>
      <c r="I227" s="376"/>
      <c r="J227" s="376"/>
      <c r="K227" s="376"/>
      <c r="L227" s="376"/>
      <c r="M227" s="376"/>
      <c r="N227" s="376"/>
      <c r="O227" s="376"/>
      <c r="P227" s="376"/>
      <c r="Q227" s="376"/>
      <c r="R227" s="376"/>
      <c r="S227" s="376"/>
      <c r="T227" s="376"/>
      <c r="U227" s="376"/>
      <c r="V227" s="376"/>
      <c r="W227" s="376"/>
      <c r="X227" s="376"/>
      <c r="Y227" s="376"/>
      <c r="Z227" s="376"/>
      <c r="AA227" s="54"/>
      <c r="AB227" s="54"/>
      <c r="AC227" s="54"/>
    </row>
    <row r="228" spans="1:68" ht="16.5" customHeight="1" x14ac:dyDescent="0.25">
      <c r="A228" s="377" t="s">
        <v>363</v>
      </c>
      <c r="B228" s="377"/>
      <c r="C228" s="377"/>
      <c r="D228" s="377"/>
      <c r="E228" s="377"/>
      <c r="F228" s="377"/>
      <c r="G228" s="377"/>
      <c r="H228" s="377"/>
      <c r="I228" s="377"/>
      <c r="J228" s="377"/>
      <c r="K228" s="377"/>
      <c r="L228" s="377"/>
      <c r="M228" s="377"/>
      <c r="N228" s="377"/>
      <c r="O228" s="377"/>
      <c r="P228" s="377"/>
      <c r="Q228" s="377"/>
      <c r="R228" s="377"/>
      <c r="S228" s="377"/>
      <c r="T228" s="377"/>
      <c r="U228" s="377"/>
      <c r="V228" s="377"/>
      <c r="W228" s="377"/>
      <c r="X228" s="377"/>
      <c r="Y228" s="377"/>
      <c r="Z228" s="377"/>
      <c r="AA228" s="65"/>
      <c r="AB228" s="65"/>
      <c r="AC228" s="82"/>
    </row>
    <row r="229" spans="1:68" ht="14.25" customHeight="1" x14ac:dyDescent="0.25">
      <c r="A229" s="364" t="s">
        <v>82</v>
      </c>
      <c r="B229" s="364"/>
      <c r="C229" s="364"/>
      <c r="D229" s="364"/>
      <c r="E229" s="364"/>
      <c r="F229" s="364"/>
      <c r="G229" s="364"/>
      <c r="H229" s="364"/>
      <c r="I229" s="364"/>
      <c r="J229" s="364"/>
      <c r="K229" s="364"/>
      <c r="L229" s="364"/>
      <c r="M229" s="364"/>
      <c r="N229" s="364"/>
      <c r="O229" s="364"/>
      <c r="P229" s="364"/>
      <c r="Q229" s="364"/>
      <c r="R229" s="364"/>
      <c r="S229" s="364"/>
      <c r="T229" s="364"/>
      <c r="U229" s="364"/>
      <c r="V229" s="364"/>
      <c r="W229" s="364"/>
      <c r="X229" s="364"/>
      <c r="Y229" s="364"/>
      <c r="Z229" s="364"/>
      <c r="AA229" s="66"/>
      <c r="AB229" s="66"/>
      <c r="AC229" s="83"/>
    </row>
    <row r="230" spans="1:68" ht="27" customHeight="1" x14ac:dyDescent="0.25">
      <c r="A230" s="63" t="s">
        <v>364</v>
      </c>
      <c r="B230" s="63" t="s">
        <v>365</v>
      </c>
      <c r="C230" s="36">
        <v>4301071036</v>
      </c>
      <c r="D230" s="335">
        <v>4607111036162</v>
      </c>
      <c r="E230" s="335"/>
      <c r="F230" s="62">
        <v>0.8</v>
      </c>
      <c r="G230" s="37">
        <v>8</v>
      </c>
      <c r="H230" s="62">
        <v>6.4</v>
      </c>
      <c r="I230" s="62">
        <v>6.6811999999999996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90</v>
      </c>
      <c r="P230" s="3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337"/>
      <c r="R230" s="337"/>
      <c r="S230" s="337"/>
      <c r="T230" s="338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9" t="s">
        <v>366</v>
      </c>
      <c r="AG230" s="81"/>
      <c r="AJ230" s="87" t="s">
        <v>89</v>
      </c>
      <c r="AK230" s="87">
        <v>1</v>
      </c>
      <c r="BB230" s="260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43"/>
      <c r="B231" s="343"/>
      <c r="C231" s="343"/>
      <c r="D231" s="343"/>
      <c r="E231" s="343"/>
      <c r="F231" s="343"/>
      <c r="G231" s="343"/>
      <c r="H231" s="343"/>
      <c r="I231" s="343"/>
      <c r="J231" s="343"/>
      <c r="K231" s="343"/>
      <c r="L231" s="343"/>
      <c r="M231" s="343"/>
      <c r="N231" s="343"/>
      <c r="O231" s="344"/>
      <c r="P231" s="340" t="s">
        <v>40</v>
      </c>
      <c r="Q231" s="341"/>
      <c r="R231" s="341"/>
      <c r="S231" s="341"/>
      <c r="T231" s="341"/>
      <c r="U231" s="341"/>
      <c r="V231" s="342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343"/>
      <c r="B232" s="343"/>
      <c r="C232" s="343"/>
      <c r="D232" s="343"/>
      <c r="E232" s="343"/>
      <c r="F232" s="343"/>
      <c r="G232" s="343"/>
      <c r="H232" s="343"/>
      <c r="I232" s="343"/>
      <c r="J232" s="343"/>
      <c r="K232" s="343"/>
      <c r="L232" s="343"/>
      <c r="M232" s="343"/>
      <c r="N232" s="343"/>
      <c r="O232" s="344"/>
      <c r="P232" s="340" t="s">
        <v>40</v>
      </c>
      <c r="Q232" s="341"/>
      <c r="R232" s="341"/>
      <c r="S232" s="341"/>
      <c r="T232" s="341"/>
      <c r="U232" s="341"/>
      <c r="V232" s="342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76" t="s">
        <v>367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76"/>
      <c r="AA233" s="54"/>
      <c r="AB233" s="54"/>
      <c r="AC233" s="54"/>
    </row>
    <row r="234" spans="1:68" ht="16.5" customHeight="1" x14ac:dyDescent="0.25">
      <c r="A234" s="377" t="s">
        <v>368</v>
      </c>
      <c r="B234" s="377"/>
      <c r="C234" s="377"/>
      <c r="D234" s="377"/>
      <c r="E234" s="377"/>
      <c r="F234" s="377"/>
      <c r="G234" s="377"/>
      <c r="H234" s="377"/>
      <c r="I234" s="377"/>
      <c r="J234" s="377"/>
      <c r="K234" s="377"/>
      <c r="L234" s="377"/>
      <c r="M234" s="377"/>
      <c r="N234" s="377"/>
      <c r="O234" s="377"/>
      <c r="P234" s="377"/>
      <c r="Q234" s="377"/>
      <c r="R234" s="377"/>
      <c r="S234" s="377"/>
      <c r="T234" s="377"/>
      <c r="U234" s="377"/>
      <c r="V234" s="377"/>
      <c r="W234" s="377"/>
      <c r="X234" s="377"/>
      <c r="Y234" s="377"/>
      <c r="Z234" s="377"/>
      <c r="AA234" s="65"/>
      <c r="AB234" s="65"/>
      <c r="AC234" s="82"/>
    </row>
    <row r="235" spans="1:68" ht="14.25" customHeight="1" x14ac:dyDescent="0.25">
      <c r="A235" s="364" t="s">
        <v>82</v>
      </c>
      <c r="B235" s="364"/>
      <c r="C235" s="364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66"/>
      <c r="AB235" s="66"/>
      <c r="AC235" s="83"/>
    </row>
    <row r="236" spans="1:68" ht="27" customHeight="1" x14ac:dyDescent="0.25">
      <c r="A236" s="63" t="s">
        <v>369</v>
      </c>
      <c r="B236" s="63" t="s">
        <v>370</v>
      </c>
      <c r="C236" s="36">
        <v>4301071029</v>
      </c>
      <c r="D236" s="335">
        <v>4607111035899</v>
      </c>
      <c r="E236" s="335"/>
      <c r="F236" s="62">
        <v>1</v>
      </c>
      <c r="G236" s="37">
        <v>5</v>
      </c>
      <c r="H236" s="62">
        <v>5</v>
      </c>
      <c r="I236" s="62">
        <v>5.2619999999999996</v>
      </c>
      <c r="J236" s="37">
        <v>84</v>
      </c>
      <c r="K236" s="37" t="s">
        <v>87</v>
      </c>
      <c r="L236" s="37" t="s">
        <v>88</v>
      </c>
      <c r="M236" s="38" t="s">
        <v>86</v>
      </c>
      <c r="N236" s="38"/>
      <c r="O236" s="37">
        <v>180</v>
      </c>
      <c r="P236" s="3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337"/>
      <c r="R236" s="337"/>
      <c r="S236" s="337"/>
      <c r="T236" s="338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61" t="s">
        <v>270</v>
      </c>
      <c r="AG236" s="81"/>
      <c r="AJ236" s="87" t="s">
        <v>89</v>
      </c>
      <c r="AK236" s="87">
        <v>1</v>
      </c>
      <c r="BB236" s="262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t="27" customHeight="1" x14ac:dyDescent="0.25">
      <c r="A237" s="63" t="s">
        <v>371</v>
      </c>
      <c r="B237" s="63" t="s">
        <v>372</v>
      </c>
      <c r="C237" s="36">
        <v>4301070991</v>
      </c>
      <c r="D237" s="335">
        <v>4607111038180</v>
      </c>
      <c r="E237" s="335"/>
      <c r="F237" s="62">
        <v>0.4</v>
      </c>
      <c r="G237" s="37">
        <v>16</v>
      </c>
      <c r="H237" s="62">
        <v>6.4</v>
      </c>
      <c r="I237" s="62">
        <v>6.71</v>
      </c>
      <c r="J237" s="37">
        <v>84</v>
      </c>
      <c r="K237" s="37" t="s">
        <v>87</v>
      </c>
      <c r="L237" s="37" t="s">
        <v>88</v>
      </c>
      <c r="M237" s="38" t="s">
        <v>86</v>
      </c>
      <c r="N237" s="38"/>
      <c r="O237" s="37">
        <v>180</v>
      </c>
      <c r="P237" s="38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7" s="337"/>
      <c r="R237" s="337"/>
      <c r="S237" s="337"/>
      <c r="T237" s="338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63" t="s">
        <v>373</v>
      </c>
      <c r="AG237" s="81"/>
      <c r="AJ237" s="87" t="s">
        <v>89</v>
      </c>
      <c r="AK237" s="87">
        <v>1</v>
      </c>
      <c r="BB237" s="264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343"/>
      <c r="B238" s="343"/>
      <c r="C238" s="343"/>
      <c r="D238" s="343"/>
      <c r="E238" s="343"/>
      <c r="F238" s="343"/>
      <c r="G238" s="343"/>
      <c r="H238" s="343"/>
      <c r="I238" s="343"/>
      <c r="J238" s="343"/>
      <c r="K238" s="343"/>
      <c r="L238" s="343"/>
      <c r="M238" s="343"/>
      <c r="N238" s="343"/>
      <c r="O238" s="344"/>
      <c r="P238" s="340" t="s">
        <v>40</v>
      </c>
      <c r="Q238" s="341"/>
      <c r="R238" s="341"/>
      <c r="S238" s="341"/>
      <c r="T238" s="341"/>
      <c r="U238" s="341"/>
      <c r="V238" s="342"/>
      <c r="W238" s="42" t="s">
        <v>39</v>
      </c>
      <c r="X238" s="43">
        <f>IFERROR(SUM(X236:X237),"0")</f>
        <v>0</v>
      </c>
      <c r="Y238" s="43">
        <f>IFERROR(SUM(Y236:Y237),"0")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343"/>
      <c r="B239" s="343"/>
      <c r="C239" s="343"/>
      <c r="D239" s="343"/>
      <c r="E239" s="343"/>
      <c r="F239" s="343"/>
      <c r="G239" s="343"/>
      <c r="H239" s="343"/>
      <c r="I239" s="343"/>
      <c r="J239" s="343"/>
      <c r="K239" s="343"/>
      <c r="L239" s="343"/>
      <c r="M239" s="343"/>
      <c r="N239" s="343"/>
      <c r="O239" s="344"/>
      <c r="P239" s="340" t="s">
        <v>40</v>
      </c>
      <c r="Q239" s="341"/>
      <c r="R239" s="341"/>
      <c r="S239" s="341"/>
      <c r="T239" s="341"/>
      <c r="U239" s="341"/>
      <c r="V239" s="342"/>
      <c r="W239" s="42" t="s">
        <v>0</v>
      </c>
      <c r="X239" s="43">
        <f>IFERROR(SUMPRODUCT(X236:X237*H236:H237),"0")</f>
        <v>0</v>
      </c>
      <c r="Y239" s="43">
        <f>IFERROR(SUMPRODUCT(Y236:Y237*H236:H237),"0")</f>
        <v>0</v>
      </c>
      <c r="Z239" s="42"/>
      <c r="AA239" s="67"/>
      <c r="AB239" s="67"/>
      <c r="AC239" s="67"/>
    </row>
    <row r="240" spans="1:68" ht="16.5" customHeight="1" x14ac:dyDescent="0.25">
      <c r="A240" s="377" t="s">
        <v>374</v>
      </c>
      <c r="B240" s="377"/>
      <c r="C240" s="377"/>
      <c r="D240" s="377"/>
      <c r="E240" s="377"/>
      <c r="F240" s="377"/>
      <c r="G240" s="377"/>
      <c r="H240" s="377"/>
      <c r="I240" s="377"/>
      <c r="J240" s="377"/>
      <c r="K240" s="377"/>
      <c r="L240" s="377"/>
      <c r="M240" s="377"/>
      <c r="N240" s="377"/>
      <c r="O240" s="377"/>
      <c r="P240" s="377"/>
      <c r="Q240" s="377"/>
      <c r="R240" s="377"/>
      <c r="S240" s="377"/>
      <c r="T240" s="377"/>
      <c r="U240" s="377"/>
      <c r="V240" s="377"/>
      <c r="W240" s="377"/>
      <c r="X240" s="377"/>
      <c r="Y240" s="377"/>
      <c r="Z240" s="377"/>
      <c r="AA240" s="65"/>
      <c r="AB240" s="65"/>
      <c r="AC240" s="82"/>
    </row>
    <row r="241" spans="1:68" ht="14.25" customHeight="1" x14ac:dyDescent="0.25">
      <c r="A241" s="364" t="s">
        <v>82</v>
      </c>
      <c r="B241" s="364"/>
      <c r="C241" s="364"/>
      <c r="D241" s="364"/>
      <c r="E241" s="364"/>
      <c r="F241" s="364"/>
      <c r="G241" s="364"/>
      <c r="H241" s="364"/>
      <c r="I241" s="364"/>
      <c r="J241" s="364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66"/>
      <c r="AB241" s="66"/>
      <c r="AC241" s="83"/>
    </row>
    <row r="242" spans="1:68" ht="27" customHeight="1" x14ac:dyDescent="0.25">
      <c r="A242" s="63" t="s">
        <v>375</v>
      </c>
      <c r="B242" s="63" t="s">
        <v>376</v>
      </c>
      <c r="C242" s="36">
        <v>4301070870</v>
      </c>
      <c r="D242" s="335">
        <v>4607111036711</v>
      </c>
      <c r="E242" s="335"/>
      <c r="F242" s="62">
        <v>0.8</v>
      </c>
      <c r="G242" s="37">
        <v>8</v>
      </c>
      <c r="H242" s="62">
        <v>6.4</v>
      </c>
      <c r="I242" s="62">
        <v>6.67</v>
      </c>
      <c r="J242" s="37">
        <v>84</v>
      </c>
      <c r="K242" s="37" t="s">
        <v>87</v>
      </c>
      <c r="L242" s="37" t="s">
        <v>88</v>
      </c>
      <c r="M242" s="38" t="s">
        <v>86</v>
      </c>
      <c r="N242" s="38"/>
      <c r="O242" s="37">
        <v>90</v>
      </c>
      <c r="P242" s="38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2" s="337"/>
      <c r="R242" s="337"/>
      <c r="S242" s="337"/>
      <c r="T242" s="338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5" t="s">
        <v>351</v>
      </c>
      <c r="AG242" s="81"/>
      <c r="AJ242" s="87" t="s">
        <v>89</v>
      </c>
      <c r="AK242" s="87">
        <v>1</v>
      </c>
      <c r="BB242" s="266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343"/>
      <c r="B243" s="343"/>
      <c r="C243" s="343"/>
      <c r="D243" s="343"/>
      <c r="E243" s="343"/>
      <c r="F243" s="343"/>
      <c r="G243" s="343"/>
      <c r="H243" s="343"/>
      <c r="I243" s="343"/>
      <c r="J243" s="343"/>
      <c r="K243" s="343"/>
      <c r="L243" s="343"/>
      <c r="M243" s="343"/>
      <c r="N243" s="343"/>
      <c r="O243" s="344"/>
      <c r="P243" s="340" t="s">
        <v>40</v>
      </c>
      <c r="Q243" s="341"/>
      <c r="R243" s="341"/>
      <c r="S243" s="341"/>
      <c r="T243" s="341"/>
      <c r="U243" s="341"/>
      <c r="V243" s="342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343"/>
      <c r="B244" s="343"/>
      <c r="C244" s="343"/>
      <c r="D244" s="343"/>
      <c r="E244" s="343"/>
      <c r="F244" s="343"/>
      <c r="G244" s="343"/>
      <c r="H244" s="343"/>
      <c r="I244" s="343"/>
      <c r="J244" s="343"/>
      <c r="K244" s="343"/>
      <c r="L244" s="343"/>
      <c r="M244" s="343"/>
      <c r="N244" s="343"/>
      <c r="O244" s="344"/>
      <c r="P244" s="340" t="s">
        <v>40</v>
      </c>
      <c r="Q244" s="341"/>
      <c r="R244" s="341"/>
      <c r="S244" s="341"/>
      <c r="T244" s="341"/>
      <c r="U244" s="341"/>
      <c r="V244" s="342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27.75" customHeight="1" x14ac:dyDescent="0.2">
      <c r="A245" s="376" t="s">
        <v>377</v>
      </c>
      <c r="B245" s="376"/>
      <c r="C245" s="376"/>
      <c r="D245" s="376"/>
      <c r="E245" s="376"/>
      <c r="F245" s="376"/>
      <c r="G245" s="376"/>
      <c r="H245" s="376"/>
      <c r="I245" s="376"/>
      <c r="J245" s="376"/>
      <c r="K245" s="376"/>
      <c r="L245" s="376"/>
      <c r="M245" s="376"/>
      <c r="N245" s="376"/>
      <c r="O245" s="376"/>
      <c r="P245" s="376"/>
      <c r="Q245" s="376"/>
      <c r="R245" s="376"/>
      <c r="S245" s="376"/>
      <c r="T245" s="376"/>
      <c r="U245" s="376"/>
      <c r="V245" s="376"/>
      <c r="W245" s="376"/>
      <c r="X245" s="376"/>
      <c r="Y245" s="376"/>
      <c r="Z245" s="376"/>
      <c r="AA245" s="54"/>
      <c r="AB245" s="54"/>
      <c r="AC245" s="54"/>
    </row>
    <row r="246" spans="1:68" ht="16.5" customHeight="1" x14ac:dyDescent="0.25">
      <c r="A246" s="377" t="s">
        <v>378</v>
      </c>
      <c r="B246" s="377"/>
      <c r="C246" s="377"/>
      <c r="D246" s="377"/>
      <c r="E246" s="377"/>
      <c r="F246" s="377"/>
      <c r="G246" s="377"/>
      <c r="H246" s="377"/>
      <c r="I246" s="377"/>
      <c r="J246" s="377"/>
      <c r="K246" s="377"/>
      <c r="L246" s="377"/>
      <c r="M246" s="377"/>
      <c r="N246" s="377"/>
      <c r="O246" s="377"/>
      <c r="P246" s="377"/>
      <c r="Q246" s="377"/>
      <c r="R246" s="377"/>
      <c r="S246" s="377"/>
      <c r="T246" s="377"/>
      <c r="U246" s="377"/>
      <c r="V246" s="377"/>
      <c r="W246" s="377"/>
      <c r="X246" s="377"/>
      <c r="Y246" s="377"/>
      <c r="Z246" s="377"/>
      <c r="AA246" s="65"/>
      <c r="AB246" s="65"/>
      <c r="AC246" s="82"/>
    </row>
    <row r="247" spans="1:68" ht="14.25" customHeight="1" x14ac:dyDescent="0.25">
      <c r="A247" s="364" t="s">
        <v>379</v>
      </c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66"/>
      <c r="AB247" s="66"/>
      <c r="AC247" s="83"/>
    </row>
    <row r="248" spans="1:68" ht="27" customHeight="1" x14ac:dyDescent="0.25">
      <c r="A248" s="63" t="s">
        <v>380</v>
      </c>
      <c r="B248" s="63" t="s">
        <v>381</v>
      </c>
      <c r="C248" s="36">
        <v>4301133004</v>
      </c>
      <c r="D248" s="335">
        <v>4607111039774</v>
      </c>
      <c r="E248" s="335"/>
      <c r="F248" s="62">
        <v>0.25</v>
      </c>
      <c r="G248" s="37">
        <v>12</v>
      </c>
      <c r="H248" s="62">
        <v>3</v>
      </c>
      <c r="I248" s="62">
        <v>3.22</v>
      </c>
      <c r="J248" s="37">
        <v>70</v>
      </c>
      <c r="K248" s="37" t="s">
        <v>96</v>
      </c>
      <c r="L248" s="37" t="s">
        <v>88</v>
      </c>
      <c r="M248" s="38" t="s">
        <v>86</v>
      </c>
      <c r="N248" s="38"/>
      <c r="O248" s="37">
        <v>180</v>
      </c>
      <c r="P248" s="380" t="s">
        <v>382</v>
      </c>
      <c r="Q248" s="337"/>
      <c r="R248" s="337"/>
      <c r="S248" s="337"/>
      <c r="T248" s="338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IFERROR(IF(X248="","",X248*0.01788),"")</f>
        <v>0</v>
      </c>
      <c r="AA248" s="68" t="s">
        <v>46</v>
      </c>
      <c r="AB248" s="69" t="s">
        <v>384</v>
      </c>
      <c r="AC248" s="267" t="s">
        <v>383</v>
      </c>
      <c r="AG248" s="81"/>
      <c r="AJ248" s="87" t="s">
        <v>89</v>
      </c>
      <c r="AK248" s="87">
        <v>1</v>
      </c>
      <c r="BB248" s="268" t="s">
        <v>95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43"/>
      <c r="B249" s="343"/>
      <c r="C249" s="343"/>
      <c r="D249" s="343"/>
      <c r="E249" s="343"/>
      <c r="F249" s="343"/>
      <c r="G249" s="343"/>
      <c r="H249" s="343"/>
      <c r="I249" s="343"/>
      <c r="J249" s="343"/>
      <c r="K249" s="343"/>
      <c r="L249" s="343"/>
      <c r="M249" s="343"/>
      <c r="N249" s="343"/>
      <c r="O249" s="344"/>
      <c r="P249" s="340" t="s">
        <v>40</v>
      </c>
      <c r="Q249" s="341"/>
      <c r="R249" s="341"/>
      <c r="S249" s="341"/>
      <c r="T249" s="341"/>
      <c r="U249" s="341"/>
      <c r="V249" s="342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343"/>
      <c r="B250" s="343"/>
      <c r="C250" s="343"/>
      <c r="D250" s="343"/>
      <c r="E250" s="343"/>
      <c r="F250" s="343"/>
      <c r="G250" s="343"/>
      <c r="H250" s="343"/>
      <c r="I250" s="343"/>
      <c r="J250" s="343"/>
      <c r="K250" s="343"/>
      <c r="L250" s="343"/>
      <c r="M250" s="343"/>
      <c r="N250" s="343"/>
      <c r="O250" s="344"/>
      <c r="P250" s="340" t="s">
        <v>40</v>
      </c>
      <c r="Q250" s="341"/>
      <c r="R250" s="341"/>
      <c r="S250" s="341"/>
      <c r="T250" s="341"/>
      <c r="U250" s="341"/>
      <c r="V250" s="342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14.25" customHeight="1" x14ac:dyDescent="0.25">
      <c r="A251" s="364" t="s">
        <v>155</v>
      </c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4"/>
      <c r="P251" s="364"/>
      <c r="Q251" s="364"/>
      <c r="R251" s="364"/>
      <c r="S251" s="364"/>
      <c r="T251" s="364"/>
      <c r="U251" s="364"/>
      <c r="V251" s="364"/>
      <c r="W251" s="364"/>
      <c r="X251" s="364"/>
      <c r="Y251" s="364"/>
      <c r="Z251" s="364"/>
      <c r="AA251" s="66"/>
      <c r="AB251" s="66"/>
      <c r="AC251" s="83"/>
    </row>
    <row r="252" spans="1:68" ht="37.5" customHeight="1" x14ac:dyDescent="0.25">
      <c r="A252" s="63" t="s">
        <v>385</v>
      </c>
      <c r="B252" s="63" t="s">
        <v>386</v>
      </c>
      <c r="C252" s="36">
        <v>4301135400</v>
      </c>
      <c r="D252" s="335">
        <v>4607111039361</v>
      </c>
      <c r="E252" s="335"/>
      <c r="F252" s="62">
        <v>0.25</v>
      </c>
      <c r="G252" s="37">
        <v>12</v>
      </c>
      <c r="H252" s="62">
        <v>3</v>
      </c>
      <c r="I252" s="62">
        <v>3.7035999999999998</v>
      </c>
      <c r="J252" s="37">
        <v>70</v>
      </c>
      <c r="K252" s="37" t="s">
        <v>96</v>
      </c>
      <c r="L252" s="37" t="s">
        <v>88</v>
      </c>
      <c r="M252" s="38" t="s">
        <v>86</v>
      </c>
      <c r="N252" s="38"/>
      <c r="O252" s="37">
        <v>180</v>
      </c>
      <c r="P252" s="38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337"/>
      <c r="R252" s="337"/>
      <c r="S252" s="337"/>
      <c r="T252" s="338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IFERROR(IF(X252="","",X252*0.01788),"")</f>
        <v>0</v>
      </c>
      <c r="AA252" s="68" t="s">
        <v>46</v>
      </c>
      <c r="AB252" s="69" t="s">
        <v>46</v>
      </c>
      <c r="AC252" s="269" t="s">
        <v>383</v>
      </c>
      <c r="AG252" s="81"/>
      <c r="AJ252" s="87" t="s">
        <v>89</v>
      </c>
      <c r="AK252" s="87">
        <v>1</v>
      </c>
      <c r="BB252" s="270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343"/>
      <c r="B253" s="343"/>
      <c r="C253" s="343"/>
      <c r="D253" s="343"/>
      <c r="E253" s="343"/>
      <c r="F253" s="343"/>
      <c r="G253" s="343"/>
      <c r="H253" s="343"/>
      <c r="I253" s="343"/>
      <c r="J253" s="343"/>
      <c r="K253" s="343"/>
      <c r="L253" s="343"/>
      <c r="M253" s="343"/>
      <c r="N253" s="343"/>
      <c r="O253" s="344"/>
      <c r="P253" s="340" t="s">
        <v>40</v>
      </c>
      <c r="Q253" s="341"/>
      <c r="R253" s="341"/>
      <c r="S253" s="341"/>
      <c r="T253" s="341"/>
      <c r="U253" s="341"/>
      <c r="V253" s="342"/>
      <c r="W253" s="42" t="s">
        <v>39</v>
      </c>
      <c r="X253" s="43">
        <f>IFERROR(SUM(X252:X252),"0")</f>
        <v>0</v>
      </c>
      <c r="Y253" s="43">
        <f>IFERROR(SUM(Y252:Y252),"0")</f>
        <v>0</v>
      </c>
      <c r="Z253" s="43">
        <f>IFERROR(IF(Z252="",0,Z252),"0")</f>
        <v>0</v>
      </c>
      <c r="AA253" s="67"/>
      <c r="AB253" s="67"/>
      <c r="AC253" s="67"/>
    </row>
    <row r="254" spans="1:68" x14ac:dyDescent="0.2">
      <c r="A254" s="343"/>
      <c r="B254" s="343"/>
      <c r="C254" s="343"/>
      <c r="D254" s="343"/>
      <c r="E254" s="343"/>
      <c r="F254" s="343"/>
      <c r="G254" s="343"/>
      <c r="H254" s="343"/>
      <c r="I254" s="343"/>
      <c r="J254" s="343"/>
      <c r="K254" s="343"/>
      <c r="L254" s="343"/>
      <c r="M254" s="343"/>
      <c r="N254" s="343"/>
      <c r="O254" s="344"/>
      <c r="P254" s="340" t="s">
        <v>40</v>
      </c>
      <c r="Q254" s="341"/>
      <c r="R254" s="341"/>
      <c r="S254" s="341"/>
      <c r="T254" s="341"/>
      <c r="U254" s="341"/>
      <c r="V254" s="342"/>
      <c r="W254" s="42" t="s">
        <v>0</v>
      </c>
      <c r="X254" s="43">
        <f>IFERROR(SUMPRODUCT(X252:X252*H252:H252),"0")</f>
        <v>0</v>
      </c>
      <c r="Y254" s="43">
        <f>IFERROR(SUMPRODUCT(Y252:Y252*H252:H252),"0")</f>
        <v>0</v>
      </c>
      <c r="Z254" s="42"/>
      <c r="AA254" s="67"/>
      <c r="AB254" s="67"/>
      <c r="AC254" s="67"/>
    </row>
    <row r="255" spans="1:68" ht="27.75" customHeight="1" x14ac:dyDescent="0.2">
      <c r="A255" s="376" t="s">
        <v>255</v>
      </c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6"/>
      <c r="O255" s="376"/>
      <c r="P255" s="376"/>
      <c r="Q255" s="376"/>
      <c r="R255" s="376"/>
      <c r="S255" s="376"/>
      <c r="T255" s="376"/>
      <c r="U255" s="376"/>
      <c r="V255" s="376"/>
      <c r="W255" s="376"/>
      <c r="X255" s="376"/>
      <c r="Y255" s="376"/>
      <c r="Z255" s="376"/>
      <c r="AA255" s="54"/>
      <c r="AB255" s="54"/>
      <c r="AC255" s="54"/>
    </row>
    <row r="256" spans="1:68" ht="16.5" customHeight="1" x14ac:dyDescent="0.25">
      <c r="A256" s="377" t="s">
        <v>255</v>
      </c>
      <c r="B256" s="377"/>
      <c r="C256" s="377"/>
      <c r="D256" s="377"/>
      <c r="E256" s="377"/>
      <c r="F256" s="377"/>
      <c r="G256" s="377"/>
      <c r="H256" s="377"/>
      <c r="I256" s="377"/>
      <c r="J256" s="377"/>
      <c r="K256" s="377"/>
      <c r="L256" s="377"/>
      <c r="M256" s="377"/>
      <c r="N256" s="377"/>
      <c r="O256" s="377"/>
      <c r="P256" s="377"/>
      <c r="Q256" s="377"/>
      <c r="R256" s="377"/>
      <c r="S256" s="377"/>
      <c r="T256" s="377"/>
      <c r="U256" s="377"/>
      <c r="V256" s="377"/>
      <c r="W256" s="377"/>
      <c r="X256" s="377"/>
      <c r="Y256" s="377"/>
      <c r="Z256" s="377"/>
      <c r="AA256" s="65"/>
      <c r="AB256" s="65"/>
      <c r="AC256" s="82"/>
    </row>
    <row r="257" spans="1:68" ht="14.25" customHeight="1" x14ac:dyDescent="0.25">
      <c r="A257" s="364" t="s">
        <v>82</v>
      </c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4"/>
      <c r="P257" s="364"/>
      <c r="Q257" s="364"/>
      <c r="R257" s="364"/>
      <c r="S257" s="364"/>
      <c r="T257" s="364"/>
      <c r="U257" s="364"/>
      <c r="V257" s="364"/>
      <c r="W257" s="364"/>
      <c r="X257" s="364"/>
      <c r="Y257" s="364"/>
      <c r="Z257" s="364"/>
      <c r="AA257" s="66"/>
      <c r="AB257" s="66"/>
      <c r="AC257" s="83"/>
    </row>
    <row r="258" spans="1:68" ht="27" customHeight="1" x14ac:dyDescent="0.25">
      <c r="A258" s="63" t="s">
        <v>387</v>
      </c>
      <c r="B258" s="63" t="s">
        <v>388</v>
      </c>
      <c r="C258" s="36">
        <v>4301071014</v>
      </c>
      <c r="D258" s="335">
        <v>4640242181264</v>
      </c>
      <c r="E258" s="335"/>
      <c r="F258" s="62">
        <v>0.7</v>
      </c>
      <c r="G258" s="37">
        <v>10</v>
      </c>
      <c r="H258" s="62">
        <v>7</v>
      </c>
      <c r="I258" s="62">
        <v>7.28</v>
      </c>
      <c r="J258" s="37">
        <v>84</v>
      </c>
      <c r="K258" s="37" t="s">
        <v>87</v>
      </c>
      <c r="L258" s="37" t="s">
        <v>110</v>
      </c>
      <c r="M258" s="38" t="s">
        <v>86</v>
      </c>
      <c r="N258" s="38"/>
      <c r="O258" s="37">
        <v>180</v>
      </c>
      <c r="P258" s="378" t="s">
        <v>389</v>
      </c>
      <c r="Q258" s="337"/>
      <c r="R258" s="337"/>
      <c r="S258" s="337"/>
      <c r="T258" s="338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71" t="s">
        <v>390</v>
      </c>
      <c r="AG258" s="81"/>
      <c r="AJ258" s="87" t="s">
        <v>111</v>
      </c>
      <c r="AK258" s="87">
        <v>12</v>
      </c>
      <c r="BB258" s="272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391</v>
      </c>
      <c r="B259" s="63" t="s">
        <v>392</v>
      </c>
      <c r="C259" s="36">
        <v>4301071021</v>
      </c>
      <c r="D259" s="335">
        <v>4640242181325</v>
      </c>
      <c r="E259" s="335"/>
      <c r="F259" s="62">
        <v>0.7</v>
      </c>
      <c r="G259" s="37">
        <v>10</v>
      </c>
      <c r="H259" s="62">
        <v>7</v>
      </c>
      <c r="I259" s="62">
        <v>7.28</v>
      </c>
      <c r="J259" s="37">
        <v>84</v>
      </c>
      <c r="K259" s="37" t="s">
        <v>87</v>
      </c>
      <c r="L259" s="37" t="s">
        <v>110</v>
      </c>
      <c r="M259" s="38" t="s">
        <v>86</v>
      </c>
      <c r="N259" s="38"/>
      <c r="O259" s="37">
        <v>180</v>
      </c>
      <c r="P259" s="379" t="s">
        <v>393</v>
      </c>
      <c r="Q259" s="337"/>
      <c r="R259" s="337"/>
      <c r="S259" s="337"/>
      <c r="T259" s="338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3" t="s">
        <v>390</v>
      </c>
      <c r="AG259" s="81"/>
      <c r="AJ259" s="87" t="s">
        <v>111</v>
      </c>
      <c r="AK259" s="87">
        <v>12</v>
      </c>
      <c r="BB259" s="274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394</v>
      </c>
      <c r="B260" s="63" t="s">
        <v>395</v>
      </c>
      <c r="C260" s="36">
        <v>4301070993</v>
      </c>
      <c r="D260" s="335">
        <v>4640242180670</v>
      </c>
      <c r="E260" s="335"/>
      <c r="F260" s="62">
        <v>1</v>
      </c>
      <c r="G260" s="37">
        <v>6</v>
      </c>
      <c r="H260" s="62">
        <v>6</v>
      </c>
      <c r="I260" s="62">
        <v>6.23</v>
      </c>
      <c r="J260" s="37">
        <v>84</v>
      </c>
      <c r="K260" s="37" t="s">
        <v>87</v>
      </c>
      <c r="L260" s="37" t="s">
        <v>88</v>
      </c>
      <c r="M260" s="38" t="s">
        <v>86</v>
      </c>
      <c r="N260" s="38"/>
      <c r="O260" s="37">
        <v>180</v>
      </c>
      <c r="P260" s="374" t="s">
        <v>396</v>
      </c>
      <c r="Q260" s="337"/>
      <c r="R260" s="337"/>
      <c r="S260" s="337"/>
      <c r="T260" s="338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5" t="s">
        <v>397</v>
      </c>
      <c r="AG260" s="81"/>
      <c r="AJ260" s="87" t="s">
        <v>89</v>
      </c>
      <c r="AK260" s="87">
        <v>1</v>
      </c>
      <c r="BB260" s="276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43"/>
      <c r="B261" s="343"/>
      <c r="C261" s="343"/>
      <c r="D261" s="343"/>
      <c r="E261" s="343"/>
      <c r="F261" s="343"/>
      <c r="G261" s="343"/>
      <c r="H261" s="343"/>
      <c r="I261" s="343"/>
      <c r="J261" s="343"/>
      <c r="K261" s="343"/>
      <c r="L261" s="343"/>
      <c r="M261" s="343"/>
      <c r="N261" s="343"/>
      <c r="O261" s="344"/>
      <c r="P261" s="340" t="s">
        <v>40</v>
      </c>
      <c r="Q261" s="341"/>
      <c r="R261" s="341"/>
      <c r="S261" s="341"/>
      <c r="T261" s="341"/>
      <c r="U261" s="341"/>
      <c r="V261" s="342"/>
      <c r="W261" s="42" t="s">
        <v>39</v>
      </c>
      <c r="X261" s="43">
        <f>IFERROR(SUM(X258:X260),"0")</f>
        <v>0</v>
      </c>
      <c r="Y261" s="43">
        <f>IFERROR(SUM(Y258:Y260),"0")</f>
        <v>0</v>
      </c>
      <c r="Z261" s="43">
        <f>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343"/>
      <c r="B262" s="343"/>
      <c r="C262" s="343"/>
      <c r="D262" s="343"/>
      <c r="E262" s="343"/>
      <c r="F262" s="343"/>
      <c r="G262" s="343"/>
      <c r="H262" s="343"/>
      <c r="I262" s="343"/>
      <c r="J262" s="343"/>
      <c r="K262" s="343"/>
      <c r="L262" s="343"/>
      <c r="M262" s="343"/>
      <c r="N262" s="343"/>
      <c r="O262" s="344"/>
      <c r="P262" s="340" t="s">
        <v>40</v>
      </c>
      <c r="Q262" s="341"/>
      <c r="R262" s="341"/>
      <c r="S262" s="341"/>
      <c r="T262" s="341"/>
      <c r="U262" s="341"/>
      <c r="V262" s="342"/>
      <c r="W262" s="42" t="s">
        <v>0</v>
      </c>
      <c r="X262" s="43">
        <f>IFERROR(SUMPRODUCT(X258:X260*H258:H260),"0")</f>
        <v>0</v>
      </c>
      <c r="Y262" s="43">
        <f>IFERROR(SUMPRODUCT(Y258:Y260*H258:H260),"0")</f>
        <v>0</v>
      </c>
      <c r="Z262" s="42"/>
      <c r="AA262" s="67"/>
      <c r="AB262" s="67"/>
      <c r="AC262" s="67"/>
    </row>
    <row r="263" spans="1:68" ht="14.25" customHeight="1" x14ac:dyDescent="0.25">
      <c r="A263" s="364" t="s">
        <v>160</v>
      </c>
      <c r="B263" s="364"/>
      <c r="C263" s="364"/>
      <c r="D263" s="364"/>
      <c r="E263" s="364"/>
      <c r="F263" s="364"/>
      <c r="G263" s="364"/>
      <c r="H263" s="364"/>
      <c r="I263" s="364"/>
      <c r="J263" s="364"/>
      <c r="K263" s="364"/>
      <c r="L263" s="364"/>
      <c r="M263" s="364"/>
      <c r="N263" s="364"/>
      <c r="O263" s="364"/>
      <c r="P263" s="364"/>
      <c r="Q263" s="364"/>
      <c r="R263" s="364"/>
      <c r="S263" s="364"/>
      <c r="T263" s="364"/>
      <c r="U263" s="364"/>
      <c r="V263" s="364"/>
      <c r="W263" s="364"/>
      <c r="X263" s="364"/>
      <c r="Y263" s="364"/>
      <c r="Z263" s="364"/>
      <c r="AA263" s="66"/>
      <c r="AB263" s="66"/>
      <c r="AC263" s="83"/>
    </row>
    <row r="264" spans="1:68" ht="27" customHeight="1" x14ac:dyDescent="0.25">
      <c r="A264" s="63" t="s">
        <v>398</v>
      </c>
      <c r="B264" s="63" t="s">
        <v>399</v>
      </c>
      <c r="C264" s="36">
        <v>4301131019</v>
      </c>
      <c r="D264" s="335">
        <v>4640242180427</v>
      </c>
      <c r="E264" s="335"/>
      <c r="F264" s="62">
        <v>1.8</v>
      </c>
      <c r="G264" s="37">
        <v>1</v>
      </c>
      <c r="H264" s="62">
        <v>1.8</v>
      </c>
      <c r="I264" s="62">
        <v>1.915</v>
      </c>
      <c r="J264" s="37">
        <v>234</v>
      </c>
      <c r="K264" s="37" t="s">
        <v>151</v>
      </c>
      <c r="L264" s="37" t="s">
        <v>88</v>
      </c>
      <c r="M264" s="38" t="s">
        <v>86</v>
      </c>
      <c r="N264" s="38"/>
      <c r="O264" s="37">
        <v>180</v>
      </c>
      <c r="P264" s="375" t="s">
        <v>400</v>
      </c>
      <c r="Q264" s="337"/>
      <c r="R264" s="337"/>
      <c r="S264" s="337"/>
      <c r="T264" s="338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IFERROR(IF(X264="","",X264*0.00502),"")</f>
        <v>0</v>
      </c>
      <c r="AA264" s="68" t="s">
        <v>46</v>
      </c>
      <c r="AB264" s="69" t="s">
        <v>46</v>
      </c>
      <c r="AC264" s="277" t="s">
        <v>401</v>
      </c>
      <c r="AG264" s="81"/>
      <c r="AJ264" s="87" t="s">
        <v>89</v>
      </c>
      <c r="AK264" s="87">
        <v>1</v>
      </c>
      <c r="BB264" s="278" t="s">
        <v>95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343"/>
      <c r="B265" s="343"/>
      <c r="C265" s="343"/>
      <c r="D265" s="343"/>
      <c r="E265" s="343"/>
      <c r="F265" s="343"/>
      <c r="G265" s="343"/>
      <c r="H265" s="343"/>
      <c r="I265" s="343"/>
      <c r="J265" s="343"/>
      <c r="K265" s="343"/>
      <c r="L265" s="343"/>
      <c r="M265" s="343"/>
      <c r="N265" s="343"/>
      <c r="O265" s="344"/>
      <c r="P265" s="340" t="s">
        <v>40</v>
      </c>
      <c r="Q265" s="341"/>
      <c r="R265" s="341"/>
      <c r="S265" s="341"/>
      <c r="T265" s="341"/>
      <c r="U265" s="341"/>
      <c r="V265" s="342"/>
      <c r="W265" s="42" t="s">
        <v>39</v>
      </c>
      <c r="X265" s="43">
        <f>IFERROR(SUM(X264:X264),"0")</f>
        <v>0</v>
      </c>
      <c r="Y265" s="43">
        <f>IFERROR(SUM(Y264:Y264),"0")</f>
        <v>0</v>
      </c>
      <c r="Z265" s="43">
        <f>IFERROR(IF(Z264="",0,Z264),"0")</f>
        <v>0</v>
      </c>
      <c r="AA265" s="67"/>
      <c r="AB265" s="67"/>
      <c r="AC265" s="67"/>
    </row>
    <row r="266" spans="1:68" x14ac:dyDescent="0.2">
      <c r="A266" s="343"/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4"/>
      <c r="P266" s="340" t="s">
        <v>40</v>
      </c>
      <c r="Q266" s="341"/>
      <c r="R266" s="341"/>
      <c r="S266" s="341"/>
      <c r="T266" s="341"/>
      <c r="U266" s="341"/>
      <c r="V266" s="342"/>
      <c r="W266" s="42" t="s">
        <v>0</v>
      </c>
      <c r="X266" s="43">
        <f>IFERROR(SUMPRODUCT(X264:X264*H264:H264),"0")</f>
        <v>0</v>
      </c>
      <c r="Y266" s="43">
        <f>IFERROR(SUMPRODUCT(Y264:Y264*H264:H264),"0")</f>
        <v>0</v>
      </c>
      <c r="Z266" s="42"/>
      <c r="AA266" s="67"/>
      <c r="AB266" s="67"/>
      <c r="AC266" s="67"/>
    </row>
    <row r="267" spans="1:68" ht="14.25" customHeight="1" x14ac:dyDescent="0.25">
      <c r="A267" s="364" t="s">
        <v>91</v>
      </c>
      <c r="B267" s="364"/>
      <c r="C267" s="364"/>
      <c r="D267" s="364"/>
      <c r="E267" s="364"/>
      <c r="F267" s="364"/>
      <c r="G267" s="364"/>
      <c r="H267" s="364"/>
      <c r="I267" s="364"/>
      <c r="J267" s="364"/>
      <c r="K267" s="364"/>
      <c r="L267" s="364"/>
      <c r="M267" s="364"/>
      <c r="N267" s="364"/>
      <c r="O267" s="364"/>
      <c r="P267" s="364"/>
      <c r="Q267" s="364"/>
      <c r="R267" s="364"/>
      <c r="S267" s="364"/>
      <c r="T267" s="364"/>
      <c r="U267" s="364"/>
      <c r="V267" s="364"/>
      <c r="W267" s="364"/>
      <c r="X267" s="364"/>
      <c r="Y267" s="364"/>
      <c r="Z267" s="364"/>
      <c r="AA267" s="66"/>
      <c r="AB267" s="66"/>
      <c r="AC267" s="83"/>
    </row>
    <row r="268" spans="1:68" ht="27" customHeight="1" x14ac:dyDescent="0.25">
      <c r="A268" s="63" t="s">
        <v>402</v>
      </c>
      <c r="B268" s="63" t="s">
        <v>403</v>
      </c>
      <c r="C268" s="36">
        <v>4301132080</v>
      </c>
      <c r="D268" s="335">
        <v>4640242180397</v>
      </c>
      <c r="E268" s="335"/>
      <c r="F268" s="62">
        <v>1</v>
      </c>
      <c r="G268" s="37">
        <v>6</v>
      </c>
      <c r="H268" s="62">
        <v>6</v>
      </c>
      <c r="I268" s="62">
        <v>6.26</v>
      </c>
      <c r="J268" s="37">
        <v>84</v>
      </c>
      <c r="K268" s="37" t="s">
        <v>87</v>
      </c>
      <c r="L268" s="37" t="s">
        <v>110</v>
      </c>
      <c r="M268" s="38" t="s">
        <v>86</v>
      </c>
      <c r="N268" s="38"/>
      <c r="O268" s="37">
        <v>180</v>
      </c>
      <c r="P268" s="372" t="s">
        <v>404</v>
      </c>
      <c r="Q268" s="337"/>
      <c r="R268" s="337"/>
      <c r="S268" s="337"/>
      <c r="T268" s="338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79" t="s">
        <v>405</v>
      </c>
      <c r="AG268" s="81"/>
      <c r="AJ268" s="87" t="s">
        <v>111</v>
      </c>
      <c r="AK268" s="87">
        <v>12</v>
      </c>
      <c r="BB268" s="280" t="s">
        <v>95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406</v>
      </c>
      <c r="B269" s="63" t="s">
        <v>407</v>
      </c>
      <c r="C269" s="36">
        <v>4301132104</v>
      </c>
      <c r="D269" s="335">
        <v>4640242181219</v>
      </c>
      <c r="E269" s="335"/>
      <c r="F269" s="62">
        <v>0.3</v>
      </c>
      <c r="G269" s="37">
        <v>9</v>
      </c>
      <c r="H269" s="62">
        <v>2.7</v>
      </c>
      <c r="I269" s="62">
        <v>2.8450000000000002</v>
      </c>
      <c r="J269" s="37">
        <v>234</v>
      </c>
      <c r="K269" s="37" t="s">
        <v>151</v>
      </c>
      <c r="L269" s="37" t="s">
        <v>88</v>
      </c>
      <c r="M269" s="38" t="s">
        <v>86</v>
      </c>
      <c r="N269" s="38"/>
      <c r="O269" s="37">
        <v>180</v>
      </c>
      <c r="P269" s="373" t="s">
        <v>408</v>
      </c>
      <c r="Q269" s="337"/>
      <c r="R269" s="337"/>
      <c r="S269" s="337"/>
      <c r="T269" s="338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IFERROR(IF(X269="","",X269*0.00502),"")</f>
        <v>0</v>
      </c>
      <c r="AA269" s="68" t="s">
        <v>46</v>
      </c>
      <c r="AB269" s="69" t="s">
        <v>46</v>
      </c>
      <c r="AC269" s="281" t="s">
        <v>405</v>
      </c>
      <c r="AG269" s="81"/>
      <c r="AJ269" s="87" t="s">
        <v>89</v>
      </c>
      <c r="AK269" s="87">
        <v>1</v>
      </c>
      <c r="BB269" s="282" t="s">
        <v>95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343"/>
      <c r="B270" s="343"/>
      <c r="C270" s="343"/>
      <c r="D270" s="343"/>
      <c r="E270" s="343"/>
      <c r="F270" s="343"/>
      <c r="G270" s="343"/>
      <c r="H270" s="343"/>
      <c r="I270" s="343"/>
      <c r="J270" s="343"/>
      <c r="K270" s="343"/>
      <c r="L270" s="343"/>
      <c r="M270" s="343"/>
      <c r="N270" s="343"/>
      <c r="O270" s="344"/>
      <c r="P270" s="340" t="s">
        <v>40</v>
      </c>
      <c r="Q270" s="341"/>
      <c r="R270" s="341"/>
      <c r="S270" s="341"/>
      <c r="T270" s="341"/>
      <c r="U270" s="341"/>
      <c r="V270" s="342"/>
      <c r="W270" s="42" t="s">
        <v>39</v>
      </c>
      <c r="X270" s="43">
        <f>IFERROR(SUM(X268:X269),"0")</f>
        <v>0</v>
      </c>
      <c r="Y270" s="43">
        <f>IFERROR(SUM(Y268:Y269),"0")</f>
        <v>0</v>
      </c>
      <c r="Z270" s="43">
        <f>IFERROR(IF(Z268="",0,Z268),"0")+IFERROR(IF(Z269="",0,Z269),"0")</f>
        <v>0</v>
      </c>
      <c r="AA270" s="67"/>
      <c r="AB270" s="67"/>
      <c r="AC270" s="67"/>
    </row>
    <row r="271" spans="1:68" x14ac:dyDescent="0.2">
      <c r="A271" s="343"/>
      <c r="B271" s="343"/>
      <c r="C271" s="343"/>
      <c r="D271" s="343"/>
      <c r="E271" s="343"/>
      <c r="F271" s="343"/>
      <c r="G271" s="343"/>
      <c r="H271" s="343"/>
      <c r="I271" s="343"/>
      <c r="J271" s="343"/>
      <c r="K271" s="343"/>
      <c r="L271" s="343"/>
      <c r="M271" s="343"/>
      <c r="N271" s="343"/>
      <c r="O271" s="344"/>
      <c r="P271" s="340" t="s">
        <v>40</v>
      </c>
      <c r="Q271" s="341"/>
      <c r="R271" s="341"/>
      <c r="S271" s="341"/>
      <c r="T271" s="341"/>
      <c r="U271" s="341"/>
      <c r="V271" s="342"/>
      <c r="W271" s="42" t="s">
        <v>0</v>
      </c>
      <c r="X271" s="43">
        <f>IFERROR(SUMPRODUCT(X268:X269*H268:H269),"0")</f>
        <v>0</v>
      </c>
      <c r="Y271" s="43">
        <f>IFERROR(SUMPRODUCT(Y268:Y269*H268:H269),"0")</f>
        <v>0</v>
      </c>
      <c r="Z271" s="42"/>
      <c r="AA271" s="67"/>
      <c r="AB271" s="67"/>
      <c r="AC271" s="67"/>
    </row>
    <row r="272" spans="1:68" ht="14.25" customHeight="1" x14ac:dyDescent="0.25">
      <c r="A272" s="364" t="s">
        <v>185</v>
      </c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66"/>
      <c r="AB272" s="66"/>
      <c r="AC272" s="83"/>
    </row>
    <row r="273" spans="1:68" ht="27" customHeight="1" x14ac:dyDescent="0.25">
      <c r="A273" s="63" t="s">
        <v>409</v>
      </c>
      <c r="B273" s="63" t="s">
        <v>410</v>
      </c>
      <c r="C273" s="36">
        <v>4301136028</v>
      </c>
      <c r="D273" s="335">
        <v>4640242180304</v>
      </c>
      <c r="E273" s="335"/>
      <c r="F273" s="62">
        <v>2.7</v>
      </c>
      <c r="G273" s="37">
        <v>1</v>
      </c>
      <c r="H273" s="62">
        <v>2.7</v>
      </c>
      <c r="I273" s="62">
        <v>2.8906000000000001</v>
      </c>
      <c r="J273" s="37">
        <v>126</v>
      </c>
      <c r="K273" s="37" t="s">
        <v>96</v>
      </c>
      <c r="L273" s="37" t="s">
        <v>110</v>
      </c>
      <c r="M273" s="38" t="s">
        <v>86</v>
      </c>
      <c r="N273" s="38"/>
      <c r="O273" s="37">
        <v>180</v>
      </c>
      <c r="P273" s="369" t="s">
        <v>411</v>
      </c>
      <c r="Q273" s="337"/>
      <c r="R273" s="337"/>
      <c r="S273" s="337"/>
      <c r="T273" s="338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83" t="s">
        <v>412</v>
      </c>
      <c r="AG273" s="81"/>
      <c r="AJ273" s="87" t="s">
        <v>111</v>
      </c>
      <c r="AK273" s="87">
        <v>14</v>
      </c>
      <c r="BB273" s="284" t="s">
        <v>95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ht="27" customHeight="1" x14ac:dyDescent="0.25">
      <c r="A274" s="63" t="s">
        <v>413</v>
      </c>
      <c r="B274" s="63" t="s">
        <v>414</v>
      </c>
      <c r="C274" s="36">
        <v>4301136026</v>
      </c>
      <c r="D274" s="335">
        <v>4640242180236</v>
      </c>
      <c r="E274" s="335"/>
      <c r="F274" s="62">
        <v>5</v>
      </c>
      <c r="G274" s="37">
        <v>1</v>
      </c>
      <c r="H274" s="62">
        <v>5</v>
      </c>
      <c r="I274" s="62">
        <v>5.2350000000000003</v>
      </c>
      <c r="J274" s="37">
        <v>84</v>
      </c>
      <c r="K274" s="37" t="s">
        <v>87</v>
      </c>
      <c r="L274" s="37" t="s">
        <v>128</v>
      </c>
      <c r="M274" s="38" t="s">
        <v>86</v>
      </c>
      <c r="N274" s="38"/>
      <c r="O274" s="37">
        <v>180</v>
      </c>
      <c r="P274" s="370" t="s">
        <v>415</v>
      </c>
      <c r="Q274" s="337"/>
      <c r="R274" s="337"/>
      <c r="S274" s="337"/>
      <c r="T274" s="338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85" t="s">
        <v>412</v>
      </c>
      <c r="AG274" s="81"/>
      <c r="AJ274" s="87" t="s">
        <v>129</v>
      </c>
      <c r="AK274" s="87">
        <v>84</v>
      </c>
      <c r="BB274" s="286" t="s">
        <v>95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ht="27" customHeight="1" x14ac:dyDescent="0.25">
      <c r="A275" s="63" t="s">
        <v>416</v>
      </c>
      <c r="B275" s="63" t="s">
        <v>417</v>
      </c>
      <c r="C275" s="36">
        <v>4301136029</v>
      </c>
      <c r="D275" s="335">
        <v>4640242180410</v>
      </c>
      <c r="E275" s="335"/>
      <c r="F275" s="62">
        <v>2.2400000000000002</v>
      </c>
      <c r="G275" s="37">
        <v>1</v>
      </c>
      <c r="H275" s="62">
        <v>2.2400000000000002</v>
      </c>
      <c r="I275" s="62">
        <v>2.4319999999999999</v>
      </c>
      <c r="J275" s="37">
        <v>126</v>
      </c>
      <c r="K275" s="37" t="s">
        <v>96</v>
      </c>
      <c r="L275" s="37" t="s">
        <v>110</v>
      </c>
      <c r="M275" s="38" t="s">
        <v>86</v>
      </c>
      <c r="N275" s="38"/>
      <c r="O275" s="37">
        <v>180</v>
      </c>
      <c r="P275" s="37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5" s="337"/>
      <c r="R275" s="337"/>
      <c r="S275" s="337"/>
      <c r="T275" s="338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87" t="s">
        <v>412</v>
      </c>
      <c r="AG275" s="81"/>
      <c r="AJ275" s="87" t="s">
        <v>111</v>
      </c>
      <c r="AK275" s="87">
        <v>14</v>
      </c>
      <c r="BB275" s="288" t="s">
        <v>95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343"/>
      <c r="B276" s="343"/>
      <c r="C276" s="343"/>
      <c r="D276" s="343"/>
      <c r="E276" s="343"/>
      <c r="F276" s="343"/>
      <c r="G276" s="343"/>
      <c r="H276" s="343"/>
      <c r="I276" s="343"/>
      <c r="J276" s="343"/>
      <c r="K276" s="343"/>
      <c r="L276" s="343"/>
      <c r="M276" s="343"/>
      <c r="N276" s="343"/>
      <c r="O276" s="344"/>
      <c r="P276" s="340" t="s">
        <v>40</v>
      </c>
      <c r="Q276" s="341"/>
      <c r="R276" s="341"/>
      <c r="S276" s="341"/>
      <c r="T276" s="341"/>
      <c r="U276" s="341"/>
      <c r="V276" s="342"/>
      <c r="W276" s="42" t="s">
        <v>39</v>
      </c>
      <c r="X276" s="43">
        <f>IFERROR(SUM(X273:X275),"0")</f>
        <v>0</v>
      </c>
      <c r="Y276" s="43">
        <f>IFERROR(SUM(Y273:Y275),"0")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343"/>
      <c r="B277" s="343"/>
      <c r="C277" s="343"/>
      <c r="D277" s="343"/>
      <c r="E277" s="343"/>
      <c r="F277" s="343"/>
      <c r="G277" s="343"/>
      <c r="H277" s="343"/>
      <c r="I277" s="343"/>
      <c r="J277" s="343"/>
      <c r="K277" s="343"/>
      <c r="L277" s="343"/>
      <c r="M277" s="343"/>
      <c r="N277" s="343"/>
      <c r="O277" s="344"/>
      <c r="P277" s="340" t="s">
        <v>40</v>
      </c>
      <c r="Q277" s="341"/>
      <c r="R277" s="341"/>
      <c r="S277" s="341"/>
      <c r="T277" s="341"/>
      <c r="U277" s="341"/>
      <c r="V277" s="342"/>
      <c r="W277" s="42" t="s">
        <v>0</v>
      </c>
      <c r="X277" s="43">
        <f>IFERROR(SUMPRODUCT(X273:X275*H273:H275),"0")</f>
        <v>0</v>
      </c>
      <c r="Y277" s="43">
        <f>IFERROR(SUMPRODUCT(Y273:Y275*H273:H275),"0")</f>
        <v>0</v>
      </c>
      <c r="Z277" s="42"/>
      <c r="AA277" s="67"/>
      <c r="AB277" s="67"/>
      <c r="AC277" s="67"/>
    </row>
    <row r="278" spans="1:68" ht="14.25" customHeight="1" x14ac:dyDescent="0.25">
      <c r="A278" s="364" t="s">
        <v>155</v>
      </c>
      <c r="B278" s="364"/>
      <c r="C278" s="364"/>
      <c r="D278" s="364"/>
      <c r="E278" s="364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66"/>
      <c r="AB278" s="66"/>
      <c r="AC278" s="83"/>
    </row>
    <row r="279" spans="1:68" ht="27" customHeight="1" x14ac:dyDescent="0.25">
      <c r="A279" s="63" t="s">
        <v>418</v>
      </c>
      <c r="B279" s="63" t="s">
        <v>419</v>
      </c>
      <c r="C279" s="36">
        <v>4301135723</v>
      </c>
      <c r="D279" s="335">
        <v>4640242181783</v>
      </c>
      <c r="E279" s="335"/>
      <c r="F279" s="62">
        <v>0.3</v>
      </c>
      <c r="G279" s="37">
        <v>9</v>
      </c>
      <c r="H279" s="62">
        <v>2.7</v>
      </c>
      <c r="I279" s="62">
        <v>2.988</v>
      </c>
      <c r="J279" s="37">
        <v>126</v>
      </c>
      <c r="K279" s="37" t="s">
        <v>96</v>
      </c>
      <c r="L279" s="37" t="s">
        <v>88</v>
      </c>
      <c r="M279" s="38" t="s">
        <v>86</v>
      </c>
      <c r="N279" s="38"/>
      <c r="O279" s="37">
        <v>180</v>
      </c>
      <c r="P279" s="365" t="s">
        <v>420</v>
      </c>
      <c r="Q279" s="337"/>
      <c r="R279" s="337"/>
      <c r="S279" s="337"/>
      <c r="T279" s="338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ref="Y279:Y299" si="24">IFERROR(IF(X279="","",X279),"")</f>
        <v>0</v>
      </c>
      <c r="Z279" s="41">
        <f>IFERROR(IF(X279="","",X279*0.00936),"")</f>
        <v>0</v>
      </c>
      <c r="AA279" s="68" t="s">
        <v>46</v>
      </c>
      <c r="AB279" s="69" t="s">
        <v>384</v>
      </c>
      <c r="AC279" s="289" t="s">
        <v>421</v>
      </c>
      <c r="AG279" s="81"/>
      <c r="AJ279" s="87" t="s">
        <v>89</v>
      </c>
      <c r="AK279" s="87">
        <v>1</v>
      </c>
      <c r="BB279" s="290" t="s">
        <v>95</v>
      </c>
      <c r="BM279" s="81">
        <f t="shared" ref="BM279:BM299" si="25">IFERROR(X279*I279,"0")</f>
        <v>0</v>
      </c>
      <c r="BN279" s="81">
        <f t="shared" ref="BN279:BN299" si="26">IFERROR(Y279*I279,"0")</f>
        <v>0</v>
      </c>
      <c r="BO279" s="81">
        <f t="shared" ref="BO279:BO299" si="27">IFERROR(X279/J279,"0")</f>
        <v>0</v>
      </c>
      <c r="BP279" s="81">
        <f t="shared" ref="BP279:BP299" si="28">IFERROR(Y279/J279,"0")</f>
        <v>0</v>
      </c>
    </row>
    <row r="280" spans="1:68" ht="27" customHeight="1" x14ac:dyDescent="0.25">
      <c r="A280" s="63" t="s">
        <v>422</v>
      </c>
      <c r="B280" s="63" t="s">
        <v>423</v>
      </c>
      <c r="C280" s="36">
        <v>4301135504</v>
      </c>
      <c r="D280" s="335">
        <v>4640242181554</v>
      </c>
      <c r="E280" s="335"/>
      <c r="F280" s="62">
        <v>3</v>
      </c>
      <c r="G280" s="37">
        <v>1</v>
      </c>
      <c r="H280" s="62">
        <v>3</v>
      </c>
      <c r="I280" s="62">
        <v>3.1920000000000002</v>
      </c>
      <c r="J280" s="37">
        <v>126</v>
      </c>
      <c r="K280" s="37" t="s">
        <v>96</v>
      </c>
      <c r="L280" s="37" t="s">
        <v>88</v>
      </c>
      <c r="M280" s="38" t="s">
        <v>86</v>
      </c>
      <c r="N280" s="38"/>
      <c r="O280" s="37">
        <v>180</v>
      </c>
      <c r="P280" s="366" t="s">
        <v>424</v>
      </c>
      <c r="Q280" s="337"/>
      <c r="R280" s="337"/>
      <c r="S280" s="337"/>
      <c r="T280" s="338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>IFERROR(IF(X280="","",X280*0.00936),"")</f>
        <v>0</v>
      </c>
      <c r="AA280" s="68" t="s">
        <v>46</v>
      </c>
      <c r="AB280" s="69" t="s">
        <v>46</v>
      </c>
      <c r="AC280" s="291" t="s">
        <v>425</v>
      </c>
      <c r="AG280" s="81"/>
      <c r="AJ280" s="87" t="s">
        <v>89</v>
      </c>
      <c r="AK280" s="87">
        <v>1</v>
      </c>
      <c r="BB280" s="292" t="s">
        <v>95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426</v>
      </c>
      <c r="B281" s="63" t="s">
        <v>427</v>
      </c>
      <c r="C281" s="36">
        <v>4301135394</v>
      </c>
      <c r="D281" s="335">
        <v>4640242181561</v>
      </c>
      <c r="E281" s="335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96</v>
      </c>
      <c r="L281" s="37" t="s">
        <v>88</v>
      </c>
      <c r="M281" s="38" t="s">
        <v>86</v>
      </c>
      <c r="N281" s="38"/>
      <c r="O281" s="37">
        <v>180</v>
      </c>
      <c r="P281" s="367" t="s">
        <v>428</v>
      </c>
      <c r="Q281" s="337"/>
      <c r="R281" s="337"/>
      <c r="S281" s="337"/>
      <c r="T281" s="338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>IFERROR(IF(X281="","",X281*0.00936),"")</f>
        <v>0</v>
      </c>
      <c r="AA281" s="68" t="s">
        <v>46</v>
      </c>
      <c r="AB281" s="69" t="s">
        <v>46</v>
      </c>
      <c r="AC281" s="293" t="s">
        <v>429</v>
      </c>
      <c r="AG281" s="81"/>
      <c r="AJ281" s="87" t="s">
        <v>89</v>
      </c>
      <c r="AK281" s="87">
        <v>1</v>
      </c>
      <c r="BB281" s="294" t="s">
        <v>95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37.5" customHeight="1" x14ac:dyDescent="0.25">
      <c r="A282" s="63" t="s">
        <v>430</v>
      </c>
      <c r="B282" s="63" t="s">
        <v>431</v>
      </c>
      <c r="C282" s="36">
        <v>4301135552</v>
      </c>
      <c r="D282" s="335">
        <v>4640242181431</v>
      </c>
      <c r="E282" s="335"/>
      <c r="F282" s="62">
        <v>3.5</v>
      </c>
      <c r="G282" s="37">
        <v>1</v>
      </c>
      <c r="H282" s="62">
        <v>3.5</v>
      </c>
      <c r="I282" s="62">
        <v>3.6920000000000002</v>
      </c>
      <c r="J282" s="37">
        <v>126</v>
      </c>
      <c r="K282" s="37" t="s">
        <v>96</v>
      </c>
      <c r="L282" s="37" t="s">
        <v>88</v>
      </c>
      <c r="M282" s="38" t="s">
        <v>86</v>
      </c>
      <c r="N282" s="38"/>
      <c r="O282" s="37">
        <v>180</v>
      </c>
      <c r="P282" s="368" t="s">
        <v>432</v>
      </c>
      <c r="Q282" s="337"/>
      <c r="R282" s="337"/>
      <c r="S282" s="337"/>
      <c r="T282" s="338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95" t="s">
        <v>433</v>
      </c>
      <c r="AG282" s="81"/>
      <c r="AJ282" s="87" t="s">
        <v>89</v>
      </c>
      <c r="AK282" s="87">
        <v>1</v>
      </c>
      <c r="BB282" s="296" t="s">
        <v>95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434</v>
      </c>
      <c r="B283" s="63" t="s">
        <v>435</v>
      </c>
      <c r="C283" s="36">
        <v>4301135374</v>
      </c>
      <c r="D283" s="335">
        <v>4640242181424</v>
      </c>
      <c r="E283" s="335"/>
      <c r="F283" s="62">
        <v>5.5</v>
      </c>
      <c r="G283" s="37">
        <v>1</v>
      </c>
      <c r="H283" s="62">
        <v>5.5</v>
      </c>
      <c r="I283" s="62">
        <v>5.7350000000000003</v>
      </c>
      <c r="J283" s="37">
        <v>84</v>
      </c>
      <c r="K283" s="37" t="s">
        <v>87</v>
      </c>
      <c r="L283" s="37" t="s">
        <v>88</v>
      </c>
      <c r="M283" s="38" t="s">
        <v>86</v>
      </c>
      <c r="N283" s="38"/>
      <c r="O283" s="37">
        <v>180</v>
      </c>
      <c r="P283" s="359" t="s">
        <v>436</v>
      </c>
      <c r="Q283" s="337"/>
      <c r="R283" s="337"/>
      <c r="S283" s="337"/>
      <c r="T283" s="338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97" t="s">
        <v>425</v>
      </c>
      <c r="AG283" s="81"/>
      <c r="AJ283" s="87" t="s">
        <v>89</v>
      </c>
      <c r="AK283" s="87">
        <v>1</v>
      </c>
      <c r="BB283" s="298" t="s">
        <v>95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437</v>
      </c>
      <c r="B284" s="63" t="s">
        <v>438</v>
      </c>
      <c r="C284" s="36">
        <v>4301135320</v>
      </c>
      <c r="D284" s="335">
        <v>4640242181592</v>
      </c>
      <c r="E284" s="335"/>
      <c r="F284" s="62">
        <v>3.5</v>
      </c>
      <c r="G284" s="37">
        <v>1</v>
      </c>
      <c r="H284" s="62">
        <v>3.5</v>
      </c>
      <c r="I284" s="62">
        <v>3.6850000000000001</v>
      </c>
      <c r="J284" s="37">
        <v>126</v>
      </c>
      <c r="K284" s="37" t="s">
        <v>96</v>
      </c>
      <c r="L284" s="37" t="s">
        <v>88</v>
      </c>
      <c r="M284" s="38" t="s">
        <v>86</v>
      </c>
      <c r="N284" s="38"/>
      <c r="O284" s="37">
        <v>180</v>
      </c>
      <c r="P284" s="360" t="s">
        <v>439</v>
      </c>
      <c r="Q284" s="337"/>
      <c r="R284" s="337"/>
      <c r="S284" s="337"/>
      <c r="T284" s="338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 t="shared" ref="Z284:Z291" si="29">IFERROR(IF(X284="","",X284*0.00936),"")</f>
        <v>0</v>
      </c>
      <c r="AA284" s="68" t="s">
        <v>46</v>
      </c>
      <c r="AB284" s="69" t="s">
        <v>46</v>
      </c>
      <c r="AC284" s="299" t="s">
        <v>440</v>
      </c>
      <c r="AG284" s="81"/>
      <c r="AJ284" s="87" t="s">
        <v>89</v>
      </c>
      <c r="AK284" s="87">
        <v>1</v>
      </c>
      <c r="BB284" s="300" t="s">
        <v>95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441</v>
      </c>
      <c r="B285" s="63" t="s">
        <v>442</v>
      </c>
      <c r="C285" s="36">
        <v>4301135405</v>
      </c>
      <c r="D285" s="335">
        <v>4640242181523</v>
      </c>
      <c r="E285" s="335"/>
      <c r="F285" s="62">
        <v>3</v>
      </c>
      <c r="G285" s="37">
        <v>1</v>
      </c>
      <c r="H285" s="62">
        <v>3</v>
      </c>
      <c r="I285" s="62">
        <v>3.1920000000000002</v>
      </c>
      <c r="J285" s="37">
        <v>126</v>
      </c>
      <c r="K285" s="37" t="s">
        <v>96</v>
      </c>
      <c r="L285" s="37" t="s">
        <v>88</v>
      </c>
      <c r="M285" s="38" t="s">
        <v>86</v>
      </c>
      <c r="N285" s="38"/>
      <c r="O285" s="37">
        <v>180</v>
      </c>
      <c r="P285" s="361" t="s">
        <v>443</v>
      </c>
      <c r="Q285" s="337"/>
      <c r="R285" s="337"/>
      <c r="S285" s="337"/>
      <c r="T285" s="338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 t="shared" si="29"/>
        <v>0</v>
      </c>
      <c r="AA285" s="68" t="s">
        <v>46</v>
      </c>
      <c r="AB285" s="69" t="s">
        <v>46</v>
      </c>
      <c r="AC285" s="301" t="s">
        <v>429</v>
      </c>
      <c r="AG285" s="81"/>
      <c r="AJ285" s="87" t="s">
        <v>89</v>
      </c>
      <c r="AK285" s="87">
        <v>1</v>
      </c>
      <c r="BB285" s="302" t="s">
        <v>95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444</v>
      </c>
      <c r="B286" s="63" t="s">
        <v>445</v>
      </c>
      <c r="C286" s="36">
        <v>4301135404</v>
      </c>
      <c r="D286" s="335">
        <v>4640242181516</v>
      </c>
      <c r="E286" s="335"/>
      <c r="F286" s="62">
        <v>3.7</v>
      </c>
      <c r="G286" s="37">
        <v>1</v>
      </c>
      <c r="H286" s="62">
        <v>3.7</v>
      </c>
      <c r="I286" s="62">
        <v>3.8919999999999999</v>
      </c>
      <c r="J286" s="37">
        <v>126</v>
      </c>
      <c r="K286" s="37" t="s">
        <v>96</v>
      </c>
      <c r="L286" s="37" t="s">
        <v>88</v>
      </c>
      <c r="M286" s="38" t="s">
        <v>86</v>
      </c>
      <c r="N286" s="38"/>
      <c r="O286" s="37">
        <v>180</v>
      </c>
      <c r="P286" s="362" t="s">
        <v>446</v>
      </c>
      <c r="Q286" s="337"/>
      <c r="R286" s="337"/>
      <c r="S286" s="337"/>
      <c r="T286" s="338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si="29"/>
        <v>0</v>
      </c>
      <c r="AA286" s="68" t="s">
        <v>46</v>
      </c>
      <c r="AB286" s="69" t="s">
        <v>46</v>
      </c>
      <c r="AC286" s="303" t="s">
        <v>433</v>
      </c>
      <c r="AG286" s="81"/>
      <c r="AJ286" s="87" t="s">
        <v>89</v>
      </c>
      <c r="AK286" s="87">
        <v>1</v>
      </c>
      <c r="BB286" s="304" t="s">
        <v>95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37.5" customHeight="1" x14ac:dyDescent="0.25">
      <c r="A287" s="63" t="s">
        <v>447</v>
      </c>
      <c r="B287" s="63" t="s">
        <v>448</v>
      </c>
      <c r="C287" s="36">
        <v>4301135402</v>
      </c>
      <c r="D287" s="335">
        <v>4640242181493</v>
      </c>
      <c r="E287" s="335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96</v>
      </c>
      <c r="L287" s="37" t="s">
        <v>88</v>
      </c>
      <c r="M287" s="38" t="s">
        <v>86</v>
      </c>
      <c r="N287" s="38"/>
      <c r="O287" s="37">
        <v>180</v>
      </c>
      <c r="P287" s="363" t="s">
        <v>449</v>
      </c>
      <c r="Q287" s="337"/>
      <c r="R287" s="337"/>
      <c r="S287" s="337"/>
      <c r="T287" s="338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 t="shared" si="29"/>
        <v>0</v>
      </c>
      <c r="AA287" s="68" t="s">
        <v>46</v>
      </c>
      <c r="AB287" s="69" t="s">
        <v>46</v>
      </c>
      <c r="AC287" s="305" t="s">
        <v>425</v>
      </c>
      <c r="AG287" s="81"/>
      <c r="AJ287" s="87" t="s">
        <v>89</v>
      </c>
      <c r="AK287" s="87">
        <v>1</v>
      </c>
      <c r="BB287" s="306" t="s">
        <v>95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450</v>
      </c>
      <c r="B288" s="63" t="s">
        <v>451</v>
      </c>
      <c r="C288" s="36">
        <v>4301135375</v>
      </c>
      <c r="D288" s="335">
        <v>4640242181486</v>
      </c>
      <c r="E288" s="335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96</v>
      </c>
      <c r="L288" s="37" t="s">
        <v>88</v>
      </c>
      <c r="M288" s="38" t="s">
        <v>86</v>
      </c>
      <c r="N288" s="38"/>
      <c r="O288" s="37">
        <v>180</v>
      </c>
      <c r="P288" s="354" t="s">
        <v>452</v>
      </c>
      <c r="Q288" s="337"/>
      <c r="R288" s="337"/>
      <c r="S288" s="337"/>
      <c r="T288" s="338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 t="shared" si="29"/>
        <v>0</v>
      </c>
      <c r="AA288" s="68" t="s">
        <v>46</v>
      </c>
      <c r="AB288" s="69" t="s">
        <v>46</v>
      </c>
      <c r="AC288" s="307" t="s">
        <v>425</v>
      </c>
      <c r="AG288" s="81"/>
      <c r="AJ288" s="87" t="s">
        <v>89</v>
      </c>
      <c r="AK288" s="87">
        <v>1</v>
      </c>
      <c r="BB288" s="308" t="s">
        <v>95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453</v>
      </c>
      <c r="B289" s="63" t="s">
        <v>454</v>
      </c>
      <c r="C289" s="36">
        <v>4301135403</v>
      </c>
      <c r="D289" s="335">
        <v>4640242181509</v>
      </c>
      <c r="E289" s="335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96</v>
      </c>
      <c r="L289" s="37" t="s">
        <v>88</v>
      </c>
      <c r="M289" s="38" t="s">
        <v>86</v>
      </c>
      <c r="N289" s="38"/>
      <c r="O289" s="37">
        <v>180</v>
      </c>
      <c r="P289" s="355" t="s">
        <v>455</v>
      </c>
      <c r="Q289" s="337"/>
      <c r="R289" s="337"/>
      <c r="S289" s="337"/>
      <c r="T289" s="338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si="29"/>
        <v>0</v>
      </c>
      <c r="AA289" s="68" t="s">
        <v>46</v>
      </c>
      <c r="AB289" s="69" t="s">
        <v>46</v>
      </c>
      <c r="AC289" s="309" t="s">
        <v>425</v>
      </c>
      <c r="AG289" s="81"/>
      <c r="AJ289" s="87" t="s">
        <v>89</v>
      </c>
      <c r="AK289" s="87">
        <v>1</v>
      </c>
      <c r="BB289" s="310" t="s">
        <v>95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456</v>
      </c>
      <c r="B290" s="63" t="s">
        <v>457</v>
      </c>
      <c r="C290" s="36">
        <v>4301135304</v>
      </c>
      <c r="D290" s="335">
        <v>4640242181240</v>
      </c>
      <c r="E290" s="335"/>
      <c r="F290" s="62">
        <v>0.3</v>
      </c>
      <c r="G290" s="37">
        <v>9</v>
      </c>
      <c r="H290" s="62">
        <v>2.7</v>
      </c>
      <c r="I290" s="62">
        <v>2.88</v>
      </c>
      <c r="J290" s="37">
        <v>126</v>
      </c>
      <c r="K290" s="37" t="s">
        <v>96</v>
      </c>
      <c r="L290" s="37" t="s">
        <v>88</v>
      </c>
      <c r="M290" s="38" t="s">
        <v>86</v>
      </c>
      <c r="N290" s="38"/>
      <c r="O290" s="37">
        <v>180</v>
      </c>
      <c r="P290" s="356" t="s">
        <v>458</v>
      </c>
      <c r="Q290" s="337"/>
      <c r="R290" s="337"/>
      <c r="S290" s="337"/>
      <c r="T290" s="338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311" t="s">
        <v>425</v>
      </c>
      <c r="AG290" s="81"/>
      <c r="AJ290" s="87" t="s">
        <v>89</v>
      </c>
      <c r="AK290" s="87">
        <v>1</v>
      </c>
      <c r="BB290" s="312" t="s">
        <v>95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459</v>
      </c>
      <c r="B291" s="63" t="s">
        <v>460</v>
      </c>
      <c r="C291" s="36">
        <v>4301135310</v>
      </c>
      <c r="D291" s="335">
        <v>4640242181318</v>
      </c>
      <c r="E291" s="335"/>
      <c r="F291" s="62">
        <v>0.3</v>
      </c>
      <c r="G291" s="37">
        <v>9</v>
      </c>
      <c r="H291" s="62">
        <v>2.7</v>
      </c>
      <c r="I291" s="62">
        <v>2.988</v>
      </c>
      <c r="J291" s="37">
        <v>126</v>
      </c>
      <c r="K291" s="37" t="s">
        <v>96</v>
      </c>
      <c r="L291" s="37" t="s">
        <v>88</v>
      </c>
      <c r="M291" s="38" t="s">
        <v>86</v>
      </c>
      <c r="N291" s="38"/>
      <c r="O291" s="37">
        <v>180</v>
      </c>
      <c r="P291" s="357" t="s">
        <v>461</v>
      </c>
      <c r="Q291" s="337"/>
      <c r="R291" s="337"/>
      <c r="S291" s="337"/>
      <c r="T291" s="338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13" t="s">
        <v>429</v>
      </c>
      <c r="AG291" s="81"/>
      <c r="AJ291" s="87" t="s">
        <v>89</v>
      </c>
      <c r="AK291" s="87">
        <v>1</v>
      </c>
      <c r="BB291" s="314" t="s">
        <v>95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462</v>
      </c>
      <c r="B292" s="63" t="s">
        <v>463</v>
      </c>
      <c r="C292" s="36">
        <v>4301135306</v>
      </c>
      <c r="D292" s="335">
        <v>4640242181578</v>
      </c>
      <c r="E292" s="335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151</v>
      </c>
      <c r="L292" s="37" t="s">
        <v>88</v>
      </c>
      <c r="M292" s="38" t="s">
        <v>86</v>
      </c>
      <c r="N292" s="38"/>
      <c r="O292" s="37">
        <v>180</v>
      </c>
      <c r="P292" s="358" t="s">
        <v>464</v>
      </c>
      <c r="Q292" s="337"/>
      <c r="R292" s="337"/>
      <c r="S292" s="337"/>
      <c r="T292" s="338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315" t="s">
        <v>425</v>
      </c>
      <c r="AG292" s="81"/>
      <c r="AJ292" s="87" t="s">
        <v>89</v>
      </c>
      <c r="AK292" s="87">
        <v>1</v>
      </c>
      <c r="BB292" s="316" t="s">
        <v>95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465</v>
      </c>
      <c r="B293" s="63" t="s">
        <v>466</v>
      </c>
      <c r="C293" s="36">
        <v>4301135305</v>
      </c>
      <c r="D293" s="335">
        <v>4640242181394</v>
      </c>
      <c r="E293" s="335"/>
      <c r="F293" s="62">
        <v>0.3</v>
      </c>
      <c r="G293" s="37">
        <v>9</v>
      </c>
      <c r="H293" s="62">
        <v>2.7</v>
      </c>
      <c r="I293" s="62">
        <v>2.8450000000000002</v>
      </c>
      <c r="J293" s="37">
        <v>234</v>
      </c>
      <c r="K293" s="37" t="s">
        <v>151</v>
      </c>
      <c r="L293" s="37" t="s">
        <v>88</v>
      </c>
      <c r="M293" s="38" t="s">
        <v>86</v>
      </c>
      <c r="N293" s="38"/>
      <c r="O293" s="37">
        <v>180</v>
      </c>
      <c r="P293" s="349" t="s">
        <v>467</v>
      </c>
      <c r="Q293" s="337"/>
      <c r="R293" s="337"/>
      <c r="S293" s="337"/>
      <c r="T293" s="338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317" t="s">
        <v>425</v>
      </c>
      <c r="AG293" s="81"/>
      <c r="AJ293" s="87" t="s">
        <v>89</v>
      </c>
      <c r="AK293" s="87">
        <v>1</v>
      </c>
      <c r="BB293" s="318" t="s">
        <v>95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468</v>
      </c>
      <c r="B294" s="63" t="s">
        <v>469</v>
      </c>
      <c r="C294" s="36">
        <v>4301135309</v>
      </c>
      <c r="D294" s="335">
        <v>4640242181332</v>
      </c>
      <c r="E294" s="335"/>
      <c r="F294" s="62">
        <v>0.3</v>
      </c>
      <c r="G294" s="37">
        <v>9</v>
      </c>
      <c r="H294" s="62">
        <v>2.7</v>
      </c>
      <c r="I294" s="62">
        <v>2.9079999999999999</v>
      </c>
      <c r="J294" s="37">
        <v>234</v>
      </c>
      <c r="K294" s="37" t="s">
        <v>151</v>
      </c>
      <c r="L294" s="37" t="s">
        <v>110</v>
      </c>
      <c r="M294" s="38" t="s">
        <v>86</v>
      </c>
      <c r="N294" s="38"/>
      <c r="O294" s="37">
        <v>180</v>
      </c>
      <c r="P294" s="350" t="s">
        <v>470</v>
      </c>
      <c r="Q294" s="337"/>
      <c r="R294" s="337"/>
      <c r="S294" s="337"/>
      <c r="T294" s="338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9" t="s">
        <v>425</v>
      </c>
      <c r="AG294" s="81"/>
      <c r="AJ294" s="87" t="s">
        <v>111</v>
      </c>
      <c r="AK294" s="87">
        <v>18</v>
      </c>
      <c r="BB294" s="320" t="s">
        <v>95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471</v>
      </c>
      <c r="B295" s="63" t="s">
        <v>472</v>
      </c>
      <c r="C295" s="36">
        <v>4301135308</v>
      </c>
      <c r="D295" s="335">
        <v>4640242181349</v>
      </c>
      <c r="E295" s="335"/>
      <c r="F295" s="62">
        <v>0.3</v>
      </c>
      <c r="G295" s="37">
        <v>9</v>
      </c>
      <c r="H295" s="62">
        <v>2.7</v>
      </c>
      <c r="I295" s="62">
        <v>2.9079999999999999</v>
      </c>
      <c r="J295" s="37">
        <v>234</v>
      </c>
      <c r="K295" s="37" t="s">
        <v>151</v>
      </c>
      <c r="L295" s="37" t="s">
        <v>88</v>
      </c>
      <c r="M295" s="38" t="s">
        <v>86</v>
      </c>
      <c r="N295" s="38"/>
      <c r="O295" s="37">
        <v>180</v>
      </c>
      <c r="P295" s="351" t="s">
        <v>473</v>
      </c>
      <c r="Q295" s="337"/>
      <c r="R295" s="337"/>
      <c r="S295" s="337"/>
      <c r="T295" s="338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21" t="s">
        <v>425</v>
      </c>
      <c r="AG295" s="81"/>
      <c r="AJ295" s="87" t="s">
        <v>89</v>
      </c>
      <c r="AK295" s="87">
        <v>1</v>
      </c>
      <c r="BB295" s="322" t="s">
        <v>95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474</v>
      </c>
      <c r="B296" s="63" t="s">
        <v>475</v>
      </c>
      <c r="C296" s="36">
        <v>4301135307</v>
      </c>
      <c r="D296" s="335">
        <v>4640242181370</v>
      </c>
      <c r="E296" s="335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151</v>
      </c>
      <c r="L296" s="37" t="s">
        <v>110</v>
      </c>
      <c r="M296" s="38" t="s">
        <v>86</v>
      </c>
      <c r="N296" s="38"/>
      <c r="O296" s="37">
        <v>180</v>
      </c>
      <c r="P296" s="352" t="s">
        <v>476</v>
      </c>
      <c r="Q296" s="337"/>
      <c r="R296" s="337"/>
      <c r="S296" s="337"/>
      <c r="T296" s="338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23" t="s">
        <v>477</v>
      </c>
      <c r="AG296" s="81"/>
      <c r="AJ296" s="87" t="s">
        <v>111</v>
      </c>
      <c r="AK296" s="87">
        <v>18</v>
      </c>
      <c r="BB296" s="324" t="s">
        <v>95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478</v>
      </c>
      <c r="B297" s="63" t="s">
        <v>479</v>
      </c>
      <c r="C297" s="36">
        <v>4301135318</v>
      </c>
      <c r="D297" s="335">
        <v>4607111037480</v>
      </c>
      <c r="E297" s="335"/>
      <c r="F297" s="62">
        <v>1</v>
      </c>
      <c r="G297" s="37">
        <v>4</v>
      </c>
      <c r="H297" s="62">
        <v>4</v>
      </c>
      <c r="I297" s="62">
        <v>4.2724000000000002</v>
      </c>
      <c r="J297" s="37">
        <v>84</v>
      </c>
      <c r="K297" s="37" t="s">
        <v>87</v>
      </c>
      <c r="L297" s="37" t="s">
        <v>88</v>
      </c>
      <c r="M297" s="38" t="s">
        <v>86</v>
      </c>
      <c r="N297" s="38"/>
      <c r="O297" s="37">
        <v>180</v>
      </c>
      <c r="P297" s="353" t="s">
        <v>480</v>
      </c>
      <c r="Q297" s="337"/>
      <c r="R297" s="337"/>
      <c r="S297" s="337"/>
      <c r="T297" s="338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325" t="s">
        <v>481</v>
      </c>
      <c r="AG297" s="81"/>
      <c r="AJ297" s="87" t="s">
        <v>89</v>
      </c>
      <c r="AK297" s="87">
        <v>1</v>
      </c>
      <c r="BB297" s="326" t="s">
        <v>95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482</v>
      </c>
      <c r="B298" s="63" t="s">
        <v>483</v>
      </c>
      <c r="C298" s="36">
        <v>4301135319</v>
      </c>
      <c r="D298" s="335">
        <v>4607111037473</v>
      </c>
      <c r="E298" s="335"/>
      <c r="F298" s="62">
        <v>1</v>
      </c>
      <c r="G298" s="37">
        <v>4</v>
      </c>
      <c r="H298" s="62">
        <v>4</v>
      </c>
      <c r="I298" s="62">
        <v>4.2300000000000004</v>
      </c>
      <c r="J298" s="37">
        <v>84</v>
      </c>
      <c r="K298" s="37" t="s">
        <v>87</v>
      </c>
      <c r="L298" s="37" t="s">
        <v>88</v>
      </c>
      <c r="M298" s="38" t="s">
        <v>86</v>
      </c>
      <c r="N298" s="38"/>
      <c r="O298" s="37">
        <v>180</v>
      </c>
      <c r="P298" s="336" t="s">
        <v>484</v>
      </c>
      <c r="Q298" s="337"/>
      <c r="R298" s="337"/>
      <c r="S298" s="337"/>
      <c r="T298" s="338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327" t="s">
        <v>485</v>
      </c>
      <c r="AG298" s="81"/>
      <c r="AJ298" s="87" t="s">
        <v>89</v>
      </c>
      <c r="AK298" s="87">
        <v>1</v>
      </c>
      <c r="BB298" s="328" t="s">
        <v>95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486</v>
      </c>
      <c r="B299" s="63" t="s">
        <v>487</v>
      </c>
      <c r="C299" s="36">
        <v>4301135198</v>
      </c>
      <c r="D299" s="335">
        <v>4640242180663</v>
      </c>
      <c r="E299" s="335"/>
      <c r="F299" s="62">
        <v>0.9</v>
      </c>
      <c r="G299" s="37">
        <v>4</v>
      </c>
      <c r="H299" s="62">
        <v>3.6</v>
      </c>
      <c r="I299" s="62">
        <v>3.83</v>
      </c>
      <c r="J299" s="37">
        <v>84</v>
      </c>
      <c r="K299" s="37" t="s">
        <v>87</v>
      </c>
      <c r="L299" s="37" t="s">
        <v>88</v>
      </c>
      <c r="M299" s="38" t="s">
        <v>86</v>
      </c>
      <c r="N299" s="38"/>
      <c r="O299" s="37">
        <v>180</v>
      </c>
      <c r="P299" s="339" t="s">
        <v>488</v>
      </c>
      <c r="Q299" s="337"/>
      <c r="R299" s="337"/>
      <c r="S299" s="337"/>
      <c r="T299" s="338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29" t="s">
        <v>489</v>
      </c>
      <c r="AG299" s="81"/>
      <c r="AJ299" s="87" t="s">
        <v>89</v>
      </c>
      <c r="AK299" s="87">
        <v>1</v>
      </c>
      <c r="BB299" s="330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x14ac:dyDescent="0.2">
      <c r="A300" s="343"/>
      <c r="B300" s="343"/>
      <c r="C300" s="343"/>
      <c r="D300" s="343"/>
      <c r="E300" s="343"/>
      <c r="F300" s="343"/>
      <c r="G300" s="343"/>
      <c r="H300" s="343"/>
      <c r="I300" s="343"/>
      <c r="J300" s="343"/>
      <c r="K300" s="343"/>
      <c r="L300" s="343"/>
      <c r="M300" s="343"/>
      <c r="N300" s="343"/>
      <c r="O300" s="344"/>
      <c r="P300" s="340" t="s">
        <v>40</v>
      </c>
      <c r="Q300" s="341"/>
      <c r="R300" s="341"/>
      <c r="S300" s="341"/>
      <c r="T300" s="341"/>
      <c r="U300" s="341"/>
      <c r="V300" s="342"/>
      <c r="W300" s="42" t="s">
        <v>39</v>
      </c>
      <c r="X300" s="43">
        <f>IFERROR(SUM(X279:X299),"0")</f>
        <v>0</v>
      </c>
      <c r="Y300" s="43">
        <f>IFERROR(SUM(Y279:Y299),"0")</f>
        <v>0</v>
      </c>
      <c r="Z300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343"/>
      <c r="B301" s="343"/>
      <c r="C301" s="343"/>
      <c r="D301" s="343"/>
      <c r="E301" s="343"/>
      <c r="F301" s="343"/>
      <c r="G301" s="343"/>
      <c r="H301" s="343"/>
      <c r="I301" s="343"/>
      <c r="J301" s="343"/>
      <c r="K301" s="343"/>
      <c r="L301" s="343"/>
      <c r="M301" s="343"/>
      <c r="N301" s="343"/>
      <c r="O301" s="344"/>
      <c r="P301" s="340" t="s">
        <v>40</v>
      </c>
      <c r="Q301" s="341"/>
      <c r="R301" s="341"/>
      <c r="S301" s="341"/>
      <c r="T301" s="341"/>
      <c r="U301" s="341"/>
      <c r="V301" s="342"/>
      <c r="W301" s="42" t="s">
        <v>0</v>
      </c>
      <c r="X301" s="43">
        <f>IFERROR(SUMPRODUCT(X279:X299*H279:H299),"0")</f>
        <v>0</v>
      </c>
      <c r="Y301" s="43">
        <f>IFERROR(SUMPRODUCT(Y279:Y299*H279:H299),"0")</f>
        <v>0</v>
      </c>
      <c r="Z301" s="42"/>
      <c r="AA301" s="67"/>
      <c r="AB301" s="67"/>
      <c r="AC301" s="67"/>
    </row>
    <row r="302" spans="1:68" ht="15" customHeight="1" x14ac:dyDescent="0.2">
      <c r="A302" s="343"/>
      <c r="B302" s="343"/>
      <c r="C302" s="343"/>
      <c r="D302" s="343"/>
      <c r="E302" s="343"/>
      <c r="F302" s="343"/>
      <c r="G302" s="343"/>
      <c r="H302" s="343"/>
      <c r="I302" s="343"/>
      <c r="J302" s="343"/>
      <c r="K302" s="343"/>
      <c r="L302" s="343"/>
      <c r="M302" s="343"/>
      <c r="N302" s="343"/>
      <c r="O302" s="348"/>
      <c r="P302" s="345" t="s">
        <v>33</v>
      </c>
      <c r="Q302" s="346"/>
      <c r="R302" s="346"/>
      <c r="S302" s="346"/>
      <c r="T302" s="346"/>
      <c r="U302" s="346"/>
      <c r="V302" s="347"/>
      <c r="W302" s="42" t="s">
        <v>0</v>
      </c>
      <c r="X302" s="43">
        <f>IFERROR(X24+X33+X39+X44+X60+X66+X71+X77+X87+X94+X105+X111+X118+X124+X129+X134+X140+X145+X151+X159+X164+X172+X177+X185+X192+X202+X210+X215+X220+X226+X232+X239+X244+X250+X254+X262+X266+X271+X277+X301,"0")</f>
        <v>0</v>
      </c>
      <c r="Y302" s="43">
        <f>IFERROR(Y24+Y33+Y39+Y44+Y60+Y66+Y71+Y77+Y87+Y94+Y105+Y111+Y118+Y124+Y129+Y134+Y140+Y145+Y151+Y159+Y164+Y172+Y177+Y185+Y192+Y202+Y210+Y215+Y220+Y226+Y232+Y239+Y244+Y250+Y254+Y262+Y266+Y271+Y277+Y301,"0")</f>
        <v>0</v>
      </c>
      <c r="Z302" s="42"/>
      <c r="AA302" s="67"/>
      <c r="AB302" s="67"/>
      <c r="AC302" s="67"/>
    </row>
    <row r="303" spans="1:68" x14ac:dyDescent="0.2">
      <c r="A303" s="343"/>
      <c r="B303" s="343"/>
      <c r="C303" s="343"/>
      <c r="D303" s="343"/>
      <c r="E303" s="343"/>
      <c r="F303" s="343"/>
      <c r="G303" s="343"/>
      <c r="H303" s="343"/>
      <c r="I303" s="343"/>
      <c r="J303" s="343"/>
      <c r="K303" s="343"/>
      <c r="L303" s="343"/>
      <c r="M303" s="343"/>
      <c r="N303" s="343"/>
      <c r="O303" s="348"/>
      <c r="P303" s="345" t="s">
        <v>34</v>
      </c>
      <c r="Q303" s="346"/>
      <c r="R303" s="346"/>
      <c r="S303" s="346"/>
      <c r="T303" s="346"/>
      <c r="U303" s="346"/>
      <c r="V303" s="347"/>
      <c r="W303" s="42" t="s">
        <v>0</v>
      </c>
      <c r="X303" s="43">
        <f>IFERROR(SUM(BM22:BM299),"0")</f>
        <v>0</v>
      </c>
      <c r="Y303" s="43">
        <f>IFERROR(SUM(BN22:BN299),"0")</f>
        <v>0</v>
      </c>
      <c r="Z303" s="42"/>
      <c r="AA303" s="67"/>
      <c r="AB303" s="67"/>
      <c r="AC303" s="67"/>
    </row>
    <row r="304" spans="1:68" x14ac:dyDescent="0.2">
      <c r="A304" s="343"/>
      <c r="B304" s="343"/>
      <c r="C304" s="343"/>
      <c r="D304" s="343"/>
      <c r="E304" s="343"/>
      <c r="F304" s="343"/>
      <c r="G304" s="343"/>
      <c r="H304" s="343"/>
      <c r="I304" s="343"/>
      <c r="J304" s="343"/>
      <c r="K304" s="343"/>
      <c r="L304" s="343"/>
      <c r="M304" s="343"/>
      <c r="N304" s="343"/>
      <c r="O304" s="348"/>
      <c r="P304" s="345" t="s">
        <v>35</v>
      </c>
      <c r="Q304" s="346"/>
      <c r="R304" s="346"/>
      <c r="S304" s="346"/>
      <c r="T304" s="346"/>
      <c r="U304" s="346"/>
      <c r="V304" s="347"/>
      <c r="W304" s="42" t="s">
        <v>20</v>
      </c>
      <c r="X304" s="44">
        <f>ROUNDUP(SUM(BO22:BO299),0)</f>
        <v>0</v>
      </c>
      <c r="Y304" s="44">
        <f>ROUNDUP(SUM(BP22:BP299),0)</f>
        <v>0</v>
      </c>
      <c r="Z304" s="42"/>
      <c r="AA304" s="67"/>
      <c r="AB304" s="67"/>
      <c r="AC304" s="67"/>
    </row>
    <row r="305" spans="1:35" x14ac:dyDescent="0.2">
      <c r="A305" s="343"/>
      <c r="B305" s="343"/>
      <c r="C305" s="343"/>
      <c r="D305" s="343"/>
      <c r="E305" s="343"/>
      <c r="F305" s="343"/>
      <c r="G305" s="343"/>
      <c r="H305" s="343"/>
      <c r="I305" s="343"/>
      <c r="J305" s="343"/>
      <c r="K305" s="343"/>
      <c r="L305" s="343"/>
      <c r="M305" s="343"/>
      <c r="N305" s="343"/>
      <c r="O305" s="348"/>
      <c r="P305" s="345" t="s">
        <v>36</v>
      </c>
      <c r="Q305" s="346"/>
      <c r="R305" s="346"/>
      <c r="S305" s="346"/>
      <c r="T305" s="346"/>
      <c r="U305" s="346"/>
      <c r="V305" s="347"/>
      <c r="W305" s="42" t="s">
        <v>0</v>
      </c>
      <c r="X305" s="43">
        <f>GrossWeightTotal+PalletQtyTotal*25</f>
        <v>0</v>
      </c>
      <c r="Y305" s="43">
        <f>GrossWeightTotalR+PalletQtyTotalR*25</f>
        <v>0</v>
      </c>
      <c r="Z305" s="42"/>
      <c r="AA305" s="67"/>
      <c r="AB305" s="67"/>
      <c r="AC305" s="67"/>
    </row>
    <row r="306" spans="1:35" x14ac:dyDescent="0.2">
      <c r="A306" s="343"/>
      <c r="B306" s="343"/>
      <c r="C306" s="343"/>
      <c r="D306" s="343"/>
      <c r="E306" s="343"/>
      <c r="F306" s="343"/>
      <c r="G306" s="343"/>
      <c r="H306" s="343"/>
      <c r="I306" s="343"/>
      <c r="J306" s="343"/>
      <c r="K306" s="343"/>
      <c r="L306" s="343"/>
      <c r="M306" s="343"/>
      <c r="N306" s="343"/>
      <c r="O306" s="348"/>
      <c r="P306" s="345" t="s">
        <v>37</v>
      </c>
      <c r="Q306" s="346"/>
      <c r="R306" s="346"/>
      <c r="S306" s="346"/>
      <c r="T306" s="346"/>
      <c r="U306" s="346"/>
      <c r="V306" s="347"/>
      <c r="W306" s="42" t="s">
        <v>20</v>
      </c>
      <c r="X306" s="43">
        <f>IFERROR(X23+X32+X38+X43+X59+X65+X70+X76+X86+X93+X104+X110+X117+X123+X128+X133+X139+X144+X150+X158+X163+X171+X176+X184+X191+X201+X209+X214+X219+X225+X231+X238+X243+X249+X253+X261+X265+X270+X276+X300,"0")</f>
        <v>0</v>
      </c>
      <c r="Y306" s="43">
        <f>IFERROR(Y23+Y32+Y38+Y43+Y59+Y65+Y70+Y76+Y86+Y93+Y104+Y110+Y117+Y123+Y128+Y133+Y139+Y144+Y150+Y158+Y163+Y171+Y176+Y184+Y191+Y201+Y209+Y214+Y219+Y225+Y231+Y238+Y243+Y249+Y253+Y261+Y265+Y270+Y276+Y300,"0")</f>
        <v>0</v>
      </c>
      <c r="Z306" s="42"/>
      <c r="AA306" s="67"/>
      <c r="AB306" s="67"/>
      <c r="AC306" s="67"/>
    </row>
    <row r="307" spans="1:35" ht="14.25" x14ac:dyDescent="0.2">
      <c r="A307" s="343"/>
      <c r="B307" s="343"/>
      <c r="C307" s="343"/>
      <c r="D307" s="343"/>
      <c r="E307" s="343"/>
      <c r="F307" s="343"/>
      <c r="G307" s="343"/>
      <c r="H307" s="343"/>
      <c r="I307" s="343"/>
      <c r="J307" s="343"/>
      <c r="K307" s="343"/>
      <c r="L307" s="343"/>
      <c r="M307" s="343"/>
      <c r="N307" s="343"/>
      <c r="O307" s="348"/>
      <c r="P307" s="345" t="s">
        <v>38</v>
      </c>
      <c r="Q307" s="346"/>
      <c r="R307" s="346"/>
      <c r="S307" s="346"/>
      <c r="T307" s="346"/>
      <c r="U307" s="346"/>
      <c r="V307" s="347"/>
      <c r="W307" s="45" t="s">
        <v>52</v>
      </c>
      <c r="X307" s="42"/>
      <c r="Y307" s="42"/>
      <c r="Z307" s="42">
        <f>IFERROR(Z23+Z32+Z38+Z43+Z59+Z65+Z70+Z76+Z86+Z93+Z104+Z110+Z117+Z123+Z128+Z133+Z139+Z144+Z150+Z158+Z163+Z171+Z176+Z184+Z191+Z201+Z209+Z214+Z219+Z225+Z231+Z238+Z243+Z249+Z253+Z261+Z265+Z270+Z276+Z300,"0")</f>
        <v>0</v>
      </c>
      <c r="AA307" s="67"/>
      <c r="AB307" s="67"/>
      <c r="AC307" s="67"/>
    </row>
    <row r="308" spans="1:35" ht="13.5" thickBot="1" x14ac:dyDescent="0.25"/>
    <row r="309" spans="1:35" ht="27" thickTop="1" thickBot="1" x14ac:dyDescent="0.25">
      <c r="A309" s="46" t="s">
        <v>9</v>
      </c>
      <c r="B309" s="88" t="s">
        <v>81</v>
      </c>
      <c r="C309" s="331" t="s">
        <v>45</v>
      </c>
      <c r="D309" s="331" t="s">
        <v>45</v>
      </c>
      <c r="E309" s="331" t="s">
        <v>45</v>
      </c>
      <c r="F309" s="331" t="s">
        <v>45</v>
      </c>
      <c r="G309" s="331" t="s">
        <v>45</v>
      </c>
      <c r="H309" s="331" t="s">
        <v>45</v>
      </c>
      <c r="I309" s="331" t="s">
        <v>45</v>
      </c>
      <c r="J309" s="331" t="s">
        <v>45</v>
      </c>
      <c r="K309" s="331" t="s">
        <v>45</v>
      </c>
      <c r="L309" s="331" t="s">
        <v>45</v>
      </c>
      <c r="M309" s="331" t="s">
        <v>45</v>
      </c>
      <c r="N309" s="332"/>
      <c r="O309" s="331" t="s">
        <v>45</v>
      </c>
      <c r="P309" s="331" t="s">
        <v>45</v>
      </c>
      <c r="Q309" s="331" t="s">
        <v>45</v>
      </c>
      <c r="R309" s="331" t="s">
        <v>45</v>
      </c>
      <c r="S309" s="331" t="s">
        <v>45</v>
      </c>
      <c r="T309" s="331" t="s">
        <v>45</v>
      </c>
      <c r="U309" s="331" t="s">
        <v>254</v>
      </c>
      <c r="V309" s="331" t="s">
        <v>254</v>
      </c>
      <c r="W309" s="88" t="s">
        <v>280</v>
      </c>
      <c r="X309" s="331" t="s">
        <v>302</v>
      </c>
      <c r="Y309" s="331" t="s">
        <v>302</v>
      </c>
      <c r="Z309" s="331" t="s">
        <v>302</v>
      </c>
      <c r="AA309" s="331" t="s">
        <v>302</v>
      </c>
      <c r="AB309" s="331" t="s">
        <v>302</v>
      </c>
      <c r="AC309" s="331" t="s">
        <v>302</v>
      </c>
      <c r="AD309" s="331" t="s">
        <v>302</v>
      </c>
      <c r="AE309" s="88" t="s">
        <v>362</v>
      </c>
      <c r="AF309" s="331" t="s">
        <v>367</v>
      </c>
      <c r="AG309" s="331" t="s">
        <v>367</v>
      </c>
      <c r="AH309" s="88" t="s">
        <v>377</v>
      </c>
      <c r="AI309" s="88" t="s">
        <v>255</v>
      </c>
    </row>
    <row r="310" spans="1:35" ht="14.25" customHeight="1" thickTop="1" x14ac:dyDescent="0.2">
      <c r="A310" s="333" t="s">
        <v>10</v>
      </c>
      <c r="B310" s="331" t="s">
        <v>81</v>
      </c>
      <c r="C310" s="331" t="s">
        <v>90</v>
      </c>
      <c r="D310" s="331" t="s">
        <v>103</v>
      </c>
      <c r="E310" s="331" t="s">
        <v>112</v>
      </c>
      <c r="F310" s="331" t="s">
        <v>118</v>
      </c>
      <c r="G310" s="331" t="s">
        <v>147</v>
      </c>
      <c r="H310" s="331" t="s">
        <v>154</v>
      </c>
      <c r="I310" s="331" t="s">
        <v>159</v>
      </c>
      <c r="J310" s="331" t="s">
        <v>167</v>
      </c>
      <c r="K310" s="331" t="s">
        <v>184</v>
      </c>
      <c r="L310" s="331" t="s">
        <v>195</v>
      </c>
      <c r="M310" s="331" t="s">
        <v>212</v>
      </c>
      <c r="N310" s="1"/>
      <c r="O310" s="331" t="s">
        <v>218</v>
      </c>
      <c r="P310" s="331" t="s">
        <v>227</v>
      </c>
      <c r="Q310" s="331" t="s">
        <v>233</v>
      </c>
      <c r="R310" s="331" t="s">
        <v>238</v>
      </c>
      <c r="S310" s="331" t="s">
        <v>242</v>
      </c>
      <c r="T310" s="331" t="s">
        <v>250</v>
      </c>
      <c r="U310" s="331" t="s">
        <v>255</v>
      </c>
      <c r="V310" s="331" t="s">
        <v>259</v>
      </c>
      <c r="W310" s="331" t="s">
        <v>281</v>
      </c>
      <c r="X310" s="331" t="s">
        <v>303</v>
      </c>
      <c r="Y310" s="331" t="s">
        <v>312</v>
      </c>
      <c r="Z310" s="331" t="s">
        <v>322</v>
      </c>
      <c r="AA310" s="331" t="s">
        <v>337</v>
      </c>
      <c r="AB310" s="331" t="s">
        <v>348</v>
      </c>
      <c r="AC310" s="331" t="s">
        <v>352</v>
      </c>
      <c r="AD310" s="331" t="s">
        <v>356</v>
      </c>
      <c r="AE310" s="331" t="s">
        <v>363</v>
      </c>
      <c r="AF310" s="331" t="s">
        <v>368</v>
      </c>
      <c r="AG310" s="331" t="s">
        <v>374</v>
      </c>
      <c r="AH310" s="331" t="s">
        <v>378</v>
      </c>
      <c r="AI310" s="331" t="s">
        <v>255</v>
      </c>
    </row>
    <row r="311" spans="1:35" ht="13.5" thickBot="1" x14ac:dyDescent="0.25">
      <c r="A311" s="334"/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1"/>
      <c r="N311" s="1"/>
      <c r="O311" s="331"/>
      <c r="P311" s="331"/>
      <c r="Q311" s="331"/>
      <c r="R311" s="331"/>
      <c r="S311" s="331"/>
      <c r="T311" s="331"/>
      <c r="U311" s="331"/>
      <c r="V311" s="331"/>
      <c r="W311" s="331"/>
      <c r="X311" s="331"/>
      <c r="Y311" s="331"/>
      <c r="Z311" s="331"/>
      <c r="AA311" s="331"/>
      <c r="AB311" s="331"/>
      <c r="AC311" s="331"/>
      <c r="AD311" s="331"/>
      <c r="AE311" s="331"/>
      <c r="AF311" s="331"/>
      <c r="AG311" s="331"/>
      <c r="AH311" s="331"/>
      <c r="AI311" s="331"/>
    </row>
    <row r="312" spans="1:35" ht="18" thickTop="1" thickBot="1" x14ac:dyDescent="0.25">
      <c r="A312" s="46" t="s">
        <v>13</v>
      </c>
      <c r="B312" s="52">
        <f>IFERROR(X22*H22,"0")</f>
        <v>0</v>
      </c>
      <c r="C312" s="52">
        <f>IFERROR(X28*H28,"0")+IFERROR(X29*H29,"0")+IFERROR(X30*H30,"0")+IFERROR(X31*H31,"0")</f>
        <v>0</v>
      </c>
      <c r="D312" s="52">
        <f>IFERROR(X36*H36,"0")+IFERROR(X37*H37,"0")</f>
        <v>0</v>
      </c>
      <c r="E312" s="52">
        <f>IFERROR(X42*H42,"0")</f>
        <v>0</v>
      </c>
      <c r="F312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12" s="52">
        <f>IFERROR(X63*H63,"0")+IFERROR(X64*H64,"0")</f>
        <v>0</v>
      </c>
      <c r="H312" s="52">
        <f>IFERROR(X69*H69,"0")</f>
        <v>0</v>
      </c>
      <c r="I312" s="52">
        <f>IFERROR(X74*H74,"0")+IFERROR(X75*H75,"0")</f>
        <v>0</v>
      </c>
      <c r="J312" s="52">
        <f>IFERROR(X80*H80,"0")+IFERROR(X81*H81,"0")+IFERROR(X82*H82,"0")+IFERROR(X83*H83,"0")+IFERROR(X84*H84,"0")+IFERROR(X85*H85,"0")</f>
        <v>0</v>
      </c>
      <c r="K312" s="52">
        <f>IFERROR(X90*H90,"0")+IFERROR(X91*H91,"0")+IFERROR(X92*H92,"0")</f>
        <v>0</v>
      </c>
      <c r="L312" s="52">
        <f>IFERROR(X97*H97,"0")+IFERROR(X98*H98,"0")+IFERROR(X99*H99,"0")+IFERROR(X100*H100,"0")+IFERROR(X101*H101,"0")+IFERROR(X102*H102,"0")+IFERROR(X103*H103,"0")</f>
        <v>0</v>
      </c>
      <c r="M312" s="52">
        <f>IFERROR(X108*H108,"0")+IFERROR(X109*H109,"0")</f>
        <v>0</v>
      </c>
      <c r="N312" s="1"/>
      <c r="O312" s="52">
        <f>IFERROR(X114*H114,"0")+IFERROR(X115*H115,"0")+IFERROR(X116*H116,"0")</f>
        <v>0</v>
      </c>
      <c r="P312" s="52">
        <f>IFERROR(X121*H121,"0")+IFERROR(X122*H122,"0")</f>
        <v>0</v>
      </c>
      <c r="Q312" s="52">
        <f>IFERROR(X127*H127,"0")</f>
        <v>0</v>
      </c>
      <c r="R312" s="52">
        <f>IFERROR(X132*H132,"0")</f>
        <v>0</v>
      </c>
      <c r="S312" s="52">
        <f>IFERROR(X137*H137,"0")+IFERROR(X138*H138,"0")</f>
        <v>0</v>
      </c>
      <c r="T312" s="52">
        <f>IFERROR(X143*H143,"0")</f>
        <v>0</v>
      </c>
      <c r="U312" s="52">
        <f>IFERROR(X149*H149,"0")</f>
        <v>0</v>
      </c>
      <c r="V312" s="52">
        <f>IFERROR(X154*H154,"0")+IFERROR(X155*H155,"0")+IFERROR(X156*H156,"0")+IFERROR(X157*H157,"0")+IFERROR(X161*H161,"0")+IFERROR(X162*H162,"0")</f>
        <v>0</v>
      </c>
      <c r="W312" s="52">
        <f>IFERROR(X168*H168,"0")+IFERROR(X169*H169,"0")+IFERROR(X170*H170,"0")+IFERROR(X174*H174,"0")+IFERROR(X175*H175,"0")</f>
        <v>0</v>
      </c>
      <c r="X312" s="52">
        <f>IFERROR(X181*H181,"0")+IFERROR(X182*H182,"0")+IFERROR(X183*H183,"0")</f>
        <v>0</v>
      </c>
      <c r="Y312" s="52">
        <f>IFERROR(X188*H188,"0")+IFERROR(X189*H189,"0")+IFERROR(X190*H190,"0")</f>
        <v>0</v>
      </c>
      <c r="Z312" s="52">
        <f>IFERROR(X195*H195,"0")+IFERROR(X196*H196,"0")+IFERROR(X197*H197,"0")+IFERROR(X198*H198,"0")+IFERROR(X199*H199,"0")+IFERROR(X200*H200,"0")</f>
        <v>0</v>
      </c>
      <c r="AA312" s="52">
        <f>IFERROR(X205*H205,"0")+IFERROR(X206*H206,"0")+IFERROR(X207*H207,"0")+IFERROR(X208*H208,"0")</f>
        <v>0</v>
      </c>
      <c r="AB312" s="52">
        <f>IFERROR(X213*H213,"0")</f>
        <v>0</v>
      </c>
      <c r="AC312" s="52">
        <f>IFERROR(X218*H218,"0")</f>
        <v>0</v>
      </c>
      <c r="AD312" s="52">
        <f>IFERROR(X223*H223,"0")+IFERROR(X224*H224,"0")</f>
        <v>0</v>
      </c>
      <c r="AE312" s="52">
        <f>IFERROR(X230*H230,"0")</f>
        <v>0</v>
      </c>
      <c r="AF312" s="52">
        <f>IFERROR(X236*H236,"0")+IFERROR(X237*H237,"0")</f>
        <v>0</v>
      </c>
      <c r="AG312" s="52">
        <f>IFERROR(X242*H242,"0")</f>
        <v>0</v>
      </c>
      <c r="AH312" s="52">
        <f>IFERROR(X248*H248,"0")+IFERROR(X252*H252,"0")</f>
        <v>0</v>
      </c>
      <c r="AI312" s="52">
        <f>IFERROR(X258*H258,"0")+IFERROR(X259*H259,"0")+IFERROR(X260*H260,"0")+IFERROR(X264*H264,"0")+IFERROR(X268*H268,"0")+IFERROR(X269*H269,"0")+IFERROR(X273*H273,"0")+IFERROR(X274*H274,"0")+IFERROR(X275*H275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</f>
        <v>0</v>
      </c>
    </row>
    <row r="313" spans="1:35" ht="13.5" thickTop="1" x14ac:dyDescent="0.2">
      <c r="C313" s="1"/>
    </row>
    <row r="314" spans="1:35" ht="19.5" customHeight="1" x14ac:dyDescent="0.2">
      <c r="A314" s="70" t="s">
        <v>62</v>
      </c>
      <c r="B314" s="70" t="s">
        <v>63</v>
      </c>
      <c r="C314" s="70" t="s">
        <v>65</v>
      </c>
    </row>
    <row r="315" spans="1:35" x14ac:dyDescent="0.2">
      <c r="A315" s="71">
        <f>SUMPRODUCT(--(BB:BB="ЗПФ"),--(W:W="кор"),H:H,Y:Y)+SUMPRODUCT(--(BB:BB="ЗПФ"),--(W:W="кг"),Y:Y)</f>
        <v>0</v>
      </c>
      <c r="B315" s="72">
        <f>SUMPRODUCT(--(BB:BB="ПГП"),--(W:W="кор"),H:H,Y:Y)+SUMPRODUCT(--(BB:BB="ПГП"),--(W:W="кг"),Y:Y)</f>
        <v>0</v>
      </c>
      <c r="C315" s="72">
        <f>SUMPRODUCT(--(BB:BB="КИЗ"),--(W:W="кор"),H:H,Y:Y)+SUMPRODUCT(--(BB:BB="КИЗ"),--(W:W="кг"),Y:Y)</f>
        <v>0</v>
      </c>
    </row>
  </sheetData>
  <sheetProtection algorithmName="SHA-512" hashValue="JtevWIPN+ub5pqbwNtJAXWjO005toScwGuiGF1xUeUYNr9tjDkKu6i7dZumwWjybZxt10W0kYPKvsU/5c8wrAA==" saltValue="e0XSAyY3WhsgBqii7Z3K4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5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A166:Z166"/>
    <mergeCell ref="A167:Z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A179:Z179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A212:Z212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P219:V219"/>
    <mergeCell ref="A219:O220"/>
    <mergeCell ref="P220:V220"/>
    <mergeCell ref="A221:Z221"/>
    <mergeCell ref="A222:Z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P243:V243"/>
    <mergeCell ref="A243:O244"/>
    <mergeCell ref="P244:V244"/>
    <mergeCell ref="A245:Z245"/>
    <mergeCell ref="A246:Z246"/>
    <mergeCell ref="A247:Z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P253:V253"/>
    <mergeCell ref="A253:O254"/>
    <mergeCell ref="P254:V254"/>
    <mergeCell ref="A255:Z255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D264:E264"/>
    <mergeCell ref="P264:T264"/>
    <mergeCell ref="P265:V265"/>
    <mergeCell ref="A265:O266"/>
    <mergeCell ref="P266:V266"/>
    <mergeCell ref="A267:Z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P302:V302"/>
    <mergeCell ref="A302:O307"/>
    <mergeCell ref="P303:V303"/>
    <mergeCell ref="P304:V304"/>
    <mergeCell ref="P305:V305"/>
    <mergeCell ref="P306:V306"/>
    <mergeCell ref="P307:V307"/>
    <mergeCell ref="C309:T309"/>
    <mergeCell ref="U309:V309"/>
    <mergeCell ref="X309:AD309"/>
    <mergeCell ref="AF309:AG309"/>
    <mergeCell ref="A310:A311"/>
    <mergeCell ref="B310:B311"/>
    <mergeCell ref="C310:C311"/>
    <mergeCell ref="D310:D311"/>
    <mergeCell ref="E310:E311"/>
    <mergeCell ref="F310:F311"/>
    <mergeCell ref="G310:G311"/>
    <mergeCell ref="H310:H311"/>
    <mergeCell ref="I310:I311"/>
    <mergeCell ref="J310:J311"/>
    <mergeCell ref="K310:K311"/>
    <mergeCell ref="L310:L311"/>
    <mergeCell ref="M310:M311"/>
    <mergeCell ref="O310:O311"/>
    <mergeCell ref="P310:P311"/>
    <mergeCell ref="Q310:Q311"/>
    <mergeCell ref="R310:R311"/>
    <mergeCell ref="S310:S311"/>
    <mergeCell ref="T310:T311"/>
    <mergeCell ref="U310:U311"/>
    <mergeCell ref="AE310:AE311"/>
    <mergeCell ref="AF310:AF311"/>
    <mergeCell ref="AG310:AG311"/>
    <mergeCell ref="AH310:AH311"/>
    <mergeCell ref="AI310:AI311"/>
    <mergeCell ref="V310:V311"/>
    <mergeCell ref="W310:W311"/>
    <mergeCell ref="X310:X311"/>
    <mergeCell ref="Y310:Y311"/>
    <mergeCell ref="Z310:Z311"/>
    <mergeCell ref="AA310:AA311"/>
    <mergeCell ref="AB310:AB311"/>
    <mergeCell ref="AC310:AC311"/>
    <mergeCell ref="AD310:AD311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38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">
      <formula1>IF(AK30&gt;0,OR(X30=0,AND(IF(X30-AK30&gt;=0,TRUE,FALSE),X30&gt;0)),FALSE)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">
      <formula1>IF(AK31&gt;0,OR(X31=0,AND(IF(X31-AK31&gt;=0,TRUE,FALSE),X31&gt;0)),FALSE)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">
      <formula1>IF(AK37&gt;0,OR(X37=0,AND(IF(X37-AK37&gt;=0,TRUE,FALSE),X37&gt;0,IF(X37/K37=ROUND(X37/K37,0),TRUE,FALSE))),FALSE)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">
      <formula1>IF(AK42&gt;0,OR(X42=0,AND(IF(X42-AK42&gt;=0,TRUE,FALSE),X42&gt;0,IF(X42/K42=ROUND(X42/K42,0),TRUE,FALSE))),FALSE)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7">
      <formula1>IF(AK47&gt;0,OR(X47=0,AND(IF(X47-AK47&gt;=0,TRUE,FALSE),X47&gt;0)),FALSE)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8">
      <formula1>IF(AK48&gt;0,OR(X48=0,AND(IF(X48-AK48&gt;=0,TRUE,FALSE),X48&gt;0)),FALSE)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9">
      <formula1>IF(AK49&gt;0,OR(X49=0,AND(IF(X49-AK49&gt;=0,TRUE,FALSE),X49&gt;0)),FALSE)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0">
      <formula1>IF(AK50&gt;0,OR(X50=0,AND(IF(X50-AK50&gt;=0,TRUE,FALSE),X50&gt;0,IF(X50/J50=ROUND(X50/J50,0),TRUE,FALSE))),FALSE)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1">
      <formula1>IF(AK51&gt;0,OR(X51=0,AND(IF(X51-AK51&gt;=0,TRUE,FALSE),X51&gt;0)),FALSE)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2">
      <formula1>IF(AK52&gt;0,OR(X52=0,AND(IF(X52-AK52&gt;=0,TRUE,FALSE),X52&gt;0,IF(X52/K52=ROUND(X52/K52,0),TRUE,FALSE))),FALSE)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3">
      <formula1>IF(AK53&gt;0,OR(X53=0,AND(IF(X53-AK53&gt;=0,TRUE,FALSE),X53&gt;0)),FALSE)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4">
      <formula1>IF(AK54&gt;0,OR(X54=0,AND(IF(X54-AK54&gt;=0,TRUE,FALSE),X54&gt;0,IF(X54/K54=ROUND(X54/K54,0),TRUE,FALSE))),FALSE)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5">
      <formula1>IF(AK55&gt;0,OR(X55=0,AND(IF(X55-AK55&gt;=0,TRUE,FALSE),X55&gt;0)),FALSE)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6">
      <formula1>IF(AK56&gt;0,OR(X56=0,AND(IF(X56-AK56&gt;=0,TRUE,FALSE),X56&gt;0,IF(X56/K56=ROUND(X56/K56,0),TRUE,FALSE))),FALSE)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7">
      <formula1>IF(AK57&gt;0,OR(X57=0,AND(IF(X57-AK57&gt;=0,TRUE,FALSE),X57&gt;0)),FALSE)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8">
      <formula1>IF(AK58&gt;0,OR(X58=0,AND(IF(X58-AK58&gt;=0,TRUE,FALSE),X58&gt;0,IF(X58/K58=ROUND(X58/K58,0),TRUE,FALSE))),FALSE)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">
      <formula1>IF(AK63&gt;0,OR(X63=0,AND(IF(X63-AK63&gt;=0,TRUE,FALSE),X63&gt;0,IF(X63/J63=ROUND(X63/J63,0),TRUE,FALSE))),FALSE)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4">
      <formula1>IF(AK64&gt;0,OR(X64=0,AND(IF(X64-AK64&gt;=0,TRUE,FALSE),X64&gt;0,IF(X64/J64=ROUND(X64/J64,0),TRUE,FALSE))),FALSE)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9">
      <formula1>IF(AK69&gt;0,OR(X69=0,AND(IF(X69-AK69&gt;=0,TRUE,FALSE),X69&gt;0)),FALSE)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4">
      <formula1>IF(AK74&gt;0,OR(X74=0,AND(IF(X74-AK74&gt;=0,TRUE,FALSE),X74&gt;0)),FALSE)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5">
      <formula1>IF(AK75&gt;0,OR(X75=0,AND(IF(X75-AK75&gt;=0,TRUE,FALSE),X75&gt;0)),FALSE)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0">
      <formula1>IF(AK80&gt;0,OR(X80=0,AND(IF(X80-AK80&gt;=0,TRUE,FALSE),X80&gt;0)),FALSE)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1">
      <formula1>IF(AK81&gt;0,OR(X81=0,AND(IF(X81-AK81&gt;=0,TRUE,FALSE),X81&gt;0)),FALSE)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2">
      <formula1>IF(AK82&gt;0,OR(X82=0,AND(IF(X82-AK82&gt;=0,TRUE,FALSE),X82&gt;0)),FALSE)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3">
      <formula1>IF(AK83&gt;0,OR(X83=0,AND(IF(X83-AK83&gt;=0,TRUE,FALSE),X83&gt;0)),FALSE)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4">
      <formula1>IF(AK84&gt;0,OR(X84=0,AND(IF(X84-AK84&gt;=0,TRUE,FALSE),X84&gt;0)),FALSE)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5">
      <formula1>IF(AK85&gt;0,OR(X85=0,AND(IF(X85-AK85&gt;=0,TRUE,FALSE),X85&gt;0)),FALSE)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0">
      <formula1>IF(AK90&gt;0,OR(X90=0,AND(IF(X90-AK90&gt;=0,TRUE,FALSE),X90&gt;0)),FALSE)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1">
      <formula1>IF(AK91&gt;0,OR(X91=0,AND(IF(X91-AK91&gt;=0,TRUE,FALSE),X91&gt;0)),FALSE)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2">
      <formula1>IF(AK92&gt;0,OR(X92=0,AND(IF(X92-AK92&gt;=0,TRUE,FALSE),X92&gt;0)),FALSE)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7">
      <formula1>IF(AK97&gt;0,OR(X97=0,AND(IF(X97-AK97&gt;=0,TRUE,FALSE),X97&gt;0)),FALSE)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8">
      <formula1>IF(AK98&gt;0,OR(X98=0,AND(IF(X98-AK98&gt;=0,TRUE,FALSE),X98&gt;0)),FALSE)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9">
      <formula1>IF(AK99&gt;0,OR(X99=0,AND(IF(X99-AK99&gt;=0,TRUE,FALSE),X99&gt;0,IF(X99/J99=ROUND(X99/J99,0),TRUE,FALSE))),FALSE)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0">
      <formula1>IF(AK100&gt;0,OR(X100=0,AND(IF(X100-AK100&gt;=0,TRUE,FALSE),X100&gt;0)),FALSE)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">
      <formula1>IF(AK101&gt;0,OR(X101=0,AND(IF(X101-AK101&gt;=0,TRUE,FALSE),X101&gt;0,IF(X101/K101=ROUND(X101/K101,0),TRUE,FALSE))),FALSE)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2">
      <formula1>IF(AK102&gt;0,OR(X102=0,AND(IF(X102-AK102&gt;=0,TRUE,FALSE),X102&gt;0)),FALSE)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3">
      <formula1>IF(AK103&gt;0,OR(X103=0,AND(IF(X103-AK103&gt;=0,TRUE,FALSE),X103&gt;0,IF(X103/K103=ROUND(X103/K103,0),TRUE,FALSE))),FALSE)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8">
      <formula1>IF(AK108&gt;0,OR(X108=0,AND(IF(X108-AK108&gt;=0,TRUE,FALSE),X108&gt;0)),FALSE)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9">
      <formula1>IF(AK109&gt;0,OR(X109=0,AND(IF(X109-AK109&gt;=0,TRUE,FALSE),X109&gt;0)),FALSE)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4">
      <formula1>IF(AK114&gt;0,OR(X114=0,AND(IF(X114-AK114&gt;=0,TRUE,FALSE),X114&gt;0)),FALSE)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5">
      <formula1>IF(AK115&gt;0,OR(X115=0,AND(IF(X115-AK115&gt;=0,TRUE,FALSE),X115&gt;0)),FALSE)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6">
      <formula1>IF(AK116&gt;0,OR(X116=0,AND(IF(X116-AK116&gt;=0,TRUE,FALSE),X116&gt;0)),FALSE)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1">
      <formula1>IF(AK121&gt;0,OR(X121=0,AND(IF(X121-AK121&gt;=0,TRUE,FALSE),X121&gt;0)),FALSE)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2">
      <formula1>IF(AK122&gt;0,OR(X122=0,AND(IF(X122-AK122&gt;=0,TRUE,FALSE),X122&gt;0)),FALSE)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7">
      <formula1>IF(AK127&gt;0,OR(X127=0,AND(IF(X127-AK127&gt;=0,TRUE,FALSE),X127&gt;0)),FALSE)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2">
      <formula1>IF(AK132&gt;0,OR(X132=0,AND(IF(X132-AK132&gt;=0,TRUE,FALSE),X132&gt;0)),FALSE)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7">
      <formula1>IF(AK137&gt;0,OR(X137=0,AND(IF(X137-AK137&gt;=0,TRUE,FALSE),X137&gt;0)),FALSE)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8">
      <formula1>IF(AK138&gt;0,OR(X138=0,AND(IF(X138-AK138&gt;=0,TRUE,FALSE),X138&gt;0)),FALSE)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3">
      <formula1>IF(AK143&gt;0,OR(X143=0,AND(IF(X143-AK143&gt;=0,TRUE,FALSE),X143&gt;0)),FALSE)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49">
      <formula1>IF(AK149&gt;0,OR(X149=0,AND(IF(X149-AK149&gt;=0,TRUE,FALSE),X149&gt;0,IF(X149/K149=ROUND(X149/K149,0),TRUE,FALSE))),FALSE)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4">
      <formula1>IF(AK154&gt;0,OR(X154=0,AND(IF(X154-AK154&gt;=0,TRUE,FALSE),X154&gt;0)),FALSE)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5">
      <formula1>IF(AK155&gt;0,OR(X155=0,AND(IF(X155-AK155&gt;=0,TRUE,FALSE),X155&gt;0)),FALSE)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6">
      <formula1>IF(AK156&gt;0,OR(X156=0,AND(IF(X156-AK156&gt;=0,TRUE,FALSE),X156&gt;0)),FALSE)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7">
      <formula1>IF(AK157&gt;0,OR(X157=0,AND(IF(X157-AK157&gt;=0,TRUE,FALSE),X157&gt;0)),FALSE)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1">
      <formula1>IF(AK161&gt;0,OR(X161=0,AND(IF(X161-AK161&gt;=0,TRUE,FALSE),X161&gt;0)),FALSE)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2">
      <formula1>IF(AK162&gt;0,OR(X162=0,AND(IF(X162-AK162&gt;=0,TRUE,FALSE),X162&gt;0)),FALSE)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8">
      <formula1>IF(AK168&gt;0,OR(X168=0,AND(IF(X168-AK168&gt;=0,TRUE,FALSE),X168&gt;0,IF(X168/J168=ROUND(X168/J168,0),TRUE,FALSE))),FALSE)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9">
      <formula1>IF(AK169&gt;0,OR(X169=0,AND(IF(X169-AK169&gt;=0,TRUE,FALSE),X169&gt;0,IF(X169/J169=ROUND(X169/J169,0),TRUE,FALSE))),FALSE)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70">
      <formula1>IF(AK170&gt;0,OR(X170=0,AND(IF(X170-AK170&gt;=0,TRUE,FALSE),X170&gt;0,IF(X170/K170=ROUND(X170/K170,0),TRUE,FALSE))),FALSE)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4">
      <formula1>IF(AK174&gt;0,OR(X174=0,AND(IF(X174-AK174&gt;=0,TRUE,FALSE),X174&gt;0)),FALSE)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5">
      <formula1>IF(AK175&gt;0,OR(X175=0,AND(IF(X175-AK175&gt;=0,TRUE,FALSE),X175&gt;0)),FALSE)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1">
      <formula1>IF(AK181&gt;0,OR(X181=0,AND(IF(X181-AK181&gt;=0,TRUE,FALSE),X181&gt;0)),FALSE)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2">
      <formula1>IF(AK182&gt;0,OR(X182=0,AND(IF(X182-AK182&gt;=0,TRUE,FALSE),X182&gt;0)),FALSE)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3">
      <formula1>IF(AK183&gt;0,OR(X183=0,AND(IF(X183-AK183&gt;=0,TRUE,FALSE),X183&gt;0)),FALSE)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88">
      <formula1>IF(AK188&gt;0,OR(X188=0,AND(IF(X188-AK188&gt;=0,TRUE,FALSE),X188&gt;0,IF(X188/J188=ROUND(X188/J188,0),TRUE,FALSE))),FALSE)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9">
      <formula1>IF(AK189&gt;0,OR(X189=0,AND(IF(X189-AK189&gt;=0,TRUE,FALSE),X189&gt;0)),FALSE)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0">
      <formula1>IF(AK190&gt;0,OR(X190=0,AND(IF(X190-AK190&gt;=0,TRUE,FALSE),X190&gt;0,IF(X190/K190=ROUND(X190/K190,0),TRUE,FALSE))),FALSE)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5">
      <formula1>IF(AK195&gt;0,OR(X195=0,AND(IF(X195-AK195&gt;=0,TRUE,FALSE),X195&gt;0)),FALSE)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6">
      <formula1>IF(AK196&gt;0,OR(X196=0,AND(IF(X196-AK196&gt;=0,TRUE,FALSE),X196&gt;0,IF(X196/K196=ROUND(X196/K196,0),TRUE,FALSE))),FALSE)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7">
      <formula1>IF(AK197&gt;0,OR(X197=0,AND(IF(X197-AK197&gt;=0,TRUE,FALSE),X197&gt;0)),FALSE)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8">
      <formula1>IF(AK198&gt;0,OR(X198=0,AND(IF(X198-AK198&gt;=0,TRUE,FALSE),X198&gt;0)),FALSE)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9">
      <formula1>IF(AK199&gt;0,OR(X199=0,AND(IF(X199-AK199&gt;=0,TRUE,FALSE),X199&gt;0)),FALSE)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0">
      <formula1>IF(AK200&gt;0,OR(X200=0,AND(IF(X200-AK200&gt;=0,TRUE,FALSE),X200&gt;0,IF(X200/K200=ROUND(X200/K200,0),TRUE,FALSE))),FALSE)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5">
      <formula1>IF(AK205&gt;0,OR(X205=0,AND(IF(X205-AK205&gt;=0,TRUE,FALSE),X205&gt;0)),FALSE)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6">
      <formula1>IF(AK206&gt;0,OR(X206=0,AND(IF(X206-AK206&gt;=0,TRUE,FALSE),X206&gt;0)),FALSE)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7">
      <formula1>IF(AK207&gt;0,OR(X207=0,AND(IF(X207-AK207&gt;=0,TRUE,FALSE),X207&gt;0)),FALSE)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8">
      <formula1>IF(AK208&gt;0,OR(X208=0,AND(IF(X208-AK208&gt;=0,TRUE,FALSE),X208&gt;0,IF(X208/J208=ROUND(X208/J208,0),TRUE,FALSE))),FALSE)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3">
      <formula1>IF(AK213&gt;0,OR(X213=0,AND(IF(X213-AK213&gt;=0,TRUE,FALSE),X213&gt;0)),FALSE)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8">
      <formula1>IF(AK218&gt;0,OR(X218=0,AND(IF(X218-AK218&gt;=0,TRUE,FALSE),X218&gt;0)),FALSE)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3">
      <formula1>IF(AK223&gt;0,OR(X223=0,AND(IF(X223-AK223&gt;=0,TRUE,FALSE),X223&gt;0)),FALSE)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4">
      <formula1>IF(AK224&gt;0,OR(X224=0,AND(IF(X224-AK224&gt;=0,TRUE,FALSE),X224&gt;0)),FALSE)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0">
      <formula1>IF(AK230&gt;0,OR(X230=0,AND(IF(X230-AK230&gt;=0,TRUE,FALSE),X230&gt;0)),FALSE)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6">
      <formula1>IF(AK236&gt;0,OR(X236=0,AND(IF(X236-AK236&gt;=0,TRUE,FALSE),X236&gt;0)),FALSE)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7">
      <formula1>IF(AK237&gt;0,OR(X237=0,AND(IF(X237-AK237&gt;=0,TRUE,FALSE),X237&gt;0)),FALSE)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2">
      <formula1>IF(AK242&gt;0,OR(X242=0,AND(IF(X242-AK242&gt;=0,TRUE,FALSE),X242&gt;0)),FALSE)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8">
      <formula1>IF(AK248&gt;0,OR(X248=0,AND(IF(X248-AK248&gt;=0,TRUE,FALSE),X248&gt;0)),FALSE)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2">
      <formula1>IF(AK252&gt;0,OR(X252=0,AND(IF(X252-AK252&gt;=0,TRUE,FALSE),X252&gt;0)),FALSE)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58">
      <formula1>IF(AK258&gt;0,OR(X258=0,AND(IF(X258-AK258&gt;=0,TRUE,FALSE),X258&gt;0,IF(X258/K258=ROUND(X258/K258,0),TRUE,FALSE))),FALSE)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59">
      <formula1>IF(AK259&gt;0,OR(X259=0,AND(IF(X259-AK259&gt;=0,TRUE,FALSE),X259&gt;0,IF(X259/K259=ROUND(X259/K259,0),TRUE,FALSE))),FALSE)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0">
      <formula1>IF(AK260&gt;0,OR(X260=0,AND(IF(X260-AK260&gt;=0,TRUE,FALSE),X260&gt;0)),FALSE)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4">
      <formula1>IF(AK264&gt;0,OR(X264=0,AND(IF(X264-AK264&gt;=0,TRUE,FALSE),X264&gt;0)),FALSE)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8">
      <formula1>IF(AK268&gt;0,OR(X268=0,AND(IF(X268-AK268&gt;=0,TRUE,FALSE),X268&gt;0,IF(X268/K268=ROUND(X268/K268,0),TRUE,FALSE))),FALSE)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9">
      <formula1>IF(AK269&gt;0,OR(X269=0,AND(IF(X269-AK269&gt;=0,TRUE,FALSE),X269&gt;0)),FALSE)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3">
      <formula1>IF(AK273&gt;0,OR(X273=0,AND(IF(X273-AK273&gt;=0,TRUE,FALSE),X273&gt;0,IF(X273/K273=ROUND(X273/K273,0),TRUE,FALSE))),FALSE)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4">
      <formula1>IF(AK274&gt;0,OR(X274=0,AND(IF(X274-AK274&gt;=0,TRUE,FALSE),X274&gt;0,IF(X274/J274=ROUND(X274/J274,0),TRUE,FALSE))),FALSE)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5">
      <formula1>IF(AK275&gt;0,OR(X275=0,AND(IF(X275-AK275&gt;=0,TRUE,FALSE),X275&gt;0,IF(X275/K275=ROUND(X275/K275,0),TRUE,FALSE))),FALSE)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9">
      <formula1>IF(AK279&gt;0,OR(X279=0,AND(IF(X279-AK279&gt;=0,TRUE,FALSE),X279&gt;0)),FALSE)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0">
      <formula1>IF(AK280&gt;0,OR(X280=0,AND(IF(X280-AK280&gt;=0,TRUE,FALSE),X280&gt;0)),FALSE)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1">
      <formula1>IF(AK281&gt;0,OR(X281=0,AND(IF(X281-AK281&gt;=0,TRUE,FALSE),X281&gt;0)),FALSE)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2">
      <formula1>IF(AK282&gt;0,OR(X282=0,AND(IF(X282-AK282&gt;=0,TRUE,FALSE),X282&gt;0)),FALSE)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3">
      <formula1>IF(AK283&gt;0,OR(X283=0,AND(IF(X283-AK283&gt;=0,TRUE,FALSE),X283&gt;0)),FALSE)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4">
      <formula1>IF(AK284&gt;0,OR(X284=0,AND(IF(X284-AK284&gt;=0,TRUE,FALSE),X284&gt;0)),FALSE)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5">
      <formula1>IF(AK285&gt;0,OR(X285=0,AND(IF(X285-AK285&gt;=0,TRUE,FALSE),X285&gt;0)),FALSE)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6">
      <formula1>IF(AK286&gt;0,OR(X286=0,AND(IF(X286-AK286&gt;=0,TRUE,FALSE),X286&gt;0)),FALSE)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7">
      <formula1>IF(AK287&gt;0,OR(X287=0,AND(IF(X287-AK287&gt;=0,TRUE,FALSE),X287&gt;0)),FALSE)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8">
      <formula1>IF(AK288&gt;0,OR(X288=0,AND(IF(X288-AK288&gt;=0,TRUE,FALSE),X288&gt;0)),FALSE)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9">
      <formula1>IF(AK289&gt;0,OR(X289=0,AND(IF(X289-AK289&gt;=0,TRUE,FALSE),X289&gt;0)),FALSE)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0">
      <formula1>IF(AK290&gt;0,OR(X290=0,AND(IF(X290-AK290&gt;=0,TRUE,FALSE),X290&gt;0)),FALSE)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1">
      <formula1>IF(AK291&gt;0,OR(X291=0,AND(IF(X291-AK291&gt;=0,TRUE,FALSE),X291&gt;0)),FALSE)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2">
      <formula1>IF(AK292&gt;0,OR(X292=0,AND(IF(X292-AK292&gt;=0,TRUE,FALSE),X292&gt;0)),FALSE)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3">
      <formula1>IF(AK293&gt;0,OR(X293=0,AND(IF(X293-AK293&gt;=0,TRUE,FALSE),X293&gt;0)),FALSE)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4">
      <formula1>IF(AK294&gt;0,OR(X294=0,AND(IF(X294-AK294&gt;=0,TRUE,FALSE),X294&gt;0,IF(X294/K294=ROUND(X294/K294,0),TRUE,FALSE))),FALSE)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5">
      <formula1>IF(AK295&gt;0,OR(X295=0,AND(IF(X295-AK295&gt;=0,TRUE,FALSE),X295&gt;0)),FALSE)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6">
      <formula1>IF(AK296&gt;0,OR(X296=0,AND(IF(X296-AK296&gt;=0,TRUE,FALSE),X296&gt;0,IF(X296/K296=ROUND(X296/K296,0),TRUE,FALSE))),FALSE)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7">
      <formula1>IF(AK297&gt;0,OR(X297=0,AND(IF(X297-AK297&gt;=0,TRUE,FALSE),X297&gt;0)),FALSE)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8">
      <formula1>IF(AK298&gt;0,OR(X298=0,AND(IF(X298-AK298&gt;=0,TRUE,FALSE),X298&gt;0)),FALSE)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9">
      <formula1>IF(AK299&gt;0,OR(X299=0,AND(IF(X299-AK299&gt;=0,TRUE,FALSE),X299&gt;0)),FALSE)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9"/>
    </row>
    <row r="3" spans="2:8" x14ac:dyDescent="0.2">
      <c r="B3" s="53" t="s">
        <v>491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493</v>
      </c>
      <c r="D6" s="53" t="s">
        <v>494</v>
      </c>
      <c r="E6" s="53" t="s">
        <v>46</v>
      </c>
    </row>
    <row r="8" spans="2:8" x14ac:dyDescent="0.2">
      <c r="B8" s="53" t="s">
        <v>80</v>
      </c>
      <c r="C8" s="53" t="s">
        <v>493</v>
      </c>
      <c r="D8" s="53" t="s">
        <v>46</v>
      </c>
      <c r="E8" s="53" t="s">
        <v>46</v>
      </c>
    </row>
    <row r="10" spans="2:8" x14ac:dyDescent="0.2">
      <c r="B10" s="53" t="s">
        <v>495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496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497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498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499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500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501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502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503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504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505</v>
      </c>
      <c r="C20" s="53" t="s">
        <v>46</v>
      </c>
      <c r="D20" s="53" t="s">
        <v>46</v>
      </c>
      <c r="E20" s="53" t="s">
        <v>46</v>
      </c>
    </row>
  </sheetData>
  <sheetProtection algorithmName="SHA-512" hashValue="E9eEdcgGM9t9EgnOXt29hyoU3BlR/gryOpptAW9WCqdsL4R9WShHnoKGqToJzhVoX2XulC0Y8uKS7+kvMJ5AKQ==" saltValue="Kfxo3ShgiLoqzg7+5wm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526</vt:i4>
      </vt:variant>
    </vt:vector>
  </HeadingPairs>
  <TitlesOfParts>
    <vt:vector size="5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2024-12-10T12:23:39Z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