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FA543067-E1D5-4A70-BD26-C229F0D03B5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2" l="1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X279" i="2"/>
  <c r="X278" i="2"/>
  <c r="BO277" i="2"/>
  <c r="BM277" i="2"/>
  <c r="Z277" i="2"/>
  <c r="Y277" i="2"/>
  <c r="BN277" i="2" s="1"/>
  <c r="BO276" i="2"/>
  <c r="BM276" i="2"/>
  <c r="Z276" i="2"/>
  <c r="Y276" i="2"/>
  <c r="BP276" i="2" s="1"/>
  <c r="BO275" i="2"/>
  <c r="BM275" i="2"/>
  <c r="Z275" i="2"/>
  <c r="Y275" i="2"/>
  <c r="BN275" i="2" s="1"/>
  <c r="BO274" i="2"/>
  <c r="BM274" i="2"/>
  <c r="Z274" i="2"/>
  <c r="Y274" i="2"/>
  <c r="BP274" i="2" s="1"/>
  <c r="BO273" i="2"/>
  <c r="BM273" i="2"/>
  <c r="Z273" i="2"/>
  <c r="Y273" i="2"/>
  <c r="BN273" i="2" s="1"/>
  <c r="BO272" i="2"/>
  <c r="BM272" i="2"/>
  <c r="Z272" i="2"/>
  <c r="Y272" i="2"/>
  <c r="BP272" i="2" s="1"/>
  <c r="BO271" i="2"/>
  <c r="BM271" i="2"/>
  <c r="Z271" i="2"/>
  <c r="Y271" i="2"/>
  <c r="BN271" i="2" s="1"/>
  <c r="BO270" i="2"/>
  <c r="BM270" i="2"/>
  <c r="Z270" i="2"/>
  <c r="Y270" i="2"/>
  <c r="BP270" i="2" s="1"/>
  <c r="BO269" i="2"/>
  <c r="BM269" i="2"/>
  <c r="Z269" i="2"/>
  <c r="Y269" i="2"/>
  <c r="BN269" i="2" s="1"/>
  <c r="BO268" i="2"/>
  <c r="BM268" i="2"/>
  <c r="Z268" i="2"/>
  <c r="Y268" i="2"/>
  <c r="BP268" i="2" s="1"/>
  <c r="BO267" i="2"/>
  <c r="BM267" i="2"/>
  <c r="Z267" i="2"/>
  <c r="Y267" i="2"/>
  <c r="BN267" i="2" s="1"/>
  <c r="BO266" i="2"/>
  <c r="BM266" i="2"/>
  <c r="Z266" i="2"/>
  <c r="Y266" i="2"/>
  <c r="BP266" i="2" s="1"/>
  <c r="BO265" i="2"/>
  <c r="BM265" i="2"/>
  <c r="Z265" i="2"/>
  <c r="Y265" i="2"/>
  <c r="BN265" i="2" s="1"/>
  <c r="BO264" i="2"/>
  <c r="BM264" i="2"/>
  <c r="Z264" i="2"/>
  <c r="Y264" i="2"/>
  <c r="BP264" i="2" s="1"/>
  <c r="BO263" i="2"/>
  <c r="BM263" i="2"/>
  <c r="Z263" i="2"/>
  <c r="Y263" i="2"/>
  <c r="BO262" i="2"/>
  <c r="BM262" i="2"/>
  <c r="Z262" i="2"/>
  <c r="Y262" i="2"/>
  <c r="BP262" i="2" s="1"/>
  <c r="BO261" i="2"/>
  <c r="BM261" i="2"/>
  <c r="Z261" i="2"/>
  <c r="Y261" i="2"/>
  <c r="BN261" i="2" s="1"/>
  <c r="BO260" i="2"/>
  <c r="BM260" i="2"/>
  <c r="Z260" i="2"/>
  <c r="Y260" i="2"/>
  <c r="BP260" i="2" s="1"/>
  <c r="BO259" i="2"/>
  <c r="BM259" i="2"/>
  <c r="Z259" i="2"/>
  <c r="Y259" i="2"/>
  <c r="BN259" i="2" s="1"/>
  <c r="BO258" i="2"/>
  <c r="BM258" i="2"/>
  <c r="Z258" i="2"/>
  <c r="Y258" i="2"/>
  <c r="BP258" i="2" s="1"/>
  <c r="X256" i="2"/>
  <c r="X255" i="2"/>
  <c r="BO254" i="2"/>
  <c r="BM254" i="2"/>
  <c r="Z254" i="2"/>
  <c r="Y254" i="2"/>
  <c r="BP254" i="2" s="1"/>
  <c r="P254" i="2"/>
  <c r="BO253" i="2"/>
  <c r="BM253" i="2"/>
  <c r="Z253" i="2"/>
  <c r="Y253" i="2"/>
  <c r="BN253" i="2" s="1"/>
  <c r="BO252" i="2"/>
  <c r="BM252" i="2"/>
  <c r="Z252" i="2"/>
  <c r="Y252" i="2"/>
  <c r="X250" i="2"/>
  <c r="X249" i="2"/>
  <c r="BO248" i="2"/>
  <c r="BM248" i="2"/>
  <c r="Z248" i="2"/>
  <c r="Y248" i="2"/>
  <c r="BO247" i="2"/>
  <c r="BM247" i="2"/>
  <c r="Z247" i="2"/>
  <c r="Z249" i="2" s="1"/>
  <c r="Y247" i="2"/>
  <c r="X245" i="2"/>
  <c r="X244" i="2"/>
  <c r="BO243" i="2"/>
  <c r="BM243" i="2"/>
  <c r="Z243" i="2"/>
  <c r="Z244" i="2" s="1"/>
  <c r="Y243" i="2"/>
  <c r="X241" i="2"/>
  <c r="X240" i="2"/>
  <c r="BO239" i="2"/>
  <c r="BM239" i="2"/>
  <c r="Z239" i="2"/>
  <c r="Y239" i="2"/>
  <c r="BP239" i="2" s="1"/>
  <c r="BO238" i="2"/>
  <c r="BM238" i="2"/>
  <c r="Z238" i="2"/>
  <c r="Y238" i="2"/>
  <c r="BP238" i="2" s="1"/>
  <c r="BO237" i="2"/>
  <c r="BM237" i="2"/>
  <c r="Z237" i="2"/>
  <c r="Z240" i="2" s="1"/>
  <c r="Y237" i="2"/>
  <c r="Y240" i="2" s="1"/>
  <c r="X233" i="2"/>
  <c r="X232" i="2"/>
  <c r="BO231" i="2"/>
  <c r="BM231" i="2"/>
  <c r="Z231" i="2"/>
  <c r="Z232" i="2" s="1"/>
  <c r="Y231" i="2"/>
  <c r="Y233" i="2" s="1"/>
  <c r="X227" i="2"/>
  <c r="X226" i="2"/>
  <c r="BO225" i="2"/>
  <c r="BM225" i="2"/>
  <c r="Z225" i="2"/>
  <c r="Y225" i="2"/>
  <c r="P225" i="2"/>
  <c r="BO224" i="2"/>
  <c r="BM224" i="2"/>
  <c r="Z224" i="2"/>
  <c r="Y224" i="2"/>
  <c r="P224" i="2"/>
  <c r="X220" i="2"/>
  <c r="X219" i="2"/>
  <c r="BO218" i="2"/>
  <c r="BM218" i="2"/>
  <c r="Z218" i="2"/>
  <c r="Z219" i="2" s="1"/>
  <c r="Y218" i="2"/>
  <c r="Y220" i="2" s="1"/>
  <c r="X214" i="2"/>
  <c r="X213" i="2"/>
  <c r="BO212" i="2"/>
  <c r="BM212" i="2"/>
  <c r="Z212" i="2"/>
  <c r="Y212" i="2"/>
  <c r="P212" i="2"/>
  <c r="BO211" i="2"/>
  <c r="BM211" i="2"/>
  <c r="Z211" i="2"/>
  <c r="Y211" i="2"/>
  <c r="BN211" i="2" s="1"/>
  <c r="X208" i="2"/>
  <c r="X207" i="2"/>
  <c r="BO206" i="2"/>
  <c r="BM206" i="2"/>
  <c r="Z206" i="2"/>
  <c r="Z207" i="2" s="1"/>
  <c r="Y206" i="2"/>
  <c r="Y208" i="2" s="1"/>
  <c r="P206" i="2"/>
  <c r="X203" i="2"/>
  <c r="X202" i="2"/>
  <c r="BO201" i="2"/>
  <c r="BM201" i="2"/>
  <c r="Z201" i="2"/>
  <c r="Y201" i="2"/>
  <c r="BP201" i="2" s="1"/>
  <c r="P201" i="2"/>
  <c r="BO200" i="2"/>
  <c r="BM200" i="2"/>
  <c r="Z200" i="2"/>
  <c r="Y200" i="2"/>
  <c r="BP200" i="2" s="1"/>
  <c r="P200" i="2"/>
  <c r="BO199" i="2"/>
  <c r="BM199" i="2"/>
  <c r="Z199" i="2"/>
  <c r="Y199" i="2"/>
  <c r="P199" i="2"/>
  <c r="BO198" i="2"/>
  <c r="BM198" i="2"/>
  <c r="Z198" i="2"/>
  <c r="Y198" i="2"/>
  <c r="P198" i="2"/>
  <c r="X195" i="2"/>
  <c r="X194" i="2"/>
  <c r="BO193" i="2"/>
  <c r="BM193" i="2"/>
  <c r="Z193" i="2"/>
  <c r="Y193" i="2"/>
  <c r="BP193" i="2" s="1"/>
  <c r="P193" i="2"/>
  <c r="BO192" i="2"/>
  <c r="BM192" i="2"/>
  <c r="Z192" i="2"/>
  <c r="Y192" i="2"/>
  <c r="P192" i="2"/>
  <c r="BO191" i="2"/>
  <c r="BM191" i="2"/>
  <c r="Z191" i="2"/>
  <c r="Y191" i="2"/>
  <c r="BP191" i="2" s="1"/>
  <c r="P191" i="2"/>
  <c r="BO190" i="2"/>
  <c r="BM190" i="2"/>
  <c r="Z190" i="2"/>
  <c r="Y190" i="2"/>
  <c r="P190" i="2"/>
  <c r="BO189" i="2"/>
  <c r="BM189" i="2"/>
  <c r="Z189" i="2"/>
  <c r="Y189" i="2"/>
  <c r="P189" i="2"/>
  <c r="BO188" i="2"/>
  <c r="BM188" i="2"/>
  <c r="Z188" i="2"/>
  <c r="Y188" i="2"/>
  <c r="P188" i="2"/>
  <c r="X185" i="2"/>
  <c r="X184" i="2"/>
  <c r="BO183" i="2"/>
  <c r="BM183" i="2"/>
  <c r="Z183" i="2"/>
  <c r="Y183" i="2"/>
  <c r="BP183" i="2" s="1"/>
  <c r="P183" i="2"/>
  <c r="BO182" i="2"/>
  <c r="BM182" i="2"/>
  <c r="Z182" i="2"/>
  <c r="Y182" i="2"/>
  <c r="P182" i="2"/>
  <c r="BO181" i="2"/>
  <c r="BM181" i="2"/>
  <c r="Z181" i="2"/>
  <c r="Y181" i="2"/>
  <c r="BP181" i="2" s="1"/>
  <c r="P181" i="2"/>
  <c r="X177" i="2"/>
  <c r="X176" i="2"/>
  <c r="BO175" i="2"/>
  <c r="BM175" i="2"/>
  <c r="Z175" i="2"/>
  <c r="Z176" i="2" s="1"/>
  <c r="Y175" i="2"/>
  <c r="Y176" i="2" s="1"/>
  <c r="P175" i="2"/>
  <c r="X172" i="2"/>
  <c r="X171" i="2"/>
  <c r="BO170" i="2"/>
  <c r="BM170" i="2"/>
  <c r="Z170" i="2"/>
  <c r="Y170" i="2"/>
  <c r="BP170" i="2" s="1"/>
  <c r="P170" i="2"/>
  <c r="BO169" i="2"/>
  <c r="BM169" i="2"/>
  <c r="Z169" i="2"/>
  <c r="Y169" i="2"/>
  <c r="BN169" i="2" s="1"/>
  <c r="P169" i="2"/>
  <c r="BO168" i="2"/>
  <c r="BM168" i="2"/>
  <c r="Z168" i="2"/>
  <c r="Y168" i="2"/>
  <c r="P168" i="2"/>
  <c r="X164" i="2"/>
  <c r="X163" i="2"/>
  <c r="BO162" i="2"/>
  <c r="BM162" i="2"/>
  <c r="Z162" i="2"/>
  <c r="Y162" i="2"/>
  <c r="P162" i="2"/>
  <c r="BO161" i="2"/>
  <c r="BM161" i="2"/>
  <c r="Z161" i="2"/>
  <c r="Y161" i="2"/>
  <c r="P161" i="2"/>
  <c r="X159" i="2"/>
  <c r="X158" i="2"/>
  <c r="BO157" i="2"/>
  <c r="BM157" i="2"/>
  <c r="Z157" i="2"/>
  <c r="Y157" i="2"/>
  <c r="BO156" i="2"/>
  <c r="BM156" i="2"/>
  <c r="Z156" i="2"/>
  <c r="Y156" i="2"/>
  <c r="BN156" i="2" s="1"/>
  <c r="BO155" i="2"/>
  <c r="BM155" i="2"/>
  <c r="Z155" i="2"/>
  <c r="Y155" i="2"/>
  <c r="BP155" i="2" s="1"/>
  <c r="BO154" i="2"/>
  <c r="BM154" i="2"/>
  <c r="Z154" i="2"/>
  <c r="Y154" i="2"/>
  <c r="BN154" i="2" s="1"/>
  <c r="X151" i="2"/>
  <c r="X150" i="2"/>
  <c r="BO149" i="2"/>
  <c r="BM149" i="2"/>
  <c r="Z149" i="2"/>
  <c r="Z150" i="2" s="1"/>
  <c r="Y149" i="2"/>
  <c r="Y151" i="2" s="1"/>
  <c r="X145" i="2"/>
  <c r="X144" i="2"/>
  <c r="BO143" i="2"/>
  <c r="BM143" i="2"/>
  <c r="Z143" i="2"/>
  <c r="Z144" i="2" s="1"/>
  <c r="Y143" i="2"/>
  <c r="Y144" i="2" s="1"/>
  <c r="P143" i="2"/>
  <c r="X140" i="2"/>
  <c r="X139" i="2"/>
  <c r="BO138" i="2"/>
  <c r="BM138" i="2"/>
  <c r="Z138" i="2"/>
  <c r="Y138" i="2"/>
  <c r="P138" i="2"/>
  <c r="BO137" i="2"/>
  <c r="BM137" i="2"/>
  <c r="Z137" i="2"/>
  <c r="Y137" i="2"/>
  <c r="BP137" i="2" s="1"/>
  <c r="X134" i="2"/>
  <c r="X133" i="2"/>
  <c r="BO132" i="2"/>
  <c r="BM132" i="2"/>
  <c r="Z132" i="2"/>
  <c r="Z133" i="2" s="1"/>
  <c r="Y132" i="2"/>
  <c r="BN132" i="2" s="1"/>
  <c r="P132" i="2"/>
  <c r="X129" i="2"/>
  <c r="X128" i="2"/>
  <c r="BO127" i="2"/>
  <c r="BM127" i="2"/>
  <c r="Z127" i="2"/>
  <c r="Y127" i="2"/>
  <c r="BN127" i="2" s="1"/>
  <c r="P127" i="2"/>
  <c r="BO126" i="2"/>
  <c r="BM126" i="2"/>
  <c r="Z126" i="2"/>
  <c r="Y126" i="2"/>
  <c r="P126" i="2"/>
  <c r="BO125" i="2"/>
  <c r="BM125" i="2"/>
  <c r="Z125" i="2"/>
  <c r="Y125" i="2"/>
  <c r="P125" i="2"/>
  <c r="X122" i="2"/>
  <c r="X121" i="2"/>
  <c r="BO120" i="2"/>
  <c r="BM120" i="2"/>
  <c r="Z120" i="2"/>
  <c r="Y120" i="2"/>
  <c r="P120" i="2"/>
  <c r="BO119" i="2"/>
  <c r="BM119" i="2"/>
  <c r="Z119" i="2"/>
  <c r="Y119" i="2"/>
  <c r="BP119" i="2" s="1"/>
  <c r="P119" i="2"/>
  <c r="X116" i="2"/>
  <c r="X115" i="2"/>
  <c r="BO114" i="2"/>
  <c r="BM114" i="2"/>
  <c r="Z114" i="2"/>
  <c r="Y114" i="2"/>
  <c r="P114" i="2"/>
  <c r="BO113" i="2"/>
  <c r="BM113" i="2"/>
  <c r="Z113" i="2"/>
  <c r="Y113" i="2"/>
  <c r="P113" i="2"/>
  <c r="X110" i="2"/>
  <c r="X109" i="2"/>
  <c r="BO108" i="2"/>
  <c r="BM108" i="2"/>
  <c r="Z108" i="2"/>
  <c r="Y108" i="2"/>
  <c r="BP108" i="2" s="1"/>
  <c r="P108" i="2"/>
  <c r="BO107" i="2"/>
  <c r="BM107" i="2"/>
  <c r="Z107" i="2"/>
  <c r="Y107" i="2"/>
  <c r="P107" i="2"/>
  <c r="BO106" i="2"/>
  <c r="BM106" i="2"/>
  <c r="Z106" i="2"/>
  <c r="Y106" i="2"/>
  <c r="BP106" i="2" s="1"/>
  <c r="P106" i="2"/>
  <c r="BO105" i="2"/>
  <c r="BM105" i="2"/>
  <c r="Z105" i="2"/>
  <c r="Y105" i="2"/>
  <c r="P105" i="2"/>
  <c r="BO104" i="2"/>
  <c r="BM104" i="2"/>
  <c r="Z104" i="2"/>
  <c r="Y104" i="2"/>
  <c r="BN104" i="2" s="1"/>
  <c r="P104" i="2"/>
  <c r="BO103" i="2"/>
  <c r="BM103" i="2"/>
  <c r="Z103" i="2"/>
  <c r="Y103" i="2"/>
  <c r="BN103" i="2" s="1"/>
  <c r="P103" i="2"/>
  <c r="BO102" i="2"/>
  <c r="BM102" i="2"/>
  <c r="Z102" i="2"/>
  <c r="Y102" i="2"/>
  <c r="P102" i="2"/>
  <c r="BO101" i="2"/>
  <c r="BM101" i="2"/>
  <c r="Z101" i="2"/>
  <c r="Y101" i="2"/>
  <c r="P101" i="2"/>
  <c r="X98" i="2"/>
  <c r="X97" i="2"/>
  <c r="BO96" i="2"/>
  <c r="BM96" i="2"/>
  <c r="Z96" i="2"/>
  <c r="Y96" i="2"/>
  <c r="BP96" i="2" s="1"/>
  <c r="P96" i="2"/>
  <c r="BO95" i="2"/>
  <c r="BM95" i="2"/>
  <c r="Z95" i="2"/>
  <c r="Y95" i="2"/>
  <c r="BN95" i="2" s="1"/>
  <c r="P95" i="2"/>
  <c r="BO94" i="2"/>
  <c r="BM94" i="2"/>
  <c r="Z94" i="2"/>
  <c r="Y94" i="2"/>
  <c r="P94" i="2"/>
  <c r="X91" i="2"/>
  <c r="X90" i="2"/>
  <c r="BO89" i="2"/>
  <c r="BM89" i="2"/>
  <c r="Z89" i="2"/>
  <c r="Y89" i="2"/>
  <c r="BP89" i="2" s="1"/>
  <c r="P89" i="2"/>
  <c r="BO88" i="2"/>
  <c r="BM88" i="2"/>
  <c r="Z88" i="2"/>
  <c r="Y88" i="2"/>
  <c r="P88" i="2"/>
  <c r="BO87" i="2"/>
  <c r="BM87" i="2"/>
  <c r="Z87" i="2"/>
  <c r="Y87" i="2"/>
  <c r="BP87" i="2" s="1"/>
  <c r="P87" i="2"/>
  <c r="BO86" i="2"/>
  <c r="BM86" i="2"/>
  <c r="Z86" i="2"/>
  <c r="Y86" i="2"/>
  <c r="BP86" i="2" s="1"/>
  <c r="P86" i="2"/>
  <c r="BO85" i="2"/>
  <c r="BM85" i="2"/>
  <c r="Z85" i="2"/>
  <c r="Y85" i="2"/>
  <c r="BP85" i="2" s="1"/>
  <c r="P85" i="2"/>
  <c r="BO84" i="2"/>
  <c r="BM84" i="2"/>
  <c r="Z84" i="2"/>
  <c r="Y84" i="2"/>
  <c r="P84" i="2"/>
  <c r="X81" i="2"/>
  <c r="X80" i="2"/>
  <c r="BO79" i="2"/>
  <c r="BM79" i="2"/>
  <c r="Z79" i="2"/>
  <c r="Y79" i="2"/>
  <c r="BP79" i="2" s="1"/>
  <c r="P79" i="2"/>
  <c r="BO78" i="2"/>
  <c r="BM78" i="2"/>
  <c r="Z78" i="2"/>
  <c r="Y78" i="2"/>
  <c r="BP78" i="2" s="1"/>
  <c r="P78" i="2"/>
  <c r="X75" i="2"/>
  <c r="X74" i="2"/>
  <c r="BO73" i="2"/>
  <c r="BM73" i="2"/>
  <c r="Z73" i="2"/>
  <c r="Z74" i="2" s="1"/>
  <c r="Y73" i="2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P67" i="2"/>
  <c r="X64" i="2"/>
  <c r="X63" i="2"/>
  <c r="BO62" i="2"/>
  <c r="BM62" i="2"/>
  <c r="Z62" i="2"/>
  <c r="Y62" i="2"/>
  <c r="BN62" i="2" s="1"/>
  <c r="P62" i="2"/>
  <c r="BO61" i="2"/>
  <c r="BM61" i="2"/>
  <c r="Z61" i="2"/>
  <c r="Y61" i="2"/>
  <c r="BN61" i="2" s="1"/>
  <c r="P61" i="2"/>
  <c r="BO60" i="2"/>
  <c r="BM60" i="2"/>
  <c r="Z60" i="2"/>
  <c r="Y60" i="2"/>
  <c r="P60" i="2"/>
  <c r="BO59" i="2"/>
  <c r="BM59" i="2"/>
  <c r="Z59" i="2"/>
  <c r="Y59" i="2"/>
  <c r="BP59" i="2" s="1"/>
  <c r="P59" i="2"/>
  <c r="BO58" i="2"/>
  <c r="BM58" i="2"/>
  <c r="Z58" i="2"/>
  <c r="Y58" i="2"/>
  <c r="BN58" i="2" s="1"/>
  <c r="P58" i="2"/>
  <c r="BO57" i="2"/>
  <c r="BM57" i="2"/>
  <c r="Z57" i="2"/>
  <c r="Y57" i="2"/>
  <c r="BN57" i="2" s="1"/>
  <c r="P57" i="2"/>
  <c r="BO56" i="2"/>
  <c r="BM56" i="2"/>
  <c r="Z56" i="2"/>
  <c r="Y56" i="2"/>
  <c r="BO55" i="2"/>
  <c r="BM55" i="2"/>
  <c r="Z55" i="2"/>
  <c r="Y55" i="2"/>
  <c r="BP55" i="2" s="1"/>
  <c r="P55" i="2"/>
  <c r="BO54" i="2"/>
  <c r="BM54" i="2"/>
  <c r="Z54" i="2"/>
  <c r="Y54" i="2"/>
  <c r="BN54" i="2" s="1"/>
  <c r="P54" i="2"/>
  <c r="BO53" i="2"/>
  <c r="BM53" i="2"/>
  <c r="Z53" i="2"/>
  <c r="Y53" i="2"/>
  <c r="BP53" i="2" s="1"/>
  <c r="P53" i="2"/>
  <c r="BO52" i="2"/>
  <c r="BM52" i="2"/>
  <c r="Z52" i="2"/>
  <c r="Y52" i="2"/>
  <c r="P52" i="2"/>
  <c r="BO51" i="2"/>
  <c r="BM51" i="2"/>
  <c r="Z51" i="2"/>
  <c r="Y51" i="2"/>
  <c r="BN51" i="2" s="1"/>
  <c r="P51" i="2"/>
  <c r="X48" i="2"/>
  <c r="X47" i="2"/>
  <c r="BO46" i="2"/>
  <c r="BM46" i="2"/>
  <c r="Z46" i="2"/>
  <c r="Y46" i="2"/>
  <c r="BN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O43" i="2"/>
  <c r="BM43" i="2"/>
  <c r="Z43" i="2"/>
  <c r="Y43" i="2"/>
  <c r="P43" i="2"/>
  <c r="X40" i="2"/>
  <c r="X39" i="2"/>
  <c r="BO38" i="2"/>
  <c r="BM38" i="2"/>
  <c r="Z38" i="2"/>
  <c r="Y38" i="2"/>
  <c r="BP38" i="2" s="1"/>
  <c r="P38" i="2"/>
  <c r="BO37" i="2"/>
  <c r="BM37" i="2"/>
  <c r="Z37" i="2"/>
  <c r="Y37" i="2"/>
  <c r="BP37" i="2" s="1"/>
  <c r="BO36" i="2"/>
  <c r="BM36" i="2"/>
  <c r="Z36" i="2"/>
  <c r="Y36" i="2"/>
  <c r="P36" i="2"/>
  <c r="X33" i="2"/>
  <c r="X32" i="2"/>
  <c r="BO31" i="2"/>
  <c r="BM31" i="2"/>
  <c r="Z31" i="2"/>
  <c r="Y31" i="2"/>
  <c r="BP31" i="2" s="1"/>
  <c r="P31" i="2"/>
  <c r="BO30" i="2"/>
  <c r="BM30" i="2"/>
  <c r="Z30" i="2"/>
  <c r="Y30" i="2"/>
  <c r="BP30" i="2" s="1"/>
  <c r="P30" i="2"/>
  <c r="BO29" i="2"/>
  <c r="BM29" i="2"/>
  <c r="Z29" i="2"/>
  <c r="Y29" i="2"/>
  <c r="BN29" i="2" s="1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Z226" i="2" l="1"/>
  <c r="BN237" i="2"/>
  <c r="BP237" i="2"/>
  <c r="BN238" i="2"/>
  <c r="BN239" i="2"/>
  <c r="X281" i="2"/>
  <c r="X284" i="2"/>
  <c r="Z32" i="2"/>
  <c r="BN78" i="2"/>
  <c r="Z97" i="2"/>
  <c r="Z128" i="2"/>
  <c r="BN137" i="2"/>
  <c r="Y139" i="2"/>
  <c r="Z158" i="2"/>
  <c r="BN155" i="2"/>
  <c r="Y163" i="2"/>
  <c r="Z171" i="2"/>
  <c r="Z184" i="2"/>
  <c r="BN183" i="2"/>
  <c r="Z194" i="2"/>
  <c r="Z109" i="2"/>
  <c r="BN31" i="2"/>
  <c r="Z39" i="2"/>
  <c r="BN38" i="2"/>
  <c r="BN44" i="2"/>
  <c r="Y64" i="2"/>
  <c r="BN53" i="2"/>
  <c r="Y69" i="2"/>
  <c r="BN68" i="2"/>
  <c r="Y91" i="2"/>
  <c r="BN85" i="2"/>
  <c r="BN87" i="2"/>
  <c r="Z121" i="2"/>
  <c r="BN119" i="2"/>
  <c r="Y122" i="2"/>
  <c r="BN200" i="2"/>
  <c r="Z213" i="2"/>
  <c r="Y255" i="2"/>
  <c r="BP29" i="2"/>
  <c r="BP43" i="2"/>
  <c r="BN43" i="2"/>
  <c r="BP46" i="2"/>
  <c r="BP56" i="2"/>
  <c r="BN56" i="2"/>
  <c r="Y75" i="2"/>
  <c r="Y74" i="2"/>
  <c r="BP73" i="2"/>
  <c r="BN73" i="2"/>
  <c r="BP95" i="2"/>
  <c r="BP102" i="2"/>
  <c r="BN102" i="2"/>
  <c r="Y121" i="2"/>
  <c r="Y129" i="2"/>
  <c r="BP125" i="2"/>
  <c r="BN125" i="2"/>
  <c r="BP127" i="2"/>
  <c r="BP132" i="2"/>
  <c r="Y133" i="2"/>
  <c r="Y164" i="2"/>
  <c r="BN161" i="2"/>
  <c r="BP182" i="2"/>
  <c r="BN182" i="2"/>
  <c r="Y184" i="2"/>
  <c r="BP224" i="2"/>
  <c r="BN224" i="2"/>
  <c r="BN263" i="2"/>
  <c r="BP263" i="2"/>
  <c r="Y40" i="2"/>
  <c r="BP36" i="2"/>
  <c r="BN36" i="2"/>
  <c r="BP51" i="2"/>
  <c r="BP54" i="2"/>
  <c r="BP60" i="2"/>
  <c r="BN60" i="2"/>
  <c r="Y81" i="2"/>
  <c r="BP88" i="2"/>
  <c r="BN88" i="2"/>
  <c r="BP105" i="2"/>
  <c r="BN105" i="2"/>
  <c r="BP107" i="2"/>
  <c r="BN107" i="2"/>
  <c r="BP114" i="2"/>
  <c r="BN114" i="2"/>
  <c r="BP120" i="2"/>
  <c r="BN120" i="2"/>
  <c r="Y140" i="2"/>
  <c r="Y145" i="2"/>
  <c r="BP157" i="2"/>
  <c r="BN157" i="2"/>
  <c r="BP169" i="2"/>
  <c r="Y194" i="2"/>
  <c r="BP188" i="2"/>
  <c r="BN188" i="2"/>
  <c r="BP190" i="2"/>
  <c r="BN190" i="2"/>
  <c r="BP192" i="2"/>
  <c r="BN192" i="2"/>
  <c r="BP199" i="2"/>
  <c r="BN199" i="2"/>
  <c r="BP212" i="2"/>
  <c r="BN212" i="2"/>
  <c r="Y219" i="2"/>
  <c r="BP218" i="2"/>
  <c r="BN218" i="2"/>
  <c r="Y245" i="2"/>
  <c r="BP243" i="2"/>
  <c r="BN243" i="2"/>
  <c r="BP247" i="2"/>
  <c r="BN247" i="2"/>
  <c r="Y249" i="2"/>
  <c r="Y250" i="2"/>
  <c r="Z255" i="2"/>
  <c r="BP259" i="2"/>
  <c r="BP267" i="2"/>
  <c r="BP271" i="2"/>
  <c r="BP275" i="2"/>
  <c r="X282" i="2"/>
  <c r="X280" i="2"/>
  <c r="Z47" i="2"/>
  <c r="Z63" i="2"/>
  <c r="BP58" i="2"/>
  <c r="BP61" i="2"/>
  <c r="Z69" i="2"/>
  <c r="Y80" i="2"/>
  <c r="Z80" i="2"/>
  <c r="Z90" i="2"/>
  <c r="Y97" i="2"/>
  <c r="Y109" i="2"/>
  <c r="BP103" i="2"/>
  <c r="Y116" i="2"/>
  <c r="Z115" i="2"/>
  <c r="Y128" i="2"/>
  <c r="Z139" i="2"/>
  <c r="Z163" i="2"/>
  <c r="Y172" i="2"/>
  <c r="Y177" i="2"/>
  <c r="Y195" i="2"/>
  <c r="Y203" i="2"/>
  <c r="Z202" i="2"/>
  <c r="Y227" i="2"/>
  <c r="Y241" i="2"/>
  <c r="BP253" i="2"/>
  <c r="Y256" i="2"/>
  <c r="Z278" i="2"/>
  <c r="BP261" i="2"/>
  <c r="BP265" i="2"/>
  <c r="BP269" i="2"/>
  <c r="BP273" i="2"/>
  <c r="BP277" i="2"/>
  <c r="Y110" i="2"/>
  <c r="Y213" i="2"/>
  <c r="BN55" i="2"/>
  <c r="BN67" i="2"/>
  <c r="Y278" i="2"/>
  <c r="BP189" i="2"/>
  <c r="BN191" i="2"/>
  <c r="BP211" i="2"/>
  <c r="Y214" i="2"/>
  <c r="BP231" i="2"/>
  <c r="Y244" i="2"/>
  <c r="BN252" i="2"/>
  <c r="BN258" i="2"/>
  <c r="BN260" i="2"/>
  <c r="BN262" i="2"/>
  <c r="BN264" i="2"/>
  <c r="BN266" i="2"/>
  <c r="BN268" i="2"/>
  <c r="BN270" i="2"/>
  <c r="BN272" i="2"/>
  <c r="BN274" i="2"/>
  <c r="BN276" i="2"/>
  <c r="BN89" i="2"/>
  <c r="Y159" i="2"/>
  <c r="BN162" i="2"/>
  <c r="BN168" i="2"/>
  <c r="BN201" i="2"/>
  <c r="Y32" i="2"/>
  <c r="BP62" i="2"/>
  <c r="BP67" i="2"/>
  <c r="Y70" i="2"/>
  <c r="BN79" i="2"/>
  <c r="BN84" i="2"/>
  <c r="BP104" i="2"/>
  <c r="BN106" i="2"/>
  <c r="BN138" i="2"/>
  <c r="BN143" i="2"/>
  <c r="BP154" i="2"/>
  <c r="BP156" i="2"/>
  <c r="F9" i="2"/>
  <c r="BP22" i="2"/>
  <c r="BP28" i="2"/>
  <c r="BN30" i="2"/>
  <c r="Y39" i="2"/>
  <c r="BP45" i="2"/>
  <c r="Y48" i="2"/>
  <c r="BN52" i="2"/>
  <c r="BP57" i="2"/>
  <c r="BN59" i="2"/>
  <c r="BP94" i="2"/>
  <c r="BN96" i="2"/>
  <c r="BN101" i="2"/>
  <c r="Y115" i="2"/>
  <c r="BP126" i="2"/>
  <c r="Y134" i="2"/>
  <c r="BP149" i="2"/>
  <c r="BP162" i="2"/>
  <c r="BP168" i="2"/>
  <c r="BN170" i="2"/>
  <c r="BN175" i="2"/>
  <c r="BN181" i="2"/>
  <c r="BP206" i="2"/>
  <c r="BP225" i="2"/>
  <c r="BN248" i="2"/>
  <c r="BN254" i="2"/>
  <c r="Y279" i="2"/>
  <c r="BP138" i="2"/>
  <c r="BP143" i="2"/>
  <c r="BN193" i="2"/>
  <c r="BN198" i="2"/>
  <c r="Y232" i="2"/>
  <c r="BP252" i="2"/>
  <c r="Y158" i="2"/>
  <c r="Y47" i="2"/>
  <c r="Y185" i="2"/>
  <c r="BN94" i="2"/>
  <c r="BN126" i="2"/>
  <c r="BN149" i="2"/>
  <c r="BN206" i="2"/>
  <c r="BN225" i="2"/>
  <c r="Y63" i="2"/>
  <c r="BP84" i="2"/>
  <c r="BN86" i="2"/>
  <c r="BN108" i="2"/>
  <c r="BN113" i="2"/>
  <c r="J9" i="2"/>
  <c r="Y23" i="2"/>
  <c r="Y33" i="2"/>
  <c r="BP52" i="2"/>
  <c r="Y90" i="2"/>
  <c r="BP101" i="2"/>
  <c r="Y150" i="2"/>
  <c r="BP175" i="2"/>
  <c r="Y202" i="2"/>
  <c r="Y207" i="2"/>
  <c r="Y226" i="2"/>
  <c r="BP248" i="2"/>
  <c r="H9" i="2"/>
  <c r="BN37" i="2"/>
  <c r="A10" i="2"/>
  <c r="BP113" i="2"/>
  <c r="BP198" i="2"/>
  <c r="BN189" i="2"/>
  <c r="BN22" i="2"/>
  <c r="Y171" i="2"/>
  <c r="Y98" i="2"/>
  <c r="BN231" i="2"/>
  <c r="BP161" i="2"/>
  <c r="X283" i="2" l="1"/>
  <c r="Z285" i="2"/>
  <c r="Y281" i="2"/>
  <c r="Y280" i="2"/>
  <c r="Y282" i="2"/>
  <c r="Y283" i="2" s="1"/>
  <c r="Y284" i="2"/>
  <c r="B293" i="2" l="1"/>
  <c r="C293" i="2"/>
  <c r="A293" i="2"/>
</calcChain>
</file>

<file path=xl/sharedStrings.xml><?xml version="1.0" encoding="utf-8"?>
<sst xmlns="http://schemas.openxmlformats.org/spreadsheetml/2006/main" count="1865" uniqueCount="432">
  <si>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</si>
  <si>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</si>
  <si>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</si>
  <si>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</si>
  <si>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</si>
  <si>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</si>
  <si>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</si>
  <si>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</si>
  <si>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</si>
  <si>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</si>
  <si>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</si>
  <si>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</si>
  <si>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</si>
  <si>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</si>
  <si>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</si>
  <si>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</si>
  <si>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</si>
  <si>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</si>
  <si>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</si>
  <si>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</si>
  <si>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</si>
  <si>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</si>
  <si>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</si>
  <si>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</si>
  <si>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</si>
  <si>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</si>
  <si>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</si>
  <si>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</si>
  <si>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</si>
  <si>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</si>
  <si>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</si>
  <si>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</si>
  <si>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</si>
  <si>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</si>
  <si>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</si>
  <si>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</si>
  <si>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</si>
  <si>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</si>
  <si>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</si>
  <si>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</si>
  <si>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</si>
  <si>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</si>
  <si>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</si>
  <si>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</si>
  <si>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</si>
  <si>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</si>
  <si>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</si>
  <si>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</si>
  <si>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</si>
  <si>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</si>
  <si>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</si>
  <si>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</si>
  <si>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</si>
  <si>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</si>
  <si>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</si>
  <si>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</si>
  <si>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</si>
  <si>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</si>
  <si>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</si>
  <si>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</si>
  <si>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</si>
  <si>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</si>
  <si>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</si>
  <si>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</si>
  <si>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</si>
  <si>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</si>
  <si>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</si>
  <si>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</si>
  <si>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</si>
  <si>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</si>
  <si>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</si>
  <si>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</si>
  <si>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</si>
  <si>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</si>
  <si>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25.09.2024</t>
  </si>
  <si>
    <t>24.09.2024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</si>
  <si>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</si>
  <si>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</si>
  <si>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</si>
  <si>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</si>
  <si>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</si>
  <si>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</si>
  <si>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</si>
  <si>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</si>
  <si>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</si>
  <si>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</si>
  <si>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</si>
  <si>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</si>
  <si>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</si>
  <si>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</si>
  <si>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Короб, мин. 1</t>
  </si>
  <si>
    <t>Короб</t>
  </si>
  <si>
    <t>Наггетсы ГШ</t>
  </si>
  <si>
    <t>Наггетсы</t>
  </si>
  <si>
    <t>SU002762</t>
  </si>
  <si>
    <t>P004106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</si>
  <si>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</si>
  <si>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</si>
  <si>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</si>
  <si>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</si>
  <si>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</si>
  <si>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</si>
  <si>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</si>
  <si>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</si>
  <si>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</si>
  <si>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</si>
  <si>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</si>
  <si>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</si>
  <si>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</si>
  <si>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</si>
  <si>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</si>
  <si>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</si>
  <si>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</si>
  <si>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</si>
  <si>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</si>
  <si>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</si>
  <si>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</si>
  <si>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</si>
  <si>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</si>
  <si>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</si>
  <si>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</si>
  <si>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</si>
  <si>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</si>
  <si>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</si>
  <si>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</si>
  <si>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</si>
  <si>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</si>
  <si>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</si>
  <si>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</si>
  <si>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</si>
  <si>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</si>
  <si>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</si>
  <si>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</si>
  <si>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</si>
  <si>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</si>
  <si>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</si>
  <si>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</si>
  <si>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</si>
  <si>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</si>
  <si>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</si>
  <si>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</si>
  <si>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</si>
  <si>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</si>
  <si>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</si>
  <si>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</si>
  <si>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</si>
  <si>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</si>
  <si>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</si>
  <si>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</si>
  <si>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</si>
  <si>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</si>
  <si>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</si>
  <si>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</si>
  <si>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</si>
  <si>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</si>
  <si>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</si>
  <si>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</si>
  <si>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</si>
  <si>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</si>
  <si>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</si>
  <si>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</si>
  <si>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</si>
  <si>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</si>
  <si>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</si>
  <si>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</si>
  <si>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</si>
  <si>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</si>
  <si>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</si>
  <si>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</si>
  <si>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</si>
  <si>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</si>
  <si>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</si>
  <si>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</si>
  <si>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</si>
  <si>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</si>
  <si>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</si>
  <si>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</si>
  <si>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</si>
  <si>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</si>
  <si>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</si>
  <si>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</si>
  <si>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</si>
  <si>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</si>
  <si>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</si>
  <si>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</si>
  <si>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</si>
  <si>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</si>
  <si>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</si>
  <si>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</si>
  <si>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</si>
  <si>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</si>
  <si>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</si>
  <si>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</si>
  <si>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</si>
  <si>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</si>
  <si>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</si>
  <si>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</si>
  <si>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</si>
  <si>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</si>
  <si>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</si>
  <si>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</si>
  <si>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</si>
  <si>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</si>
  <si>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</si>
  <si>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</si>
  <si>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</si>
  <si>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</si>
  <si>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</si>
  <si>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</si>
  <si>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</si>
  <si>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</si>
  <si>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</si>
  <si>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</si>
  <si>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</si>
  <si>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</si>
  <si>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</si>
  <si>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</si>
  <si>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</si>
  <si>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</si>
  <si>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</si>
  <si>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</si>
  <si>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</si>
  <si>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</si>
  <si>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</si>
  <si>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</si>
  <si>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</si>
  <si>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</si>
  <si>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</si>
  <si>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</si>
  <si>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</si>
  <si>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</si>
  <si>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</si>
  <si>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6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</si>
  <si>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</si>
  <si>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</si>
  <si>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</si>
  <si>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</si>
  <si>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</si>
  <si>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</si>
  <si>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</si>
  <si>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</si>
  <si>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</si>
  <si>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</si>
  <si>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</si>
  <si>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</si>
  <si>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</si>
  <si>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</si>
  <si>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</si>
  <si>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</si>
  <si>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</si>
  <si>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</si>
  <si>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</si>
  <si>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</si>
  <si>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</si>
  <si>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</si>
  <si>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</si>
  <si>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</si>
  <si>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</si>
  <si>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</si>
  <si>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</si>
  <si>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</si>
  <si>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</si>
  <si>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</si>
  <si>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</si>
  <si>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</si>
  <si>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</si>
  <si>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</si>
  <si>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</si>
  <si>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</si>
  <si>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</si>
  <si>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</si>
  <si>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</si>
  <si>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</si>
  <si>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КИЗ</t>
  </si>
  <si>
    <t>СК2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</si>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</sst>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9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3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3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392" t="s">
        <v>29</v>
      </c>
      <c r="E1" s="392"/>
      <c r="F1" s="392"/>
      <c r="G1" s="14" t="s">
        <v>73</v>
      </c>
      <c r="H1" s="392" t="s">
        <v>50</v>
      </c>
      <c r="I1" s="392"/>
      <c r="J1" s="392"/>
      <c r="K1" s="392"/>
      <c r="L1" s="392"/>
      <c r="M1" s="392"/>
      <c r="N1" s="392"/>
      <c r="O1" s="392"/>
      <c r="P1" s="392"/>
      <c r="Q1" s="392"/>
      <c r="R1" s="393" t="s">
        <v>74</v>
      </c>
      <c r="S1" s="394"/>
      <c r="T1" s="394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9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5"/>
      <c r="R2" s="395"/>
      <c r="S2" s="395"/>
      <c r="T2" s="395"/>
      <c r="U2" s="395"/>
      <c r="V2" s="395"/>
      <c r="W2" s="395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95"/>
      <c r="Q3" s="395"/>
      <c r="R3" s="395"/>
      <c r="S3" s="395"/>
      <c r="T3" s="395"/>
      <c r="U3" s="395"/>
      <c r="V3" s="395"/>
      <c r="W3" s="395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374" t="s">
        <v>8</v>
      </c>
      <c r="B5" s="374"/>
      <c r="C5" s="374"/>
      <c r="D5" s="396"/>
      <c r="E5" s="396"/>
      <c r="F5" s="397" t="s">
        <v>14</v>
      </c>
      <c r="G5" s="397"/>
      <c r="H5" s="396"/>
      <c r="I5" s="396"/>
      <c r="J5" s="396"/>
      <c r="K5" s="396"/>
      <c r="L5" s="396"/>
      <c r="M5" s="396"/>
      <c r="N5" s="76"/>
      <c r="P5" s="27" t="s">
        <v>4</v>
      </c>
      <c r="Q5" s="398">
        <v>45565</v>
      </c>
      <c r="R5" s="398"/>
      <c r="T5" s="399" t="s">
        <v>3</v>
      </c>
      <c r="U5" s="400"/>
      <c r="V5" s="401" t="s">
        <v>418</v>
      </c>
      <c r="W5" s="402"/>
      <c r="AB5" s="60"/>
      <c r="AC5" s="60"/>
      <c r="AD5" s="60"/>
      <c r="AE5" s="60"/>
    </row>
    <row r="6" spans="1:32" s="17" customFormat="1" ht="24" customHeight="1" x14ac:dyDescent="0.2">
      <c r="A6" s="374" t="s">
        <v>1</v>
      </c>
      <c r="B6" s="374"/>
      <c r="C6" s="374"/>
      <c r="D6" s="375" t="s">
        <v>82</v>
      </c>
      <c r="E6" s="375"/>
      <c r="F6" s="375"/>
      <c r="G6" s="375"/>
      <c r="H6" s="375"/>
      <c r="I6" s="375"/>
      <c r="J6" s="375"/>
      <c r="K6" s="375"/>
      <c r="L6" s="375"/>
      <c r="M6" s="375"/>
      <c r="N6" s="77"/>
      <c r="P6" s="27" t="s">
        <v>30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376"/>
      <c r="T6" s="377" t="s">
        <v>5</v>
      </c>
      <c r="U6" s="378"/>
      <c r="V6" s="379" t="s">
        <v>76</v>
      </c>
      <c r="W6" s="380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385" t="str">
        <f>IFERROR(VLOOKUP(DeliveryAddress,Table,3,0),1)</f>
        <v>1</v>
      </c>
      <c r="E7" s="386"/>
      <c r="F7" s="386"/>
      <c r="G7" s="386"/>
      <c r="H7" s="386"/>
      <c r="I7" s="386"/>
      <c r="J7" s="386"/>
      <c r="K7" s="386"/>
      <c r="L7" s="386"/>
      <c r="M7" s="387"/>
      <c r="N7" s="78"/>
      <c r="P7" s="29"/>
      <c r="Q7" s="49"/>
      <c r="R7" s="49"/>
      <c r="T7" s="377"/>
      <c r="U7" s="378"/>
      <c r="V7" s="381"/>
      <c r="W7" s="382"/>
      <c r="AB7" s="60"/>
      <c r="AC7" s="60"/>
      <c r="AD7" s="60"/>
      <c r="AE7" s="60"/>
    </row>
    <row r="8" spans="1:32" s="17" customFormat="1" ht="25.5" customHeight="1" x14ac:dyDescent="0.2">
      <c r="A8" s="388" t="s">
        <v>61</v>
      </c>
      <c r="B8" s="388"/>
      <c r="C8" s="388"/>
      <c r="D8" s="389" t="s">
        <v>83</v>
      </c>
      <c r="E8" s="389"/>
      <c r="F8" s="389"/>
      <c r="G8" s="389"/>
      <c r="H8" s="389"/>
      <c r="I8" s="389"/>
      <c r="J8" s="389"/>
      <c r="K8" s="389"/>
      <c r="L8" s="389"/>
      <c r="M8" s="389"/>
      <c r="N8" s="79"/>
      <c r="P8" s="27" t="s">
        <v>11</v>
      </c>
      <c r="Q8" s="372">
        <v>0.41666666666666669</v>
      </c>
      <c r="R8" s="372"/>
      <c r="T8" s="377"/>
      <c r="U8" s="378"/>
      <c r="V8" s="381"/>
      <c r="W8" s="382"/>
      <c r="AB8" s="60"/>
      <c r="AC8" s="60"/>
      <c r="AD8" s="60"/>
      <c r="AE8" s="60"/>
    </row>
    <row r="9" spans="1:32" s="17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365" t="s">
        <v>49</v>
      </c>
      <c r="E9" s="366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90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90"/>
      <c r="N9" s="74"/>
      <c r="P9" s="31" t="s">
        <v>15</v>
      </c>
      <c r="Q9" s="391"/>
      <c r="R9" s="391"/>
      <c r="T9" s="377"/>
      <c r="U9" s="378"/>
      <c r="V9" s="383"/>
      <c r="W9" s="384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365"/>
      <c r="E10" s="366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367" t="str">
        <f>IFERROR(VLOOKUP($D$10,Proxy,2,FALSE),"")</f>
        <v/>
      </c>
      <c r="I10" s="367"/>
      <c r="J10" s="367"/>
      <c r="K10" s="367"/>
      <c r="L10" s="367"/>
      <c r="M10" s="367"/>
      <c r="N10" s="75"/>
      <c r="P10" s="31" t="s">
        <v>35</v>
      </c>
      <c r="Q10" s="368"/>
      <c r="R10" s="368"/>
      <c r="U10" s="29" t="s">
        <v>12</v>
      </c>
      <c r="V10" s="369" t="s">
        <v>77</v>
      </c>
      <c r="W10" s="370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371"/>
      <c r="R11" s="371"/>
      <c r="U11" s="29" t="s">
        <v>31</v>
      </c>
      <c r="V11" s="356" t="s">
        <v>58</v>
      </c>
      <c r="W11" s="35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355" t="s">
        <v>78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5"/>
      <c r="M12" s="355"/>
      <c r="N12" s="80"/>
      <c r="P12" s="27" t="s">
        <v>33</v>
      </c>
      <c r="Q12" s="372"/>
      <c r="R12" s="372"/>
      <c r="S12" s="28"/>
      <c r="T12"/>
      <c r="U12" s="29" t="s">
        <v>49</v>
      </c>
      <c r="V12" s="373"/>
      <c r="W12" s="373"/>
      <c r="X12"/>
      <c r="AB12" s="60"/>
      <c r="AC12" s="60"/>
      <c r="AD12" s="60"/>
      <c r="AE12" s="60"/>
    </row>
    <row r="13" spans="1:32" s="17" customFormat="1" ht="23.25" customHeight="1" x14ac:dyDescent="0.2">
      <c r="A13" s="355" t="s">
        <v>79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80"/>
      <c r="O13" s="31"/>
      <c r="P13" s="31" t="s">
        <v>34</v>
      </c>
      <c r="Q13" s="356"/>
      <c r="R13" s="35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355" t="s">
        <v>80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80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357" t="s">
        <v>81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57"/>
      <c r="N15" s="81"/>
      <c r="O15"/>
      <c r="P15" s="358" t="s">
        <v>64</v>
      </c>
      <c r="Q15" s="358"/>
      <c r="R15" s="358"/>
      <c r="S15" s="358"/>
      <c r="T15" s="358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59"/>
      <c r="Q16" s="359"/>
      <c r="R16" s="359"/>
      <c r="S16" s="359"/>
      <c r="T16" s="35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42" t="s">
        <v>62</v>
      </c>
      <c r="B17" s="342" t="s">
        <v>52</v>
      </c>
      <c r="C17" s="361" t="s">
        <v>51</v>
      </c>
      <c r="D17" s="342" t="s">
        <v>53</v>
      </c>
      <c r="E17" s="342"/>
      <c r="F17" s="342" t="s">
        <v>24</v>
      </c>
      <c r="G17" s="342" t="s">
        <v>27</v>
      </c>
      <c r="H17" s="342" t="s">
        <v>25</v>
      </c>
      <c r="I17" s="342" t="s">
        <v>26</v>
      </c>
      <c r="J17" s="362" t="s">
        <v>16</v>
      </c>
      <c r="K17" s="362" t="s">
        <v>69</v>
      </c>
      <c r="L17" s="362" t="s">
        <v>71</v>
      </c>
      <c r="M17" s="362" t="s">
        <v>2</v>
      </c>
      <c r="N17" s="362" t="s">
        <v>70</v>
      </c>
      <c r="O17" s="342" t="s">
        <v>28</v>
      </c>
      <c r="P17" s="342" t="s">
        <v>17</v>
      </c>
      <c r="Q17" s="342"/>
      <c r="R17" s="342"/>
      <c r="S17" s="342"/>
      <c r="T17" s="342"/>
      <c r="U17" s="360" t="s">
        <v>59</v>
      </c>
      <c r="V17" s="342"/>
      <c r="W17" s="342" t="s">
        <v>6</v>
      </c>
      <c r="X17" s="342" t="s">
        <v>44</v>
      </c>
      <c r="Y17" s="343" t="s">
        <v>57</v>
      </c>
      <c r="Z17" s="342" t="s">
        <v>18</v>
      </c>
      <c r="AA17" s="345" t="s">
        <v>63</v>
      </c>
      <c r="AB17" s="345" t="s">
        <v>19</v>
      </c>
      <c r="AC17" s="346" t="s">
        <v>72</v>
      </c>
      <c r="AD17" s="348" t="s">
        <v>60</v>
      </c>
      <c r="AE17" s="349"/>
      <c r="AF17" s="350"/>
      <c r="AG17" s="354"/>
      <c r="BD17" s="340" t="s">
        <v>67</v>
      </c>
    </row>
    <row r="18" spans="1:68" ht="14.25" customHeight="1" x14ac:dyDescent="0.2">
      <c r="A18" s="342"/>
      <c r="B18" s="342"/>
      <c r="C18" s="361"/>
      <c r="D18" s="342"/>
      <c r="E18" s="342"/>
      <c r="F18" s="342" t="s">
        <v>20</v>
      </c>
      <c r="G18" s="342" t="s">
        <v>21</v>
      </c>
      <c r="H18" s="342" t="s">
        <v>22</v>
      </c>
      <c r="I18" s="342" t="s">
        <v>22</v>
      </c>
      <c r="J18" s="363"/>
      <c r="K18" s="363"/>
      <c r="L18" s="363"/>
      <c r="M18" s="363"/>
      <c r="N18" s="363"/>
      <c r="O18" s="342"/>
      <c r="P18" s="342"/>
      <c r="Q18" s="342"/>
      <c r="R18" s="342"/>
      <c r="S18" s="342"/>
      <c r="T18" s="342"/>
      <c r="U18" s="36" t="s">
        <v>47</v>
      </c>
      <c r="V18" s="36" t="s">
        <v>46</v>
      </c>
      <c r="W18" s="342"/>
      <c r="X18" s="342"/>
      <c r="Y18" s="344"/>
      <c r="Z18" s="342"/>
      <c r="AA18" s="345"/>
      <c r="AB18" s="345"/>
      <c r="AC18" s="347"/>
      <c r="AD18" s="351"/>
      <c r="AE18" s="352"/>
      <c r="AF18" s="353"/>
      <c r="AG18" s="354"/>
      <c r="BD18" s="340"/>
    </row>
    <row r="19" spans="1:68" ht="27.75" customHeight="1" x14ac:dyDescent="0.2">
      <c r="A19" s="252" t="s">
        <v>84</v>
      </c>
      <c r="B19" s="252"/>
      <c r="C19" s="252"/>
      <c r="D19" s="252"/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55"/>
      <c r="AB19" s="55"/>
      <c r="AC19" s="55"/>
    </row>
    <row r="20" spans="1:68" ht="16.5" customHeight="1" x14ac:dyDescent="0.25">
      <c r="A20" s="253" t="s">
        <v>84</v>
      </c>
      <c r="B20" s="253"/>
      <c r="C20" s="253"/>
      <c r="D20" s="253"/>
      <c r="E20" s="253"/>
      <c r="F20" s="253"/>
      <c r="G20" s="253"/>
      <c r="H20" s="253"/>
      <c r="I20" s="253"/>
      <c r="J20" s="253"/>
      <c r="K20" s="253"/>
      <c r="L20" s="253"/>
      <c r="M20" s="253"/>
      <c r="N20" s="253"/>
      <c r="O20" s="253"/>
      <c r="P20" s="253"/>
      <c r="Q20" s="253"/>
      <c r="R20" s="253"/>
      <c r="S20" s="253"/>
      <c r="T20" s="253"/>
      <c r="U20" s="253"/>
      <c r="V20" s="253"/>
      <c r="W20" s="253"/>
      <c r="X20" s="253"/>
      <c r="Y20" s="253"/>
      <c r="Z20" s="253"/>
      <c r="AA20" s="66"/>
      <c r="AB20" s="66"/>
      <c r="AC20" s="83"/>
    </row>
    <row r="21" spans="1:68" ht="14.25" customHeight="1" x14ac:dyDescent="0.25">
      <c r="A21" s="240" t="s">
        <v>85</v>
      </c>
      <c r="B21" s="240"/>
      <c r="C21" s="240"/>
      <c r="D21" s="240"/>
      <c r="E21" s="240"/>
      <c r="F21" s="240"/>
      <c r="G21" s="240"/>
      <c r="H21" s="240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  <c r="AA21" s="67"/>
      <c r="AB21" s="67"/>
      <c r="AC21" s="84"/>
    </row>
    <row r="22" spans="1:68" ht="27" customHeight="1" x14ac:dyDescent="0.25">
      <c r="A22" s="64" t="s">
        <v>86</v>
      </c>
      <c r="B22" s="64" t="s">
        <v>87</v>
      </c>
      <c r="C22" s="37">
        <v>4301070899</v>
      </c>
      <c r="D22" s="214">
        <v>4607111035752</v>
      </c>
      <c r="E22" s="214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89</v>
      </c>
      <c r="L22" s="38" t="s">
        <v>90</v>
      </c>
      <c r="M22" s="39" t="s">
        <v>88</v>
      </c>
      <c r="N22" s="39"/>
      <c r="O22" s="38">
        <v>180</v>
      </c>
      <c r="P22" s="34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16"/>
      <c r="R22" s="216"/>
      <c r="S22" s="216"/>
      <c r="T22" s="217"/>
      <c r="U22" s="40" t="s">
        <v>49</v>
      </c>
      <c r="V22" s="40" t="s">
        <v>49</v>
      </c>
      <c r="W22" s="41" t="s">
        <v>42</v>
      </c>
      <c r="X22" s="59">
        <v>0</v>
      </c>
      <c r="Y22" s="56">
        <f>IFERROR(IF(X22="","",X22),"")</f>
        <v>0</v>
      </c>
      <c r="Z22" s="42">
        <f>IFERROR(IF(X22="","",X22*0.0155),"")</f>
        <v>0</v>
      </c>
      <c r="AA22" s="69" t="s">
        <v>49</v>
      </c>
      <c r="AB22" s="70" t="s">
        <v>49</v>
      </c>
      <c r="AC22" s="85"/>
      <c r="AG22" s="82"/>
      <c r="AJ22" s="87" t="s">
        <v>91</v>
      </c>
      <c r="AK22" s="87">
        <v>1</v>
      </c>
      <c r="BB22" s="88" t="s">
        <v>73</v>
      </c>
      <c r="BM22" s="82">
        <f>IFERROR(X22*I22,"0")</f>
        <v>0</v>
      </c>
      <c r="BN22" s="82">
        <f>IFERROR(Y22*I22,"0")</f>
        <v>0</v>
      </c>
      <c r="BO22" s="82">
        <f>IFERROR(X22/J22,"0")</f>
        <v>0</v>
      </c>
      <c r="BP22" s="82">
        <f>IFERROR(Y22/J22,"0")</f>
        <v>0</v>
      </c>
    </row>
    <row r="23" spans="1:68" x14ac:dyDescent="0.2">
      <c r="A23" s="211"/>
      <c r="B23" s="211"/>
      <c r="C23" s="211"/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23"/>
      <c r="P23" s="220" t="s">
        <v>43</v>
      </c>
      <c r="Q23" s="221"/>
      <c r="R23" s="221"/>
      <c r="S23" s="221"/>
      <c r="T23" s="221"/>
      <c r="U23" s="221"/>
      <c r="V23" s="222"/>
      <c r="W23" s="43" t="s">
        <v>42</v>
      </c>
      <c r="X23" s="44">
        <f>IFERROR(SUM(X22:X22),"0")</f>
        <v>0</v>
      </c>
      <c r="Y23" s="44">
        <f>IFERROR(SUM(Y22:Y22),"0")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23"/>
      <c r="P24" s="220" t="s">
        <v>43</v>
      </c>
      <c r="Q24" s="221"/>
      <c r="R24" s="221"/>
      <c r="S24" s="221"/>
      <c r="T24" s="221"/>
      <c r="U24" s="221"/>
      <c r="V24" s="222"/>
      <c r="W24" s="43" t="s">
        <v>0</v>
      </c>
      <c r="X24" s="44">
        <f>IFERROR(SUMPRODUCT(X22:X22*H22:H22),"0")</f>
        <v>0</v>
      </c>
      <c r="Y24" s="44">
        <f>IFERROR(SUMPRODUCT(Y22:Y22*H22:H22),"0")</f>
        <v>0</v>
      </c>
      <c r="Z24" s="43"/>
      <c r="AA24" s="68"/>
      <c r="AB24" s="68"/>
      <c r="AC24" s="68"/>
    </row>
    <row r="25" spans="1:68" ht="27.75" customHeight="1" x14ac:dyDescent="0.2">
      <c r="A25" s="252" t="s">
        <v>48</v>
      </c>
      <c r="B25" s="252"/>
      <c r="C25" s="252"/>
      <c r="D25" s="252"/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55"/>
      <c r="AB25" s="55"/>
      <c r="AC25" s="55"/>
    </row>
    <row r="26" spans="1:68" ht="16.5" customHeight="1" x14ac:dyDescent="0.25">
      <c r="A26" s="253" t="s">
        <v>92</v>
      </c>
      <c r="B26" s="253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  <c r="U26" s="253"/>
      <c r="V26" s="253"/>
      <c r="W26" s="253"/>
      <c r="X26" s="253"/>
      <c r="Y26" s="253"/>
      <c r="Z26" s="253"/>
      <c r="AA26" s="66"/>
      <c r="AB26" s="66"/>
      <c r="AC26" s="83"/>
    </row>
    <row r="27" spans="1:68" ht="14.25" customHeight="1" x14ac:dyDescent="0.25">
      <c r="A27" s="240" t="s">
        <v>93</v>
      </c>
      <c r="B27" s="240"/>
      <c r="C27" s="240"/>
      <c r="D27" s="240"/>
      <c r="E27" s="240"/>
      <c r="F27" s="240"/>
      <c r="G27" s="240"/>
      <c r="H27" s="240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  <c r="AA27" s="67"/>
      <c r="AB27" s="67"/>
      <c r="AC27" s="84"/>
    </row>
    <row r="28" spans="1:68" ht="27" customHeight="1" x14ac:dyDescent="0.25">
      <c r="A28" s="64" t="s">
        <v>94</v>
      </c>
      <c r="B28" s="64" t="s">
        <v>95</v>
      </c>
      <c r="C28" s="37">
        <v>4301132095</v>
      </c>
      <c r="D28" s="214">
        <v>4607111036605</v>
      </c>
      <c r="E28" s="214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97</v>
      </c>
      <c r="L28" s="38" t="s">
        <v>90</v>
      </c>
      <c r="M28" s="39" t="s">
        <v>88</v>
      </c>
      <c r="N28" s="39"/>
      <c r="O28" s="38">
        <v>180</v>
      </c>
      <c r="P28" s="33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16"/>
      <c r="R28" s="216"/>
      <c r="S28" s="216"/>
      <c r="T28" s="217"/>
      <c r="U28" s="40" t="s">
        <v>49</v>
      </c>
      <c r="V28" s="40" t="s">
        <v>49</v>
      </c>
      <c r="W28" s="41" t="s">
        <v>42</v>
      </c>
      <c r="X28" s="59">
        <v>0</v>
      </c>
      <c r="Y28" s="56">
        <f>IFERROR(IF(X28="","",X28),"")</f>
        <v>0</v>
      </c>
      <c r="Z28" s="42">
        <f>IFERROR(IF(X28="","",X28*0.00936),"")</f>
        <v>0</v>
      </c>
      <c r="AA28" s="69" t="s">
        <v>49</v>
      </c>
      <c r="AB28" s="70" t="s">
        <v>49</v>
      </c>
      <c r="AC28" s="85"/>
      <c r="AG28" s="82"/>
      <c r="AJ28" s="87" t="s">
        <v>91</v>
      </c>
      <c r="AK28" s="87">
        <v>1</v>
      </c>
      <c r="BB28" s="89" t="s">
        <v>96</v>
      </c>
      <c r="BM28" s="82">
        <f>IFERROR(X28*I28,"0")</f>
        <v>0</v>
      </c>
      <c r="BN28" s="82">
        <f>IFERROR(Y28*I28,"0")</f>
        <v>0</v>
      </c>
      <c r="BO28" s="82">
        <f>IFERROR(X28/J28,"0")</f>
        <v>0</v>
      </c>
      <c r="BP28" s="82">
        <f>IFERROR(Y28/J28,"0")</f>
        <v>0</v>
      </c>
    </row>
    <row r="29" spans="1:68" ht="27" customHeight="1" x14ac:dyDescent="0.25">
      <c r="A29" s="64" t="s">
        <v>98</v>
      </c>
      <c r="B29" s="64" t="s">
        <v>99</v>
      </c>
      <c r="C29" s="37">
        <v>4301132093</v>
      </c>
      <c r="D29" s="214">
        <v>4607111036520</v>
      </c>
      <c r="E29" s="214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97</v>
      </c>
      <c r="L29" s="38" t="s">
        <v>90</v>
      </c>
      <c r="M29" s="39" t="s">
        <v>88</v>
      </c>
      <c r="N29" s="39"/>
      <c r="O29" s="38">
        <v>180</v>
      </c>
      <c r="P29" s="33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16"/>
      <c r="R29" s="216"/>
      <c r="S29" s="216"/>
      <c r="T29" s="217"/>
      <c r="U29" s="40" t="s">
        <v>49</v>
      </c>
      <c r="V29" s="40" t="s">
        <v>49</v>
      </c>
      <c r="W29" s="41" t="s">
        <v>42</v>
      </c>
      <c r="X29" s="59">
        <v>0</v>
      </c>
      <c r="Y29" s="56">
        <f>IFERROR(IF(X29="","",X29),"")</f>
        <v>0</v>
      </c>
      <c r="Z29" s="42">
        <f>IFERROR(IF(X29="","",X29*0.00936),"")</f>
        <v>0</v>
      </c>
      <c r="AA29" s="69" t="s">
        <v>49</v>
      </c>
      <c r="AB29" s="70" t="s">
        <v>49</v>
      </c>
      <c r="AC29" s="85"/>
      <c r="AG29" s="82"/>
      <c r="AJ29" s="87" t="s">
        <v>91</v>
      </c>
      <c r="AK29" s="87">
        <v>1</v>
      </c>
      <c r="BB29" s="90" t="s">
        <v>96</v>
      </c>
      <c r="BM29" s="82">
        <f>IFERROR(X29*I29,"0")</f>
        <v>0</v>
      </c>
      <c r="BN29" s="82">
        <f>IFERROR(Y29*I29,"0")</f>
        <v>0</v>
      </c>
      <c r="BO29" s="82">
        <f>IFERROR(X29/J29,"0")</f>
        <v>0</v>
      </c>
      <c r="BP29" s="82">
        <f>IFERROR(Y29/J29,"0")</f>
        <v>0</v>
      </c>
    </row>
    <row r="30" spans="1:68" ht="27" customHeight="1" x14ac:dyDescent="0.25">
      <c r="A30" s="64" t="s">
        <v>100</v>
      </c>
      <c r="B30" s="64" t="s">
        <v>101</v>
      </c>
      <c r="C30" s="37">
        <v>4301132092</v>
      </c>
      <c r="D30" s="214">
        <v>4607111036537</v>
      </c>
      <c r="E30" s="214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97</v>
      </c>
      <c r="L30" s="38" t="s">
        <v>90</v>
      </c>
      <c r="M30" s="39" t="s">
        <v>88</v>
      </c>
      <c r="N30" s="39"/>
      <c r="O30" s="38">
        <v>180</v>
      </c>
      <c r="P30" s="339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16"/>
      <c r="R30" s="216"/>
      <c r="S30" s="216"/>
      <c r="T30" s="217"/>
      <c r="U30" s="40" t="s">
        <v>49</v>
      </c>
      <c r="V30" s="40" t="s">
        <v>49</v>
      </c>
      <c r="W30" s="41" t="s">
        <v>42</v>
      </c>
      <c r="X30" s="59">
        <v>0</v>
      </c>
      <c r="Y30" s="56">
        <f>IFERROR(IF(X30="","",X30),"")</f>
        <v>0</v>
      </c>
      <c r="Z30" s="42">
        <f>IFERROR(IF(X30="","",X30*0.00936),"")</f>
        <v>0</v>
      </c>
      <c r="AA30" s="69" t="s">
        <v>49</v>
      </c>
      <c r="AB30" s="70" t="s">
        <v>49</v>
      </c>
      <c r="AC30" s="85"/>
      <c r="AG30" s="82"/>
      <c r="AJ30" s="87" t="s">
        <v>91</v>
      </c>
      <c r="AK30" s="87">
        <v>1</v>
      </c>
      <c r="BB30" s="91" t="s">
        <v>96</v>
      </c>
      <c r="BM30" s="82">
        <f>IFERROR(X30*I30,"0")</f>
        <v>0</v>
      </c>
      <c r="BN30" s="82">
        <f>IFERROR(Y30*I30,"0")</f>
        <v>0</v>
      </c>
      <c r="BO30" s="82">
        <f>IFERROR(X30/J30,"0")</f>
        <v>0</v>
      </c>
      <c r="BP30" s="82">
        <f>IFERROR(Y30/J30,"0")</f>
        <v>0</v>
      </c>
    </row>
    <row r="31" spans="1:68" ht="27" customHeight="1" x14ac:dyDescent="0.25">
      <c r="A31" s="64" t="s">
        <v>102</v>
      </c>
      <c r="B31" s="64" t="s">
        <v>103</v>
      </c>
      <c r="C31" s="37">
        <v>4301132094</v>
      </c>
      <c r="D31" s="214">
        <v>4607111036599</v>
      </c>
      <c r="E31" s="214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97</v>
      </c>
      <c r="L31" s="38" t="s">
        <v>90</v>
      </c>
      <c r="M31" s="39" t="s">
        <v>88</v>
      </c>
      <c r="N31" s="39"/>
      <c r="O31" s="38">
        <v>180</v>
      </c>
      <c r="P31" s="33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16"/>
      <c r="R31" s="216"/>
      <c r="S31" s="216"/>
      <c r="T31" s="217"/>
      <c r="U31" s="40" t="s">
        <v>49</v>
      </c>
      <c r="V31" s="40" t="s">
        <v>49</v>
      </c>
      <c r="W31" s="41" t="s">
        <v>42</v>
      </c>
      <c r="X31" s="59">
        <v>0</v>
      </c>
      <c r="Y31" s="56">
        <f>IFERROR(IF(X31="","",X31),"")</f>
        <v>0</v>
      </c>
      <c r="Z31" s="42">
        <f>IFERROR(IF(X31="","",X31*0.00936),"")</f>
        <v>0</v>
      </c>
      <c r="AA31" s="69" t="s">
        <v>49</v>
      </c>
      <c r="AB31" s="70" t="s">
        <v>49</v>
      </c>
      <c r="AC31" s="85"/>
      <c r="AG31" s="82"/>
      <c r="AJ31" s="87" t="s">
        <v>91</v>
      </c>
      <c r="AK31" s="87">
        <v>1</v>
      </c>
      <c r="BB31" s="92" t="s">
        <v>96</v>
      </c>
      <c r="BM31" s="82">
        <f>IFERROR(X31*I31,"0")</f>
        <v>0</v>
      </c>
      <c r="BN31" s="82">
        <f>IFERROR(Y31*I31,"0")</f>
        <v>0</v>
      </c>
      <c r="BO31" s="82">
        <f>IFERROR(X31/J31,"0")</f>
        <v>0</v>
      </c>
      <c r="BP31" s="82">
        <f>IFERROR(Y31/J31,"0")</f>
        <v>0</v>
      </c>
    </row>
    <row r="32" spans="1:68" x14ac:dyDescent="0.2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23"/>
      <c r="P32" s="220" t="s">
        <v>43</v>
      </c>
      <c r="Q32" s="221"/>
      <c r="R32" s="221"/>
      <c r="S32" s="221"/>
      <c r="T32" s="221"/>
      <c r="U32" s="221"/>
      <c r="V32" s="222"/>
      <c r="W32" s="43" t="s">
        <v>42</v>
      </c>
      <c r="X32" s="44">
        <f>IFERROR(SUM(X28:X31),"0")</f>
        <v>0</v>
      </c>
      <c r="Y32" s="44">
        <f>IFERROR(SUM(Y28:Y31),"0")</f>
        <v>0</v>
      </c>
      <c r="Z32" s="44">
        <f>IFERROR(IF(Z28="",0,Z28),"0")+IFERROR(IF(Z29="",0,Z29),"0")+IFERROR(IF(Z30="",0,Z30),"0")+IFERROR(IF(Z31="",0,Z31),"0")</f>
        <v>0</v>
      </c>
      <c r="AA32" s="68"/>
      <c r="AB32" s="68"/>
      <c r="AC32" s="68"/>
    </row>
    <row r="33" spans="1:68" x14ac:dyDescent="0.2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23"/>
      <c r="P33" s="220" t="s">
        <v>43</v>
      </c>
      <c r="Q33" s="221"/>
      <c r="R33" s="221"/>
      <c r="S33" s="221"/>
      <c r="T33" s="221"/>
      <c r="U33" s="221"/>
      <c r="V33" s="222"/>
      <c r="W33" s="43" t="s">
        <v>0</v>
      </c>
      <c r="X33" s="44">
        <f>IFERROR(SUMPRODUCT(X28:X31*H28:H31),"0")</f>
        <v>0</v>
      </c>
      <c r="Y33" s="44">
        <f>IFERROR(SUMPRODUCT(Y28:Y31*H28:H31),"0")</f>
        <v>0</v>
      </c>
      <c r="Z33" s="43"/>
      <c r="AA33" s="68"/>
      <c r="AB33" s="68"/>
      <c r="AC33" s="68"/>
    </row>
    <row r="34" spans="1:68" ht="16.5" customHeight="1" x14ac:dyDescent="0.25">
      <c r="A34" s="253" t="s">
        <v>104</v>
      </c>
      <c r="B34" s="253"/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  <c r="U34" s="253"/>
      <c r="V34" s="253"/>
      <c r="W34" s="253"/>
      <c r="X34" s="253"/>
      <c r="Y34" s="253"/>
      <c r="Z34" s="253"/>
      <c r="AA34" s="66"/>
      <c r="AB34" s="66"/>
      <c r="AC34" s="83"/>
    </row>
    <row r="35" spans="1:68" ht="14.25" customHeight="1" x14ac:dyDescent="0.25">
      <c r="A35" s="240" t="s">
        <v>85</v>
      </c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67"/>
      <c r="AB35" s="67"/>
      <c r="AC35" s="84"/>
    </row>
    <row r="36" spans="1:68" ht="27" customHeight="1" x14ac:dyDescent="0.25">
      <c r="A36" s="64" t="s">
        <v>105</v>
      </c>
      <c r="B36" s="64" t="s">
        <v>106</v>
      </c>
      <c r="C36" s="37">
        <v>4301070865</v>
      </c>
      <c r="D36" s="214">
        <v>4607111036285</v>
      </c>
      <c r="E36" s="214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89</v>
      </c>
      <c r="L36" s="38" t="s">
        <v>90</v>
      </c>
      <c r="M36" s="39" t="s">
        <v>88</v>
      </c>
      <c r="N36" s="39"/>
      <c r="O36" s="38">
        <v>180</v>
      </c>
      <c r="P36" s="33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16"/>
      <c r="R36" s="216"/>
      <c r="S36" s="216"/>
      <c r="T36" s="217"/>
      <c r="U36" s="40" t="s">
        <v>49</v>
      </c>
      <c r="V36" s="40" t="s">
        <v>49</v>
      </c>
      <c r="W36" s="41" t="s">
        <v>42</v>
      </c>
      <c r="X36" s="59">
        <v>0</v>
      </c>
      <c r="Y36" s="56">
        <f>IFERROR(IF(X36="","",X36),"")</f>
        <v>0</v>
      </c>
      <c r="Z36" s="42">
        <f>IFERROR(IF(X36="","",X36*0.0155),"")</f>
        <v>0</v>
      </c>
      <c r="AA36" s="69" t="s">
        <v>49</v>
      </c>
      <c r="AB36" s="70" t="s">
        <v>49</v>
      </c>
      <c r="AC36" s="85"/>
      <c r="AG36" s="82"/>
      <c r="AJ36" s="87" t="s">
        <v>91</v>
      </c>
      <c r="AK36" s="87">
        <v>1</v>
      </c>
      <c r="BB36" s="93" t="s">
        <v>73</v>
      </c>
      <c r="BM36" s="82">
        <f>IFERROR(X36*I36,"0")</f>
        <v>0</v>
      </c>
      <c r="BN36" s="82">
        <f>IFERROR(Y36*I36,"0")</f>
        <v>0</v>
      </c>
      <c r="BO36" s="82">
        <f>IFERROR(X36/J36,"0")</f>
        <v>0</v>
      </c>
      <c r="BP36" s="82">
        <f>IFERROR(Y36/J36,"0")</f>
        <v>0</v>
      </c>
    </row>
    <row r="37" spans="1:68" ht="27" customHeight="1" x14ac:dyDescent="0.25">
      <c r="A37" s="64" t="s">
        <v>107</v>
      </c>
      <c r="B37" s="64" t="s">
        <v>108</v>
      </c>
      <c r="C37" s="37">
        <v>4301070861</v>
      </c>
      <c r="D37" s="214">
        <v>4607111036308</v>
      </c>
      <c r="E37" s="214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89</v>
      </c>
      <c r="L37" s="38" t="s">
        <v>90</v>
      </c>
      <c r="M37" s="39" t="s">
        <v>88</v>
      </c>
      <c r="N37" s="39"/>
      <c r="O37" s="38">
        <v>180</v>
      </c>
      <c r="P37" s="333" t="s">
        <v>109</v>
      </c>
      <c r="Q37" s="216"/>
      <c r="R37" s="216"/>
      <c r="S37" s="216"/>
      <c r="T37" s="217"/>
      <c r="U37" s="40" t="s">
        <v>49</v>
      </c>
      <c r="V37" s="40" t="s">
        <v>49</v>
      </c>
      <c r="W37" s="41" t="s">
        <v>42</v>
      </c>
      <c r="X37" s="59">
        <v>0</v>
      </c>
      <c r="Y37" s="56">
        <f>IFERROR(IF(X37="","",X37),"")</f>
        <v>0</v>
      </c>
      <c r="Z37" s="42">
        <f>IFERROR(IF(X37="","",X37*0.0155),"")</f>
        <v>0</v>
      </c>
      <c r="AA37" s="69" t="s">
        <v>49</v>
      </c>
      <c r="AB37" s="70" t="s">
        <v>49</v>
      </c>
      <c r="AC37" s="85"/>
      <c r="AG37" s="82"/>
      <c r="AJ37" s="87" t="s">
        <v>91</v>
      </c>
      <c r="AK37" s="87">
        <v>1</v>
      </c>
      <c r="BB37" s="94" t="s">
        <v>73</v>
      </c>
      <c r="BM37" s="82">
        <f>IFERROR(X37*I37,"0")</f>
        <v>0</v>
      </c>
      <c r="BN37" s="82">
        <f>IFERROR(Y37*I37,"0")</f>
        <v>0</v>
      </c>
      <c r="BO37" s="82">
        <f>IFERROR(X37/J37,"0")</f>
        <v>0</v>
      </c>
      <c r="BP37" s="82">
        <f>IFERROR(Y37/J37,"0")</f>
        <v>0</v>
      </c>
    </row>
    <row r="38" spans="1:68" ht="27" customHeight="1" x14ac:dyDescent="0.25">
      <c r="A38" s="64" t="s">
        <v>110</v>
      </c>
      <c r="B38" s="64" t="s">
        <v>111</v>
      </c>
      <c r="C38" s="37">
        <v>4301070864</v>
      </c>
      <c r="D38" s="214">
        <v>4607111036292</v>
      </c>
      <c r="E38" s="214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89</v>
      </c>
      <c r="L38" s="38" t="s">
        <v>90</v>
      </c>
      <c r="M38" s="39" t="s">
        <v>88</v>
      </c>
      <c r="N38" s="39"/>
      <c r="O38" s="38">
        <v>180</v>
      </c>
      <c r="P38" s="3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16"/>
      <c r="R38" s="216"/>
      <c r="S38" s="216"/>
      <c r="T38" s="217"/>
      <c r="U38" s="40" t="s">
        <v>49</v>
      </c>
      <c r="V38" s="40" t="s">
        <v>49</v>
      </c>
      <c r="W38" s="41" t="s">
        <v>42</v>
      </c>
      <c r="X38" s="59">
        <v>0</v>
      </c>
      <c r="Y38" s="56">
        <f>IFERROR(IF(X38="","",X38),"")</f>
        <v>0</v>
      </c>
      <c r="Z38" s="42">
        <f>IFERROR(IF(X38="","",X38*0.0155),"")</f>
        <v>0</v>
      </c>
      <c r="AA38" s="69" t="s">
        <v>49</v>
      </c>
      <c r="AB38" s="70" t="s">
        <v>49</v>
      </c>
      <c r="AC38" s="85"/>
      <c r="AG38" s="82"/>
      <c r="AJ38" s="87" t="s">
        <v>91</v>
      </c>
      <c r="AK38" s="87">
        <v>1</v>
      </c>
      <c r="BB38" s="95" t="s">
        <v>73</v>
      </c>
      <c r="BM38" s="82">
        <f>IFERROR(X38*I38,"0")</f>
        <v>0</v>
      </c>
      <c r="BN38" s="82">
        <f>IFERROR(Y38*I38,"0")</f>
        <v>0</v>
      </c>
      <c r="BO38" s="82">
        <f>IFERROR(X38/J38,"0")</f>
        <v>0</v>
      </c>
      <c r="BP38" s="82">
        <f>IFERROR(Y38/J38,"0")</f>
        <v>0</v>
      </c>
    </row>
    <row r="39" spans="1:68" x14ac:dyDescent="0.2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23"/>
      <c r="P39" s="220" t="s">
        <v>43</v>
      </c>
      <c r="Q39" s="221"/>
      <c r="R39" s="221"/>
      <c r="S39" s="221"/>
      <c r="T39" s="221"/>
      <c r="U39" s="221"/>
      <c r="V39" s="222"/>
      <c r="W39" s="43" t="s">
        <v>42</v>
      </c>
      <c r="X39" s="44">
        <f>IFERROR(SUM(X36:X38),"0")</f>
        <v>0</v>
      </c>
      <c r="Y39" s="44">
        <f>IFERROR(SUM(Y36:Y38),"0")</f>
        <v>0</v>
      </c>
      <c r="Z39" s="44">
        <f>IFERROR(IF(Z36="",0,Z36),"0")+IFERROR(IF(Z37="",0,Z37),"0")+IFERROR(IF(Z38="",0,Z38),"0")</f>
        <v>0</v>
      </c>
      <c r="AA39" s="68"/>
      <c r="AB39" s="68"/>
      <c r="AC39" s="68"/>
    </row>
    <row r="40" spans="1:68" x14ac:dyDescent="0.2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23"/>
      <c r="P40" s="220" t="s">
        <v>43</v>
      </c>
      <c r="Q40" s="221"/>
      <c r="R40" s="221"/>
      <c r="S40" s="221"/>
      <c r="T40" s="221"/>
      <c r="U40" s="221"/>
      <c r="V40" s="222"/>
      <c r="W40" s="43" t="s">
        <v>0</v>
      </c>
      <c r="X40" s="44">
        <f>IFERROR(SUMPRODUCT(X36:X38*H36:H38),"0")</f>
        <v>0</v>
      </c>
      <c r="Y40" s="44">
        <f>IFERROR(SUMPRODUCT(Y36:Y38*H36:H38),"0")</f>
        <v>0</v>
      </c>
      <c r="Z40" s="43"/>
      <c r="AA40" s="68"/>
      <c r="AB40" s="68"/>
      <c r="AC40" s="68"/>
    </row>
    <row r="41" spans="1:68" ht="16.5" customHeight="1" x14ac:dyDescent="0.25">
      <c r="A41" s="253" t="s">
        <v>112</v>
      </c>
      <c r="B41" s="253"/>
      <c r="C41" s="253"/>
      <c r="D41" s="253"/>
      <c r="E41" s="253"/>
      <c r="F41" s="253"/>
      <c r="G41" s="253"/>
      <c r="H41" s="253"/>
      <c r="I41" s="253"/>
      <c r="J41" s="253"/>
      <c r="K41" s="253"/>
      <c r="L41" s="253"/>
      <c r="M41" s="253"/>
      <c r="N41" s="253"/>
      <c r="O41" s="253"/>
      <c r="P41" s="253"/>
      <c r="Q41" s="253"/>
      <c r="R41" s="253"/>
      <c r="S41" s="253"/>
      <c r="T41" s="253"/>
      <c r="U41" s="253"/>
      <c r="V41" s="253"/>
      <c r="W41" s="253"/>
      <c r="X41" s="253"/>
      <c r="Y41" s="253"/>
      <c r="Z41" s="253"/>
      <c r="AA41" s="66"/>
      <c r="AB41" s="66"/>
      <c r="AC41" s="83"/>
    </row>
    <row r="42" spans="1:68" ht="14.25" customHeight="1" x14ac:dyDescent="0.25">
      <c r="A42" s="240" t="s">
        <v>113</v>
      </c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  <c r="AA42" s="67"/>
      <c r="AB42" s="67"/>
      <c r="AC42" s="84"/>
    </row>
    <row r="43" spans="1:68" ht="16.5" customHeight="1" x14ac:dyDescent="0.25">
      <c r="A43" s="64" t="s">
        <v>114</v>
      </c>
      <c r="B43" s="64" t="s">
        <v>115</v>
      </c>
      <c r="C43" s="37">
        <v>4301190046</v>
      </c>
      <c r="D43" s="214">
        <v>4607111038951</v>
      </c>
      <c r="E43" s="214"/>
      <c r="F43" s="63">
        <v>0.2</v>
      </c>
      <c r="G43" s="38">
        <v>6</v>
      </c>
      <c r="H43" s="63">
        <v>1.2</v>
      </c>
      <c r="I43" s="63">
        <v>1.5918000000000001</v>
      </c>
      <c r="J43" s="38">
        <v>130</v>
      </c>
      <c r="K43" s="38" t="s">
        <v>116</v>
      </c>
      <c r="L43" s="38" t="s">
        <v>90</v>
      </c>
      <c r="M43" s="39" t="s">
        <v>88</v>
      </c>
      <c r="N43" s="39"/>
      <c r="O43" s="38">
        <v>365</v>
      </c>
      <c r="P43" s="32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16"/>
      <c r="R43" s="216"/>
      <c r="S43" s="216"/>
      <c r="T43" s="217"/>
      <c r="U43" s="40" t="s">
        <v>49</v>
      </c>
      <c r="V43" s="40" t="s">
        <v>49</v>
      </c>
      <c r="W43" s="41" t="s">
        <v>42</v>
      </c>
      <c r="X43" s="59">
        <v>0</v>
      </c>
      <c r="Y43" s="56">
        <f>IFERROR(IF(X43="","",X43),"")</f>
        <v>0</v>
      </c>
      <c r="Z43" s="42">
        <f>IFERROR(IF(X43="","",X43*0.0095),"")</f>
        <v>0</v>
      </c>
      <c r="AA43" s="69" t="s">
        <v>49</v>
      </c>
      <c r="AB43" s="70" t="s">
        <v>49</v>
      </c>
      <c r="AC43" s="85"/>
      <c r="AG43" s="82"/>
      <c r="AJ43" s="87" t="s">
        <v>91</v>
      </c>
      <c r="AK43" s="87">
        <v>1</v>
      </c>
      <c r="BB43" s="96" t="s">
        <v>96</v>
      </c>
      <c r="BM43" s="82">
        <f>IFERROR(X43*I43,"0")</f>
        <v>0</v>
      </c>
      <c r="BN43" s="82">
        <f>IFERROR(Y43*I43,"0")</f>
        <v>0</v>
      </c>
      <c r="BO43" s="82">
        <f>IFERROR(X43/J43,"0")</f>
        <v>0</v>
      </c>
      <c r="BP43" s="82">
        <f>IFERROR(Y43/J43,"0")</f>
        <v>0</v>
      </c>
    </row>
    <row r="44" spans="1:68" ht="27" customHeight="1" x14ac:dyDescent="0.25">
      <c r="A44" s="64" t="s">
        <v>117</v>
      </c>
      <c r="B44" s="64" t="s">
        <v>118</v>
      </c>
      <c r="C44" s="37">
        <v>4301190010</v>
      </c>
      <c r="D44" s="214">
        <v>4607111037596</v>
      </c>
      <c r="E44" s="214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116</v>
      </c>
      <c r="L44" s="38" t="s">
        <v>90</v>
      </c>
      <c r="M44" s="39" t="s">
        <v>88</v>
      </c>
      <c r="N44" s="39"/>
      <c r="O44" s="38">
        <v>365</v>
      </c>
      <c r="P44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16"/>
      <c r="R44" s="216"/>
      <c r="S44" s="216"/>
      <c r="T44" s="217"/>
      <c r="U44" s="40" t="s">
        <v>49</v>
      </c>
      <c r="V44" s="40" t="s">
        <v>49</v>
      </c>
      <c r="W44" s="41" t="s">
        <v>42</v>
      </c>
      <c r="X44" s="59">
        <v>0</v>
      </c>
      <c r="Y44" s="56">
        <f>IFERROR(IF(X44="","",X44),"")</f>
        <v>0</v>
      </c>
      <c r="Z44" s="42">
        <f>IFERROR(IF(X44="","",X44*0.0095),"")</f>
        <v>0</v>
      </c>
      <c r="AA44" s="69" t="s">
        <v>49</v>
      </c>
      <c r="AB44" s="70" t="s">
        <v>49</v>
      </c>
      <c r="AC44" s="85"/>
      <c r="AG44" s="82"/>
      <c r="AJ44" s="87" t="s">
        <v>91</v>
      </c>
      <c r="AK44" s="87">
        <v>1</v>
      </c>
      <c r="BB44" s="97" t="s">
        <v>96</v>
      </c>
      <c r="BM44" s="82">
        <f>IFERROR(X44*I44,"0")</f>
        <v>0</v>
      </c>
      <c r="BN44" s="82">
        <f>IFERROR(Y44*I44,"0")</f>
        <v>0</v>
      </c>
      <c r="BO44" s="82">
        <f>IFERROR(X44/J44,"0")</f>
        <v>0</v>
      </c>
      <c r="BP44" s="82">
        <f>IFERROR(Y44/J44,"0")</f>
        <v>0</v>
      </c>
    </row>
    <row r="45" spans="1:68" ht="27" customHeight="1" x14ac:dyDescent="0.25">
      <c r="A45" s="64" t="s">
        <v>119</v>
      </c>
      <c r="B45" s="64" t="s">
        <v>120</v>
      </c>
      <c r="C45" s="37">
        <v>4301190022</v>
      </c>
      <c r="D45" s="214">
        <v>4607111037053</v>
      </c>
      <c r="E45" s="214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116</v>
      </c>
      <c r="L45" s="38" t="s">
        <v>90</v>
      </c>
      <c r="M45" s="39" t="s">
        <v>88</v>
      </c>
      <c r="N45" s="39"/>
      <c r="O45" s="38">
        <v>365</v>
      </c>
      <c r="P45" s="3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16"/>
      <c r="R45" s="216"/>
      <c r="S45" s="216"/>
      <c r="T45" s="217"/>
      <c r="U45" s="40" t="s">
        <v>49</v>
      </c>
      <c r="V45" s="40" t="s">
        <v>49</v>
      </c>
      <c r="W45" s="41" t="s">
        <v>42</v>
      </c>
      <c r="X45" s="59">
        <v>0</v>
      </c>
      <c r="Y45" s="56">
        <f>IFERROR(IF(X45="","",X45),"")</f>
        <v>0</v>
      </c>
      <c r="Z45" s="42">
        <f>IFERROR(IF(X45="","",X45*0.0095),"")</f>
        <v>0</v>
      </c>
      <c r="AA45" s="69" t="s">
        <v>49</v>
      </c>
      <c r="AB45" s="70" t="s">
        <v>49</v>
      </c>
      <c r="AC45" s="85"/>
      <c r="AG45" s="82"/>
      <c r="AJ45" s="87" t="s">
        <v>91</v>
      </c>
      <c r="AK45" s="87">
        <v>1</v>
      </c>
      <c r="BB45" s="98" t="s">
        <v>96</v>
      </c>
      <c r="BM45" s="82">
        <f>IFERROR(X45*I45,"0")</f>
        <v>0</v>
      </c>
      <c r="BN45" s="82">
        <f>IFERROR(Y45*I45,"0")</f>
        <v>0</v>
      </c>
      <c r="BO45" s="82">
        <f>IFERROR(X45/J45,"0")</f>
        <v>0</v>
      </c>
      <c r="BP45" s="82">
        <f>IFERROR(Y45/J45,"0")</f>
        <v>0</v>
      </c>
    </row>
    <row r="46" spans="1:68" ht="27" customHeight="1" x14ac:dyDescent="0.25">
      <c r="A46" s="64" t="s">
        <v>121</v>
      </c>
      <c r="B46" s="64" t="s">
        <v>122</v>
      </c>
      <c r="C46" s="37">
        <v>4301190023</v>
      </c>
      <c r="D46" s="214">
        <v>4607111037060</v>
      </c>
      <c r="E46" s="214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116</v>
      </c>
      <c r="L46" s="38" t="s">
        <v>90</v>
      </c>
      <c r="M46" s="39" t="s">
        <v>88</v>
      </c>
      <c r="N46" s="39"/>
      <c r="O46" s="38">
        <v>365</v>
      </c>
      <c r="P46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16"/>
      <c r="R46" s="216"/>
      <c r="S46" s="216"/>
      <c r="T46" s="217"/>
      <c r="U46" s="40" t="s">
        <v>49</v>
      </c>
      <c r="V46" s="40" t="s">
        <v>49</v>
      </c>
      <c r="W46" s="41" t="s">
        <v>42</v>
      </c>
      <c r="X46" s="59">
        <v>0</v>
      </c>
      <c r="Y46" s="56">
        <f>IFERROR(IF(X46="","",X46),"")</f>
        <v>0</v>
      </c>
      <c r="Z46" s="42">
        <f>IFERROR(IF(X46="","",X46*0.0095),"")</f>
        <v>0</v>
      </c>
      <c r="AA46" s="69" t="s">
        <v>49</v>
      </c>
      <c r="AB46" s="70" t="s">
        <v>49</v>
      </c>
      <c r="AC46" s="85"/>
      <c r="AG46" s="82"/>
      <c r="AJ46" s="87" t="s">
        <v>91</v>
      </c>
      <c r="AK46" s="87">
        <v>1</v>
      </c>
      <c r="BB46" s="99" t="s">
        <v>96</v>
      </c>
      <c r="BM46" s="82">
        <f>IFERROR(X46*I46,"0")</f>
        <v>0</v>
      </c>
      <c r="BN46" s="82">
        <f>IFERROR(Y46*I46,"0")</f>
        <v>0</v>
      </c>
      <c r="BO46" s="82">
        <f>IFERROR(X46/J46,"0")</f>
        <v>0</v>
      </c>
      <c r="BP46" s="82">
        <f>IFERROR(Y46/J46,"0")</f>
        <v>0</v>
      </c>
    </row>
    <row r="47" spans="1:68" x14ac:dyDescent="0.2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23"/>
      <c r="P47" s="220" t="s">
        <v>43</v>
      </c>
      <c r="Q47" s="221"/>
      <c r="R47" s="221"/>
      <c r="S47" s="221"/>
      <c r="T47" s="221"/>
      <c r="U47" s="221"/>
      <c r="V47" s="222"/>
      <c r="W47" s="43" t="s">
        <v>42</v>
      </c>
      <c r="X47" s="44">
        <f>IFERROR(SUM(X43:X46),"0")</f>
        <v>0</v>
      </c>
      <c r="Y47" s="44">
        <f>IFERROR(SUM(Y43:Y46),"0")</f>
        <v>0</v>
      </c>
      <c r="Z47" s="44">
        <f>IFERROR(IF(Z43="",0,Z43),"0")+IFERROR(IF(Z44="",0,Z44),"0")+IFERROR(IF(Z45="",0,Z45),"0")+IFERROR(IF(Z46="",0,Z46),"0")</f>
        <v>0</v>
      </c>
      <c r="AA47" s="68"/>
      <c r="AB47" s="68"/>
      <c r="AC47" s="68"/>
    </row>
    <row r="48" spans="1:68" x14ac:dyDescent="0.2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23"/>
      <c r="P48" s="220" t="s">
        <v>43</v>
      </c>
      <c r="Q48" s="221"/>
      <c r="R48" s="221"/>
      <c r="S48" s="221"/>
      <c r="T48" s="221"/>
      <c r="U48" s="221"/>
      <c r="V48" s="222"/>
      <c r="W48" s="43" t="s">
        <v>0</v>
      </c>
      <c r="X48" s="44">
        <f>IFERROR(SUMPRODUCT(X43:X46*H43:H46),"0")</f>
        <v>0</v>
      </c>
      <c r="Y48" s="44">
        <f>IFERROR(SUMPRODUCT(Y43:Y46*H43:H46),"0")</f>
        <v>0</v>
      </c>
      <c r="Z48" s="43"/>
      <c r="AA48" s="68"/>
      <c r="AB48" s="68"/>
      <c r="AC48" s="68"/>
    </row>
    <row r="49" spans="1:68" ht="16.5" customHeight="1" x14ac:dyDescent="0.25">
      <c r="A49" s="253" t="s">
        <v>123</v>
      </c>
      <c r="B49" s="253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  <c r="U49" s="253"/>
      <c r="V49" s="253"/>
      <c r="W49" s="253"/>
      <c r="X49" s="253"/>
      <c r="Y49" s="253"/>
      <c r="Z49" s="253"/>
      <c r="AA49" s="66"/>
      <c r="AB49" s="66"/>
      <c r="AC49" s="83"/>
    </row>
    <row r="50" spans="1:68" ht="14.25" customHeight="1" x14ac:dyDescent="0.25">
      <c r="A50" s="240" t="s">
        <v>85</v>
      </c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  <c r="AA50" s="67"/>
      <c r="AB50" s="67"/>
      <c r="AC50" s="84"/>
    </row>
    <row r="51" spans="1:68" ht="27" customHeight="1" x14ac:dyDescent="0.25">
      <c r="A51" s="64" t="s">
        <v>124</v>
      </c>
      <c r="B51" s="64" t="s">
        <v>125</v>
      </c>
      <c r="C51" s="37">
        <v>4301070989</v>
      </c>
      <c r="D51" s="214">
        <v>4607111037190</v>
      </c>
      <c r="E51" s="214"/>
      <c r="F51" s="63">
        <v>0.43</v>
      </c>
      <c r="G51" s="38">
        <v>16</v>
      </c>
      <c r="H51" s="63">
        <v>6.88</v>
      </c>
      <c r="I51" s="63">
        <v>7.1996000000000002</v>
      </c>
      <c r="J51" s="38">
        <v>84</v>
      </c>
      <c r="K51" s="38" t="s">
        <v>89</v>
      </c>
      <c r="L51" s="38" t="s">
        <v>90</v>
      </c>
      <c r="M51" s="39" t="s">
        <v>88</v>
      </c>
      <c r="N51" s="39"/>
      <c r="O51" s="38">
        <v>180</v>
      </c>
      <c r="P51" s="32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16"/>
      <c r="R51" s="216"/>
      <c r="S51" s="216"/>
      <c r="T51" s="217"/>
      <c r="U51" s="40" t="s">
        <v>49</v>
      </c>
      <c r="V51" s="40" t="s">
        <v>49</v>
      </c>
      <c r="W51" s="41" t="s">
        <v>42</v>
      </c>
      <c r="X51" s="59">
        <v>0</v>
      </c>
      <c r="Y51" s="56">
        <f t="shared" ref="Y51:Y62" si="0">IFERROR(IF(X51="","",X51),"")</f>
        <v>0</v>
      </c>
      <c r="Z51" s="42">
        <f t="shared" ref="Z51:Z62" si="1">IFERROR(IF(X51="","",X51*0.0155),"")</f>
        <v>0</v>
      </c>
      <c r="AA51" s="69" t="s">
        <v>49</v>
      </c>
      <c r="AB51" s="70" t="s">
        <v>49</v>
      </c>
      <c r="AC51" s="85"/>
      <c r="AG51" s="82"/>
      <c r="AJ51" s="87" t="s">
        <v>91</v>
      </c>
      <c r="AK51" s="87">
        <v>1</v>
      </c>
      <c r="BB51" s="100" t="s">
        <v>73</v>
      </c>
      <c r="BM51" s="82">
        <f t="shared" ref="BM51:BM62" si="2">IFERROR(X51*I51,"0")</f>
        <v>0</v>
      </c>
      <c r="BN51" s="82">
        <f t="shared" ref="BN51:BN62" si="3">IFERROR(Y51*I51,"0")</f>
        <v>0</v>
      </c>
      <c r="BO51" s="82">
        <f t="shared" ref="BO51:BO62" si="4">IFERROR(X51/J51,"0")</f>
        <v>0</v>
      </c>
      <c r="BP51" s="82">
        <f t="shared" ref="BP51:BP62" si="5">IFERROR(Y51/J51,"0")</f>
        <v>0</v>
      </c>
    </row>
    <row r="52" spans="1:68" ht="27" customHeight="1" x14ac:dyDescent="0.25">
      <c r="A52" s="64" t="s">
        <v>126</v>
      </c>
      <c r="B52" s="64" t="s">
        <v>127</v>
      </c>
      <c r="C52" s="37">
        <v>4301071032</v>
      </c>
      <c r="D52" s="214">
        <v>4607111038999</v>
      </c>
      <c r="E52" s="214"/>
      <c r="F52" s="63">
        <v>0.4</v>
      </c>
      <c r="G52" s="38">
        <v>16</v>
      </c>
      <c r="H52" s="63">
        <v>6.4</v>
      </c>
      <c r="I52" s="63">
        <v>6.7195999999999998</v>
      </c>
      <c r="J52" s="38">
        <v>84</v>
      </c>
      <c r="K52" s="38" t="s">
        <v>89</v>
      </c>
      <c r="L52" s="38" t="s">
        <v>90</v>
      </c>
      <c r="M52" s="39" t="s">
        <v>88</v>
      </c>
      <c r="N52" s="39"/>
      <c r="O52" s="38">
        <v>180</v>
      </c>
      <c r="P52" s="32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16"/>
      <c r="R52" s="216"/>
      <c r="S52" s="216"/>
      <c r="T52" s="217"/>
      <c r="U52" s="40" t="s">
        <v>49</v>
      </c>
      <c r="V52" s="40" t="s">
        <v>49</v>
      </c>
      <c r="W52" s="41" t="s">
        <v>42</v>
      </c>
      <c r="X52" s="59">
        <v>0</v>
      </c>
      <c r="Y52" s="56">
        <f t="shared" si="0"/>
        <v>0</v>
      </c>
      <c r="Z52" s="42">
        <f t="shared" si="1"/>
        <v>0</v>
      </c>
      <c r="AA52" s="69" t="s">
        <v>49</v>
      </c>
      <c r="AB52" s="70" t="s">
        <v>49</v>
      </c>
      <c r="AC52" s="85"/>
      <c r="AG52" s="82"/>
      <c r="AJ52" s="87" t="s">
        <v>91</v>
      </c>
      <c r="AK52" s="87">
        <v>1</v>
      </c>
      <c r="BB52" s="101" t="s">
        <v>73</v>
      </c>
      <c r="BM52" s="82">
        <f t="shared" si="2"/>
        <v>0</v>
      </c>
      <c r="BN52" s="82">
        <f t="shared" si="3"/>
        <v>0</v>
      </c>
      <c r="BO52" s="82">
        <f t="shared" si="4"/>
        <v>0</v>
      </c>
      <c r="BP52" s="82">
        <f t="shared" si="5"/>
        <v>0</v>
      </c>
    </row>
    <row r="53" spans="1:68" ht="27" customHeight="1" x14ac:dyDescent="0.25">
      <c r="A53" s="64" t="s">
        <v>128</v>
      </c>
      <c r="B53" s="64" t="s">
        <v>129</v>
      </c>
      <c r="C53" s="37">
        <v>4301070972</v>
      </c>
      <c r="D53" s="214">
        <v>4607111037183</v>
      </c>
      <c r="E53" s="214"/>
      <c r="F53" s="63">
        <v>0.9</v>
      </c>
      <c r="G53" s="38">
        <v>8</v>
      </c>
      <c r="H53" s="63">
        <v>7.2</v>
      </c>
      <c r="I53" s="63">
        <v>7.4859999999999998</v>
      </c>
      <c r="J53" s="38">
        <v>84</v>
      </c>
      <c r="K53" s="38" t="s">
        <v>89</v>
      </c>
      <c r="L53" s="38" t="s">
        <v>90</v>
      </c>
      <c r="M53" s="39" t="s">
        <v>88</v>
      </c>
      <c r="N53" s="39"/>
      <c r="O53" s="38">
        <v>180</v>
      </c>
      <c r="P53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16"/>
      <c r="R53" s="216"/>
      <c r="S53" s="216"/>
      <c r="T53" s="217"/>
      <c r="U53" s="40" t="s">
        <v>49</v>
      </c>
      <c r="V53" s="40" t="s">
        <v>49</v>
      </c>
      <c r="W53" s="41" t="s">
        <v>42</v>
      </c>
      <c r="X53" s="59">
        <v>0</v>
      </c>
      <c r="Y53" s="56">
        <f t="shared" si="0"/>
        <v>0</v>
      </c>
      <c r="Z53" s="42">
        <f t="shared" si="1"/>
        <v>0</v>
      </c>
      <c r="AA53" s="69" t="s">
        <v>49</v>
      </c>
      <c r="AB53" s="70" t="s">
        <v>49</v>
      </c>
      <c r="AC53" s="85"/>
      <c r="AG53" s="82"/>
      <c r="AJ53" s="87" t="s">
        <v>91</v>
      </c>
      <c r="AK53" s="87">
        <v>1</v>
      </c>
      <c r="BB53" s="102" t="s">
        <v>73</v>
      </c>
      <c r="BM53" s="82">
        <f t="shared" si="2"/>
        <v>0</v>
      </c>
      <c r="BN53" s="82">
        <f t="shared" si="3"/>
        <v>0</v>
      </c>
      <c r="BO53" s="82">
        <f t="shared" si="4"/>
        <v>0</v>
      </c>
      <c r="BP53" s="82">
        <f t="shared" si="5"/>
        <v>0</v>
      </c>
    </row>
    <row r="54" spans="1:68" ht="27" customHeight="1" x14ac:dyDescent="0.25">
      <c r="A54" s="64" t="s">
        <v>130</v>
      </c>
      <c r="B54" s="64" t="s">
        <v>131</v>
      </c>
      <c r="C54" s="37">
        <v>4301071044</v>
      </c>
      <c r="D54" s="214">
        <v>4607111039385</v>
      </c>
      <c r="E54" s="214"/>
      <c r="F54" s="63">
        <v>0.7</v>
      </c>
      <c r="G54" s="38">
        <v>10</v>
      </c>
      <c r="H54" s="63">
        <v>7</v>
      </c>
      <c r="I54" s="63">
        <v>7.3</v>
      </c>
      <c r="J54" s="38">
        <v>84</v>
      </c>
      <c r="K54" s="38" t="s">
        <v>89</v>
      </c>
      <c r="L54" s="38" t="s">
        <v>90</v>
      </c>
      <c r="M54" s="39" t="s">
        <v>88</v>
      </c>
      <c r="N54" s="39"/>
      <c r="O54" s="38">
        <v>180</v>
      </c>
      <c r="P54" s="32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16"/>
      <c r="R54" s="216"/>
      <c r="S54" s="216"/>
      <c r="T54" s="217"/>
      <c r="U54" s="40" t="s">
        <v>49</v>
      </c>
      <c r="V54" s="40" t="s">
        <v>49</v>
      </c>
      <c r="W54" s="41" t="s">
        <v>42</v>
      </c>
      <c r="X54" s="59">
        <v>0</v>
      </c>
      <c r="Y54" s="56">
        <f t="shared" si="0"/>
        <v>0</v>
      </c>
      <c r="Z54" s="42">
        <f t="shared" si="1"/>
        <v>0</v>
      </c>
      <c r="AA54" s="69" t="s">
        <v>49</v>
      </c>
      <c r="AB54" s="70" t="s">
        <v>49</v>
      </c>
      <c r="AC54" s="85"/>
      <c r="AG54" s="82"/>
      <c r="AJ54" s="87" t="s">
        <v>91</v>
      </c>
      <c r="AK54" s="87">
        <v>1</v>
      </c>
      <c r="BB54" s="103" t="s">
        <v>73</v>
      </c>
      <c r="BM54" s="82">
        <f t="shared" si="2"/>
        <v>0</v>
      </c>
      <c r="BN54" s="82">
        <f t="shared" si="3"/>
        <v>0</v>
      </c>
      <c r="BO54" s="82">
        <f t="shared" si="4"/>
        <v>0</v>
      </c>
      <c r="BP54" s="82">
        <f t="shared" si="5"/>
        <v>0</v>
      </c>
    </row>
    <row r="55" spans="1:68" ht="27" customHeight="1" x14ac:dyDescent="0.25">
      <c r="A55" s="64" t="s">
        <v>132</v>
      </c>
      <c r="B55" s="64" t="s">
        <v>133</v>
      </c>
      <c r="C55" s="37">
        <v>4301070970</v>
      </c>
      <c r="D55" s="214">
        <v>4607111037091</v>
      </c>
      <c r="E55" s="214"/>
      <c r="F55" s="63">
        <v>0.43</v>
      </c>
      <c r="G55" s="38">
        <v>16</v>
      </c>
      <c r="H55" s="63">
        <v>6.88</v>
      </c>
      <c r="I55" s="63">
        <v>7.11</v>
      </c>
      <c r="J55" s="38">
        <v>84</v>
      </c>
      <c r="K55" s="38" t="s">
        <v>89</v>
      </c>
      <c r="L55" s="38" t="s">
        <v>90</v>
      </c>
      <c r="M55" s="39" t="s">
        <v>88</v>
      </c>
      <c r="N55" s="39"/>
      <c r="O55" s="38">
        <v>180</v>
      </c>
      <c r="P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16"/>
      <c r="R55" s="216"/>
      <c r="S55" s="216"/>
      <c r="T55" s="217"/>
      <c r="U55" s="40" t="s">
        <v>49</v>
      </c>
      <c r="V55" s="40" t="s">
        <v>49</v>
      </c>
      <c r="W55" s="41" t="s">
        <v>42</v>
      </c>
      <c r="X55" s="59">
        <v>0</v>
      </c>
      <c r="Y55" s="56">
        <f t="shared" si="0"/>
        <v>0</v>
      </c>
      <c r="Z55" s="42">
        <f t="shared" si="1"/>
        <v>0</v>
      </c>
      <c r="AA55" s="69" t="s">
        <v>49</v>
      </c>
      <c r="AB55" s="70" t="s">
        <v>49</v>
      </c>
      <c r="AC55" s="85"/>
      <c r="AG55" s="82"/>
      <c r="AJ55" s="87" t="s">
        <v>91</v>
      </c>
      <c r="AK55" s="87">
        <v>1</v>
      </c>
      <c r="BB55" s="104" t="s">
        <v>73</v>
      </c>
      <c r="BM55" s="82">
        <f t="shared" si="2"/>
        <v>0</v>
      </c>
      <c r="BN55" s="82">
        <f t="shared" si="3"/>
        <v>0</v>
      </c>
      <c r="BO55" s="82">
        <f t="shared" si="4"/>
        <v>0</v>
      </c>
      <c r="BP55" s="82">
        <f t="shared" si="5"/>
        <v>0</v>
      </c>
    </row>
    <row r="56" spans="1:68" ht="27" customHeight="1" x14ac:dyDescent="0.25">
      <c r="A56" s="64" t="s">
        <v>134</v>
      </c>
      <c r="B56" s="64" t="s">
        <v>135</v>
      </c>
      <c r="C56" s="37">
        <v>4301071045</v>
      </c>
      <c r="D56" s="214">
        <v>4607111039392</v>
      </c>
      <c r="E56" s="214"/>
      <c r="F56" s="63">
        <v>0.4</v>
      </c>
      <c r="G56" s="38">
        <v>16</v>
      </c>
      <c r="H56" s="63">
        <v>6.4</v>
      </c>
      <c r="I56" s="63">
        <v>6.7195999999999998</v>
      </c>
      <c r="J56" s="38">
        <v>84</v>
      </c>
      <c r="K56" s="38" t="s">
        <v>89</v>
      </c>
      <c r="L56" s="38" t="s">
        <v>90</v>
      </c>
      <c r="M56" s="39" t="s">
        <v>88</v>
      </c>
      <c r="N56" s="39"/>
      <c r="O56" s="38">
        <v>180</v>
      </c>
      <c r="P56" s="321" t="s">
        <v>136</v>
      </c>
      <c r="Q56" s="216"/>
      <c r="R56" s="216"/>
      <c r="S56" s="216"/>
      <c r="T56" s="217"/>
      <c r="U56" s="40" t="s">
        <v>49</v>
      </c>
      <c r="V56" s="40" t="s">
        <v>49</v>
      </c>
      <c r="W56" s="41" t="s">
        <v>42</v>
      </c>
      <c r="X56" s="59">
        <v>0</v>
      </c>
      <c r="Y56" s="56">
        <f t="shared" si="0"/>
        <v>0</v>
      </c>
      <c r="Z56" s="42">
        <f t="shared" si="1"/>
        <v>0</v>
      </c>
      <c r="AA56" s="69" t="s">
        <v>49</v>
      </c>
      <c r="AB56" s="70" t="s">
        <v>49</v>
      </c>
      <c r="AC56" s="85"/>
      <c r="AG56" s="82"/>
      <c r="AJ56" s="87" t="s">
        <v>91</v>
      </c>
      <c r="AK56" s="87">
        <v>1</v>
      </c>
      <c r="BB56" s="105" t="s">
        <v>73</v>
      </c>
      <c r="BM56" s="82">
        <f t="shared" si="2"/>
        <v>0</v>
      </c>
      <c r="BN56" s="82">
        <f t="shared" si="3"/>
        <v>0</v>
      </c>
      <c r="BO56" s="82">
        <f t="shared" si="4"/>
        <v>0</v>
      </c>
      <c r="BP56" s="82">
        <f t="shared" si="5"/>
        <v>0</v>
      </c>
    </row>
    <row r="57" spans="1:68" ht="27" customHeight="1" x14ac:dyDescent="0.25">
      <c r="A57" s="64" t="s">
        <v>137</v>
      </c>
      <c r="B57" s="64" t="s">
        <v>138</v>
      </c>
      <c r="C57" s="37">
        <v>4301070971</v>
      </c>
      <c r="D57" s="214">
        <v>4607111036902</v>
      </c>
      <c r="E57" s="214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89</v>
      </c>
      <c r="L57" s="38" t="s">
        <v>90</v>
      </c>
      <c r="M57" s="39" t="s">
        <v>88</v>
      </c>
      <c r="N57" s="39"/>
      <c r="O57" s="38">
        <v>180</v>
      </c>
      <c r="P57" s="32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16"/>
      <c r="R57" s="216"/>
      <c r="S57" s="216"/>
      <c r="T57" s="217"/>
      <c r="U57" s="40" t="s">
        <v>49</v>
      </c>
      <c r="V57" s="40" t="s">
        <v>49</v>
      </c>
      <c r="W57" s="41" t="s">
        <v>42</v>
      </c>
      <c r="X57" s="59">
        <v>0</v>
      </c>
      <c r="Y57" s="56">
        <f t="shared" si="0"/>
        <v>0</v>
      </c>
      <c r="Z57" s="42">
        <f t="shared" si="1"/>
        <v>0</v>
      </c>
      <c r="AA57" s="69" t="s">
        <v>49</v>
      </c>
      <c r="AB57" s="70" t="s">
        <v>49</v>
      </c>
      <c r="AC57" s="85"/>
      <c r="AG57" s="82"/>
      <c r="AJ57" s="87" t="s">
        <v>91</v>
      </c>
      <c r="AK57" s="87">
        <v>1</v>
      </c>
      <c r="BB57" s="106" t="s">
        <v>73</v>
      </c>
      <c r="BM57" s="82">
        <f t="shared" si="2"/>
        <v>0</v>
      </c>
      <c r="BN57" s="82">
        <f t="shared" si="3"/>
        <v>0</v>
      </c>
      <c r="BO57" s="82">
        <f t="shared" si="4"/>
        <v>0</v>
      </c>
      <c r="BP57" s="82">
        <f t="shared" si="5"/>
        <v>0</v>
      </c>
    </row>
    <row r="58" spans="1:68" ht="27" customHeight="1" x14ac:dyDescent="0.25">
      <c r="A58" s="64" t="s">
        <v>139</v>
      </c>
      <c r="B58" s="64" t="s">
        <v>140</v>
      </c>
      <c r="C58" s="37">
        <v>4301071031</v>
      </c>
      <c r="D58" s="214">
        <v>4607111038982</v>
      </c>
      <c r="E58" s="214"/>
      <c r="F58" s="63">
        <v>0.7</v>
      </c>
      <c r="G58" s="38">
        <v>10</v>
      </c>
      <c r="H58" s="63">
        <v>7</v>
      </c>
      <c r="I58" s="63">
        <v>7.2859999999999996</v>
      </c>
      <c r="J58" s="38">
        <v>84</v>
      </c>
      <c r="K58" s="38" t="s">
        <v>89</v>
      </c>
      <c r="L58" s="38" t="s">
        <v>90</v>
      </c>
      <c r="M58" s="39" t="s">
        <v>88</v>
      </c>
      <c r="N58" s="39"/>
      <c r="O58" s="38">
        <v>180</v>
      </c>
      <c r="P58" s="3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16"/>
      <c r="R58" s="216"/>
      <c r="S58" s="216"/>
      <c r="T58" s="217"/>
      <c r="U58" s="40" t="s">
        <v>49</v>
      </c>
      <c r="V58" s="40" t="s">
        <v>49</v>
      </c>
      <c r="W58" s="41" t="s">
        <v>42</v>
      </c>
      <c r="X58" s="59">
        <v>0</v>
      </c>
      <c r="Y58" s="56">
        <f t="shared" si="0"/>
        <v>0</v>
      </c>
      <c r="Z58" s="42">
        <f t="shared" si="1"/>
        <v>0</v>
      </c>
      <c r="AA58" s="69" t="s">
        <v>49</v>
      </c>
      <c r="AB58" s="70" t="s">
        <v>49</v>
      </c>
      <c r="AC58" s="85"/>
      <c r="AG58" s="82"/>
      <c r="AJ58" s="87" t="s">
        <v>91</v>
      </c>
      <c r="AK58" s="87">
        <v>1</v>
      </c>
      <c r="BB58" s="107" t="s">
        <v>73</v>
      </c>
      <c r="BM58" s="82">
        <f t="shared" si="2"/>
        <v>0</v>
      </c>
      <c r="BN58" s="82">
        <f t="shared" si="3"/>
        <v>0</v>
      </c>
      <c r="BO58" s="82">
        <f t="shared" si="4"/>
        <v>0</v>
      </c>
      <c r="BP58" s="82">
        <f t="shared" si="5"/>
        <v>0</v>
      </c>
    </row>
    <row r="59" spans="1:68" ht="27" customHeight="1" x14ac:dyDescent="0.25">
      <c r="A59" s="64" t="s">
        <v>141</v>
      </c>
      <c r="B59" s="64" t="s">
        <v>142</v>
      </c>
      <c r="C59" s="37">
        <v>4301070969</v>
      </c>
      <c r="D59" s="214">
        <v>4607111036858</v>
      </c>
      <c r="E59" s="214"/>
      <c r="F59" s="63">
        <v>0.43</v>
      </c>
      <c r="G59" s="38">
        <v>16</v>
      </c>
      <c r="H59" s="63">
        <v>6.88</v>
      </c>
      <c r="I59" s="63">
        <v>7.1996000000000002</v>
      </c>
      <c r="J59" s="38">
        <v>84</v>
      </c>
      <c r="K59" s="38" t="s">
        <v>89</v>
      </c>
      <c r="L59" s="38" t="s">
        <v>90</v>
      </c>
      <c r="M59" s="39" t="s">
        <v>88</v>
      </c>
      <c r="N59" s="39"/>
      <c r="O59" s="38">
        <v>180</v>
      </c>
      <c r="P59" s="32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16"/>
      <c r="R59" s="216"/>
      <c r="S59" s="216"/>
      <c r="T59" s="217"/>
      <c r="U59" s="40" t="s">
        <v>49</v>
      </c>
      <c r="V59" s="40" t="s">
        <v>49</v>
      </c>
      <c r="W59" s="41" t="s">
        <v>42</v>
      </c>
      <c r="X59" s="59">
        <v>0</v>
      </c>
      <c r="Y59" s="56">
        <f t="shared" si="0"/>
        <v>0</v>
      </c>
      <c r="Z59" s="42">
        <f t="shared" si="1"/>
        <v>0</v>
      </c>
      <c r="AA59" s="69" t="s">
        <v>49</v>
      </c>
      <c r="AB59" s="70" t="s">
        <v>49</v>
      </c>
      <c r="AC59" s="85"/>
      <c r="AG59" s="82"/>
      <c r="AJ59" s="87" t="s">
        <v>91</v>
      </c>
      <c r="AK59" s="87">
        <v>1</v>
      </c>
      <c r="BB59" s="108" t="s">
        <v>73</v>
      </c>
      <c r="BM59" s="82">
        <f t="shared" si="2"/>
        <v>0</v>
      </c>
      <c r="BN59" s="82">
        <f t="shared" si="3"/>
        <v>0</v>
      </c>
      <c r="BO59" s="82">
        <f t="shared" si="4"/>
        <v>0</v>
      </c>
      <c r="BP59" s="82">
        <f t="shared" si="5"/>
        <v>0</v>
      </c>
    </row>
    <row r="60" spans="1:68" ht="27" customHeight="1" x14ac:dyDescent="0.25">
      <c r="A60" s="64" t="s">
        <v>143</v>
      </c>
      <c r="B60" s="64" t="s">
        <v>144</v>
      </c>
      <c r="C60" s="37">
        <v>4301071046</v>
      </c>
      <c r="D60" s="214">
        <v>4607111039354</v>
      </c>
      <c r="E60" s="214"/>
      <c r="F60" s="63">
        <v>0.4</v>
      </c>
      <c r="G60" s="38">
        <v>16</v>
      </c>
      <c r="H60" s="63">
        <v>6.4</v>
      </c>
      <c r="I60" s="63">
        <v>6.7195999999999998</v>
      </c>
      <c r="J60" s="38">
        <v>84</v>
      </c>
      <c r="K60" s="38" t="s">
        <v>89</v>
      </c>
      <c r="L60" s="38" t="s">
        <v>90</v>
      </c>
      <c r="M60" s="39" t="s">
        <v>88</v>
      </c>
      <c r="N60" s="39"/>
      <c r="O60" s="38">
        <v>180</v>
      </c>
      <c r="P60" s="3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16"/>
      <c r="R60" s="216"/>
      <c r="S60" s="216"/>
      <c r="T60" s="217"/>
      <c r="U60" s="40" t="s">
        <v>49</v>
      </c>
      <c r="V60" s="40" t="s">
        <v>49</v>
      </c>
      <c r="W60" s="41" t="s">
        <v>42</v>
      </c>
      <c r="X60" s="59">
        <v>0</v>
      </c>
      <c r="Y60" s="56">
        <f t="shared" si="0"/>
        <v>0</v>
      </c>
      <c r="Z60" s="42">
        <f t="shared" si="1"/>
        <v>0</v>
      </c>
      <c r="AA60" s="69" t="s">
        <v>49</v>
      </c>
      <c r="AB60" s="70" t="s">
        <v>49</v>
      </c>
      <c r="AC60" s="85"/>
      <c r="AG60" s="82"/>
      <c r="AJ60" s="87" t="s">
        <v>91</v>
      </c>
      <c r="AK60" s="87">
        <v>1</v>
      </c>
      <c r="BB60" s="109" t="s">
        <v>73</v>
      </c>
      <c r="BM60" s="82">
        <f t="shared" si="2"/>
        <v>0</v>
      </c>
      <c r="BN60" s="82">
        <f t="shared" si="3"/>
        <v>0</v>
      </c>
      <c r="BO60" s="82">
        <f t="shared" si="4"/>
        <v>0</v>
      </c>
      <c r="BP60" s="82">
        <f t="shared" si="5"/>
        <v>0</v>
      </c>
    </row>
    <row r="61" spans="1:68" ht="27" customHeight="1" x14ac:dyDescent="0.25">
      <c r="A61" s="64" t="s">
        <v>145</v>
      </c>
      <c r="B61" s="64" t="s">
        <v>146</v>
      </c>
      <c r="C61" s="37">
        <v>4301070968</v>
      </c>
      <c r="D61" s="214">
        <v>4607111036889</v>
      </c>
      <c r="E61" s="214"/>
      <c r="F61" s="63">
        <v>0.9</v>
      </c>
      <c r="G61" s="38">
        <v>8</v>
      </c>
      <c r="H61" s="63">
        <v>7.2</v>
      </c>
      <c r="I61" s="63">
        <v>7.4859999999999998</v>
      </c>
      <c r="J61" s="38">
        <v>84</v>
      </c>
      <c r="K61" s="38" t="s">
        <v>89</v>
      </c>
      <c r="L61" s="38" t="s">
        <v>90</v>
      </c>
      <c r="M61" s="39" t="s">
        <v>88</v>
      </c>
      <c r="N61" s="39"/>
      <c r="O61" s="38">
        <v>180</v>
      </c>
      <c r="P61" s="3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16"/>
      <c r="R61" s="216"/>
      <c r="S61" s="216"/>
      <c r="T61" s="217"/>
      <c r="U61" s="40" t="s">
        <v>49</v>
      </c>
      <c r="V61" s="40" t="s">
        <v>49</v>
      </c>
      <c r="W61" s="41" t="s">
        <v>42</v>
      </c>
      <c r="X61" s="59">
        <v>0</v>
      </c>
      <c r="Y61" s="56">
        <f t="shared" si="0"/>
        <v>0</v>
      </c>
      <c r="Z61" s="42">
        <f t="shared" si="1"/>
        <v>0</v>
      </c>
      <c r="AA61" s="69" t="s">
        <v>49</v>
      </c>
      <c r="AB61" s="70" t="s">
        <v>49</v>
      </c>
      <c r="AC61" s="85"/>
      <c r="AG61" s="82"/>
      <c r="AJ61" s="87" t="s">
        <v>91</v>
      </c>
      <c r="AK61" s="87">
        <v>1</v>
      </c>
      <c r="BB61" s="110" t="s">
        <v>73</v>
      </c>
      <c r="BM61" s="82">
        <f t="shared" si="2"/>
        <v>0</v>
      </c>
      <c r="BN61" s="82">
        <f t="shared" si="3"/>
        <v>0</v>
      </c>
      <c r="BO61" s="82">
        <f t="shared" si="4"/>
        <v>0</v>
      </c>
      <c r="BP61" s="82">
        <f t="shared" si="5"/>
        <v>0</v>
      </c>
    </row>
    <row r="62" spans="1:68" ht="27" customHeight="1" x14ac:dyDescent="0.25">
      <c r="A62" s="64" t="s">
        <v>147</v>
      </c>
      <c r="B62" s="64" t="s">
        <v>148</v>
      </c>
      <c r="C62" s="37">
        <v>4301071047</v>
      </c>
      <c r="D62" s="214">
        <v>4607111039330</v>
      </c>
      <c r="E62" s="214"/>
      <c r="F62" s="63">
        <v>0.7</v>
      </c>
      <c r="G62" s="38">
        <v>10</v>
      </c>
      <c r="H62" s="63">
        <v>7</v>
      </c>
      <c r="I62" s="63">
        <v>7.3</v>
      </c>
      <c r="J62" s="38">
        <v>84</v>
      </c>
      <c r="K62" s="38" t="s">
        <v>89</v>
      </c>
      <c r="L62" s="38" t="s">
        <v>90</v>
      </c>
      <c r="M62" s="39" t="s">
        <v>88</v>
      </c>
      <c r="N62" s="39"/>
      <c r="O62" s="38">
        <v>180</v>
      </c>
      <c r="P62" s="3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16"/>
      <c r="R62" s="216"/>
      <c r="S62" s="216"/>
      <c r="T62" s="217"/>
      <c r="U62" s="40" t="s">
        <v>49</v>
      </c>
      <c r="V62" s="40" t="s">
        <v>49</v>
      </c>
      <c r="W62" s="41" t="s">
        <v>42</v>
      </c>
      <c r="X62" s="59">
        <v>0</v>
      </c>
      <c r="Y62" s="56">
        <f t="shared" si="0"/>
        <v>0</v>
      </c>
      <c r="Z62" s="42">
        <f t="shared" si="1"/>
        <v>0</v>
      </c>
      <c r="AA62" s="69" t="s">
        <v>49</v>
      </c>
      <c r="AB62" s="70" t="s">
        <v>49</v>
      </c>
      <c r="AC62" s="85"/>
      <c r="AG62" s="82"/>
      <c r="AJ62" s="87" t="s">
        <v>91</v>
      </c>
      <c r="AK62" s="87">
        <v>1</v>
      </c>
      <c r="BB62" s="111" t="s">
        <v>73</v>
      </c>
      <c r="BM62" s="82">
        <f t="shared" si="2"/>
        <v>0</v>
      </c>
      <c r="BN62" s="82">
        <f t="shared" si="3"/>
        <v>0</v>
      </c>
      <c r="BO62" s="82">
        <f t="shared" si="4"/>
        <v>0</v>
      </c>
      <c r="BP62" s="82">
        <f t="shared" si="5"/>
        <v>0</v>
      </c>
    </row>
    <row r="63" spans="1:68" x14ac:dyDescent="0.2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23"/>
      <c r="P63" s="220" t="s">
        <v>43</v>
      </c>
      <c r="Q63" s="221"/>
      <c r="R63" s="221"/>
      <c r="S63" s="221"/>
      <c r="T63" s="221"/>
      <c r="U63" s="221"/>
      <c r="V63" s="222"/>
      <c r="W63" s="43" t="s">
        <v>42</v>
      </c>
      <c r="X63" s="44">
        <f>IFERROR(SUM(X51:X62),"0")</f>
        <v>0</v>
      </c>
      <c r="Y63" s="44">
        <f>IFERROR(SUM(Y51:Y62),"0")</f>
        <v>0</v>
      </c>
      <c r="Z63" s="44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68"/>
      <c r="AB63" s="68"/>
      <c r="AC63" s="68"/>
    </row>
    <row r="64" spans="1:68" x14ac:dyDescent="0.2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23"/>
      <c r="P64" s="220" t="s">
        <v>43</v>
      </c>
      <c r="Q64" s="221"/>
      <c r="R64" s="221"/>
      <c r="S64" s="221"/>
      <c r="T64" s="221"/>
      <c r="U64" s="221"/>
      <c r="V64" s="222"/>
      <c r="W64" s="43" t="s">
        <v>0</v>
      </c>
      <c r="X64" s="44">
        <f>IFERROR(SUMPRODUCT(X51:X62*H51:H62),"0")</f>
        <v>0</v>
      </c>
      <c r="Y64" s="44">
        <f>IFERROR(SUMPRODUCT(Y51:Y62*H51:H62),"0")</f>
        <v>0</v>
      </c>
      <c r="Z64" s="43"/>
      <c r="AA64" s="68"/>
      <c r="AB64" s="68"/>
      <c r="AC64" s="68"/>
    </row>
    <row r="65" spans="1:68" ht="16.5" customHeight="1" x14ac:dyDescent="0.25">
      <c r="A65" s="253" t="s">
        <v>149</v>
      </c>
      <c r="B65" s="253"/>
      <c r="C65" s="253"/>
      <c r="D65" s="253"/>
      <c r="E65" s="253"/>
      <c r="F65" s="253"/>
      <c r="G65" s="253"/>
      <c r="H65" s="253"/>
      <c r="I65" s="253"/>
      <c r="J65" s="253"/>
      <c r="K65" s="253"/>
      <c r="L65" s="253"/>
      <c r="M65" s="253"/>
      <c r="N65" s="253"/>
      <c r="O65" s="253"/>
      <c r="P65" s="253"/>
      <c r="Q65" s="253"/>
      <c r="R65" s="253"/>
      <c r="S65" s="253"/>
      <c r="T65" s="253"/>
      <c r="U65" s="253"/>
      <c r="V65" s="253"/>
      <c r="W65" s="253"/>
      <c r="X65" s="253"/>
      <c r="Y65" s="253"/>
      <c r="Z65" s="253"/>
      <c r="AA65" s="66"/>
      <c r="AB65" s="66"/>
      <c r="AC65" s="83"/>
    </row>
    <row r="66" spans="1:68" ht="14.25" customHeight="1" x14ac:dyDescent="0.25">
      <c r="A66" s="240" t="s">
        <v>85</v>
      </c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67"/>
      <c r="AB66" s="67"/>
      <c r="AC66" s="84"/>
    </row>
    <row r="67" spans="1:68" ht="27" customHeight="1" x14ac:dyDescent="0.25">
      <c r="A67" s="64" t="s">
        <v>150</v>
      </c>
      <c r="B67" s="64" t="s">
        <v>151</v>
      </c>
      <c r="C67" s="37">
        <v>4301070977</v>
      </c>
      <c r="D67" s="214">
        <v>4607111037411</v>
      </c>
      <c r="E67" s="214"/>
      <c r="F67" s="63">
        <v>2.7</v>
      </c>
      <c r="G67" s="38">
        <v>1</v>
      </c>
      <c r="H67" s="63">
        <v>2.7</v>
      </c>
      <c r="I67" s="63">
        <v>2.8132000000000001</v>
      </c>
      <c r="J67" s="38">
        <v>234</v>
      </c>
      <c r="K67" s="38" t="s">
        <v>152</v>
      </c>
      <c r="L67" s="38" t="s">
        <v>90</v>
      </c>
      <c r="M67" s="39" t="s">
        <v>88</v>
      </c>
      <c r="N67" s="39"/>
      <c r="O67" s="38">
        <v>180</v>
      </c>
      <c r="P67" s="31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16"/>
      <c r="R67" s="216"/>
      <c r="S67" s="216"/>
      <c r="T67" s="217"/>
      <c r="U67" s="40" t="s">
        <v>49</v>
      </c>
      <c r="V67" s="40" t="s">
        <v>49</v>
      </c>
      <c r="W67" s="41" t="s">
        <v>42</v>
      </c>
      <c r="X67" s="59">
        <v>0</v>
      </c>
      <c r="Y67" s="56">
        <f>IFERROR(IF(X67="","",X67),"")</f>
        <v>0</v>
      </c>
      <c r="Z67" s="42">
        <f>IFERROR(IF(X67="","",X67*0.00502),"")</f>
        <v>0</v>
      </c>
      <c r="AA67" s="69" t="s">
        <v>49</v>
      </c>
      <c r="AB67" s="70" t="s">
        <v>49</v>
      </c>
      <c r="AC67" s="85"/>
      <c r="AG67" s="82"/>
      <c r="AJ67" s="87" t="s">
        <v>91</v>
      </c>
      <c r="AK67" s="87">
        <v>1</v>
      </c>
      <c r="BB67" s="112" t="s">
        <v>73</v>
      </c>
      <c r="BM67" s="82">
        <f>IFERROR(X67*I67,"0")</f>
        <v>0</v>
      </c>
      <c r="BN67" s="82">
        <f>IFERROR(Y67*I67,"0")</f>
        <v>0</v>
      </c>
      <c r="BO67" s="82">
        <f>IFERROR(X67/J67,"0")</f>
        <v>0</v>
      </c>
      <c r="BP67" s="82">
        <f>IFERROR(Y67/J67,"0")</f>
        <v>0</v>
      </c>
    </row>
    <row r="68" spans="1:68" ht="27" customHeight="1" x14ac:dyDescent="0.25">
      <c r="A68" s="64" t="s">
        <v>153</v>
      </c>
      <c r="B68" s="64" t="s">
        <v>154</v>
      </c>
      <c r="C68" s="37">
        <v>4301070981</v>
      </c>
      <c r="D68" s="214">
        <v>4607111036728</v>
      </c>
      <c r="E68" s="214"/>
      <c r="F68" s="63">
        <v>5</v>
      </c>
      <c r="G68" s="38">
        <v>1</v>
      </c>
      <c r="H68" s="63">
        <v>5</v>
      </c>
      <c r="I68" s="63">
        <v>5.2131999999999996</v>
      </c>
      <c r="J68" s="38">
        <v>144</v>
      </c>
      <c r="K68" s="38" t="s">
        <v>89</v>
      </c>
      <c r="L68" s="38" t="s">
        <v>90</v>
      </c>
      <c r="M68" s="39" t="s">
        <v>88</v>
      </c>
      <c r="N68" s="39"/>
      <c r="O68" s="38">
        <v>180</v>
      </c>
      <c r="P68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16"/>
      <c r="R68" s="216"/>
      <c r="S68" s="216"/>
      <c r="T68" s="217"/>
      <c r="U68" s="40" t="s">
        <v>49</v>
      </c>
      <c r="V68" s="40" t="s">
        <v>49</v>
      </c>
      <c r="W68" s="41" t="s">
        <v>42</v>
      </c>
      <c r="X68" s="59">
        <v>0</v>
      </c>
      <c r="Y68" s="56">
        <f>IFERROR(IF(X68="","",X68),"")</f>
        <v>0</v>
      </c>
      <c r="Z68" s="42">
        <f>IFERROR(IF(X68="","",X68*0.00866),"")</f>
        <v>0</v>
      </c>
      <c r="AA68" s="69" t="s">
        <v>49</v>
      </c>
      <c r="AB68" s="70" t="s">
        <v>49</v>
      </c>
      <c r="AC68" s="85"/>
      <c r="AG68" s="82"/>
      <c r="AJ68" s="87" t="s">
        <v>91</v>
      </c>
      <c r="AK68" s="87">
        <v>1</v>
      </c>
      <c r="BB68" s="113" t="s">
        <v>73</v>
      </c>
      <c r="BM68" s="82">
        <f>IFERROR(X68*I68,"0")</f>
        <v>0</v>
      </c>
      <c r="BN68" s="82">
        <f>IFERROR(Y68*I68,"0")</f>
        <v>0</v>
      </c>
      <c r="BO68" s="82">
        <f>IFERROR(X68/J68,"0")</f>
        <v>0</v>
      </c>
      <c r="BP68" s="82">
        <f>IFERROR(Y68/J68,"0")</f>
        <v>0</v>
      </c>
    </row>
    <row r="69" spans="1:68" x14ac:dyDescent="0.2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23"/>
      <c r="P69" s="220" t="s">
        <v>43</v>
      </c>
      <c r="Q69" s="221"/>
      <c r="R69" s="221"/>
      <c r="S69" s="221"/>
      <c r="T69" s="221"/>
      <c r="U69" s="221"/>
      <c r="V69" s="222"/>
      <c r="W69" s="43" t="s">
        <v>42</v>
      </c>
      <c r="X69" s="44">
        <f>IFERROR(SUM(X67:X68),"0")</f>
        <v>0</v>
      </c>
      <c r="Y69" s="44">
        <f>IFERROR(SUM(Y67:Y68),"0")</f>
        <v>0</v>
      </c>
      <c r="Z69" s="44">
        <f>IFERROR(IF(Z67="",0,Z67),"0")+IFERROR(IF(Z68="",0,Z68),"0")</f>
        <v>0</v>
      </c>
      <c r="AA69" s="68"/>
      <c r="AB69" s="68"/>
      <c r="AC69" s="68"/>
    </row>
    <row r="70" spans="1:68" x14ac:dyDescent="0.2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23"/>
      <c r="P70" s="220" t="s">
        <v>43</v>
      </c>
      <c r="Q70" s="221"/>
      <c r="R70" s="221"/>
      <c r="S70" s="221"/>
      <c r="T70" s="221"/>
      <c r="U70" s="221"/>
      <c r="V70" s="222"/>
      <c r="W70" s="43" t="s">
        <v>0</v>
      </c>
      <c r="X70" s="44">
        <f>IFERROR(SUMPRODUCT(X67:X68*H67:H68),"0")</f>
        <v>0</v>
      </c>
      <c r="Y70" s="44">
        <f>IFERROR(SUMPRODUCT(Y67:Y68*H67:H68),"0")</f>
        <v>0</v>
      </c>
      <c r="Z70" s="43"/>
      <c r="AA70" s="68"/>
      <c r="AB70" s="68"/>
      <c r="AC70" s="68"/>
    </row>
    <row r="71" spans="1:68" ht="16.5" customHeight="1" x14ac:dyDescent="0.25">
      <c r="A71" s="253" t="s">
        <v>155</v>
      </c>
      <c r="B71" s="253"/>
      <c r="C71" s="253"/>
      <c r="D71" s="253"/>
      <c r="E71" s="253"/>
      <c r="F71" s="253"/>
      <c r="G71" s="253"/>
      <c r="H71" s="253"/>
      <c r="I71" s="253"/>
      <c r="J71" s="253"/>
      <c r="K71" s="253"/>
      <c r="L71" s="253"/>
      <c r="M71" s="253"/>
      <c r="N71" s="253"/>
      <c r="O71" s="253"/>
      <c r="P71" s="253"/>
      <c r="Q71" s="253"/>
      <c r="R71" s="253"/>
      <c r="S71" s="253"/>
      <c r="T71" s="253"/>
      <c r="U71" s="253"/>
      <c r="V71" s="253"/>
      <c r="W71" s="253"/>
      <c r="X71" s="253"/>
      <c r="Y71" s="253"/>
      <c r="Z71" s="253"/>
      <c r="AA71" s="66"/>
      <c r="AB71" s="66"/>
      <c r="AC71" s="83"/>
    </row>
    <row r="72" spans="1:68" ht="14.25" customHeight="1" x14ac:dyDescent="0.25">
      <c r="A72" s="240" t="s">
        <v>156</v>
      </c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  <c r="AA72" s="67"/>
      <c r="AB72" s="67"/>
      <c r="AC72" s="84"/>
    </row>
    <row r="73" spans="1:68" ht="27" customHeight="1" x14ac:dyDescent="0.25">
      <c r="A73" s="64" t="s">
        <v>157</v>
      </c>
      <c r="B73" s="64" t="s">
        <v>158</v>
      </c>
      <c r="C73" s="37">
        <v>4301135271</v>
      </c>
      <c r="D73" s="214">
        <v>4607111033659</v>
      </c>
      <c r="E73" s="214"/>
      <c r="F73" s="63">
        <v>0.3</v>
      </c>
      <c r="G73" s="38">
        <v>12</v>
      </c>
      <c r="H73" s="63">
        <v>3.6</v>
      </c>
      <c r="I73" s="63">
        <v>4.3036000000000003</v>
      </c>
      <c r="J73" s="38">
        <v>70</v>
      </c>
      <c r="K73" s="38" t="s">
        <v>97</v>
      </c>
      <c r="L73" s="38" t="s">
        <v>90</v>
      </c>
      <c r="M73" s="39" t="s">
        <v>88</v>
      </c>
      <c r="N73" s="39"/>
      <c r="O73" s="38">
        <v>180</v>
      </c>
      <c r="P73" s="31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16"/>
      <c r="R73" s="216"/>
      <c r="S73" s="216"/>
      <c r="T73" s="217"/>
      <c r="U73" s="40" t="s">
        <v>49</v>
      </c>
      <c r="V73" s="40" t="s">
        <v>49</v>
      </c>
      <c r="W73" s="41" t="s">
        <v>42</v>
      </c>
      <c r="X73" s="59">
        <v>0</v>
      </c>
      <c r="Y73" s="56">
        <f>IFERROR(IF(X73="","",X73),"")</f>
        <v>0</v>
      </c>
      <c r="Z73" s="42">
        <f>IFERROR(IF(X73="","",X73*0.01788),"")</f>
        <v>0</v>
      </c>
      <c r="AA73" s="69" t="s">
        <v>49</v>
      </c>
      <c r="AB73" s="70" t="s">
        <v>49</v>
      </c>
      <c r="AC73" s="85"/>
      <c r="AG73" s="82"/>
      <c r="AJ73" s="87" t="s">
        <v>91</v>
      </c>
      <c r="AK73" s="87">
        <v>1</v>
      </c>
      <c r="BB73" s="114" t="s">
        <v>96</v>
      </c>
      <c r="BM73" s="82">
        <f>IFERROR(X73*I73,"0")</f>
        <v>0</v>
      </c>
      <c r="BN73" s="82">
        <f>IFERROR(Y73*I73,"0")</f>
        <v>0</v>
      </c>
      <c r="BO73" s="82">
        <f>IFERROR(X73/J73,"0")</f>
        <v>0</v>
      </c>
      <c r="BP73" s="82">
        <f>IFERROR(Y73/J73,"0")</f>
        <v>0</v>
      </c>
    </row>
    <row r="74" spans="1:68" x14ac:dyDescent="0.2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23"/>
      <c r="P74" s="220" t="s">
        <v>43</v>
      </c>
      <c r="Q74" s="221"/>
      <c r="R74" s="221"/>
      <c r="S74" s="221"/>
      <c r="T74" s="221"/>
      <c r="U74" s="221"/>
      <c r="V74" s="222"/>
      <c r="W74" s="43" t="s">
        <v>42</v>
      </c>
      <c r="X74" s="44">
        <f>IFERROR(SUM(X73:X73),"0")</f>
        <v>0</v>
      </c>
      <c r="Y74" s="44">
        <f>IFERROR(SUM(Y73:Y73),"0")</f>
        <v>0</v>
      </c>
      <c r="Z74" s="44">
        <f>IFERROR(IF(Z73="",0,Z73),"0")</f>
        <v>0</v>
      </c>
      <c r="AA74" s="68"/>
      <c r="AB74" s="68"/>
      <c r="AC74" s="68"/>
    </row>
    <row r="75" spans="1:68" x14ac:dyDescent="0.2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23"/>
      <c r="P75" s="220" t="s">
        <v>43</v>
      </c>
      <c r="Q75" s="221"/>
      <c r="R75" s="221"/>
      <c r="S75" s="221"/>
      <c r="T75" s="221"/>
      <c r="U75" s="221"/>
      <c r="V75" s="222"/>
      <c r="W75" s="43" t="s">
        <v>0</v>
      </c>
      <c r="X75" s="44">
        <f>IFERROR(SUMPRODUCT(X73:X73*H73:H73),"0")</f>
        <v>0</v>
      </c>
      <c r="Y75" s="44">
        <f>IFERROR(SUMPRODUCT(Y73:Y73*H73:H73),"0")</f>
        <v>0</v>
      </c>
      <c r="Z75" s="43"/>
      <c r="AA75" s="68"/>
      <c r="AB75" s="68"/>
      <c r="AC75" s="68"/>
    </row>
    <row r="76" spans="1:68" ht="16.5" customHeight="1" x14ac:dyDescent="0.25">
      <c r="A76" s="253" t="s">
        <v>159</v>
      </c>
      <c r="B76" s="253"/>
      <c r="C76" s="253"/>
      <c r="D76" s="253"/>
      <c r="E76" s="253"/>
      <c r="F76" s="253"/>
      <c r="G76" s="253"/>
      <c r="H76" s="253"/>
      <c r="I76" s="253"/>
      <c r="J76" s="253"/>
      <c r="K76" s="253"/>
      <c r="L76" s="253"/>
      <c r="M76" s="253"/>
      <c r="N76" s="253"/>
      <c r="O76" s="253"/>
      <c r="P76" s="253"/>
      <c r="Q76" s="253"/>
      <c r="R76" s="253"/>
      <c r="S76" s="253"/>
      <c r="T76" s="253"/>
      <c r="U76" s="253"/>
      <c r="V76" s="253"/>
      <c r="W76" s="253"/>
      <c r="X76" s="253"/>
      <c r="Y76" s="253"/>
      <c r="Z76" s="253"/>
      <c r="AA76" s="66"/>
      <c r="AB76" s="66"/>
      <c r="AC76" s="83"/>
    </row>
    <row r="77" spans="1:68" ht="14.25" customHeight="1" x14ac:dyDescent="0.25">
      <c r="A77" s="240" t="s">
        <v>160</v>
      </c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67"/>
      <c r="AB77" s="67"/>
      <c r="AC77" s="84"/>
    </row>
    <row r="78" spans="1:68" ht="27" customHeight="1" x14ac:dyDescent="0.25">
      <c r="A78" s="64" t="s">
        <v>161</v>
      </c>
      <c r="B78" s="64" t="s">
        <v>162</v>
      </c>
      <c r="C78" s="37">
        <v>4301131021</v>
      </c>
      <c r="D78" s="214">
        <v>4607111034137</v>
      </c>
      <c r="E78" s="214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97</v>
      </c>
      <c r="L78" s="38" t="s">
        <v>90</v>
      </c>
      <c r="M78" s="39" t="s">
        <v>88</v>
      </c>
      <c r="N78" s="39"/>
      <c r="O78" s="38">
        <v>180</v>
      </c>
      <c r="P78" s="31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16"/>
      <c r="R78" s="216"/>
      <c r="S78" s="216"/>
      <c r="T78" s="217"/>
      <c r="U78" s="40" t="s">
        <v>49</v>
      </c>
      <c r="V78" s="40" t="s">
        <v>49</v>
      </c>
      <c r="W78" s="41" t="s">
        <v>42</v>
      </c>
      <c r="X78" s="59">
        <v>0</v>
      </c>
      <c r="Y78" s="56">
        <f>IFERROR(IF(X78="","",X78),"")</f>
        <v>0</v>
      </c>
      <c r="Z78" s="42">
        <f>IFERROR(IF(X78="","",X78*0.01788),"")</f>
        <v>0</v>
      </c>
      <c r="AA78" s="69" t="s">
        <v>49</v>
      </c>
      <c r="AB78" s="70" t="s">
        <v>49</v>
      </c>
      <c r="AC78" s="85"/>
      <c r="AG78" s="82"/>
      <c r="AJ78" s="87" t="s">
        <v>91</v>
      </c>
      <c r="AK78" s="87">
        <v>1</v>
      </c>
      <c r="BB78" s="115" t="s">
        <v>96</v>
      </c>
      <c r="BM78" s="82">
        <f>IFERROR(X78*I78,"0")</f>
        <v>0</v>
      </c>
      <c r="BN78" s="82">
        <f>IFERROR(Y78*I78,"0")</f>
        <v>0</v>
      </c>
      <c r="BO78" s="82">
        <f>IFERROR(X78/J78,"0")</f>
        <v>0</v>
      </c>
      <c r="BP78" s="82">
        <f>IFERROR(Y78/J78,"0")</f>
        <v>0</v>
      </c>
    </row>
    <row r="79" spans="1:68" ht="27" customHeight="1" x14ac:dyDescent="0.25">
      <c r="A79" s="64" t="s">
        <v>163</v>
      </c>
      <c r="B79" s="64" t="s">
        <v>164</v>
      </c>
      <c r="C79" s="37">
        <v>4301131022</v>
      </c>
      <c r="D79" s="214">
        <v>4607111034120</v>
      </c>
      <c r="E79" s="214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97</v>
      </c>
      <c r="L79" s="38" t="s">
        <v>90</v>
      </c>
      <c r="M79" s="39" t="s">
        <v>88</v>
      </c>
      <c r="N79" s="39"/>
      <c r="O79" s="38">
        <v>180</v>
      </c>
      <c r="P79" s="3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16"/>
      <c r="R79" s="216"/>
      <c r="S79" s="216"/>
      <c r="T79" s="217"/>
      <c r="U79" s="40" t="s">
        <v>49</v>
      </c>
      <c r="V79" s="40" t="s">
        <v>49</v>
      </c>
      <c r="W79" s="41" t="s">
        <v>42</v>
      </c>
      <c r="X79" s="59">
        <v>0</v>
      </c>
      <c r="Y79" s="56">
        <f>IFERROR(IF(X79="","",X79),"")</f>
        <v>0</v>
      </c>
      <c r="Z79" s="42">
        <f>IFERROR(IF(X79="","",X79*0.01788),"")</f>
        <v>0</v>
      </c>
      <c r="AA79" s="69" t="s">
        <v>49</v>
      </c>
      <c r="AB79" s="70" t="s">
        <v>49</v>
      </c>
      <c r="AC79" s="85"/>
      <c r="AG79" s="82"/>
      <c r="AJ79" s="87" t="s">
        <v>91</v>
      </c>
      <c r="AK79" s="87">
        <v>1</v>
      </c>
      <c r="BB79" s="116" t="s">
        <v>96</v>
      </c>
      <c r="BM79" s="82">
        <f>IFERROR(X79*I79,"0")</f>
        <v>0</v>
      </c>
      <c r="BN79" s="82">
        <f>IFERROR(Y79*I79,"0")</f>
        <v>0</v>
      </c>
      <c r="BO79" s="82">
        <f>IFERROR(X79/J79,"0")</f>
        <v>0</v>
      </c>
      <c r="BP79" s="82">
        <f>IFERROR(Y79/J79,"0")</f>
        <v>0</v>
      </c>
    </row>
    <row r="80" spans="1:68" x14ac:dyDescent="0.2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23"/>
      <c r="P80" s="220" t="s">
        <v>43</v>
      </c>
      <c r="Q80" s="221"/>
      <c r="R80" s="221"/>
      <c r="S80" s="221"/>
      <c r="T80" s="221"/>
      <c r="U80" s="221"/>
      <c r="V80" s="222"/>
      <c r="W80" s="43" t="s">
        <v>42</v>
      </c>
      <c r="X80" s="44">
        <f>IFERROR(SUM(X78:X79),"0")</f>
        <v>0</v>
      </c>
      <c r="Y80" s="44">
        <f>IFERROR(SUM(Y78:Y79),"0")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23"/>
      <c r="P81" s="220" t="s">
        <v>43</v>
      </c>
      <c r="Q81" s="221"/>
      <c r="R81" s="221"/>
      <c r="S81" s="221"/>
      <c r="T81" s="221"/>
      <c r="U81" s="221"/>
      <c r="V81" s="222"/>
      <c r="W81" s="43" t="s">
        <v>0</v>
      </c>
      <c r="X81" s="44">
        <f>IFERROR(SUMPRODUCT(X78:X79*H78:H79),"0")</f>
        <v>0</v>
      </c>
      <c r="Y81" s="44">
        <f>IFERROR(SUMPRODUCT(Y78:Y79*H78:H79),"0")</f>
        <v>0</v>
      </c>
      <c r="Z81" s="43"/>
      <c r="AA81" s="68"/>
      <c r="AB81" s="68"/>
      <c r="AC81" s="68"/>
    </row>
    <row r="82" spans="1:68" ht="16.5" customHeight="1" x14ac:dyDescent="0.25">
      <c r="A82" s="253" t="s">
        <v>165</v>
      </c>
      <c r="B82" s="253"/>
      <c r="C82" s="253"/>
      <c r="D82" s="253"/>
      <c r="E82" s="253"/>
      <c r="F82" s="253"/>
      <c r="G82" s="253"/>
      <c r="H82" s="253"/>
      <c r="I82" s="253"/>
      <c r="J82" s="253"/>
      <c r="K82" s="253"/>
      <c r="L82" s="253"/>
      <c r="M82" s="253"/>
      <c r="N82" s="253"/>
      <c r="O82" s="253"/>
      <c r="P82" s="253"/>
      <c r="Q82" s="253"/>
      <c r="R82" s="253"/>
      <c r="S82" s="253"/>
      <c r="T82" s="253"/>
      <c r="U82" s="253"/>
      <c r="V82" s="253"/>
      <c r="W82" s="253"/>
      <c r="X82" s="253"/>
      <c r="Y82" s="253"/>
      <c r="Z82" s="253"/>
      <c r="AA82" s="66"/>
      <c r="AB82" s="66"/>
      <c r="AC82" s="83"/>
    </row>
    <row r="83" spans="1:68" ht="14.25" customHeight="1" x14ac:dyDescent="0.25">
      <c r="A83" s="240" t="s">
        <v>156</v>
      </c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67"/>
      <c r="AB83" s="67"/>
      <c r="AC83" s="84"/>
    </row>
    <row r="84" spans="1:68" ht="27" customHeight="1" x14ac:dyDescent="0.25">
      <c r="A84" s="64" t="s">
        <v>166</v>
      </c>
      <c r="B84" s="64" t="s">
        <v>167</v>
      </c>
      <c r="C84" s="37">
        <v>4301135285</v>
      </c>
      <c r="D84" s="214">
        <v>4607111036407</v>
      </c>
      <c r="E84" s="214"/>
      <c r="F84" s="63">
        <v>0.3</v>
      </c>
      <c r="G84" s="38">
        <v>14</v>
      </c>
      <c r="H84" s="63">
        <v>4.2</v>
      </c>
      <c r="I84" s="63">
        <v>4.5292000000000003</v>
      </c>
      <c r="J84" s="38">
        <v>70</v>
      </c>
      <c r="K84" s="38" t="s">
        <v>97</v>
      </c>
      <c r="L84" s="38" t="s">
        <v>90</v>
      </c>
      <c r="M84" s="39" t="s">
        <v>88</v>
      </c>
      <c r="N84" s="39"/>
      <c r="O84" s="38">
        <v>180</v>
      </c>
      <c r="P84" s="30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16"/>
      <c r="R84" s="216"/>
      <c r="S84" s="216"/>
      <c r="T84" s="217"/>
      <c r="U84" s="40" t="s">
        <v>49</v>
      </c>
      <c r="V84" s="40" t="s">
        <v>49</v>
      </c>
      <c r="W84" s="41" t="s">
        <v>42</v>
      </c>
      <c r="X84" s="59">
        <v>0</v>
      </c>
      <c r="Y84" s="56">
        <f t="shared" ref="Y84:Y89" si="6">IFERROR(IF(X84="","",X84),"")</f>
        <v>0</v>
      </c>
      <c r="Z84" s="42">
        <f t="shared" ref="Z84:Z89" si="7">IFERROR(IF(X84="","",X84*0.01788),"")</f>
        <v>0</v>
      </c>
      <c r="AA84" s="69" t="s">
        <v>49</v>
      </c>
      <c r="AB84" s="70" t="s">
        <v>49</v>
      </c>
      <c r="AC84" s="85"/>
      <c r="AG84" s="82"/>
      <c r="AJ84" s="87" t="s">
        <v>91</v>
      </c>
      <c r="AK84" s="87">
        <v>1</v>
      </c>
      <c r="BB84" s="117" t="s">
        <v>96</v>
      </c>
      <c r="BM84" s="82">
        <f t="shared" ref="BM84:BM89" si="8">IFERROR(X84*I84,"0")</f>
        <v>0</v>
      </c>
      <c r="BN84" s="82">
        <f t="shared" ref="BN84:BN89" si="9">IFERROR(Y84*I84,"0")</f>
        <v>0</v>
      </c>
      <c r="BO84" s="82">
        <f t="shared" ref="BO84:BO89" si="10">IFERROR(X84/J84,"0")</f>
        <v>0</v>
      </c>
      <c r="BP84" s="82">
        <f t="shared" ref="BP84:BP89" si="11">IFERROR(Y84/J84,"0")</f>
        <v>0</v>
      </c>
    </row>
    <row r="85" spans="1:68" ht="27" customHeight="1" x14ac:dyDescent="0.25">
      <c r="A85" s="64" t="s">
        <v>168</v>
      </c>
      <c r="B85" s="64" t="s">
        <v>169</v>
      </c>
      <c r="C85" s="37">
        <v>4301135286</v>
      </c>
      <c r="D85" s="214">
        <v>4607111033628</v>
      </c>
      <c r="E85" s="214"/>
      <c r="F85" s="63">
        <v>0.3</v>
      </c>
      <c r="G85" s="38">
        <v>12</v>
      </c>
      <c r="H85" s="63">
        <v>3.6</v>
      </c>
      <c r="I85" s="63">
        <v>4.3036000000000003</v>
      </c>
      <c r="J85" s="38">
        <v>70</v>
      </c>
      <c r="K85" s="38" t="s">
        <v>97</v>
      </c>
      <c r="L85" s="38" t="s">
        <v>90</v>
      </c>
      <c r="M85" s="39" t="s">
        <v>88</v>
      </c>
      <c r="N85" s="39"/>
      <c r="O85" s="38">
        <v>180</v>
      </c>
      <c r="P85" s="30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16"/>
      <c r="R85" s="216"/>
      <c r="S85" s="216"/>
      <c r="T85" s="217"/>
      <c r="U85" s="40" t="s">
        <v>49</v>
      </c>
      <c r="V85" s="40" t="s">
        <v>49</v>
      </c>
      <c r="W85" s="41" t="s">
        <v>42</v>
      </c>
      <c r="X85" s="59">
        <v>0</v>
      </c>
      <c r="Y85" s="56">
        <f t="shared" si="6"/>
        <v>0</v>
      </c>
      <c r="Z85" s="42">
        <f t="shared" si="7"/>
        <v>0</v>
      </c>
      <c r="AA85" s="69" t="s">
        <v>49</v>
      </c>
      <c r="AB85" s="70" t="s">
        <v>49</v>
      </c>
      <c r="AC85" s="85"/>
      <c r="AG85" s="82"/>
      <c r="AJ85" s="87" t="s">
        <v>91</v>
      </c>
      <c r="AK85" s="87">
        <v>1</v>
      </c>
      <c r="BB85" s="118" t="s">
        <v>96</v>
      </c>
      <c r="BM85" s="82">
        <f t="shared" si="8"/>
        <v>0</v>
      </c>
      <c r="BN85" s="82">
        <f t="shared" si="9"/>
        <v>0</v>
      </c>
      <c r="BO85" s="82">
        <f t="shared" si="10"/>
        <v>0</v>
      </c>
      <c r="BP85" s="82">
        <f t="shared" si="11"/>
        <v>0</v>
      </c>
    </row>
    <row r="86" spans="1:68" ht="27" customHeight="1" x14ac:dyDescent="0.25">
      <c r="A86" s="64" t="s">
        <v>170</v>
      </c>
      <c r="B86" s="64" t="s">
        <v>171</v>
      </c>
      <c r="C86" s="37">
        <v>4301135292</v>
      </c>
      <c r="D86" s="214">
        <v>4607111033451</v>
      </c>
      <c r="E86" s="214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97</v>
      </c>
      <c r="L86" s="38" t="s">
        <v>90</v>
      </c>
      <c r="M86" s="39" t="s">
        <v>88</v>
      </c>
      <c r="N86" s="39"/>
      <c r="O86" s="38">
        <v>180</v>
      </c>
      <c r="P86" s="309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16"/>
      <c r="R86" s="216"/>
      <c r="S86" s="216"/>
      <c r="T86" s="217"/>
      <c r="U86" s="40" t="s">
        <v>49</v>
      </c>
      <c r="V86" s="40" t="s">
        <v>49</v>
      </c>
      <c r="W86" s="41" t="s">
        <v>42</v>
      </c>
      <c r="X86" s="59">
        <v>0</v>
      </c>
      <c r="Y86" s="56">
        <f t="shared" si="6"/>
        <v>0</v>
      </c>
      <c r="Z86" s="42">
        <f t="shared" si="7"/>
        <v>0</v>
      </c>
      <c r="AA86" s="69" t="s">
        <v>49</v>
      </c>
      <c r="AB86" s="70" t="s">
        <v>49</v>
      </c>
      <c r="AC86" s="85"/>
      <c r="AG86" s="82"/>
      <c r="AJ86" s="87" t="s">
        <v>91</v>
      </c>
      <c r="AK86" s="87">
        <v>1</v>
      </c>
      <c r="BB86" s="119" t="s">
        <v>96</v>
      </c>
      <c r="BM86" s="82">
        <f t="shared" si="8"/>
        <v>0</v>
      </c>
      <c r="BN86" s="82">
        <f t="shared" si="9"/>
        <v>0</v>
      </c>
      <c r="BO86" s="82">
        <f t="shared" si="10"/>
        <v>0</v>
      </c>
      <c r="BP86" s="82">
        <f t="shared" si="11"/>
        <v>0</v>
      </c>
    </row>
    <row r="87" spans="1:68" ht="27" customHeight="1" x14ac:dyDescent="0.25">
      <c r="A87" s="64" t="s">
        <v>172</v>
      </c>
      <c r="B87" s="64" t="s">
        <v>173</v>
      </c>
      <c r="C87" s="37">
        <v>4301135295</v>
      </c>
      <c r="D87" s="214">
        <v>4607111035141</v>
      </c>
      <c r="E87" s="214"/>
      <c r="F87" s="63">
        <v>0.3</v>
      </c>
      <c r="G87" s="38">
        <v>12</v>
      </c>
      <c r="H87" s="63">
        <v>3.6</v>
      </c>
      <c r="I87" s="63">
        <v>4.3036000000000003</v>
      </c>
      <c r="J87" s="38">
        <v>70</v>
      </c>
      <c r="K87" s="38" t="s">
        <v>97</v>
      </c>
      <c r="L87" s="38" t="s">
        <v>90</v>
      </c>
      <c r="M87" s="39" t="s">
        <v>88</v>
      </c>
      <c r="N87" s="39"/>
      <c r="O87" s="38">
        <v>180</v>
      </c>
      <c r="P87" s="31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16"/>
      <c r="R87" s="216"/>
      <c r="S87" s="216"/>
      <c r="T87" s="217"/>
      <c r="U87" s="40" t="s">
        <v>49</v>
      </c>
      <c r="V87" s="40" t="s">
        <v>49</v>
      </c>
      <c r="W87" s="41" t="s">
        <v>42</v>
      </c>
      <c r="X87" s="59">
        <v>0</v>
      </c>
      <c r="Y87" s="56">
        <f t="shared" si="6"/>
        <v>0</v>
      </c>
      <c r="Z87" s="42">
        <f t="shared" si="7"/>
        <v>0</v>
      </c>
      <c r="AA87" s="69" t="s">
        <v>49</v>
      </c>
      <c r="AB87" s="70" t="s">
        <v>49</v>
      </c>
      <c r="AC87" s="85"/>
      <c r="AG87" s="82"/>
      <c r="AJ87" s="87" t="s">
        <v>91</v>
      </c>
      <c r="AK87" s="87">
        <v>1</v>
      </c>
      <c r="BB87" s="120" t="s">
        <v>96</v>
      </c>
      <c r="BM87" s="82">
        <f t="shared" si="8"/>
        <v>0</v>
      </c>
      <c r="BN87" s="82">
        <f t="shared" si="9"/>
        <v>0</v>
      </c>
      <c r="BO87" s="82">
        <f t="shared" si="10"/>
        <v>0</v>
      </c>
      <c r="BP87" s="82">
        <f t="shared" si="11"/>
        <v>0</v>
      </c>
    </row>
    <row r="88" spans="1:68" ht="27" customHeight="1" x14ac:dyDescent="0.25">
      <c r="A88" s="64" t="s">
        <v>174</v>
      </c>
      <c r="B88" s="64" t="s">
        <v>175</v>
      </c>
      <c r="C88" s="37">
        <v>4301135296</v>
      </c>
      <c r="D88" s="214">
        <v>4607111033444</v>
      </c>
      <c r="E88" s="214"/>
      <c r="F88" s="63">
        <v>0.3</v>
      </c>
      <c r="G88" s="38">
        <v>12</v>
      </c>
      <c r="H88" s="63">
        <v>3.6</v>
      </c>
      <c r="I88" s="63">
        <v>4.3036000000000003</v>
      </c>
      <c r="J88" s="38">
        <v>70</v>
      </c>
      <c r="K88" s="38" t="s">
        <v>97</v>
      </c>
      <c r="L88" s="38" t="s">
        <v>90</v>
      </c>
      <c r="M88" s="39" t="s">
        <v>88</v>
      </c>
      <c r="N88" s="39"/>
      <c r="O88" s="38">
        <v>180</v>
      </c>
      <c r="P88" s="311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16"/>
      <c r="R88" s="216"/>
      <c r="S88" s="216"/>
      <c r="T88" s="217"/>
      <c r="U88" s="40" t="s">
        <v>49</v>
      </c>
      <c r="V88" s="40" t="s">
        <v>49</v>
      </c>
      <c r="W88" s="41" t="s">
        <v>42</v>
      </c>
      <c r="X88" s="59">
        <v>0</v>
      </c>
      <c r="Y88" s="56">
        <f t="shared" si="6"/>
        <v>0</v>
      </c>
      <c r="Z88" s="42">
        <f t="shared" si="7"/>
        <v>0</v>
      </c>
      <c r="AA88" s="69" t="s">
        <v>49</v>
      </c>
      <c r="AB88" s="70" t="s">
        <v>49</v>
      </c>
      <c r="AC88" s="85"/>
      <c r="AG88" s="82"/>
      <c r="AJ88" s="87" t="s">
        <v>91</v>
      </c>
      <c r="AK88" s="87">
        <v>1</v>
      </c>
      <c r="BB88" s="121" t="s">
        <v>96</v>
      </c>
      <c r="BM88" s="82">
        <f t="shared" si="8"/>
        <v>0</v>
      </c>
      <c r="BN88" s="82">
        <f t="shared" si="9"/>
        <v>0</v>
      </c>
      <c r="BO88" s="82">
        <f t="shared" si="10"/>
        <v>0</v>
      </c>
      <c r="BP88" s="82">
        <f t="shared" si="11"/>
        <v>0</v>
      </c>
    </row>
    <row r="89" spans="1:68" ht="27" customHeight="1" x14ac:dyDescent="0.25">
      <c r="A89" s="64" t="s">
        <v>176</v>
      </c>
      <c r="B89" s="64" t="s">
        <v>177</v>
      </c>
      <c r="C89" s="37">
        <v>4301135290</v>
      </c>
      <c r="D89" s="214">
        <v>4607111035028</v>
      </c>
      <c r="E89" s="214"/>
      <c r="F89" s="63">
        <v>0.48</v>
      </c>
      <c r="G89" s="38">
        <v>8</v>
      </c>
      <c r="H89" s="63">
        <v>3.84</v>
      </c>
      <c r="I89" s="63">
        <v>4.4488000000000003</v>
      </c>
      <c r="J89" s="38">
        <v>70</v>
      </c>
      <c r="K89" s="38" t="s">
        <v>97</v>
      </c>
      <c r="L89" s="38" t="s">
        <v>90</v>
      </c>
      <c r="M89" s="39" t="s">
        <v>88</v>
      </c>
      <c r="N89" s="39"/>
      <c r="O89" s="38">
        <v>180</v>
      </c>
      <c r="P89" s="30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16"/>
      <c r="R89" s="216"/>
      <c r="S89" s="216"/>
      <c r="T89" s="217"/>
      <c r="U89" s="40" t="s">
        <v>49</v>
      </c>
      <c r="V89" s="40" t="s">
        <v>49</v>
      </c>
      <c r="W89" s="41" t="s">
        <v>42</v>
      </c>
      <c r="X89" s="59">
        <v>0</v>
      </c>
      <c r="Y89" s="56">
        <f t="shared" si="6"/>
        <v>0</v>
      </c>
      <c r="Z89" s="42">
        <f t="shared" si="7"/>
        <v>0</v>
      </c>
      <c r="AA89" s="69" t="s">
        <v>49</v>
      </c>
      <c r="AB89" s="70" t="s">
        <v>49</v>
      </c>
      <c r="AC89" s="85"/>
      <c r="AG89" s="82"/>
      <c r="AJ89" s="87" t="s">
        <v>91</v>
      </c>
      <c r="AK89" s="87">
        <v>1</v>
      </c>
      <c r="BB89" s="122" t="s">
        <v>96</v>
      </c>
      <c r="BM89" s="82">
        <f t="shared" si="8"/>
        <v>0</v>
      </c>
      <c r="BN89" s="82">
        <f t="shared" si="9"/>
        <v>0</v>
      </c>
      <c r="BO89" s="82">
        <f t="shared" si="10"/>
        <v>0</v>
      </c>
      <c r="BP89" s="82">
        <f t="shared" si="11"/>
        <v>0</v>
      </c>
    </row>
    <row r="90" spans="1:68" x14ac:dyDescent="0.2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23"/>
      <c r="P90" s="220" t="s">
        <v>43</v>
      </c>
      <c r="Q90" s="221"/>
      <c r="R90" s="221"/>
      <c r="S90" s="221"/>
      <c r="T90" s="221"/>
      <c r="U90" s="221"/>
      <c r="V90" s="222"/>
      <c r="W90" s="43" t="s">
        <v>42</v>
      </c>
      <c r="X90" s="44">
        <f>IFERROR(SUM(X84:X89),"0")</f>
        <v>0</v>
      </c>
      <c r="Y90" s="44">
        <f>IFERROR(SUM(Y84:Y89),"0")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23"/>
      <c r="P91" s="220" t="s">
        <v>43</v>
      </c>
      <c r="Q91" s="221"/>
      <c r="R91" s="221"/>
      <c r="S91" s="221"/>
      <c r="T91" s="221"/>
      <c r="U91" s="221"/>
      <c r="V91" s="222"/>
      <c r="W91" s="43" t="s">
        <v>0</v>
      </c>
      <c r="X91" s="44">
        <f>IFERROR(SUMPRODUCT(X84:X89*H84:H89),"0")</f>
        <v>0</v>
      </c>
      <c r="Y91" s="44">
        <f>IFERROR(SUMPRODUCT(Y84:Y89*H84:H89),"0")</f>
        <v>0</v>
      </c>
      <c r="Z91" s="43"/>
      <c r="AA91" s="68"/>
      <c r="AB91" s="68"/>
      <c r="AC91" s="68"/>
    </row>
    <row r="92" spans="1:68" ht="16.5" customHeight="1" x14ac:dyDescent="0.25">
      <c r="A92" s="253" t="s">
        <v>178</v>
      </c>
      <c r="B92" s="253"/>
      <c r="C92" s="253"/>
      <c r="D92" s="253"/>
      <c r="E92" s="253"/>
      <c r="F92" s="253"/>
      <c r="G92" s="253"/>
      <c r="H92" s="253"/>
      <c r="I92" s="253"/>
      <c r="J92" s="253"/>
      <c r="K92" s="253"/>
      <c r="L92" s="253"/>
      <c r="M92" s="253"/>
      <c r="N92" s="253"/>
      <c r="O92" s="253"/>
      <c r="P92" s="253"/>
      <c r="Q92" s="253"/>
      <c r="R92" s="253"/>
      <c r="S92" s="253"/>
      <c r="T92" s="253"/>
      <c r="U92" s="253"/>
      <c r="V92" s="253"/>
      <c r="W92" s="253"/>
      <c r="X92" s="253"/>
      <c r="Y92" s="253"/>
      <c r="Z92" s="253"/>
      <c r="AA92" s="66"/>
      <c r="AB92" s="66"/>
      <c r="AC92" s="83"/>
    </row>
    <row r="93" spans="1:68" ht="14.25" customHeight="1" x14ac:dyDescent="0.25">
      <c r="A93" s="240" t="s">
        <v>179</v>
      </c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  <c r="AA93" s="67"/>
      <c r="AB93" s="67"/>
      <c r="AC93" s="84"/>
    </row>
    <row r="94" spans="1:68" ht="27" customHeight="1" x14ac:dyDescent="0.25">
      <c r="A94" s="64" t="s">
        <v>180</v>
      </c>
      <c r="B94" s="64" t="s">
        <v>181</v>
      </c>
      <c r="C94" s="37">
        <v>4301136042</v>
      </c>
      <c r="D94" s="214">
        <v>4607025784012</v>
      </c>
      <c r="E94" s="214"/>
      <c r="F94" s="63">
        <v>0.09</v>
      </c>
      <c r="G94" s="38">
        <v>24</v>
      </c>
      <c r="H94" s="63">
        <v>2.16</v>
      </c>
      <c r="I94" s="63">
        <v>2.4912000000000001</v>
      </c>
      <c r="J94" s="38">
        <v>126</v>
      </c>
      <c r="K94" s="38" t="s">
        <v>97</v>
      </c>
      <c r="L94" s="38" t="s">
        <v>90</v>
      </c>
      <c r="M94" s="39" t="s">
        <v>88</v>
      </c>
      <c r="N94" s="39"/>
      <c r="O94" s="38">
        <v>180</v>
      </c>
      <c r="P94" s="30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16"/>
      <c r="R94" s="216"/>
      <c r="S94" s="216"/>
      <c r="T94" s="217"/>
      <c r="U94" s="40" t="s">
        <v>49</v>
      </c>
      <c r="V94" s="40" t="s">
        <v>49</v>
      </c>
      <c r="W94" s="41" t="s">
        <v>42</v>
      </c>
      <c r="X94" s="59">
        <v>0</v>
      </c>
      <c r="Y94" s="56">
        <f>IFERROR(IF(X94="","",X94),"")</f>
        <v>0</v>
      </c>
      <c r="Z94" s="42">
        <f>IFERROR(IF(X94="","",X94*0.00936),"")</f>
        <v>0</v>
      </c>
      <c r="AA94" s="69" t="s">
        <v>49</v>
      </c>
      <c r="AB94" s="70" t="s">
        <v>49</v>
      </c>
      <c r="AC94" s="85"/>
      <c r="AG94" s="82"/>
      <c r="AJ94" s="87" t="s">
        <v>91</v>
      </c>
      <c r="AK94" s="87">
        <v>1</v>
      </c>
      <c r="BB94" s="123" t="s">
        <v>96</v>
      </c>
      <c r="BM94" s="82">
        <f>IFERROR(X94*I94,"0")</f>
        <v>0</v>
      </c>
      <c r="BN94" s="82">
        <f>IFERROR(Y94*I94,"0")</f>
        <v>0</v>
      </c>
      <c r="BO94" s="82">
        <f>IFERROR(X94/J94,"0")</f>
        <v>0</v>
      </c>
      <c r="BP94" s="82">
        <f>IFERROR(Y94/J94,"0")</f>
        <v>0</v>
      </c>
    </row>
    <row r="95" spans="1:68" ht="27" customHeight="1" x14ac:dyDescent="0.25">
      <c r="A95" s="64" t="s">
        <v>182</v>
      </c>
      <c r="B95" s="64" t="s">
        <v>183</v>
      </c>
      <c r="C95" s="37">
        <v>4301136040</v>
      </c>
      <c r="D95" s="214">
        <v>4607025784319</v>
      </c>
      <c r="E95" s="214"/>
      <c r="F95" s="63">
        <v>0.36</v>
      </c>
      <c r="G95" s="38">
        <v>10</v>
      </c>
      <c r="H95" s="63">
        <v>3.6</v>
      </c>
      <c r="I95" s="63">
        <v>4.2439999999999998</v>
      </c>
      <c r="J95" s="38">
        <v>70</v>
      </c>
      <c r="K95" s="38" t="s">
        <v>97</v>
      </c>
      <c r="L95" s="38" t="s">
        <v>90</v>
      </c>
      <c r="M95" s="39" t="s">
        <v>88</v>
      </c>
      <c r="N95" s="39"/>
      <c r="O95" s="38">
        <v>180</v>
      </c>
      <c r="P95" s="30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16"/>
      <c r="R95" s="216"/>
      <c r="S95" s="216"/>
      <c r="T95" s="217"/>
      <c r="U95" s="40" t="s">
        <v>49</v>
      </c>
      <c r="V95" s="40" t="s">
        <v>49</v>
      </c>
      <c r="W95" s="41" t="s">
        <v>42</v>
      </c>
      <c r="X95" s="59">
        <v>0</v>
      </c>
      <c r="Y95" s="56">
        <f>IFERROR(IF(X95="","",X95),"")</f>
        <v>0</v>
      </c>
      <c r="Z95" s="42">
        <f>IFERROR(IF(X95="","",X95*0.01788),"")</f>
        <v>0</v>
      </c>
      <c r="AA95" s="69" t="s">
        <v>49</v>
      </c>
      <c r="AB95" s="70" t="s">
        <v>49</v>
      </c>
      <c r="AC95" s="85"/>
      <c r="AG95" s="82"/>
      <c r="AJ95" s="87" t="s">
        <v>91</v>
      </c>
      <c r="AK95" s="87">
        <v>1</v>
      </c>
      <c r="BB95" s="124" t="s">
        <v>96</v>
      </c>
      <c r="BM95" s="82">
        <f>IFERROR(X95*I95,"0")</f>
        <v>0</v>
      </c>
      <c r="BN95" s="82">
        <f>IFERROR(Y95*I95,"0")</f>
        <v>0</v>
      </c>
      <c r="BO95" s="82">
        <f>IFERROR(X95/J95,"0")</f>
        <v>0</v>
      </c>
      <c r="BP95" s="82">
        <f>IFERROR(Y95/J95,"0")</f>
        <v>0</v>
      </c>
    </row>
    <row r="96" spans="1:68" ht="16.5" customHeight="1" x14ac:dyDescent="0.25">
      <c r="A96" s="64" t="s">
        <v>184</v>
      </c>
      <c r="B96" s="64" t="s">
        <v>185</v>
      </c>
      <c r="C96" s="37">
        <v>4301136039</v>
      </c>
      <c r="D96" s="214">
        <v>4607111035370</v>
      </c>
      <c r="E96" s="214"/>
      <c r="F96" s="63">
        <v>0.14000000000000001</v>
      </c>
      <c r="G96" s="38">
        <v>22</v>
      </c>
      <c r="H96" s="63">
        <v>3.08</v>
      </c>
      <c r="I96" s="63">
        <v>3.464</v>
      </c>
      <c r="J96" s="38">
        <v>84</v>
      </c>
      <c r="K96" s="38" t="s">
        <v>89</v>
      </c>
      <c r="L96" s="38" t="s">
        <v>90</v>
      </c>
      <c r="M96" s="39" t="s">
        <v>88</v>
      </c>
      <c r="N96" s="39"/>
      <c r="O96" s="38">
        <v>180</v>
      </c>
      <c r="P96" s="30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16"/>
      <c r="R96" s="216"/>
      <c r="S96" s="216"/>
      <c r="T96" s="217"/>
      <c r="U96" s="40" t="s">
        <v>49</v>
      </c>
      <c r="V96" s="40" t="s">
        <v>49</v>
      </c>
      <c r="W96" s="41" t="s">
        <v>42</v>
      </c>
      <c r="X96" s="59">
        <v>0</v>
      </c>
      <c r="Y96" s="56">
        <f>IFERROR(IF(X96="","",X96),"")</f>
        <v>0</v>
      </c>
      <c r="Z96" s="42">
        <f>IFERROR(IF(X96="","",X96*0.0155),"")</f>
        <v>0</v>
      </c>
      <c r="AA96" s="69" t="s">
        <v>49</v>
      </c>
      <c r="AB96" s="70" t="s">
        <v>49</v>
      </c>
      <c r="AC96" s="85"/>
      <c r="AG96" s="82"/>
      <c r="AJ96" s="87" t="s">
        <v>91</v>
      </c>
      <c r="AK96" s="87">
        <v>1</v>
      </c>
      <c r="BB96" s="125" t="s">
        <v>96</v>
      </c>
      <c r="BM96" s="82">
        <f>IFERROR(X96*I96,"0")</f>
        <v>0</v>
      </c>
      <c r="BN96" s="82">
        <f>IFERROR(Y96*I96,"0")</f>
        <v>0</v>
      </c>
      <c r="BO96" s="82">
        <f>IFERROR(X96/J96,"0")</f>
        <v>0</v>
      </c>
      <c r="BP96" s="82">
        <f>IFERROR(Y96/J96,"0")</f>
        <v>0</v>
      </c>
    </row>
    <row r="97" spans="1:68" x14ac:dyDescent="0.2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23"/>
      <c r="P97" s="220" t="s">
        <v>43</v>
      </c>
      <c r="Q97" s="221"/>
      <c r="R97" s="221"/>
      <c r="S97" s="221"/>
      <c r="T97" s="221"/>
      <c r="U97" s="221"/>
      <c r="V97" s="222"/>
      <c r="W97" s="43" t="s">
        <v>42</v>
      </c>
      <c r="X97" s="44">
        <f>IFERROR(SUM(X94:X96),"0")</f>
        <v>0</v>
      </c>
      <c r="Y97" s="44">
        <f>IFERROR(SUM(Y94:Y96),"0")</f>
        <v>0</v>
      </c>
      <c r="Z97" s="44">
        <f>IFERROR(IF(Z94="",0,Z94),"0")+IFERROR(IF(Z95="",0,Z95),"0")+IFERROR(IF(Z96="",0,Z96),"0")</f>
        <v>0</v>
      </c>
      <c r="AA97" s="68"/>
      <c r="AB97" s="68"/>
      <c r="AC97" s="68"/>
    </row>
    <row r="98" spans="1:68" x14ac:dyDescent="0.2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23"/>
      <c r="P98" s="220" t="s">
        <v>43</v>
      </c>
      <c r="Q98" s="221"/>
      <c r="R98" s="221"/>
      <c r="S98" s="221"/>
      <c r="T98" s="221"/>
      <c r="U98" s="221"/>
      <c r="V98" s="222"/>
      <c r="W98" s="43" t="s">
        <v>0</v>
      </c>
      <c r="X98" s="44">
        <f>IFERROR(SUMPRODUCT(X94:X96*H94:H96),"0")</f>
        <v>0</v>
      </c>
      <c r="Y98" s="44">
        <f>IFERROR(SUMPRODUCT(Y94:Y96*H94:H96),"0")</f>
        <v>0</v>
      </c>
      <c r="Z98" s="43"/>
      <c r="AA98" s="68"/>
      <c r="AB98" s="68"/>
      <c r="AC98" s="68"/>
    </row>
    <row r="99" spans="1:68" ht="16.5" customHeight="1" x14ac:dyDescent="0.25">
      <c r="A99" s="253" t="s">
        <v>186</v>
      </c>
      <c r="B99" s="253"/>
      <c r="C99" s="253"/>
      <c r="D99" s="253"/>
      <c r="E99" s="253"/>
      <c r="F99" s="253"/>
      <c r="G99" s="253"/>
      <c r="H99" s="253"/>
      <c r="I99" s="253"/>
      <c r="J99" s="253"/>
      <c r="K99" s="253"/>
      <c r="L99" s="253"/>
      <c r="M99" s="253"/>
      <c r="N99" s="253"/>
      <c r="O99" s="253"/>
      <c r="P99" s="253"/>
      <c r="Q99" s="253"/>
      <c r="R99" s="253"/>
      <c r="S99" s="253"/>
      <c r="T99" s="253"/>
      <c r="U99" s="253"/>
      <c r="V99" s="253"/>
      <c r="W99" s="253"/>
      <c r="X99" s="253"/>
      <c r="Y99" s="253"/>
      <c r="Z99" s="253"/>
      <c r="AA99" s="66"/>
      <c r="AB99" s="66"/>
      <c r="AC99" s="83"/>
    </row>
    <row r="100" spans="1:68" ht="14.25" customHeight="1" x14ac:dyDescent="0.25">
      <c r="A100" s="240" t="s">
        <v>85</v>
      </c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67"/>
      <c r="AB100" s="67"/>
      <c r="AC100" s="84"/>
    </row>
    <row r="101" spans="1:68" ht="27" customHeight="1" x14ac:dyDescent="0.25">
      <c r="A101" s="64" t="s">
        <v>187</v>
      </c>
      <c r="B101" s="64" t="s">
        <v>188</v>
      </c>
      <c r="C101" s="37">
        <v>4301070975</v>
      </c>
      <c r="D101" s="214">
        <v>4607111033970</v>
      </c>
      <c r="E101" s="214"/>
      <c r="F101" s="63">
        <v>0.43</v>
      </c>
      <c r="G101" s="38">
        <v>16</v>
      </c>
      <c r="H101" s="63">
        <v>6.88</v>
      </c>
      <c r="I101" s="63">
        <v>7.1996000000000002</v>
      </c>
      <c r="J101" s="38">
        <v>84</v>
      </c>
      <c r="K101" s="38" t="s">
        <v>89</v>
      </c>
      <c r="L101" s="38" t="s">
        <v>189</v>
      </c>
      <c r="M101" s="39" t="s">
        <v>88</v>
      </c>
      <c r="N101" s="39"/>
      <c r="O101" s="38">
        <v>180</v>
      </c>
      <c r="P101" s="2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16"/>
      <c r="R101" s="216"/>
      <c r="S101" s="216"/>
      <c r="T101" s="217"/>
      <c r="U101" s="40" t="s">
        <v>49</v>
      </c>
      <c r="V101" s="40" t="s">
        <v>49</v>
      </c>
      <c r="W101" s="41" t="s">
        <v>42</v>
      </c>
      <c r="X101" s="59">
        <v>0</v>
      </c>
      <c r="Y101" s="56">
        <f t="shared" ref="Y101:Y108" si="12">IFERROR(IF(X101="","",X101),"")</f>
        <v>0</v>
      </c>
      <c r="Z101" s="42">
        <f t="shared" ref="Z101:Z108" si="13">IFERROR(IF(X101="","",X101*0.0155),"")</f>
        <v>0</v>
      </c>
      <c r="AA101" s="69" t="s">
        <v>49</v>
      </c>
      <c r="AB101" s="70" t="s">
        <v>49</v>
      </c>
      <c r="AC101" s="85"/>
      <c r="AG101" s="82"/>
      <c r="AJ101" s="87" t="s">
        <v>190</v>
      </c>
      <c r="AK101" s="87">
        <v>12</v>
      </c>
      <c r="BB101" s="126" t="s">
        <v>73</v>
      </c>
      <c r="BM101" s="82">
        <f t="shared" ref="BM101:BM108" si="14">IFERROR(X101*I101,"0")</f>
        <v>0</v>
      </c>
      <c r="BN101" s="82">
        <f t="shared" ref="BN101:BN108" si="15">IFERROR(Y101*I101,"0")</f>
        <v>0</v>
      </c>
      <c r="BO101" s="82">
        <f t="shared" ref="BO101:BO108" si="16">IFERROR(X101/J101,"0")</f>
        <v>0</v>
      </c>
      <c r="BP101" s="82">
        <f t="shared" ref="BP101:BP108" si="17">IFERROR(Y101/J101,"0")</f>
        <v>0</v>
      </c>
    </row>
    <row r="102" spans="1:68" ht="27" customHeight="1" x14ac:dyDescent="0.25">
      <c r="A102" s="64" t="s">
        <v>191</v>
      </c>
      <c r="B102" s="64" t="s">
        <v>192</v>
      </c>
      <c r="C102" s="37">
        <v>4301071051</v>
      </c>
      <c r="D102" s="214">
        <v>4607111039262</v>
      </c>
      <c r="E102" s="214"/>
      <c r="F102" s="63">
        <v>0.4</v>
      </c>
      <c r="G102" s="38">
        <v>16</v>
      </c>
      <c r="H102" s="63">
        <v>6.4</v>
      </c>
      <c r="I102" s="63">
        <v>6.7195999999999998</v>
      </c>
      <c r="J102" s="38">
        <v>84</v>
      </c>
      <c r="K102" s="38" t="s">
        <v>89</v>
      </c>
      <c r="L102" s="38" t="s">
        <v>90</v>
      </c>
      <c r="M102" s="39" t="s">
        <v>88</v>
      </c>
      <c r="N102" s="39"/>
      <c r="O102" s="38">
        <v>180</v>
      </c>
      <c r="P102" s="29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16"/>
      <c r="R102" s="216"/>
      <c r="S102" s="216"/>
      <c r="T102" s="217"/>
      <c r="U102" s="40" t="s">
        <v>49</v>
      </c>
      <c r="V102" s="40" t="s">
        <v>49</v>
      </c>
      <c r="W102" s="41" t="s">
        <v>42</v>
      </c>
      <c r="X102" s="59">
        <v>0</v>
      </c>
      <c r="Y102" s="56">
        <f t="shared" si="12"/>
        <v>0</v>
      </c>
      <c r="Z102" s="42">
        <f t="shared" si="13"/>
        <v>0</v>
      </c>
      <c r="AA102" s="69" t="s">
        <v>49</v>
      </c>
      <c r="AB102" s="70" t="s">
        <v>49</v>
      </c>
      <c r="AC102" s="85"/>
      <c r="AG102" s="82"/>
      <c r="AJ102" s="87" t="s">
        <v>91</v>
      </c>
      <c r="AK102" s="87">
        <v>1</v>
      </c>
      <c r="BB102" s="127" t="s">
        <v>73</v>
      </c>
      <c r="BM102" s="82">
        <f t="shared" si="14"/>
        <v>0</v>
      </c>
      <c r="BN102" s="82">
        <f t="shared" si="15"/>
        <v>0</v>
      </c>
      <c r="BO102" s="82">
        <f t="shared" si="16"/>
        <v>0</v>
      </c>
      <c r="BP102" s="82">
        <f t="shared" si="17"/>
        <v>0</v>
      </c>
    </row>
    <row r="103" spans="1:68" ht="27" customHeight="1" x14ac:dyDescent="0.25">
      <c r="A103" s="64" t="s">
        <v>193</v>
      </c>
      <c r="B103" s="64" t="s">
        <v>194</v>
      </c>
      <c r="C103" s="37">
        <v>4301070976</v>
      </c>
      <c r="D103" s="214">
        <v>4607111034144</v>
      </c>
      <c r="E103" s="214"/>
      <c r="F103" s="63">
        <v>0.9</v>
      </c>
      <c r="G103" s="38">
        <v>8</v>
      </c>
      <c r="H103" s="63">
        <v>7.2</v>
      </c>
      <c r="I103" s="63">
        <v>7.4859999999999998</v>
      </c>
      <c r="J103" s="38">
        <v>84</v>
      </c>
      <c r="K103" s="38" t="s">
        <v>89</v>
      </c>
      <c r="L103" s="38" t="s">
        <v>195</v>
      </c>
      <c r="M103" s="39" t="s">
        <v>88</v>
      </c>
      <c r="N103" s="39"/>
      <c r="O103" s="38">
        <v>180</v>
      </c>
      <c r="P103" s="3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16"/>
      <c r="R103" s="216"/>
      <c r="S103" s="216"/>
      <c r="T103" s="217"/>
      <c r="U103" s="40" t="s">
        <v>49</v>
      </c>
      <c r="V103" s="40" t="s">
        <v>49</v>
      </c>
      <c r="W103" s="41" t="s">
        <v>42</v>
      </c>
      <c r="X103" s="59">
        <v>0</v>
      </c>
      <c r="Y103" s="56">
        <f t="shared" si="12"/>
        <v>0</v>
      </c>
      <c r="Z103" s="42">
        <f t="shared" si="13"/>
        <v>0</v>
      </c>
      <c r="AA103" s="69" t="s">
        <v>49</v>
      </c>
      <c r="AB103" s="70" t="s">
        <v>49</v>
      </c>
      <c r="AC103" s="85"/>
      <c r="AG103" s="82"/>
      <c r="AJ103" s="87" t="s">
        <v>196</v>
      </c>
      <c r="AK103" s="87">
        <v>84</v>
      </c>
      <c r="BB103" s="128" t="s">
        <v>73</v>
      </c>
      <c r="BM103" s="82">
        <f t="shared" si="14"/>
        <v>0</v>
      </c>
      <c r="BN103" s="82">
        <f t="shared" si="15"/>
        <v>0</v>
      </c>
      <c r="BO103" s="82">
        <f t="shared" si="16"/>
        <v>0</v>
      </c>
      <c r="BP103" s="82">
        <f t="shared" si="17"/>
        <v>0</v>
      </c>
    </row>
    <row r="104" spans="1:68" ht="27" customHeight="1" x14ac:dyDescent="0.25">
      <c r="A104" s="64" t="s">
        <v>197</v>
      </c>
      <c r="B104" s="64" t="s">
        <v>198</v>
      </c>
      <c r="C104" s="37">
        <v>4301071038</v>
      </c>
      <c r="D104" s="214">
        <v>4607111039248</v>
      </c>
      <c r="E104" s="214"/>
      <c r="F104" s="63">
        <v>0.7</v>
      </c>
      <c r="G104" s="38">
        <v>10</v>
      </c>
      <c r="H104" s="63">
        <v>7</v>
      </c>
      <c r="I104" s="63">
        <v>7.3</v>
      </c>
      <c r="J104" s="38">
        <v>84</v>
      </c>
      <c r="K104" s="38" t="s">
        <v>89</v>
      </c>
      <c r="L104" s="38" t="s">
        <v>90</v>
      </c>
      <c r="M104" s="39" t="s">
        <v>88</v>
      </c>
      <c r="N104" s="39"/>
      <c r="O104" s="38">
        <v>180</v>
      </c>
      <c r="P104" s="3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16"/>
      <c r="R104" s="216"/>
      <c r="S104" s="216"/>
      <c r="T104" s="217"/>
      <c r="U104" s="40" t="s">
        <v>49</v>
      </c>
      <c r="V104" s="40" t="s">
        <v>49</v>
      </c>
      <c r="W104" s="41" t="s">
        <v>42</v>
      </c>
      <c r="X104" s="59">
        <v>0</v>
      </c>
      <c r="Y104" s="56">
        <f t="shared" si="12"/>
        <v>0</v>
      </c>
      <c r="Z104" s="42">
        <f t="shared" si="13"/>
        <v>0</v>
      </c>
      <c r="AA104" s="69" t="s">
        <v>49</v>
      </c>
      <c r="AB104" s="70" t="s">
        <v>49</v>
      </c>
      <c r="AC104" s="85"/>
      <c r="AG104" s="82"/>
      <c r="AJ104" s="87" t="s">
        <v>91</v>
      </c>
      <c r="AK104" s="87">
        <v>1</v>
      </c>
      <c r="BB104" s="129" t="s">
        <v>73</v>
      </c>
      <c r="BM104" s="82">
        <f t="shared" si="14"/>
        <v>0</v>
      </c>
      <c r="BN104" s="82">
        <f t="shared" si="15"/>
        <v>0</v>
      </c>
      <c r="BO104" s="82">
        <f t="shared" si="16"/>
        <v>0</v>
      </c>
      <c r="BP104" s="82">
        <f t="shared" si="17"/>
        <v>0</v>
      </c>
    </row>
    <row r="105" spans="1:68" ht="27" customHeight="1" x14ac:dyDescent="0.25">
      <c r="A105" s="64" t="s">
        <v>199</v>
      </c>
      <c r="B105" s="64" t="s">
        <v>200</v>
      </c>
      <c r="C105" s="37">
        <v>4301070973</v>
      </c>
      <c r="D105" s="214">
        <v>4607111033987</v>
      </c>
      <c r="E105" s="214"/>
      <c r="F105" s="63">
        <v>0.43</v>
      </c>
      <c r="G105" s="38">
        <v>16</v>
      </c>
      <c r="H105" s="63">
        <v>6.88</v>
      </c>
      <c r="I105" s="63">
        <v>7.1996000000000002</v>
      </c>
      <c r="J105" s="38">
        <v>84</v>
      </c>
      <c r="K105" s="38" t="s">
        <v>89</v>
      </c>
      <c r="L105" s="38" t="s">
        <v>189</v>
      </c>
      <c r="M105" s="39" t="s">
        <v>88</v>
      </c>
      <c r="N105" s="39"/>
      <c r="O105" s="38">
        <v>180</v>
      </c>
      <c r="P105" s="30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16"/>
      <c r="R105" s="216"/>
      <c r="S105" s="216"/>
      <c r="T105" s="217"/>
      <c r="U105" s="40" t="s">
        <v>49</v>
      </c>
      <c r="V105" s="40" t="s">
        <v>49</v>
      </c>
      <c r="W105" s="41" t="s">
        <v>42</v>
      </c>
      <c r="X105" s="59">
        <v>0</v>
      </c>
      <c r="Y105" s="56">
        <f t="shared" si="12"/>
        <v>0</v>
      </c>
      <c r="Z105" s="42">
        <f t="shared" si="13"/>
        <v>0</v>
      </c>
      <c r="AA105" s="69" t="s">
        <v>49</v>
      </c>
      <c r="AB105" s="70" t="s">
        <v>49</v>
      </c>
      <c r="AC105" s="85"/>
      <c r="AG105" s="82"/>
      <c r="AJ105" s="87" t="s">
        <v>190</v>
      </c>
      <c r="AK105" s="87">
        <v>12</v>
      </c>
      <c r="BB105" s="130" t="s">
        <v>73</v>
      </c>
      <c r="BM105" s="82">
        <f t="shared" si="14"/>
        <v>0</v>
      </c>
      <c r="BN105" s="82">
        <f t="shared" si="15"/>
        <v>0</v>
      </c>
      <c r="BO105" s="82">
        <f t="shared" si="16"/>
        <v>0</v>
      </c>
      <c r="BP105" s="82">
        <f t="shared" si="17"/>
        <v>0</v>
      </c>
    </row>
    <row r="106" spans="1:68" ht="27" customHeight="1" x14ac:dyDescent="0.25">
      <c r="A106" s="64" t="s">
        <v>201</v>
      </c>
      <c r="B106" s="64" t="s">
        <v>202</v>
      </c>
      <c r="C106" s="37">
        <v>4301071049</v>
      </c>
      <c r="D106" s="214">
        <v>4607111039293</v>
      </c>
      <c r="E106" s="214"/>
      <c r="F106" s="63">
        <v>0.4</v>
      </c>
      <c r="G106" s="38">
        <v>16</v>
      </c>
      <c r="H106" s="63">
        <v>6.4</v>
      </c>
      <c r="I106" s="63">
        <v>6.7195999999999998</v>
      </c>
      <c r="J106" s="38">
        <v>84</v>
      </c>
      <c r="K106" s="38" t="s">
        <v>89</v>
      </c>
      <c r="L106" s="38" t="s">
        <v>90</v>
      </c>
      <c r="M106" s="39" t="s">
        <v>88</v>
      </c>
      <c r="N106" s="39"/>
      <c r="O106" s="38">
        <v>180</v>
      </c>
      <c r="P106" s="29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16"/>
      <c r="R106" s="216"/>
      <c r="S106" s="216"/>
      <c r="T106" s="217"/>
      <c r="U106" s="40" t="s">
        <v>49</v>
      </c>
      <c r="V106" s="40" t="s">
        <v>49</v>
      </c>
      <c r="W106" s="41" t="s">
        <v>42</v>
      </c>
      <c r="X106" s="59">
        <v>0</v>
      </c>
      <c r="Y106" s="56">
        <f t="shared" si="12"/>
        <v>0</v>
      </c>
      <c r="Z106" s="42">
        <f t="shared" si="13"/>
        <v>0</v>
      </c>
      <c r="AA106" s="69" t="s">
        <v>49</v>
      </c>
      <c r="AB106" s="70" t="s">
        <v>49</v>
      </c>
      <c r="AC106" s="85"/>
      <c r="AG106" s="82"/>
      <c r="AJ106" s="87" t="s">
        <v>91</v>
      </c>
      <c r="AK106" s="87">
        <v>1</v>
      </c>
      <c r="BB106" s="131" t="s">
        <v>73</v>
      </c>
      <c r="BM106" s="82">
        <f t="shared" si="14"/>
        <v>0</v>
      </c>
      <c r="BN106" s="82">
        <f t="shared" si="15"/>
        <v>0</v>
      </c>
      <c r="BO106" s="82">
        <f t="shared" si="16"/>
        <v>0</v>
      </c>
      <c r="BP106" s="82">
        <f t="shared" si="17"/>
        <v>0</v>
      </c>
    </row>
    <row r="107" spans="1:68" ht="27" customHeight="1" x14ac:dyDescent="0.25">
      <c r="A107" s="64" t="s">
        <v>203</v>
      </c>
      <c r="B107" s="64" t="s">
        <v>204</v>
      </c>
      <c r="C107" s="37">
        <v>4301070974</v>
      </c>
      <c r="D107" s="214">
        <v>4607111034151</v>
      </c>
      <c r="E107" s="214"/>
      <c r="F107" s="63">
        <v>0.9</v>
      </c>
      <c r="G107" s="38">
        <v>8</v>
      </c>
      <c r="H107" s="63">
        <v>7.2</v>
      </c>
      <c r="I107" s="63">
        <v>7.4859999999999998</v>
      </c>
      <c r="J107" s="38">
        <v>84</v>
      </c>
      <c r="K107" s="38" t="s">
        <v>89</v>
      </c>
      <c r="L107" s="38" t="s">
        <v>195</v>
      </c>
      <c r="M107" s="39" t="s">
        <v>88</v>
      </c>
      <c r="N107" s="39"/>
      <c r="O107" s="38">
        <v>180</v>
      </c>
      <c r="P107" s="29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16"/>
      <c r="R107" s="216"/>
      <c r="S107" s="216"/>
      <c r="T107" s="217"/>
      <c r="U107" s="40" t="s">
        <v>49</v>
      </c>
      <c r="V107" s="40" t="s">
        <v>49</v>
      </c>
      <c r="W107" s="41" t="s">
        <v>42</v>
      </c>
      <c r="X107" s="59">
        <v>0</v>
      </c>
      <c r="Y107" s="56">
        <f t="shared" si="12"/>
        <v>0</v>
      </c>
      <c r="Z107" s="42">
        <f t="shared" si="13"/>
        <v>0</v>
      </c>
      <c r="AA107" s="69" t="s">
        <v>49</v>
      </c>
      <c r="AB107" s="70" t="s">
        <v>49</v>
      </c>
      <c r="AC107" s="85"/>
      <c r="AG107" s="82"/>
      <c r="AJ107" s="87" t="s">
        <v>196</v>
      </c>
      <c r="AK107" s="87">
        <v>84</v>
      </c>
      <c r="BB107" s="132" t="s">
        <v>73</v>
      </c>
      <c r="BM107" s="82">
        <f t="shared" si="14"/>
        <v>0</v>
      </c>
      <c r="BN107" s="82">
        <f t="shared" si="15"/>
        <v>0</v>
      </c>
      <c r="BO107" s="82">
        <f t="shared" si="16"/>
        <v>0</v>
      </c>
      <c r="BP107" s="82">
        <f t="shared" si="17"/>
        <v>0</v>
      </c>
    </row>
    <row r="108" spans="1:68" ht="27" customHeight="1" x14ac:dyDescent="0.25">
      <c r="A108" s="64" t="s">
        <v>205</v>
      </c>
      <c r="B108" s="64" t="s">
        <v>206</v>
      </c>
      <c r="C108" s="37">
        <v>4301071039</v>
      </c>
      <c r="D108" s="214">
        <v>4607111039279</v>
      </c>
      <c r="E108" s="214"/>
      <c r="F108" s="63">
        <v>0.7</v>
      </c>
      <c r="G108" s="38">
        <v>10</v>
      </c>
      <c r="H108" s="63">
        <v>7</v>
      </c>
      <c r="I108" s="63">
        <v>7.3</v>
      </c>
      <c r="J108" s="38">
        <v>84</v>
      </c>
      <c r="K108" s="38" t="s">
        <v>89</v>
      </c>
      <c r="L108" s="38" t="s">
        <v>90</v>
      </c>
      <c r="M108" s="39" t="s">
        <v>88</v>
      </c>
      <c r="N108" s="39"/>
      <c r="O108" s="38">
        <v>180</v>
      </c>
      <c r="P108" s="29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16"/>
      <c r="R108" s="216"/>
      <c r="S108" s="216"/>
      <c r="T108" s="217"/>
      <c r="U108" s="40" t="s">
        <v>49</v>
      </c>
      <c r="V108" s="40" t="s">
        <v>49</v>
      </c>
      <c r="W108" s="41" t="s">
        <v>42</v>
      </c>
      <c r="X108" s="59">
        <v>0</v>
      </c>
      <c r="Y108" s="56">
        <f t="shared" si="12"/>
        <v>0</v>
      </c>
      <c r="Z108" s="42">
        <f t="shared" si="13"/>
        <v>0</v>
      </c>
      <c r="AA108" s="69" t="s">
        <v>49</v>
      </c>
      <c r="AB108" s="70" t="s">
        <v>49</v>
      </c>
      <c r="AC108" s="85"/>
      <c r="AG108" s="82"/>
      <c r="AJ108" s="87" t="s">
        <v>91</v>
      </c>
      <c r="AK108" s="87">
        <v>1</v>
      </c>
      <c r="BB108" s="133" t="s">
        <v>73</v>
      </c>
      <c r="BM108" s="82">
        <f t="shared" si="14"/>
        <v>0</v>
      </c>
      <c r="BN108" s="82">
        <f t="shared" si="15"/>
        <v>0</v>
      </c>
      <c r="BO108" s="82">
        <f t="shared" si="16"/>
        <v>0</v>
      </c>
      <c r="BP108" s="82">
        <f t="shared" si="17"/>
        <v>0</v>
      </c>
    </row>
    <row r="109" spans="1:68" x14ac:dyDescent="0.2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23"/>
      <c r="P109" s="220" t="s">
        <v>43</v>
      </c>
      <c r="Q109" s="221"/>
      <c r="R109" s="221"/>
      <c r="S109" s="221"/>
      <c r="T109" s="221"/>
      <c r="U109" s="221"/>
      <c r="V109" s="222"/>
      <c r="W109" s="43" t="s">
        <v>42</v>
      </c>
      <c r="X109" s="44">
        <f>IFERROR(SUM(X101:X108),"0")</f>
        <v>0</v>
      </c>
      <c r="Y109" s="44">
        <f>IFERROR(SUM(Y101:Y108),"0")</f>
        <v>0</v>
      </c>
      <c r="Z109" s="44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0</v>
      </c>
      <c r="AA109" s="68"/>
      <c r="AB109" s="68"/>
      <c r="AC109" s="68"/>
    </row>
    <row r="110" spans="1:68" x14ac:dyDescent="0.2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23"/>
      <c r="P110" s="220" t="s">
        <v>43</v>
      </c>
      <c r="Q110" s="221"/>
      <c r="R110" s="221"/>
      <c r="S110" s="221"/>
      <c r="T110" s="221"/>
      <c r="U110" s="221"/>
      <c r="V110" s="222"/>
      <c r="W110" s="43" t="s">
        <v>0</v>
      </c>
      <c r="X110" s="44">
        <f>IFERROR(SUMPRODUCT(X101:X108*H101:H108),"0")</f>
        <v>0</v>
      </c>
      <c r="Y110" s="44">
        <f>IFERROR(SUMPRODUCT(Y101:Y108*H101:H108),"0")</f>
        <v>0</v>
      </c>
      <c r="Z110" s="43"/>
      <c r="AA110" s="68"/>
      <c r="AB110" s="68"/>
      <c r="AC110" s="68"/>
    </row>
    <row r="111" spans="1:68" ht="16.5" customHeight="1" x14ac:dyDescent="0.25">
      <c r="A111" s="253" t="s">
        <v>207</v>
      </c>
      <c r="B111" s="253"/>
      <c r="C111" s="253"/>
      <c r="D111" s="253"/>
      <c r="E111" s="253"/>
      <c r="F111" s="253"/>
      <c r="G111" s="253"/>
      <c r="H111" s="253"/>
      <c r="I111" s="253"/>
      <c r="J111" s="253"/>
      <c r="K111" s="253"/>
      <c r="L111" s="253"/>
      <c r="M111" s="253"/>
      <c r="N111" s="253"/>
      <c r="O111" s="253"/>
      <c r="P111" s="253"/>
      <c r="Q111" s="253"/>
      <c r="R111" s="253"/>
      <c r="S111" s="253"/>
      <c r="T111" s="253"/>
      <c r="U111" s="253"/>
      <c r="V111" s="253"/>
      <c r="W111" s="253"/>
      <c r="X111" s="253"/>
      <c r="Y111" s="253"/>
      <c r="Z111" s="253"/>
      <c r="AA111" s="66"/>
      <c r="AB111" s="66"/>
      <c r="AC111" s="83"/>
    </row>
    <row r="112" spans="1:68" ht="14.25" customHeight="1" x14ac:dyDescent="0.25">
      <c r="A112" s="240" t="s">
        <v>156</v>
      </c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  <c r="AA112" s="67"/>
      <c r="AB112" s="67"/>
      <c r="AC112" s="84"/>
    </row>
    <row r="113" spans="1:68" ht="27" customHeight="1" x14ac:dyDescent="0.25">
      <c r="A113" s="64" t="s">
        <v>208</v>
      </c>
      <c r="B113" s="64" t="s">
        <v>209</v>
      </c>
      <c r="C113" s="37">
        <v>4301135289</v>
      </c>
      <c r="D113" s="214">
        <v>4607111034014</v>
      </c>
      <c r="E113" s="214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97</v>
      </c>
      <c r="L113" s="38" t="s">
        <v>90</v>
      </c>
      <c r="M113" s="39" t="s">
        <v>88</v>
      </c>
      <c r="N113" s="39"/>
      <c r="O113" s="38">
        <v>180</v>
      </c>
      <c r="P113" s="29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16"/>
      <c r="R113" s="216"/>
      <c r="S113" s="216"/>
      <c r="T113" s="217"/>
      <c r="U113" s="40" t="s">
        <v>49</v>
      </c>
      <c r="V113" s="40" t="s">
        <v>49</v>
      </c>
      <c r="W113" s="41" t="s">
        <v>42</v>
      </c>
      <c r="X113" s="59">
        <v>0</v>
      </c>
      <c r="Y113" s="56">
        <f>IFERROR(IF(X113="","",X113),"")</f>
        <v>0</v>
      </c>
      <c r="Z113" s="42">
        <f>IFERROR(IF(X113="","",X113*0.01788),"")</f>
        <v>0</v>
      </c>
      <c r="AA113" s="69" t="s">
        <v>49</v>
      </c>
      <c r="AB113" s="70" t="s">
        <v>49</v>
      </c>
      <c r="AC113" s="85"/>
      <c r="AG113" s="82"/>
      <c r="AJ113" s="87" t="s">
        <v>91</v>
      </c>
      <c r="AK113" s="87">
        <v>1</v>
      </c>
      <c r="BB113" s="134" t="s">
        <v>96</v>
      </c>
      <c r="BM113" s="82">
        <f>IFERROR(X113*I113,"0")</f>
        <v>0</v>
      </c>
      <c r="BN113" s="82">
        <f>IFERROR(Y113*I113,"0")</f>
        <v>0</v>
      </c>
      <c r="BO113" s="82">
        <f>IFERROR(X113/J113,"0")</f>
        <v>0</v>
      </c>
      <c r="BP113" s="82">
        <f>IFERROR(Y113/J113,"0")</f>
        <v>0</v>
      </c>
    </row>
    <row r="114" spans="1:68" ht="27" customHeight="1" x14ac:dyDescent="0.25">
      <c r="A114" s="64" t="s">
        <v>210</v>
      </c>
      <c r="B114" s="64" t="s">
        <v>211</v>
      </c>
      <c r="C114" s="37">
        <v>4301135299</v>
      </c>
      <c r="D114" s="214">
        <v>4607111033994</v>
      </c>
      <c r="E114" s="214"/>
      <c r="F114" s="63">
        <v>0.25</v>
      </c>
      <c r="G114" s="38">
        <v>12</v>
      </c>
      <c r="H114" s="63">
        <v>3</v>
      </c>
      <c r="I114" s="63">
        <v>3.7035999999999998</v>
      </c>
      <c r="J114" s="38">
        <v>70</v>
      </c>
      <c r="K114" s="38" t="s">
        <v>97</v>
      </c>
      <c r="L114" s="38" t="s">
        <v>90</v>
      </c>
      <c r="M114" s="39" t="s">
        <v>88</v>
      </c>
      <c r="N114" s="39"/>
      <c r="O114" s="38">
        <v>180</v>
      </c>
      <c r="P114" s="2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16"/>
      <c r="R114" s="216"/>
      <c r="S114" s="216"/>
      <c r="T114" s="217"/>
      <c r="U114" s="40" t="s">
        <v>49</v>
      </c>
      <c r="V114" s="40" t="s">
        <v>49</v>
      </c>
      <c r="W114" s="41" t="s">
        <v>42</v>
      </c>
      <c r="X114" s="59">
        <v>0</v>
      </c>
      <c r="Y114" s="56">
        <f>IFERROR(IF(X114="","",X114),"")</f>
        <v>0</v>
      </c>
      <c r="Z114" s="42">
        <f>IFERROR(IF(X114="","",X114*0.01788),"")</f>
        <v>0</v>
      </c>
      <c r="AA114" s="69" t="s">
        <v>49</v>
      </c>
      <c r="AB114" s="70" t="s">
        <v>49</v>
      </c>
      <c r="AC114" s="85"/>
      <c r="AG114" s="82"/>
      <c r="AJ114" s="87" t="s">
        <v>91</v>
      </c>
      <c r="AK114" s="87">
        <v>1</v>
      </c>
      <c r="BB114" s="135" t="s">
        <v>96</v>
      </c>
      <c r="BM114" s="82">
        <f>IFERROR(X114*I114,"0")</f>
        <v>0</v>
      </c>
      <c r="BN114" s="82">
        <f>IFERROR(Y114*I114,"0")</f>
        <v>0</v>
      </c>
      <c r="BO114" s="82">
        <f>IFERROR(X114/J114,"0")</f>
        <v>0</v>
      </c>
      <c r="BP114" s="82">
        <f>IFERROR(Y114/J114,"0")</f>
        <v>0</v>
      </c>
    </row>
    <row r="115" spans="1:68" x14ac:dyDescent="0.2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23"/>
      <c r="P115" s="220" t="s">
        <v>43</v>
      </c>
      <c r="Q115" s="221"/>
      <c r="R115" s="221"/>
      <c r="S115" s="221"/>
      <c r="T115" s="221"/>
      <c r="U115" s="221"/>
      <c r="V115" s="222"/>
      <c r="W115" s="43" t="s">
        <v>42</v>
      </c>
      <c r="X115" s="44">
        <f>IFERROR(SUM(X113:X114),"0")</f>
        <v>0</v>
      </c>
      <c r="Y115" s="44">
        <f>IFERROR(SUM(Y113:Y114),"0")</f>
        <v>0</v>
      </c>
      <c r="Z115" s="44">
        <f>IFERROR(IF(Z113="",0,Z113),"0")+IFERROR(IF(Z114="",0,Z114),"0")</f>
        <v>0</v>
      </c>
      <c r="AA115" s="68"/>
      <c r="AB115" s="68"/>
      <c r="AC115" s="68"/>
    </row>
    <row r="116" spans="1:68" x14ac:dyDescent="0.2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23"/>
      <c r="P116" s="220" t="s">
        <v>43</v>
      </c>
      <c r="Q116" s="221"/>
      <c r="R116" s="221"/>
      <c r="S116" s="221"/>
      <c r="T116" s="221"/>
      <c r="U116" s="221"/>
      <c r="V116" s="222"/>
      <c r="W116" s="43" t="s">
        <v>0</v>
      </c>
      <c r="X116" s="44">
        <f>IFERROR(SUMPRODUCT(X113:X114*H113:H114),"0")</f>
        <v>0</v>
      </c>
      <c r="Y116" s="44">
        <f>IFERROR(SUMPRODUCT(Y113:Y114*H113:H114),"0")</f>
        <v>0</v>
      </c>
      <c r="Z116" s="43"/>
      <c r="AA116" s="68"/>
      <c r="AB116" s="68"/>
      <c r="AC116" s="68"/>
    </row>
    <row r="117" spans="1:68" ht="16.5" customHeight="1" x14ac:dyDescent="0.25">
      <c r="A117" s="253" t="s">
        <v>212</v>
      </c>
      <c r="B117" s="253"/>
      <c r="C117" s="253"/>
      <c r="D117" s="253"/>
      <c r="E117" s="253"/>
      <c r="F117" s="253"/>
      <c r="G117" s="253"/>
      <c r="H117" s="253"/>
      <c r="I117" s="253"/>
      <c r="J117" s="253"/>
      <c r="K117" s="253"/>
      <c r="L117" s="253"/>
      <c r="M117" s="253"/>
      <c r="N117" s="253"/>
      <c r="O117" s="253"/>
      <c r="P117" s="253"/>
      <c r="Q117" s="253"/>
      <c r="R117" s="253"/>
      <c r="S117" s="253"/>
      <c r="T117" s="253"/>
      <c r="U117" s="253"/>
      <c r="V117" s="253"/>
      <c r="W117" s="253"/>
      <c r="X117" s="253"/>
      <c r="Y117" s="253"/>
      <c r="Z117" s="253"/>
      <c r="AA117" s="66"/>
      <c r="AB117" s="66"/>
      <c r="AC117" s="83"/>
    </row>
    <row r="118" spans="1:68" ht="14.25" customHeight="1" x14ac:dyDescent="0.25">
      <c r="A118" s="240" t="s">
        <v>156</v>
      </c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  <c r="AA118" s="67"/>
      <c r="AB118" s="67"/>
      <c r="AC118" s="84"/>
    </row>
    <row r="119" spans="1:68" ht="27" customHeight="1" x14ac:dyDescent="0.25">
      <c r="A119" s="64" t="s">
        <v>213</v>
      </c>
      <c r="B119" s="64" t="s">
        <v>214</v>
      </c>
      <c r="C119" s="37">
        <v>4301135311</v>
      </c>
      <c r="D119" s="214">
        <v>4607111039095</v>
      </c>
      <c r="E119" s="214"/>
      <c r="F119" s="63">
        <v>0.25</v>
      </c>
      <c r="G119" s="38">
        <v>12</v>
      </c>
      <c r="H119" s="63">
        <v>3</v>
      </c>
      <c r="I119" s="63">
        <v>3.7480000000000002</v>
      </c>
      <c r="J119" s="38">
        <v>70</v>
      </c>
      <c r="K119" s="38" t="s">
        <v>97</v>
      </c>
      <c r="L119" s="38" t="s">
        <v>90</v>
      </c>
      <c r="M119" s="39" t="s">
        <v>88</v>
      </c>
      <c r="N119" s="39"/>
      <c r="O119" s="38">
        <v>180</v>
      </c>
      <c r="P119" s="29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16"/>
      <c r="R119" s="216"/>
      <c r="S119" s="216"/>
      <c r="T119" s="217"/>
      <c r="U119" s="40" t="s">
        <v>49</v>
      </c>
      <c r="V119" s="40" t="s">
        <v>49</v>
      </c>
      <c r="W119" s="41" t="s">
        <v>42</v>
      </c>
      <c r="X119" s="59">
        <v>0</v>
      </c>
      <c r="Y119" s="56">
        <f>IFERROR(IF(X119="","",X119),"")</f>
        <v>0</v>
      </c>
      <c r="Z119" s="42">
        <f>IFERROR(IF(X119="","",X119*0.01788),"")</f>
        <v>0</v>
      </c>
      <c r="AA119" s="69" t="s">
        <v>49</v>
      </c>
      <c r="AB119" s="70" t="s">
        <v>49</v>
      </c>
      <c r="AC119" s="85"/>
      <c r="AG119" s="82"/>
      <c r="AJ119" s="87" t="s">
        <v>91</v>
      </c>
      <c r="AK119" s="87">
        <v>1</v>
      </c>
      <c r="BB119" s="136" t="s">
        <v>96</v>
      </c>
      <c r="BM119" s="82">
        <f>IFERROR(X119*I119,"0")</f>
        <v>0</v>
      </c>
      <c r="BN119" s="82">
        <f>IFERROR(Y119*I119,"0")</f>
        <v>0</v>
      </c>
      <c r="BO119" s="82">
        <f>IFERROR(X119/J119,"0")</f>
        <v>0</v>
      </c>
      <c r="BP119" s="82">
        <f>IFERROR(Y119/J119,"0")</f>
        <v>0</v>
      </c>
    </row>
    <row r="120" spans="1:68" ht="27" customHeight="1" x14ac:dyDescent="0.25">
      <c r="A120" s="64" t="s">
        <v>215</v>
      </c>
      <c r="B120" s="64" t="s">
        <v>216</v>
      </c>
      <c r="C120" s="37">
        <v>4301135282</v>
      </c>
      <c r="D120" s="214">
        <v>4607111034199</v>
      </c>
      <c r="E120" s="214"/>
      <c r="F120" s="63">
        <v>0.25</v>
      </c>
      <c r="G120" s="38">
        <v>12</v>
      </c>
      <c r="H120" s="63">
        <v>3</v>
      </c>
      <c r="I120" s="63">
        <v>3.7035999999999998</v>
      </c>
      <c r="J120" s="38">
        <v>70</v>
      </c>
      <c r="K120" s="38" t="s">
        <v>97</v>
      </c>
      <c r="L120" s="38" t="s">
        <v>90</v>
      </c>
      <c r="M120" s="39" t="s">
        <v>88</v>
      </c>
      <c r="N120" s="39"/>
      <c r="O120" s="38">
        <v>180</v>
      </c>
      <c r="P120" s="29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16"/>
      <c r="R120" s="216"/>
      <c r="S120" s="216"/>
      <c r="T120" s="217"/>
      <c r="U120" s="40" t="s">
        <v>49</v>
      </c>
      <c r="V120" s="40" t="s">
        <v>49</v>
      </c>
      <c r="W120" s="41" t="s">
        <v>42</v>
      </c>
      <c r="X120" s="59">
        <v>0</v>
      </c>
      <c r="Y120" s="56">
        <f>IFERROR(IF(X120="","",X120),"")</f>
        <v>0</v>
      </c>
      <c r="Z120" s="42">
        <f>IFERROR(IF(X120="","",X120*0.01788),"")</f>
        <v>0</v>
      </c>
      <c r="AA120" s="69" t="s">
        <v>49</v>
      </c>
      <c r="AB120" s="70" t="s">
        <v>49</v>
      </c>
      <c r="AC120" s="85"/>
      <c r="AG120" s="82"/>
      <c r="AJ120" s="87" t="s">
        <v>91</v>
      </c>
      <c r="AK120" s="87">
        <v>1</v>
      </c>
      <c r="BB120" s="137" t="s">
        <v>96</v>
      </c>
      <c r="BM120" s="82">
        <f>IFERROR(X120*I120,"0")</f>
        <v>0</v>
      </c>
      <c r="BN120" s="82">
        <f>IFERROR(Y120*I120,"0")</f>
        <v>0</v>
      </c>
      <c r="BO120" s="82">
        <f>IFERROR(X120/J120,"0")</f>
        <v>0</v>
      </c>
      <c r="BP120" s="82">
        <f>IFERROR(Y120/J120,"0")</f>
        <v>0</v>
      </c>
    </row>
    <row r="121" spans="1:68" x14ac:dyDescent="0.2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23"/>
      <c r="P121" s="220" t="s">
        <v>43</v>
      </c>
      <c r="Q121" s="221"/>
      <c r="R121" s="221"/>
      <c r="S121" s="221"/>
      <c r="T121" s="221"/>
      <c r="U121" s="221"/>
      <c r="V121" s="222"/>
      <c r="W121" s="43" t="s">
        <v>42</v>
      </c>
      <c r="X121" s="44">
        <f>IFERROR(SUM(X119:X120),"0")</f>
        <v>0</v>
      </c>
      <c r="Y121" s="44">
        <f>IFERROR(SUM(Y119:Y120),"0")</f>
        <v>0</v>
      </c>
      <c r="Z121" s="44">
        <f>IFERROR(IF(Z119="",0,Z119),"0")+IFERROR(IF(Z120="",0,Z120),"0")</f>
        <v>0</v>
      </c>
      <c r="AA121" s="68"/>
      <c r="AB121" s="68"/>
      <c r="AC121" s="68"/>
    </row>
    <row r="122" spans="1:68" x14ac:dyDescent="0.2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23"/>
      <c r="P122" s="220" t="s">
        <v>43</v>
      </c>
      <c r="Q122" s="221"/>
      <c r="R122" s="221"/>
      <c r="S122" s="221"/>
      <c r="T122" s="221"/>
      <c r="U122" s="221"/>
      <c r="V122" s="222"/>
      <c r="W122" s="43" t="s">
        <v>0</v>
      </c>
      <c r="X122" s="44">
        <f>IFERROR(SUMPRODUCT(X119:X120*H119:H120),"0")</f>
        <v>0</v>
      </c>
      <c r="Y122" s="44">
        <f>IFERROR(SUMPRODUCT(Y119:Y120*H119:H120),"0")</f>
        <v>0</v>
      </c>
      <c r="Z122" s="43"/>
      <c r="AA122" s="68"/>
      <c r="AB122" s="68"/>
      <c r="AC122" s="68"/>
    </row>
    <row r="123" spans="1:68" ht="16.5" customHeight="1" x14ac:dyDescent="0.25">
      <c r="A123" s="253" t="s">
        <v>217</v>
      </c>
      <c r="B123" s="253"/>
      <c r="C123" s="253"/>
      <c r="D123" s="253"/>
      <c r="E123" s="253"/>
      <c r="F123" s="253"/>
      <c r="G123" s="253"/>
      <c r="H123" s="253"/>
      <c r="I123" s="253"/>
      <c r="J123" s="253"/>
      <c r="K123" s="253"/>
      <c r="L123" s="253"/>
      <c r="M123" s="253"/>
      <c r="N123" s="253"/>
      <c r="O123" s="253"/>
      <c r="P123" s="253"/>
      <c r="Q123" s="253"/>
      <c r="R123" s="253"/>
      <c r="S123" s="253"/>
      <c r="T123" s="253"/>
      <c r="U123" s="253"/>
      <c r="V123" s="253"/>
      <c r="W123" s="253"/>
      <c r="X123" s="253"/>
      <c r="Y123" s="253"/>
      <c r="Z123" s="253"/>
      <c r="AA123" s="66"/>
      <c r="AB123" s="66"/>
      <c r="AC123" s="83"/>
    </row>
    <row r="124" spans="1:68" ht="14.25" customHeight="1" x14ac:dyDescent="0.25">
      <c r="A124" s="240" t="s">
        <v>156</v>
      </c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  <c r="AA124" s="67"/>
      <c r="AB124" s="67"/>
      <c r="AC124" s="84"/>
    </row>
    <row r="125" spans="1:68" ht="27" customHeight="1" x14ac:dyDescent="0.25">
      <c r="A125" s="64" t="s">
        <v>218</v>
      </c>
      <c r="B125" s="64" t="s">
        <v>219</v>
      </c>
      <c r="C125" s="37">
        <v>4301135178</v>
      </c>
      <c r="D125" s="214">
        <v>4607111034816</v>
      </c>
      <c r="E125" s="214"/>
      <c r="F125" s="63">
        <v>0.25</v>
      </c>
      <c r="G125" s="38">
        <v>6</v>
      </c>
      <c r="H125" s="63">
        <v>1.5</v>
      </c>
      <c r="I125" s="63">
        <v>1.9218</v>
      </c>
      <c r="J125" s="38">
        <v>126</v>
      </c>
      <c r="K125" s="38" t="s">
        <v>97</v>
      </c>
      <c r="L125" s="38" t="s">
        <v>90</v>
      </c>
      <c r="M125" s="39" t="s">
        <v>88</v>
      </c>
      <c r="N125" s="39"/>
      <c r="O125" s="38">
        <v>180</v>
      </c>
      <c r="P125" s="28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16"/>
      <c r="R125" s="216"/>
      <c r="S125" s="216"/>
      <c r="T125" s="217"/>
      <c r="U125" s="40" t="s">
        <v>49</v>
      </c>
      <c r="V125" s="40" t="s">
        <v>49</v>
      </c>
      <c r="W125" s="41" t="s">
        <v>42</v>
      </c>
      <c r="X125" s="59">
        <v>0</v>
      </c>
      <c r="Y125" s="56">
        <f>IFERROR(IF(X125="","",X125),"")</f>
        <v>0</v>
      </c>
      <c r="Z125" s="42">
        <f>IFERROR(IF(X125="","",X125*0.00936),"")</f>
        <v>0</v>
      </c>
      <c r="AA125" s="69" t="s">
        <v>49</v>
      </c>
      <c r="AB125" s="70" t="s">
        <v>49</v>
      </c>
      <c r="AC125" s="85"/>
      <c r="AG125" s="82"/>
      <c r="AJ125" s="87" t="s">
        <v>91</v>
      </c>
      <c r="AK125" s="87">
        <v>1</v>
      </c>
      <c r="BB125" s="138" t="s">
        <v>96</v>
      </c>
      <c r="BM125" s="82">
        <f>IFERROR(X125*I125,"0")</f>
        <v>0</v>
      </c>
      <c r="BN125" s="82">
        <f>IFERROR(Y125*I125,"0")</f>
        <v>0</v>
      </c>
      <c r="BO125" s="82">
        <f>IFERROR(X125/J125,"0")</f>
        <v>0</v>
      </c>
      <c r="BP125" s="82">
        <f>IFERROR(Y125/J125,"0")</f>
        <v>0</v>
      </c>
    </row>
    <row r="126" spans="1:68" ht="27" customHeight="1" x14ac:dyDescent="0.25">
      <c r="A126" s="64" t="s">
        <v>220</v>
      </c>
      <c r="B126" s="64" t="s">
        <v>221</v>
      </c>
      <c r="C126" s="37">
        <v>4301135275</v>
      </c>
      <c r="D126" s="214">
        <v>4607111034380</v>
      </c>
      <c r="E126" s="214"/>
      <c r="F126" s="63">
        <v>0.25</v>
      </c>
      <c r="G126" s="38">
        <v>12</v>
      </c>
      <c r="H126" s="63">
        <v>3</v>
      </c>
      <c r="I126" s="63">
        <v>3.28</v>
      </c>
      <c r="J126" s="38">
        <v>70</v>
      </c>
      <c r="K126" s="38" t="s">
        <v>97</v>
      </c>
      <c r="L126" s="38" t="s">
        <v>90</v>
      </c>
      <c r="M126" s="39" t="s">
        <v>88</v>
      </c>
      <c r="N126" s="39"/>
      <c r="O126" s="38">
        <v>180</v>
      </c>
      <c r="P126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16"/>
      <c r="R126" s="216"/>
      <c r="S126" s="216"/>
      <c r="T126" s="217"/>
      <c r="U126" s="40" t="s">
        <v>49</v>
      </c>
      <c r="V126" s="40" t="s">
        <v>49</v>
      </c>
      <c r="W126" s="41" t="s">
        <v>42</v>
      </c>
      <c r="X126" s="59">
        <v>0</v>
      </c>
      <c r="Y126" s="56">
        <f>IFERROR(IF(X126="","",X126),"")</f>
        <v>0</v>
      </c>
      <c r="Z126" s="42">
        <f>IFERROR(IF(X126="","",X126*0.01788),"")</f>
        <v>0</v>
      </c>
      <c r="AA126" s="69" t="s">
        <v>49</v>
      </c>
      <c r="AB126" s="70" t="s">
        <v>49</v>
      </c>
      <c r="AC126" s="85"/>
      <c r="AG126" s="82"/>
      <c r="AJ126" s="87" t="s">
        <v>91</v>
      </c>
      <c r="AK126" s="87">
        <v>1</v>
      </c>
      <c r="BB126" s="139" t="s">
        <v>96</v>
      </c>
      <c r="BM126" s="82">
        <f>IFERROR(X126*I126,"0")</f>
        <v>0</v>
      </c>
      <c r="BN126" s="82">
        <f>IFERROR(Y126*I126,"0")</f>
        <v>0</v>
      </c>
      <c r="BO126" s="82">
        <f>IFERROR(X126/J126,"0")</f>
        <v>0</v>
      </c>
      <c r="BP126" s="82">
        <f>IFERROR(Y126/J126,"0")</f>
        <v>0</v>
      </c>
    </row>
    <row r="127" spans="1:68" ht="27" customHeight="1" x14ac:dyDescent="0.25">
      <c r="A127" s="64" t="s">
        <v>222</v>
      </c>
      <c r="B127" s="64" t="s">
        <v>223</v>
      </c>
      <c r="C127" s="37">
        <v>4301135277</v>
      </c>
      <c r="D127" s="214">
        <v>4607111034397</v>
      </c>
      <c r="E127" s="214"/>
      <c r="F127" s="63">
        <v>0.25</v>
      </c>
      <c r="G127" s="38">
        <v>12</v>
      </c>
      <c r="H127" s="63">
        <v>3</v>
      </c>
      <c r="I127" s="63">
        <v>3.28</v>
      </c>
      <c r="J127" s="38">
        <v>70</v>
      </c>
      <c r="K127" s="38" t="s">
        <v>97</v>
      </c>
      <c r="L127" s="38" t="s">
        <v>90</v>
      </c>
      <c r="M127" s="39" t="s">
        <v>88</v>
      </c>
      <c r="N127" s="39"/>
      <c r="O127" s="38">
        <v>180</v>
      </c>
      <c r="P127" s="2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16"/>
      <c r="R127" s="216"/>
      <c r="S127" s="216"/>
      <c r="T127" s="217"/>
      <c r="U127" s="40" t="s">
        <v>49</v>
      </c>
      <c r="V127" s="40" t="s">
        <v>49</v>
      </c>
      <c r="W127" s="41" t="s">
        <v>42</v>
      </c>
      <c r="X127" s="59">
        <v>0</v>
      </c>
      <c r="Y127" s="56">
        <f>IFERROR(IF(X127="","",X127),"")</f>
        <v>0</v>
      </c>
      <c r="Z127" s="42">
        <f>IFERROR(IF(X127="","",X127*0.01788),"")</f>
        <v>0</v>
      </c>
      <c r="AA127" s="69" t="s">
        <v>49</v>
      </c>
      <c r="AB127" s="70" t="s">
        <v>49</v>
      </c>
      <c r="AC127" s="85"/>
      <c r="AG127" s="82"/>
      <c r="AJ127" s="87" t="s">
        <v>91</v>
      </c>
      <c r="AK127" s="87">
        <v>1</v>
      </c>
      <c r="BB127" s="140" t="s">
        <v>96</v>
      </c>
      <c r="BM127" s="82">
        <f>IFERROR(X127*I127,"0")</f>
        <v>0</v>
      </c>
      <c r="BN127" s="82">
        <f>IFERROR(Y127*I127,"0")</f>
        <v>0</v>
      </c>
      <c r="BO127" s="82">
        <f>IFERROR(X127/J127,"0")</f>
        <v>0</v>
      </c>
      <c r="BP127" s="82">
        <f>IFERROR(Y127/J127,"0")</f>
        <v>0</v>
      </c>
    </row>
    <row r="128" spans="1:68" x14ac:dyDescent="0.2">
      <c r="A128" s="211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23"/>
      <c r="P128" s="220" t="s">
        <v>43</v>
      </c>
      <c r="Q128" s="221"/>
      <c r="R128" s="221"/>
      <c r="S128" s="221"/>
      <c r="T128" s="221"/>
      <c r="U128" s="221"/>
      <c r="V128" s="222"/>
      <c r="W128" s="43" t="s">
        <v>42</v>
      </c>
      <c r="X128" s="44">
        <f>IFERROR(SUM(X125:X127),"0")</f>
        <v>0</v>
      </c>
      <c r="Y128" s="44">
        <f>IFERROR(SUM(Y125:Y127),"0")</f>
        <v>0</v>
      </c>
      <c r="Z128" s="44">
        <f>IFERROR(IF(Z125="",0,Z125),"0")+IFERROR(IF(Z126="",0,Z126),"0")+IFERROR(IF(Z127="",0,Z127),"0")</f>
        <v>0</v>
      </c>
      <c r="AA128" s="68"/>
      <c r="AB128" s="68"/>
      <c r="AC128" s="68"/>
    </row>
    <row r="129" spans="1:68" x14ac:dyDescent="0.2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23"/>
      <c r="P129" s="220" t="s">
        <v>43</v>
      </c>
      <c r="Q129" s="221"/>
      <c r="R129" s="221"/>
      <c r="S129" s="221"/>
      <c r="T129" s="221"/>
      <c r="U129" s="221"/>
      <c r="V129" s="222"/>
      <c r="W129" s="43" t="s">
        <v>0</v>
      </c>
      <c r="X129" s="44">
        <f>IFERROR(SUMPRODUCT(X125:X127*H125:H127),"0")</f>
        <v>0</v>
      </c>
      <c r="Y129" s="44">
        <f>IFERROR(SUMPRODUCT(Y125:Y127*H125:H127),"0")</f>
        <v>0</v>
      </c>
      <c r="Z129" s="43"/>
      <c r="AA129" s="68"/>
      <c r="AB129" s="68"/>
      <c r="AC129" s="68"/>
    </row>
    <row r="130" spans="1:68" ht="16.5" customHeight="1" x14ac:dyDescent="0.25">
      <c r="A130" s="253" t="s">
        <v>224</v>
      </c>
      <c r="B130" s="253"/>
      <c r="C130" s="253"/>
      <c r="D130" s="253"/>
      <c r="E130" s="253"/>
      <c r="F130" s="253"/>
      <c r="G130" s="253"/>
      <c r="H130" s="253"/>
      <c r="I130" s="253"/>
      <c r="J130" s="253"/>
      <c r="K130" s="253"/>
      <c r="L130" s="253"/>
      <c r="M130" s="253"/>
      <c r="N130" s="253"/>
      <c r="O130" s="253"/>
      <c r="P130" s="253"/>
      <c r="Q130" s="253"/>
      <c r="R130" s="253"/>
      <c r="S130" s="253"/>
      <c r="T130" s="253"/>
      <c r="U130" s="253"/>
      <c r="V130" s="253"/>
      <c r="W130" s="253"/>
      <c r="X130" s="253"/>
      <c r="Y130" s="253"/>
      <c r="Z130" s="253"/>
      <c r="AA130" s="66"/>
      <c r="AB130" s="66"/>
      <c r="AC130" s="83"/>
    </row>
    <row r="131" spans="1:68" ht="14.25" customHeight="1" x14ac:dyDescent="0.25">
      <c r="A131" s="240" t="s">
        <v>156</v>
      </c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  <c r="AA131" s="67"/>
      <c r="AB131" s="67"/>
      <c r="AC131" s="84"/>
    </row>
    <row r="132" spans="1:68" ht="27" customHeight="1" x14ac:dyDescent="0.25">
      <c r="A132" s="64" t="s">
        <v>225</v>
      </c>
      <c r="B132" s="64" t="s">
        <v>226</v>
      </c>
      <c r="C132" s="37">
        <v>4301135279</v>
      </c>
      <c r="D132" s="214">
        <v>4607111035806</v>
      </c>
      <c r="E132" s="214"/>
      <c r="F132" s="63">
        <v>0.25</v>
      </c>
      <c r="G132" s="38">
        <v>12</v>
      </c>
      <c r="H132" s="63">
        <v>3</v>
      </c>
      <c r="I132" s="63">
        <v>3.7035999999999998</v>
      </c>
      <c r="J132" s="38">
        <v>70</v>
      </c>
      <c r="K132" s="38" t="s">
        <v>97</v>
      </c>
      <c r="L132" s="38" t="s">
        <v>90</v>
      </c>
      <c r="M132" s="39" t="s">
        <v>88</v>
      </c>
      <c r="N132" s="39"/>
      <c r="O132" s="38">
        <v>180</v>
      </c>
      <c r="P132" s="28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16"/>
      <c r="R132" s="216"/>
      <c r="S132" s="216"/>
      <c r="T132" s="217"/>
      <c r="U132" s="40" t="s">
        <v>49</v>
      </c>
      <c r="V132" s="40" t="s">
        <v>49</v>
      </c>
      <c r="W132" s="41" t="s">
        <v>42</v>
      </c>
      <c r="X132" s="59">
        <v>0</v>
      </c>
      <c r="Y132" s="56">
        <f>IFERROR(IF(X132="","",X132),"")</f>
        <v>0</v>
      </c>
      <c r="Z132" s="42">
        <f>IFERROR(IF(X132="","",X132*0.01788),"")</f>
        <v>0</v>
      </c>
      <c r="AA132" s="69" t="s">
        <v>49</v>
      </c>
      <c r="AB132" s="70" t="s">
        <v>49</v>
      </c>
      <c r="AC132" s="85"/>
      <c r="AG132" s="82"/>
      <c r="AJ132" s="87" t="s">
        <v>91</v>
      </c>
      <c r="AK132" s="87">
        <v>1</v>
      </c>
      <c r="BB132" s="141" t="s">
        <v>96</v>
      </c>
      <c r="BM132" s="82">
        <f>IFERROR(X132*I132,"0")</f>
        <v>0</v>
      </c>
      <c r="BN132" s="82">
        <f>IFERROR(Y132*I132,"0")</f>
        <v>0</v>
      </c>
      <c r="BO132" s="82">
        <f>IFERROR(X132/J132,"0")</f>
        <v>0</v>
      </c>
      <c r="BP132" s="82">
        <f>IFERROR(Y132/J132,"0")</f>
        <v>0</v>
      </c>
    </row>
    <row r="133" spans="1:68" x14ac:dyDescent="0.2">
      <c r="A133" s="211"/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23"/>
      <c r="P133" s="220" t="s">
        <v>43</v>
      </c>
      <c r="Q133" s="221"/>
      <c r="R133" s="221"/>
      <c r="S133" s="221"/>
      <c r="T133" s="221"/>
      <c r="U133" s="221"/>
      <c r="V133" s="222"/>
      <c r="W133" s="43" t="s">
        <v>42</v>
      </c>
      <c r="X133" s="44">
        <f>IFERROR(SUM(X132:X132),"0")</f>
        <v>0</v>
      </c>
      <c r="Y133" s="44">
        <f>IFERROR(SUM(Y132:Y132),"0")</f>
        <v>0</v>
      </c>
      <c r="Z133" s="44">
        <f>IFERROR(IF(Z132="",0,Z132),"0")</f>
        <v>0</v>
      </c>
      <c r="AA133" s="68"/>
      <c r="AB133" s="68"/>
      <c r="AC133" s="68"/>
    </row>
    <row r="134" spans="1:68" x14ac:dyDescent="0.2">
      <c r="A134" s="211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23"/>
      <c r="P134" s="220" t="s">
        <v>43</v>
      </c>
      <c r="Q134" s="221"/>
      <c r="R134" s="221"/>
      <c r="S134" s="221"/>
      <c r="T134" s="221"/>
      <c r="U134" s="221"/>
      <c r="V134" s="222"/>
      <c r="W134" s="43" t="s">
        <v>0</v>
      </c>
      <c r="X134" s="44">
        <f>IFERROR(SUMPRODUCT(X132:X132*H132:H132),"0")</f>
        <v>0</v>
      </c>
      <c r="Y134" s="44">
        <f>IFERROR(SUMPRODUCT(Y132:Y132*H132:H132),"0")</f>
        <v>0</v>
      </c>
      <c r="Z134" s="43"/>
      <c r="AA134" s="68"/>
      <c r="AB134" s="68"/>
      <c r="AC134" s="68"/>
    </row>
    <row r="135" spans="1:68" ht="16.5" customHeight="1" x14ac:dyDescent="0.25">
      <c r="A135" s="253" t="s">
        <v>227</v>
      </c>
      <c r="B135" s="253"/>
      <c r="C135" s="253"/>
      <c r="D135" s="253"/>
      <c r="E135" s="253"/>
      <c r="F135" s="253"/>
      <c r="G135" s="253"/>
      <c r="H135" s="253"/>
      <c r="I135" s="253"/>
      <c r="J135" s="253"/>
      <c r="K135" s="253"/>
      <c r="L135" s="253"/>
      <c r="M135" s="253"/>
      <c r="N135" s="253"/>
      <c r="O135" s="253"/>
      <c r="P135" s="253"/>
      <c r="Q135" s="253"/>
      <c r="R135" s="253"/>
      <c r="S135" s="253"/>
      <c r="T135" s="253"/>
      <c r="U135" s="253"/>
      <c r="V135" s="253"/>
      <c r="W135" s="253"/>
      <c r="X135" s="253"/>
      <c r="Y135" s="253"/>
      <c r="Z135" s="253"/>
      <c r="AA135" s="66"/>
      <c r="AB135" s="66"/>
      <c r="AC135" s="83"/>
    </row>
    <row r="136" spans="1:68" ht="14.25" customHeight="1" x14ac:dyDescent="0.25">
      <c r="A136" s="240" t="s">
        <v>228</v>
      </c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  <c r="AA136" s="67"/>
      <c r="AB136" s="67"/>
      <c r="AC136" s="84"/>
    </row>
    <row r="137" spans="1:68" ht="27" customHeight="1" x14ac:dyDescent="0.25">
      <c r="A137" s="64" t="s">
        <v>229</v>
      </c>
      <c r="B137" s="64" t="s">
        <v>230</v>
      </c>
      <c r="C137" s="37">
        <v>4301071054</v>
      </c>
      <c r="D137" s="214">
        <v>4607111035639</v>
      </c>
      <c r="E137" s="214"/>
      <c r="F137" s="63">
        <v>0.2</v>
      </c>
      <c r="G137" s="38">
        <v>8</v>
      </c>
      <c r="H137" s="63">
        <v>1.6</v>
      </c>
      <c r="I137" s="63">
        <v>2.12</v>
      </c>
      <c r="J137" s="38">
        <v>72</v>
      </c>
      <c r="K137" s="38" t="s">
        <v>232</v>
      </c>
      <c r="L137" s="38" t="s">
        <v>90</v>
      </c>
      <c r="M137" s="39" t="s">
        <v>88</v>
      </c>
      <c r="N137" s="39"/>
      <c r="O137" s="38">
        <v>180</v>
      </c>
      <c r="P137" s="285" t="s">
        <v>231</v>
      </c>
      <c r="Q137" s="216"/>
      <c r="R137" s="216"/>
      <c r="S137" s="216"/>
      <c r="T137" s="217"/>
      <c r="U137" s="40" t="s">
        <v>49</v>
      </c>
      <c r="V137" s="40" t="s">
        <v>49</v>
      </c>
      <c r="W137" s="41" t="s">
        <v>42</v>
      </c>
      <c r="X137" s="59">
        <v>0</v>
      </c>
      <c r="Y137" s="56">
        <f>IFERROR(IF(X137="","",X137),"")</f>
        <v>0</v>
      </c>
      <c r="Z137" s="42">
        <f>IFERROR(IF(X137="","",X137*0.01157),"")</f>
        <v>0</v>
      </c>
      <c r="AA137" s="69" t="s">
        <v>49</v>
      </c>
      <c r="AB137" s="70" t="s">
        <v>49</v>
      </c>
      <c r="AC137" s="85"/>
      <c r="AG137" s="82"/>
      <c r="AJ137" s="87" t="s">
        <v>91</v>
      </c>
      <c r="AK137" s="87">
        <v>1</v>
      </c>
      <c r="BB137" s="142" t="s">
        <v>96</v>
      </c>
      <c r="BM137" s="82">
        <f>IFERROR(X137*I137,"0")</f>
        <v>0</v>
      </c>
      <c r="BN137" s="82">
        <f>IFERROR(Y137*I137,"0")</f>
        <v>0</v>
      </c>
      <c r="BO137" s="82">
        <f>IFERROR(X137/J137,"0")</f>
        <v>0</v>
      </c>
      <c r="BP137" s="82">
        <f>IFERROR(Y137/J137,"0")</f>
        <v>0</v>
      </c>
    </row>
    <row r="138" spans="1:68" ht="27" customHeight="1" x14ac:dyDescent="0.25">
      <c r="A138" s="64" t="s">
        <v>233</v>
      </c>
      <c r="B138" s="64" t="s">
        <v>234</v>
      </c>
      <c r="C138" s="37">
        <v>4301135540</v>
      </c>
      <c r="D138" s="214">
        <v>4607111035646</v>
      </c>
      <c r="E138" s="214"/>
      <c r="F138" s="63">
        <v>0.2</v>
      </c>
      <c r="G138" s="38">
        <v>8</v>
      </c>
      <c r="H138" s="63">
        <v>1.6</v>
      </c>
      <c r="I138" s="63">
        <v>2.12</v>
      </c>
      <c r="J138" s="38">
        <v>72</v>
      </c>
      <c r="K138" s="38" t="s">
        <v>232</v>
      </c>
      <c r="L138" s="38" t="s">
        <v>90</v>
      </c>
      <c r="M138" s="39" t="s">
        <v>88</v>
      </c>
      <c r="N138" s="39"/>
      <c r="O138" s="38">
        <v>180</v>
      </c>
      <c r="P138" s="2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16"/>
      <c r="R138" s="216"/>
      <c r="S138" s="216"/>
      <c r="T138" s="217"/>
      <c r="U138" s="40" t="s">
        <v>49</v>
      </c>
      <c r="V138" s="40" t="s">
        <v>49</v>
      </c>
      <c r="W138" s="41" t="s">
        <v>42</v>
      </c>
      <c r="X138" s="59">
        <v>0</v>
      </c>
      <c r="Y138" s="56">
        <f>IFERROR(IF(X138="","",X138),"")</f>
        <v>0</v>
      </c>
      <c r="Z138" s="42">
        <f>IFERROR(IF(X138="","",X138*0.01157),"")</f>
        <v>0</v>
      </c>
      <c r="AA138" s="69" t="s">
        <v>49</v>
      </c>
      <c r="AB138" s="70" t="s">
        <v>49</v>
      </c>
      <c r="AC138" s="85"/>
      <c r="AG138" s="82"/>
      <c r="AJ138" s="87" t="s">
        <v>91</v>
      </c>
      <c r="AK138" s="87">
        <v>1</v>
      </c>
      <c r="BB138" s="143" t="s">
        <v>96</v>
      </c>
      <c r="BM138" s="82">
        <f>IFERROR(X138*I138,"0")</f>
        <v>0</v>
      </c>
      <c r="BN138" s="82">
        <f>IFERROR(Y138*I138,"0")</f>
        <v>0</v>
      </c>
      <c r="BO138" s="82">
        <f>IFERROR(X138/J138,"0")</f>
        <v>0</v>
      </c>
      <c r="BP138" s="82">
        <f>IFERROR(Y138/J138,"0")</f>
        <v>0</v>
      </c>
    </row>
    <row r="139" spans="1:68" x14ac:dyDescent="0.2">
      <c r="A139" s="211"/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23"/>
      <c r="P139" s="220" t="s">
        <v>43</v>
      </c>
      <c r="Q139" s="221"/>
      <c r="R139" s="221"/>
      <c r="S139" s="221"/>
      <c r="T139" s="221"/>
      <c r="U139" s="221"/>
      <c r="V139" s="222"/>
      <c r="W139" s="43" t="s">
        <v>42</v>
      </c>
      <c r="X139" s="44">
        <f>IFERROR(SUM(X137:X138),"0")</f>
        <v>0</v>
      </c>
      <c r="Y139" s="44">
        <f>IFERROR(SUM(Y137:Y138),"0")</f>
        <v>0</v>
      </c>
      <c r="Z139" s="44">
        <f>IFERROR(IF(Z137="",0,Z137),"0")+IFERROR(IF(Z138="",0,Z138),"0")</f>
        <v>0</v>
      </c>
      <c r="AA139" s="68"/>
      <c r="AB139" s="68"/>
      <c r="AC139" s="68"/>
    </row>
    <row r="140" spans="1:68" x14ac:dyDescent="0.2">
      <c r="A140" s="211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23"/>
      <c r="P140" s="220" t="s">
        <v>43</v>
      </c>
      <c r="Q140" s="221"/>
      <c r="R140" s="221"/>
      <c r="S140" s="221"/>
      <c r="T140" s="221"/>
      <c r="U140" s="221"/>
      <c r="V140" s="222"/>
      <c r="W140" s="43" t="s">
        <v>0</v>
      </c>
      <c r="X140" s="44">
        <f>IFERROR(SUMPRODUCT(X137:X138*H137:H138),"0")</f>
        <v>0</v>
      </c>
      <c r="Y140" s="44">
        <f>IFERROR(SUMPRODUCT(Y137:Y138*H137:H138),"0")</f>
        <v>0</v>
      </c>
      <c r="Z140" s="43"/>
      <c r="AA140" s="68"/>
      <c r="AB140" s="68"/>
      <c r="AC140" s="68"/>
    </row>
    <row r="141" spans="1:68" ht="16.5" customHeight="1" x14ac:dyDescent="0.25">
      <c r="A141" s="253" t="s">
        <v>235</v>
      </c>
      <c r="B141" s="253"/>
      <c r="C141" s="253"/>
      <c r="D141" s="253"/>
      <c r="E141" s="253"/>
      <c r="F141" s="253"/>
      <c r="G141" s="253"/>
      <c r="H141" s="253"/>
      <c r="I141" s="253"/>
      <c r="J141" s="253"/>
      <c r="K141" s="253"/>
      <c r="L141" s="253"/>
      <c r="M141" s="253"/>
      <c r="N141" s="253"/>
      <c r="O141" s="253"/>
      <c r="P141" s="253"/>
      <c r="Q141" s="253"/>
      <c r="R141" s="253"/>
      <c r="S141" s="253"/>
      <c r="T141" s="253"/>
      <c r="U141" s="253"/>
      <c r="V141" s="253"/>
      <c r="W141" s="253"/>
      <c r="X141" s="253"/>
      <c r="Y141" s="253"/>
      <c r="Z141" s="253"/>
      <c r="AA141" s="66"/>
      <c r="AB141" s="66"/>
      <c r="AC141" s="83"/>
    </row>
    <row r="142" spans="1:68" ht="14.25" customHeight="1" x14ac:dyDescent="0.25">
      <c r="A142" s="240" t="s">
        <v>156</v>
      </c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  <c r="AA142" s="67"/>
      <c r="AB142" s="67"/>
      <c r="AC142" s="84"/>
    </row>
    <row r="143" spans="1:68" ht="27" customHeight="1" x14ac:dyDescent="0.25">
      <c r="A143" s="64" t="s">
        <v>236</v>
      </c>
      <c r="B143" s="64" t="s">
        <v>237</v>
      </c>
      <c r="C143" s="37">
        <v>4301135281</v>
      </c>
      <c r="D143" s="214">
        <v>4607111036568</v>
      </c>
      <c r="E143" s="214"/>
      <c r="F143" s="63">
        <v>0.28000000000000003</v>
      </c>
      <c r="G143" s="38">
        <v>6</v>
      </c>
      <c r="H143" s="63">
        <v>1.68</v>
      </c>
      <c r="I143" s="63">
        <v>2.1017999999999999</v>
      </c>
      <c r="J143" s="38">
        <v>126</v>
      </c>
      <c r="K143" s="38" t="s">
        <v>97</v>
      </c>
      <c r="L143" s="38" t="s">
        <v>90</v>
      </c>
      <c r="M143" s="39" t="s">
        <v>88</v>
      </c>
      <c r="N143" s="39"/>
      <c r="O143" s="38">
        <v>180</v>
      </c>
      <c r="P143" s="28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16"/>
      <c r="R143" s="216"/>
      <c r="S143" s="216"/>
      <c r="T143" s="217"/>
      <c r="U143" s="40" t="s">
        <v>49</v>
      </c>
      <c r="V143" s="40" t="s">
        <v>49</v>
      </c>
      <c r="W143" s="41" t="s">
        <v>42</v>
      </c>
      <c r="X143" s="59">
        <v>0</v>
      </c>
      <c r="Y143" s="56">
        <f>IFERROR(IF(X143="","",X143),"")</f>
        <v>0</v>
      </c>
      <c r="Z143" s="42">
        <f>IFERROR(IF(X143="","",X143*0.00936),"")</f>
        <v>0</v>
      </c>
      <c r="AA143" s="69" t="s">
        <v>49</v>
      </c>
      <c r="AB143" s="70" t="s">
        <v>49</v>
      </c>
      <c r="AC143" s="85"/>
      <c r="AG143" s="82"/>
      <c r="AJ143" s="87" t="s">
        <v>91</v>
      </c>
      <c r="AK143" s="87">
        <v>1</v>
      </c>
      <c r="BB143" s="144" t="s">
        <v>96</v>
      </c>
      <c r="BM143" s="82">
        <f>IFERROR(X143*I143,"0")</f>
        <v>0</v>
      </c>
      <c r="BN143" s="82">
        <f>IFERROR(Y143*I143,"0")</f>
        <v>0</v>
      </c>
      <c r="BO143" s="82">
        <f>IFERROR(X143/J143,"0")</f>
        <v>0</v>
      </c>
      <c r="BP143" s="82">
        <f>IFERROR(Y143/J143,"0")</f>
        <v>0</v>
      </c>
    </row>
    <row r="144" spans="1:68" x14ac:dyDescent="0.2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23"/>
      <c r="P144" s="220" t="s">
        <v>43</v>
      </c>
      <c r="Q144" s="221"/>
      <c r="R144" s="221"/>
      <c r="S144" s="221"/>
      <c r="T144" s="221"/>
      <c r="U144" s="221"/>
      <c r="V144" s="222"/>
      <c r="W144" s="43" t="s">
        <v>42</v>
      </c>
      <c r="X144" s="44">
        <f>IFERROR(SUM(X143:X143),"0")</f>
        <v>0</v>
      </c>
      <c r="Y144" s="44">
        <f>IFERROR(SUM(Y143:Y143),"0")</f>
        <v>0</v>
      </c>
      <c r="Z144" s="44">
        <f>IFERROR(IF(Z143="",0,Z143),"0")</f>
        <v>0</v>
      </c>
      <c r="AA144" s="68"/>
      <c r="AB144" s="68"/>
      <c r="AC144" s="68"/>
    </row>
    <row r="145" spans="1:68" x14ac:dyDescent="0.2">
      <c r="A145" s="211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23"/>
      <c r="P145" s="220" t="s">
        <v>43</v>
      </c>
      <c r="Q145" s="221"/>
      <c r="R145" s="221"/>
      <c r="S145" s="221"/>
      <c r="T145" s="221"/>
      <c r="U145" s="221"/>
      <c r="V145" s="222"/>
      <c r="W145" s="43" t="s">
        <v>0</v>
      </c>
      <c r="X145" s="44">
        <f>IFERROR(SUMPRODUCT(X143:X143*H143:H143),"0")</f>
        <v>0</v>
      </c>
      <c r="Y145" s="44">
        <f>IFERROR(SUMPRODUCT(Y143:Y143*H143:H143),"0")</f>
        <v>0</v>
      </c>
      <c r="Z145" s="43"/>
      <c r="AA145" s="68"/>
      <c r="AB145" s="68"/>
      <c r="AC145" s="68"/>
    </row>
    <row r="146" spans="1:68" ht="27.75" customHeight="1" x14ac:dyDescent="0.2">
      <c r="A146" s="252" t="s">
        <v>238</v>
      </c>
      <c r="B146" s="252"/>
      <c r="C146" s="252"/>
      <c r="D146" s="252"/>
      <c r="E146" s="252"/>
      <c r="F146" s="252"/>
      <c r="G146" s="252"/>
      <c r="H146" s="252"/>
      <c r="I146" s="252"/>
      <c r="J146" s="252"/>
      <c r="K146" s="252"/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55"/>
      <c r="AB146" s="55"/>
      <c r="AC146" s="55"/>
    </row>
    <row r="147" spans="1:68" ht="16.5" customHeight="1" x14ac:dyDescent="0.25">
      <c r="A147" s="253" t="s">
        <v>239</v>
      </c>
      <c r="B147" s="253"/>
      <c r="C147" s="253"/>
      <c r="D147" s="253"/>
      <c r="E147" s="253"/>
      <c r="F147" s="253"/>
      <c r="G147" s="253"/>
      <c r="H147" s="253"/>
      <c r="I147" s="253"/>
      <c r="J147" s="253"/>
      <c r="K147" s="253"/>
      <c r="L147" s="253"/>
      <c r="M147" s="253"/>
      <c r="N147" s="253"/>
      <c r="O147" s="253"/>
      <c r="P147" s="253"/>
      <c r="Q147" s="253"/>
      <c r="R147" s="253"/>
      <c r="S147" s="253"/>
      <c r="T147" s="253"/>
      <c r="U147" s="253"/>
      <c r="V147" s="253"/>
      <c r="W147" s="253"/>
      <c r="X147" s="253"/>
      <c r="Y147" s="253"/>
      <c r="Z147" s="253"/>
      <c r="AA147" s="66"/>
      <c r="AB147" s="66"/>
      <c r="AC147" s="83"/>
    </row>
    <row r="148" spans="1:68" ht="14.25" customHeight="1" x14ac:dyDescent="0.25">
      <c r="A148" s="240" t="s">
        <v>156</v>
      </c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67"/>
      <c r="AB148" s="67"/>
      <c r="AC148" s="84"/>
    </row>
    <row r="149" spans="1:68" ht="27" customHeight="1" x14ac:dyDescent="0.25">
      <c r="A149" s="64" t="s">
        <v>240</v>
      </c>
      <c r="B149" s="64" t="s">
        <v>241</v>
      </c>
      <c r="C149" s="37">
        <v>4301135317</v>
      </c>
      <c r="D149" s="214">
        <v>4607111039057</v>
      </c>
      <c r="E149" s="214"/>
      <c r="F149" s="63">
        <v>1.8</v>
      </c>
      <c r="G149" s="38">
        <v>1</v>
      </c>
      <c r="H149" s="63">
        <v>1.8</v>
      </c>
      <c r="I149" s="63">
        <v>1.9</v>
      </c>
      <c r="J149" s="38">
        <v>234</v>
      </c>
      <c r="K149" s="38" t="s">
        <v>152</v>
      </c>
      <c r="L149" s="38" t="s">
        <v>90</v>
      </c>
      <c r="M149" s="39" t="s">
        <v>88</v>
      </c>
      <c r="N149" s="39"/>
      <c r="O149" s="38">
        <v>180</v>
      </c>
      <c r="P149" s="284" t="s">
        <v>242</v>
      </c>
      <c r="Q149" s="216"/>
      <c r="R149" s="216"/>
      <c r="S149" s="216"/>
      <c r="T149" s="217"/>
      <c r="U149" s="40" t="s">
        <v>49</v>
      </c>
      <c r="V149" s="40" t="s">
        <v>49</v>
      </c>
      <c r="W149" s="41" t="s">
        <v>42</v>
      </c>
      <c r="X149" s="59">
        <v>0</v>
      </c>
      <c r="Y149" s="56">
        <f>IFERROR(IF(X149="","",X149),"")</f>
        <v>0</v>
      </c>
      <c r="Z149" s="42">
        <f>IFERROR(IF(X149="","",X149*0.00502),"")</f>
        <v>0</v>
      </c>
      <c r="AA149" s="69" t="s">
        <v>49</v>
      </c>
      <c r="AB149" s="70" t="s">
        <v>49</v>
      </c>
      <c r="AC149" s="85"/>
      <c r="AG149" s="82"/>
      <c r="AJ149" s="87" t="s">
        <v>91</v>
      </c>
      <c r="AK149" s="87">
        <v>1</v>
      </c>
      <c r="BB149" s="145" t="s">
        <v>96</v>
      </c>
      <c r="BM149" s="82">
        <f>IFERROR(X149*I149,"0")</f>
        <v>0</v>
      </c>
      <c r="BN149" s="82">
        <f>IFERROR(Y149*I149,"0")</f>
        <v>0</v>
      </c>
      <c r="BO149" s="82">
        <f>IFERROR(X149/J149,"0")</f>
        <v>0</v>
      </c>
      <c r="BP149" s="82">
        <f>IFERROR(Y149/J149,"0")</f>
        <v>0</v>
      </c>
    </row>
    <row r="150" spans="1:68" x14ac:dyDescent="0.2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23"/>
      <c r="P150" s="220" t="s">
        <v>43</v>
      </c>
      <c r="Q150" s="221"/>
      <c r="R150" s="221"/>
      <c r="S150" s="221"/>
      <c r="T150" s="221"/>
      <c r="U150" s="221"/>
      <c r="V150" s="222"/>
      <c r="W150" s="43" t="s">
        <v>42</v>
      </c>
      <c r="X150" s="44">
        <f>IFERROR(SUM(X149:X149),"0")</f>
        <v>0</v>
      </c>
      <c r="Y150" s="44">
        <f>IFERROR(SUM(Y149:Y149),"0")</f>
        <v>0</v>
      </c>
      <c r="Z150" s="44">
        <f>IFERROR(IF(Z149="",0,Z149),"0")</f>
        <v>0</v>
      </c>
      <c r="AA150" s="68"/>
      <c r="AB150" s="68"/>
      <c r="AC150" s="68"/>
    </row>
    <row r="151" spans="1:68" x14ac:dyDescent="0.2">
      <c r="A151" s="211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23"/>
      <c r="P151" s="220" t="s">
        <v>43</v>
      </c>
      <c r="Q151" s="221"/>
      <c r="R151" s="221"/>
      <c r="S151" s="221"/>
      <c r="T151" s="221"/>
      <c r="U151" s="221"/>
      <c r="V151" s="222"/>
      <c r="W151" s="43" t="s">
        <v>0</v>
      </c>
      <c r="X151" s="44">
        <f>IFERROR(SUMPRODUCT(X149:X149*H149:H149),"0")</f>
        <v>0</v>
      </c>
      <c r="Y151" s="44">
        <f>IFERROR(SUMPRODUCT(Y149:Y149*H149:H149),"0")</f>
        <v>0</v>
      </c>
      <c r="Z151" s="43"/>
      <c r="AA151" s="68"/>
      <c r="AB151" s="68"/>
      <c r="AC151" s="68"/>
    </row>
    <row r="152" spans="1:68" ht="16.5" customHeight="1" x14ac:dyDescent="0.25">
      <c r="A152" s="253" t="s">
        <v>243</v>
      </c>
      <c r="B152" s="253"/>
      <c r="C152" s="253"/>
      <c r="D152" s="253"/>
      <c r="E152" s="253"/>
      <c r="F152" s="253"/>
      <c r="G152" s="253"/>
      <c r="H152" s="253"/>
      <c r="I152" s="253"/>
      <c r="J152" s="253"/>
      <c r="K152" s="253"/>
      <c r="L152" s="253"/>
      <c r="M152" s="253"/>
      <c r="N152" s="253"/>
      <c r="O152" s="253"/>
      <c r="P152" s="253"/>
      <c r="Q152" s="253"/>
      <c r="R152" s="253"/>
      <c r="S152" s="253"/>
      <c r="T152" s="253"/>
      <c r="U152" s="253"/>
      <c r="V152" s="253"/>
      <c r="W152" s="253"/>
      <c r="X152" s="253"/>
      <c r="Y152" s="253"/>
      <c r="Z152" s="253"/>
      <c r="AA152" s="66"/>
      <c r="AB152" s="66"/>
      <c r="AC152" s="83"/>
    </row>
    <row r="153" spans="1:68" ht="14.25" customHeight="1" x14ac:dyDescent="0.25">
      <c r="A153" s="240" t="s">
        <v>85</v>
      </c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67"/>
      <c r="AB153" s="67"/>
      <c r="AC153" s="84"/>
    </row>
    <row r="154" spans="1:68" ht="16.5" customHeight="1" x14ac:dyDescent="0.25">
      <c r="A154" s="64" t="s">
        <v>244</v>
      </c>
      <c r="B154" s="64" t="s">
        <v>245</v>
      </c>
      <c r="C154" s="37">
        <v>4301071062</v>
      </c>
      <c r="D154" s="214">
        <v>4607111036384</v>
      </c>
      <c r="E154" s="214"/>
      <c r="F154" s="63">
        <v>5</v>
      </c>
      <c r="G154" s="38">
        <v>1</v>
      </c>
      <c r="H154" s="63">
        <v>5</v>
      </c>
      <c r="I154" s="63">
        <v>5.2106000000000003</v>
      </c>
      <c r="J154" s="38">
        <v>144</v>
      </c>
      <c r="K154" s="38" t="s">
        <v>89</v>
      </c>
      <c r="L154" s="38" t="s">
        <v>90</v>
      </c>
      <c r="M154" s="39" t="s">
        <v>88</v>
      </c>
      <c r="N154" s="39"/>
      <c r="O154" s="38">
        <v>180</v>
      </c>
      <c r="P154" s="281" t="s">
        <v>246</v>
      </c>
      <c r="Q154" s="216"/>
      <c r="R154" s="216"/>
      <c r="S154" s="216"/>
      <c r="T154" s="217"/>
      <c r="U154" s="40" t="s">
        <v>49</v>
      </c>
      <c r="V154" s="40" t="s">
        <v>49</v>
      </c>
      <c r="W154" s="41" t="s">
        <v>42</v>
      </c>
      <c r="X154" s="59">
        <v>0</v>
      </c>
      <c r="Y154" s="56">
        <f>IFERROR(IF(X154="","",X154),"")</f>
        <v>0</v>
      </c>
      <c r="Z154" s="42">
        <f>IFERROR(IF(X154="","",X154*0.00866),"")</f>
        <v>0</v>
      </c>
      <c r="AA154" s="69" t="s">
        <v>49</v>
      </c>
      <c r="AB154" s="70" t="s">
        <v>49</v>
      </c>
      <c r="AC154" s="85"/>
      <c r="AG154" s="82"/>
      <c r="AJ154" s="87" t="s">
        <v>91</v>
      </c>
      <c r="AK154" s="87">
        <v>1</v>
      </c>
      <c r="BB154" s="146" t="s">
        <v>73</v>
      </c>
      <c r="BM154" s="82">
        <f>IFERROR(X154*I154,"0")</f>
        <v>0</v>
      </c>
      <c r="BN154" s="82">
        <f>IFERROR(Y154*I154,"0")</f>
        <v>0</v>
      </c>
      <c r="BO154" s="82">
        <f>IFERROR(X154/J154,"0")</f>
        <v>0</v>
      </c>
      <c r="BP154" s="82">
        <f>IFERROR(Y154/J154,"0")</f>
        <v>0</v>
      </c>
    </row>
    <row r="155" spans="1:68" ht="16.5" customHeight="1" x14ac:dyDescent="0.25">
      <c r="A155" s="64" t="s">
        <v>247</v>
      </c>
      <c r="B155" s="64" t="s">
        <v>248</v>
      </c>
      <c r="C155" s="37">
        <v>4301071056</v>
      </c>
      <c r="D155" s="214">
        <v>4640242180250</v>
      </c>
      <c r="E155" s="214"/>
      <c r="F155" s="63">
        <v>5</v>
      </c>
      <c r="G155" s="38">
        <v>1</v>
      </c>
      <c r="H155" s="63">
        <v>5</v>
      </c>
      <c r="I155" s="63">
        <v>5.2131999999999996</v>
      </c>
      <c r="J155" s="38">
        <v>144</v>
      </c>
      <c r="K155" s="38" t="s">
        <v>89</v>
      </c>
      <c r="L155" s="38" t="s">
        <v>90</v>
      </c>
      <c r="M155" s="39" t="s">
        <v>88</v>
      </c>
      <c r="N155" s="39"/>
      <c r="O155" s="38">
        <v>180</v>
      </c>
      <c r="P155" s="282" t="s">
        <v>249</v>
      </c>
      <c r="Q155" s="216"/>
      <c r="R155" s="216"/>
      <c r="S155" s="216"/>
      <c r="T155" s="217"/>
      <c r="U155" s="40" t="s">
        <v>49</v>
      </c>
      <c r="V155" s="40" t="s">
        <v>49</v>
      </c>
      <c r="W155" s="41" t="s">
        <v>42</v>
      </c>
      <c r="X155" s="59">
        <v>0</v>
      </c>
      <c r="Y155" s="56">
        <f>IFERROR(IF(X155="","",X155),"")</f>
        <v>0</v>
      </c>
      <c r="Z155" s="42">
        <f>IFERROR(IF(X155="","",X155*0.00866),"")</f>
        <v>0</v>
      </c>
      <c r="AA155" s="69" t="s">
        <v>49</v>
      </c>
      <c r="AB155" s="70" t="s">
        <v>49</v>
      </c>
      <c r="AC155" s="85"/>
      <c r="AG155" s="82"/>
      <c r="AJ155" s="87" t="s">
        <v>91</v>
      </c>
      <c r="AK155" s="87">
        <v>1</v>
      </c>
      <c r="BB155" s="147" t="s">
        <v>73</v>
      </c>
      <c r="BM155" s="82">
        <f>IFERROR(X155*I155,"0")</f>
        <v>0</v>
      </c>
      <c r="BN155" s="82">
        <f>IFERROR(Y155*I155,"0")</f>
        <v>0</v>
      </c>
      <c r="BO155" s="82">
        <f>IFERROR(X155/J155,"0")</f>
        <v>0</v>
      </c>
      <c r="BP155" s="82">
        <f>IFERROR(Y155/J155,"0")</f>
        <v>0</v>
      </c>
    </row>
    <row r="156" spans="1:68" ht="27" customHeight="1" x14ac:dyDescent="0.25">
      <c r="A156" s="64" t="s">
        <v>250</v>
      </c>
      <c r="B156" s="64" t="s">
        <v>251</v>
      </c>
      <c r="C156" s="37">
        <v>4301071050</v>
      </c>
      <c r="D156" s="214">
        <v>4607111036216</v>
      </c>
      <c r="E156" s="214"/>
      <c r="F156" s="63">
        <v>5</v>
      </c>
      <c r="G156" s="38">
        <v>1</v>
      </c>
      <c r="H156" s="63">
        <v>5</v>
      </c>
      <c r="I156" s="63">
        <v>5.2131999999999996</v>
      </c>
      <c r="J156" s="38">
        <v>144</v>
      </c>
      <c r="K156" s="38" t="s">
        <v>89</v>
      </c>
      <c r="L156" s="38" t="s">
        <v>90</v>
      </c>
      <c r="M156" s="39" t="s">
        <v>88</v>
      </c>
      <c r="N156" s="39"/>
      <c r="O156" s="38">
        <v>180</v>
      </c>
      <c r="P156" s="278" t="s">
        <v>252</v>
      </c>
      <c r="Q156" s="216"/>
      <c r="R156" s="216"/>
      <c r="S156" s="216"/>
      <c r="T156" s="217"/>
      <c r="U156" s="40" t="s">
        <v>49</v>
      </c>
      <c r="V156" s="40" t="s">
        <v>49</v>
      </c>
      <c r="W156" s="41" t="s">
        <v>42</v>
      </c>
      <c r="X156" s="59">
        <v>0</v>
      </c>
      <c r="Y156" s="56">
        <f>IFERROR(IF(X156="","",X156),"")</f>
        <v>0</v>
      </c>
      <c r="Z156" s="42">
        <f>IFERROR(IF(X156="","",X156*0.00866),"")</f>
        <v>0</v>
      </c>
      <c r="AA156" s="69" t="s">
        <v>49</v>
      </c>
      <c r="AB156" s="70" t="s">
        <v>49</v>
      </c>
      <c r="AC156" s="85"/>
      <c r="AG156" s="82"/>
      <c r="AJ156" s="87" t="s">
        <v>91</v>
      </c>
      <c r="AK156" s="87">
        <v>1</v>
      </c>
      <c r="BB156" s="148" t="s">
        <v>73</v>
      </c>
      <c r="BM156" s="82">
        <f>IFERROR(X156*I156,"0")</f>
        <v>0</v>
      </c>
      <c r="BN156" s="82">
        <f>IFERROR(Y156*I156,"0")</f>
        <v>0</v>
      </c>
      <c r="BO156" s="82">
        <f>IFERROR(X156/J156,"0")</f>
        <v>0</v>
      </c>
      <c r="BP156" s="82">
        <f>IFERROR(Y156/J156,"0")</f>
        <v>0</v>
      </c>
    </row>
    <row r="157" spans="1:68" ht="27" customHeight="1" x14ac:dyDescent="0.25">
      <c r="A157" s="64" t="s">
        <v>253</v>
      </c>
      <c r="B157" s="64" t="s">
        <v>254</v>
      </c>
      <c r="C157" s="37">
        <v>4301071061</v>
      </c>
      <c r="D157" s="214">
        <v>4607111036278</v>
      </c>
      <c r="E157" s="214"/>
      <c r="F157" s="63">
        <v>5</v>
      </c>
      <c r="G157" s="38">
        <v>1</v>
      </c>
      <c r="H157" s="63">
        <v>5</v>
      </c>
      <c r="I157" s="63">
        <v>5.2405999999999997</v>
      </c>
      <c r="J157" s="38">
        <v>84</v>
      </c>
      <c r="K157" s="38" t="s">
        <v>89</v>
      </c>
      <c r="L157" s="38" t="s">
        <v>90</v>
      </c>
      <c r="M157" s="39" t="s">
        <v>88</v>
      </c>
      <c r="N157" s="39"/>
      <c r="O157" s="38">
        <v>180</v>
      </c>
      <c r="P157" s="279" t="s">
        <v>255</v>
      </c>
      <c r="Q157" s="216"/>
      <c r="R157" s="216"/>
      <c r="S157" s="216"/>
      <c r="T157" s="217"/>
      <c r="U157" s="40" t="s">
        <v>49</v>
      </c>
      <c r="V157" s="40" t="s">
        <v>49</v>
      </c>
      <c r="W157" s="41" t="s">
        <v>42</v>
      </c>
      <c r="X157" s="59">
        <v>0</v>
      </c>
      <c r="Y157" s="56">
        <f>IFERROR(IF(X157="","",X157),"")</f>
        <v>0</v>
      </c>
      <c r="Z157" s="42">
        <f>IFERROR(IF(X157="","",X157*0.0155),"")</f>
        <v>0</v>
      </c>
      <c r="AA157" s="69" t="s">
        <v>49</v>
      </c>
      <c r="AB157" s="70" t="s">
        <v>49</v>
      </c>
      <c r="AC157" s="85"/>
      <c r="AG157" s="82"/>
      <c r="AJ157" s="87" t="s">
        <v>91</v>
      </c>
      <c r="AK157" s="87">
        <v>1</v>
      </c>
      <c r="BB157" s="149" t="s">
        <v>73</v>
      </c>
      <c r="BM157" s="82">
        <f>IFERROR(X157*I157,"0")</f>
        <v>0</v>
      </c>
      <c r="BN157" s="82">
        <f>IFERROR(Y157*I157,"0")</f>
        <v>0</v>
      </c>
      <c r="BO157" s="82">
        <f>IFERROR(X157/J157,"0")</f>
        <v>0</v>
      </c>
      <c r="BP157" s="82">
        <f>IFERROR(Y157/J157,"0")</f>
        <v>0</v>
      </c>
    </row>
    <row r="158" spans="1:68" x14ac:dyDescent="0.2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23"/>
      <c r="P158" s="220" t="s">
        <v>43</v>
      </c>
      <c r="Q158" s="221"/>
      <c r="R158" s="221"/>
      <c r="S158" s="221"/>
      <c r="T158" s="221"/>
      <c r="U158" s="221"/>
      <c r="V158" s="222"/>
      <c r="W158" s="43" t="s">
        <v>42</v>
      </c>
      <c r="X158" s="44">
        <f>IFERROR(SUM(X154:X157),"0")</f>
        <v>0</v>
      </c>
      <c r="Y158" s="44">
        <f>IFERROR(SUM(Y154:Y157),"0")</f>
        <v>0</v>
      </c>
      <c r="Z158" s="44">
        <f>IFERROR(IF(Z154="",0,Z154),"0")+IFERROR(IF(Z155="",0,Z155),"0")+IFERROR(IF(Z156="",0,Z156),"0")+IFERROR(IF(Z157="",0,Z157),"0")</f>
        <v>0</v>
      </c>
      <c r="AA158" s="68"/>
      <c r="AB158" s="68"/>
      <c r="AC158" s="68"/>
    </row>
    <row r="159" spans="1:68" x14ac:dyDescent="0.2">
      <c r="A159" s="211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23"/>
      <c r="P159" s="220" t="s">
        <v>43</v>
      </c>
      <c r="Q159" s="221"/>
      <c r="R159" s="221"/>
      <c r="S159" s="221"/>
      <c r="T159" s="221"/>
      <c r="U159" s="221"/>
      <c r="V159" s="222"/>
      <c r="W159" s="43" t="s">
        <v>0</v>
      </c>
      <c r="X159" s="44">
        <f>IFERROR(SUMPRODUCT(X154:X157*H154:H157),"0")</f>
        <v>0</v>
      </c>
      <c r="Y159" s="44">
        <f>IFERROR(SUMPRODUCT(Y154:Y157*H154:H157),"0")</f>
        <v>0</v>
      </c>
      <c r="Z159" s="43"/>
      <c r="AA159" s="68"/>
      <c r="AB159" s="68"/>
      <c r="AC159" s="68"/>
    </row>
    <row r="160" spans="1:68" ht="14.25" customHeight="1" x14ac:dyDescent="0.25">
      <c r="A160" s="240" t="s">
        <v>256</v>
      </c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67"/>
      <c r="AB160" s="67"/>
      <c r="AC160" s="84"/>
    </row>
    <row r="161" spans="1:68" ht="27" customHeight="1" x14ac:dyDescent="0.25">
      <c r="A161" s="64" t="s">
        <v>257</v>
      </c>
      <c r="B161" s="64" t="s">
        <v>258</v>
      </c>
      <c r="C161" s="37">
        <v>4301080153</v>
      </c>
      <c r="D161" s="214">
        <v>4607111036827</v>
      </c>
      <c r="E161" s="214"/>
      <c r="F161" s="63">
        <v>1</v>
      </c>
      <c r="G161" s="38">
        <v>5</v>
      </c>
      <c r="H161" s="63">
        <v>5</v>
      </c>
      <c r="I161" s="63">
        <v>5.2</v>
      </c>
      <c r="J161" s="38">
        <v>144</v>
      </c>
      <c r="K161" s="38" t="s">
        <v>89</v>
      </c>
      <c r="L161" s="38" t="s">
        <v>90</v>
      </c>
      <c r="M161" s="39" t="s">
        <v>88</v>
      </c>
      <c r="N161" s="39"/>
      <c r="O161" s="38">
        <v>90</v>
      </c>
      <c r="P161" s="2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16"/>
      <c r="R161" s="216"/>
      <c r="S161" s="216"/>
      <c r="T161" s="217"/>
      <c r="U161" s="40" t="s">
        <v>49</v>
      </c>
      <c r="V161" s="40" t="s">
        <v>49</v>
      </c>
      <c r="W161" s="41" t="s">
        <v>42</v>
      </c>
      <c r="X161" s="59">
        <v>0</v>
      </c>
      <c r="Y161" s="56">
        <f>IFERROR(IF(X161="","",X161),"")</f>
        <v>0</v>
      </c>
      <c r="Z161" s="42">
        <f>IFERROR(IF(X161="","",X161*0.00866),"")</f>
        <v>0</v>
      </c>
      <c r="AA161" s="69" t="s">
        <v>49</v>
      </c>
      <c r="AB161" s="70" t="s">
        <v>49</v>
      </c>
      <c r="AC161" s="85"/>
      <c r="AG161" s="82"/>
      <c r="AJ161" s="87" t="s">
        <v>91</v>
      </c>
      <c r="AK161" s="87">
        <v>1</v>
      </c>
      <c r="BB161" s="150" t="s">
        <v>73</v>
      </c>
      <c r="BM161" s="82">
        <f>IFERROR(X161*I161,"0")</f>
        <v>0</v>
      </c>
      <c r="BN161" s="82">
        <f>IFERROR(Y161*I161,"0")</f>
        <v>0</v>
      </c>
      <c r="BO161" s="82">
        <f>IFERROR(X161/J161,"0")</f>
        <v>0</v>
      </c>
      <c r="BP161" s="82">
        <f>IFERROR(Y161/J161,"0")</f>
        <v>0</v>
      </c>
    </row>
    <row r="162" spans="1:68" ht="27" customHeight="1" x14ac:dyDescent="0.25">
      <c r="A162" s="64" t="s">
        <v>259</v>
      </c>
      <c r="B162" s="64" t="s">
        <v>260</v>
      </c>
      <c r="C162" s="37">
        <v>4301080154</v>
      </c>
      <c r="D162" s="214">
        <v>4607111036834</v>
      </c>
      <c r="E162" s="214"/>
      <c r="F162" s="63">
        <v>1</v>
      </c>
      <c r="G162" s="38">
        <v>5</v>
      </c>
      <c r="H162" s="63">
        <v>5</v>
      </c>
      <c r="I162" s="63">
        <v>5.2530000000000001</v>
      </c>
      <c r="J162" s="38">
        <v>144</v>
      </c>
      <c r="K162" s="38" t="s">
        <v>89</v>
      </c>
      <c r="L162" s="38" t="s">
        <v>90</v>
      </c>
      <c r="M162" s="39" t="s">
        <v>88</v>
      </c>
      <c r="N162" s="39"/>
      <c r="O162" s="38">
        <v>90</v>
      </c>
      <c r="P162" s="2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16"/>
      <c r="R162" s="216"/>
      <c r="S162" s="216"/>
      <c r="T162" s="217"/>
      <c r="U162" s="40" t="s">
        <v>49</v>
      </c>
      <c r="V162" s="40" t="s">
        <v>49</v>
      </c>
      <c r="W162" s="41" t="s">
        <v>42</v>
      </c>
      <c r="X162" s="59">
        <v>0</v>
      </c>
      <c r="Y162" s="56">
        <f>IFERROR(IF(X162="","",X162),"")</f>
        <v>0</v>
      </c>
      <c r="Z162" s="42">
        <f>IFERROR(IF(X162="","",X162*0.00866),"")</f>
        <v>0</v>
      </c>
      <c r="AA162" s="69" t="s">
        <v>49</v>
      </c>
      <c r="AB162" s="70" t="s">
        <v>49</v>
      </c>
      <c r="AC162" s="85"/>
      <c r="AG162" s="82"/>
      <c r="AJ162" s="87" t="s">
        <v>91</v>
      </c>
      <c r="AK162" s="87">
        <v>1</v>
      </c>
      <c r="BB162" s="151" t="s">
        <v>73</v>
      </c>
      <c r="BM162" s="82">
        <f>IFERROR(X162*I162,"0")</f>
        <v>0</v>
      </c>
      <c r="BN162" s="82">
        <f>IFERROR(Y162*I162,"0")</f>
        <v>0</v>
      </c>
      <c r="BO162" s="82">
        <f>IFERROR(X162/J162,"0")</f>
        <v>0</v>
      </c>
      <c r="BP162" s="82">
        <f>IFERROR(Y162/J162,"0")</f>
        <v>0</v>
      </c>
    </row>
    <row r="163" spans="1:68" x14ac:dyDescent="0.2">
      <c r="A163" s="211"/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23"/>
      <c r="P163" s="220" t="s">
        <v>43</v>
      </c>
      <c r="Q163" s="221"/>
      <c r="R163" s="221"/>
      <c r="S163" s="221"/>
      <c r="T163" s="221"/>
      <c r="U163" s="221"/>
      <c r="V163" s="222"/>
      <c r="W163" s="43" t="s">
        <v>42</v>
      </c>
      <c r="X163" s="44">
        <f>IFERROR(SUM(X161:X162),"0")</f>
        <v>0</v>
      </c>
      <c r="Y163" s="44">
        <f>IFERROR(SUM(Y161:Y162),"0")</f>
        <v>0</v>
      </c>
      <c r="Z163" s="44">
        <f>IFERROR(IF(Z161="",0,Z161),"0")+IFERROR(IF(Z162="",0,Z162),"0")</f>
        <v>0</v>
      </c>
      <c r="AA163" s="68"/>
      <c r="AB163" s="68"/>
      <c r="AC163" s="68"/>
    </row>
    <row r="164" spans="1:68" x14ac:dyDescent="0.2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23"/>
      <c r="P164" s="220" t="s">
        <v>43</v>
      </c>
      <c r="Q164" s="221"/>
      <c r="R164" s="221"/>
      <c r="S164" s="221"/>
      <c r="T164" s="221"/>
      <c r="U164" s="221"/>
      <c r="V164" s="222"/>
      <c r="W164" s="43" t="s">
        <v>0</v>
      </c>
      <c r="X164" s="44">
        <f>IFERROR(SUMPRODUCT(X161:X162*H161:H162),"0")</f>
        <v>0</v>
      </c>
      <c r="Y164" s="44">
        <f>IFERROR(SUMPRODUCT(Y161:Y162*H161:H162),"0")</f>
        <v>0</v>
      </c>
      <c r="Z164" s="43"/>
      <c r="AA164" s="68"/>
      <c r="AB164" s="68"/>
      <c r="AC164" s="68"/>
    </row>
    <row r="165" spans="1:68" ht="27.75" customHeight="1" x14ac:dyDescent="0.2">
      <c r="A165" s="252" t="s">
        <v>261</v>
      </c>
      <c r="B165" s="252"/>
      <c r="C165" s="252"/>
      <c r="D165" s="252"/>
      <c r="E165" s="252"/>
      <c r="F165" s="252"/>
      <c r="G165" s="252"/>
      <c r="H165" s="252"/>
      <c r="I165" s="252"/>
      <c r="J165" s="252"/>
      <c r="K165" s="252"/>
      <c r="L165" s="252"/>
      <c r="M165" s="252"/>
      <c r="N165" s="252"/>
      <c r="O165" s="252"/>
      <c r="P165" s="252"/>
      <c r="Q165" s="252"/>
      <c r="R165" s="252"/>
      <c r="S165" s="252"/>
      <c r="T165" s="252"/>
      <c r="U165" s="252"/>
      <c r="V165" s="252"/>
      <c r="W165" s="252"/>
      <c r="X165" s="252"/>
      <c r="Y165" s="252"/>
      <c r="Z165" s="252"/>
      <c r="AA165" s="55"/>
      <c r="AB165" s="55"/>
      <c r="AC165" s="55"/>
    </row>
    <row r="166" spans="1:68" ht="16.5" customHeight="1" x14ac:dyDescent="0.25">
      <c r="A166" s="253" t="s">
        <v>262</v>
      </c>
      <c r="B166" s="253"/>
      <c r="C166" s="253"/>
      <c r="D166" s="253"/>
      <c r="E166" s="253"/>
      <c r="F166" s="253"/>
      <c r="G166" s="2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253"/>
      <c r="U166" s="253"/>
      <c r="V166" s="253"/>
      <c r="W166" s="253"/>
      <c r="X166" s="253"/>
      <c r="Y166" s="253"/>
      <c r="Z166" s="253"/>
      <c r="AA166" s="66"/>
      <c r="AB166" s="66"/>
      <c r="AC166" s="83"/>
    </row>
    <row r="167" spans="1:68" ht="14.25" customHeight="1" x14ac:dyDescent="0.25">
      <c r="A167" s="240" t="s">
        <v>93</v>
      </c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67"/>
      <c r="AB167" s="67"/>
      <c r="AC167" s="84"/>
    </row>
    <row r="168" spans="1:68" ht="27" customHeight="1" x14ac:dyDescent="0.25">
      <c r="A168" s="64" t="s">
        <v>263</v>
      </c>
      <c r="B168" s="64" t="s">
        <v>264</v>
      </c>
      <c r="C168" s="37">
        <v>4301132097</v>
      </c>
      <c r="D168" s="214">
        <v>4607111035721</v>
      </c>
      <c r="E168" s="214"/>
      <c r="F168" s="63">
        <v>0.25</v>
      </c>
      <c r="G168" s="38">
        <v>12</v>
      </c>
      <c r="H168" s="63">
        <v>3</v>
      </c>
      <c r="I168" s="63">
        <v>3.3879999999999999</v>
      </c>
      <c r="J168" s="38">
        <v>70</v>
      </c>
      <c r="K168" s="38" t="s">
        <v>97</v>
      </c>
      <c r="L168" s="38" t="s">
        <v>90</v>
      </c>
      <c r="M168" s="39" t="s">
        <v>88</v>
      </c>
      <c r="N168" s="39"/>
      <c r="O168" s="38">
        <v>365</v>
      </c>
      <c r="P168" s="277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16"/>
      <c r="R168" s="216"/>
      <c r="S168" s="216"/>
      <c r="T168" s="217"/>
      <c r="U168" s="40" t="s">
        <v>49</v>
      </c>
      <c r="V168" s="40" t="s">
        <v>49</v>
      </c>
      <c r="W168" s="41" t="s">
        <v>42</v>
      </c>
      <c r="X168" s="59">
        <v>0</v>
      </c>
      <c r="Y168" s="56">
        <f>IFERROR(IF(X168="","",X168),"")</f>
        <v>0</v>
      </c>
      <c r="Z168" s="42">
        <f>IFERROR(IF(X168="","",X168*0.01788),"")</f>
        <v>0</v>
      </c>
      <c r="AA168" s="69" t="s">
        <v>49</v>
      </c>
      <c r="AB168" s="70" t="s">
        <v>49</v>
      </c>
      <c r="AC168" s="85"/>
      <c r="AG168" s="82"/>
      <c r="AJ168" s="87" t="s">
        <v>91</v>
      </c>
      <c r="AK168" s="87">
        <v>1</v>
      </c>
      <c r="BB168" s="152" t="s">
        <v>96</v>
      </c>
      <c r="BM168" s="82">
        <f>IFERROR(X168*I168,"0")</f>
        <v>0</v>
      </c>
      <c r="BN168" s="82">
        <f>IFERROR(Y168*I168,"0")</f>
        <v>0</v>
      </c>
      <c r="BO168" s="82">
        <f>IFERROR(X168/J168,"0")</f>
        <v>0</v>
      </c>
      <c r="BP168" s="82">
        <f>IFERROR(Y168/J168,"0")</f>
        <v>0</v>
      </c>
    </row>
    <row r="169" spans="1:68" ht="27" customHeight="1" x14ac:dyDescent="0.25">
      <c r="A169" s="64" t="s">
        <v>265</v>
      </c>
      <c r="B169" s="64" t="s">
        <v>266</v>
      </c>
      <c r="C169" s="37">
        <v>4301132100</v>
      </c>
      <c r="D169" s="214">
        <v>4607111035691</v>
      </c>
      <c r="E169" s="214"/>
      <c r="F169" s="63">
        <v>0.25</v>
      </c>
      <c r="G169" s="38">
        <v>12</v>
      </c>
      <c r="H169" s="63">
        <v>3</v>
      </c>
      <c r="I169" s="63">
        <v>3.3879999999999999</v>
      </c>
      <c r="J169" s="38">
        <v>70</v>
      </c>
      <c r="K169" s="38" t="s">
        <v>97</v>
      </c>
      <c r="L169" s="38" t="s">
        <v>90</v>
      </c>
      <c r="M169" s="39" t="s">
        <v>88</v>
      </c>
      <c r="N169" s="39"/>
      <c r="O169" s="38">
        <v>365</v>
      </c>
      <c r="P169" s="27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16"/>
      <c r="R169" s="216"/>
      <c r="S169" s="216"/>
      <c r="T169" s="217"/>
      <c r="U169" s="40" t="s">
        <v>49</v>
      </c>
      <c r="V169" s="40" t="s">
        <v>49</v>
      </c>
      <c r="W169" s="41" t="s">
        <v>42</v>
      </c>
      <c r="X169" s="59">
        <v>0</v>
      </c>
      <c r="Y169" s="56">
        <f>IFERROR(IF(X169="","",X169),"")</f>
        <v>0</v>
      </c>
      <c r="Z169" s="42">
        <f>IFERROR(IF(X169="","",X169*0.01788),"")</f>
        <v>0</v>
      </c>
      <c r="AA169" s="69" t="s">
        <v>49</v>
      </c>
      <c r="AB169" s="70" t="s">
        <v>49</v>
      </c>
      <c r="AC169" s="85"/>
      <c r="AG169" s="82"/>
      <c r="AJ169" s="87" t="s">
        <v>91</v>
      </c>
      <c r="AK169" s="87">
        <v>1</v>
      </c>
      <c r="BB169" s="153" t="s">
        <v>96</v>
      </c>
      <c r="BM169" s="82">
        <f>IFERROR(X169*I169,"0")</f>
        <v>0</v>
      </c>
      <c r="BN169" s="82">
        <f>IFERROR(Y169*I169,"0")</f>
        <v>0</v>
      </c>
      <c r="BO169" s="82">
        <f>IFERROR(X169/J169,"0")</f>
        <v>0</v>
      </c>
      <c r="BP169" s="82">
        <f>IFERROR(Y169/J169,"0")</f>
        <v>0</v>
      </c>
    </row>
    <row r="170" spans="1:68" ht="27" customHeight="1" x14ac:dyDescent="0.25">
      <c r="A170" s="64" t="s">
        <v>267</v>
      </c>
      <c r="B170" s="64" t="s">
        <v>268</v>
      </c>
      <c r="C170" s="37">
        <v>4301132079</v>
      </c>
      <c r="D170" s="214">
        <v>4607111038487</v>
      </c>
      <c r="E170" s="214"/>
      <c r="F170" s="63">
        <v>0.25</v>
      </c>
      <c r="G170" s="38">
        <v>12</v>
      </c>
      <c r="H170" s="63">
        <v>3</v>
      </c>
      <c r="I170" s="63">
        <v>3.7360000000000002</v>
      </c>
      <c r="J170" s="38">
        <v>70</v>
      </c>
      <c r="K170" s="38" t="s">
        <v>97</v>
      </c>
      <c r="L170" s="38" t="s">
        <v>90</v>
      </c>
      <c r="M170" s="39" t="s">
        <v>88</v>
      </c>
      <c r="N170" s="39"/>
      <c r="O170" s="38">
        <v>180</v>
      </c>
      <c r="P170" s="27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16"/>
      <c r="R170" s="216"/>
      <c r="S170" s="216"/>
      <c r="T170" s="217"/>
      <c r="U170" s="40" t="s">
        <v>49</v>
      </c>
      <c r="V170" s="40" t="s">
        <v>49</v>
      </c>
      <c r="W170" s="41" t="s">
        <v>42</v>
      </c>
      <c r="X170" s="59">
        <v>0</v>
      </c>
      <c r="Y170" s="56">
        <f>IFERROR(IF(X170="","",X170),"")</f>
        <v>0</v>
      </c>
      <c r="Z170" s="42">
        <f>IFERROR(IF(X170="","",X170*0.01788),"")</f>
        <v>0</v>
      </c>
      <c r="AA170" s="69" t="s">
        <v>49</v>
      </c>
      <c r="AB170" s="70" t="s">
        <v>49</v>
      </c>
      <c r="AC170" s="85"/>
      <c r="AG170" s="82"/>
      <c r="AJ170" s="87" t="s">
        <v>91</v>
      </c>
      <c r="AK170" s="87">
        <v>1</v>
      </c>
      <c r="BB170" s="154" t="s">
        <v>96</v>
      </c>
      <c r="BM170" s="82">
        <f>IFERROR(X170*I170,"0")</f>
        <v>0</v>
      </c>
      <c r="BN170" s="82">
        <f>IFERROR(Y170*I170,"0")</f>
        <v>0</v>
      </c>
      <c r="BO170" s="82">
        <f>IFERROR(X170/J170,"0")</f>
        <v>0</v>
      </c>
      <c r="BP170" s="82">
        <f>IFERROR(Y170/J170,"0")</f>
        <v>0</v>
      </c>
    </row>
    <row r="171" spans="1:68" x14ac:dyDescent="0.2">
      <c r="A171" s="211"/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23"/>
      <c r="P171" s="220" t="s">
        <v>43</v>
      </c>
      <c r="Q171" s="221"/>
      <c r="R171" s="221"/>
      <c r="S171" s="221"/>
      <c r="T171" s="221"/>
      <c r="U171" s="221"/>
      <c r="V171" s="222"/>
      <c r="W171" s="43" t="s">
        <v>42</v>
      </c>
      <c r="X171" s="44">
        <f>IFERROR(SUM(X168:X170),"0")</f>
        <v>0</v>
      </c>
      <c r="Y171" s="44">
        <f>IFERROR(SUM(Y168:Y170),"0")</f>
        <v>0</v>
      </c>
      <c r="Z171" s="44">
        <f>IFERROR(IF(Z168="",0,Z168),"0")+IFERROR(IF(Z169="",0,Z169),"0")+IFERROR(IF(Z170="",0,Z170),"0")</f>
        <v>0</v>
      </c>
      <c r="AA171" s="68"/>
      <c r="AB171" s="68"/>
      <c r="AC171" s="68"/>
    </row>
    <row r="172" spans="1:68" x14ac:dyDescent="0.2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23"/>
      <c r="P172" s="220" t="s">
        <v>43</v>
      </c>
      <c r="Q172" s="221"/>
      <c r="R172" s="221"/>
      <c r="S172" s="221"/>
      <c r="T172" s="221"/>
      <c r="U172" s="221"/>
      <c r="V172" s="222"/>
      <c r="W172" s="43" t="s">
        <v>0</v>
      </c>
      <c r="X172" s="44">
        <f>IFERROR(SUMPRODUCT(X168:X170*H168:H170),"0")</f>
        <v>0</v>
      </c>
      <c r="Y172" s="44">
        <f>IFERROR(SUMPRODUCT(Y168:Y170*H168:H170),"0")</f>
        <v>0</v>
      </c>
      <c r="Z172" s="43"/>
      <c r="AA172" s="68"/>
      <c r="AB172" s="68"/>
      <c r="AC172" s="68"/>
    </row>
    <row r="173" spans="1:68" ht="16.5" customHeight="1" x14ac:dyDescent="0.25">
      <c r="A173" s="253" t="s">
        <v>269</v>
      </c>
      <c r="B173" s="253"/>
      <c r="C173" s="253"/>
      <c r="D173" s="253"/>
      <c r="E173" s="253"/>
      <c r="F173" s="253"/>
      <c r="G173" s="253"/>
      <c r="H173" s="253"/>
      <c r="I173" s="253"/>
      <c r="J173" s="253"/>
      <c r="K173" s="253"/>
      <c r="L173" s="253"/>
      <c r="M173" s="253"/>
      <c r="N173" s="253"/>
      <c r="O173" s="253"/>
      <c r="P173" s="253"/>
      <c r="Q173" s="253"/>
      <c r="R173" s="253"/>
      <c r="S173" s="253"/>
      <c r="T173" s="253"/>
      <c r="U173" s="253"/>
      <c r="V173" s="253"/>
      <c r="W173" s="253"/>
      <c r="X173" s="253"/>
      <c r="Y173" s="253"/>
      <c r="Z173" s="253"/>
      <c r="AA173" s="66"/>
      <c r="AB173" s="66"/>
      <c r="AC173" s="83"/>
    </row>
    <row r="174" spans="1:68" ht="14.25" customHeight="1" x14ac:dyDescent="0.25">
      <c r="A174" s="240" t="s">
        <v>270</v>
      </c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  <c r="AA174" s="67"/>
      <c r="AB174" s="67"/>
      <c r="AC174" s="84"/>
    </row>
    <row r="175" spans="1:68" ht="27" customHeight="1" x14ac:dyDescent="0.25">
      <c r="A175" s="64" t="s">
        <v>271</v>
      </c>
      <c r="B175" s="64" t="s">
        <v>272</v>
      </c>
      <c r="C175" s="37">
        <v>4301051319</v>
      </c>
      <c r="D175" s="214">
        <v>4680115881204</v>
      </c>
      <c r="E175" s="214"/>
      <c r="F175" s="63">
        <v>0.33</v>
      </c>
      <c r="G175" s="38">
        <v>6</v>
      </c>
      <c r="H175" s="63">
        <v>1.98</v>
      </c>
      <c r="I175" s="63">
        <v>2.246</v>
      </c>
      <c r="J175" s="38">
        <v>156</v>
      </c>
      <c r="K175" s="38" t="s">
        <v>89</v>
      </c>
      <c r="L175" s="38" t="s">
        <v>90</v>
      </c>
      <c r="M175" s="39" t="s">
        <v>274</v>
      </c>
      <c r="N175" s="39"/>
      <c r="O175" s="38">
        <v>365</v>
      </c>
      <c r="P175" s="2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16"/>
      <c r="R175" s="216"/>
      <c r="S175" s="216"/>
      <c r="T175" s="217"/>
      <c r="U175" s="40" t="s">
        <v>49</v>
      </c>
      <c r="V175" s="40" t="s">
        <v>49</v>
      </c>
      <c r="W175" s="41" t="s">
        <v>42</v>
      </c>
      <c r="X175" s="59">
        <v>0</v>
      </c>
      <c r="Y175" s="56">
        <f>IFERROR(IF(X175="","",X175),"")</f>
        <v>0</v>
      </c>
      <c r="Z175" s="42">
        <f>IFERROR(IF(X175="","",X175*0.00753),"")</f>
        <v>0</v>
      </c>
      <c r="AA175" s="69" t="s">
        <v>49</v>
      </c>
      <c r="AB175" s="70" t="s">
        <v>49</v>
      </c>
      <c r="AC175" s="85"/>
      <c r="AG175" s="82"/>
      <c r="AJ175" s="87" t="s">
        <v>91</v>
      </c>
      <c r="AK175" s="87">
        <v>1</v>
      </c>
      <c r="BB175" s="155" t="s">
        <v>273</v>
      </c>
      <c r="BM175" s="82">
        <f>IFERROR(X175*I175,"0")</f>
        <v>0</v>
      </c>
      <c r="BN175" s="82">
        <f>IFERROR(Y175*I175,"0")</f>
        <v>0</v>
      </c>
      <c r="BO175" s="82">
        <f>IFERROR(X175/J175,"0")</f>
        <v>0</v>
      </c>
      <c r="BP175" s="82">
        <f>IFERROR(Y175/J175,"0")</f>
        <v>0</v>
      </c>
    </row>
    <row r="176" spans="1:68" x14ac:dyDescent="0.2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23"/>
      <c r="P176" s="220" t="s">
        <v>43</v>
      </c>
      <c r="Q176" s="221"/>
      <c r="R176" s="221"/>
      <c r="S176" s="221"/>
      <c r="T176" s="221"/>
      <c r="U176" s="221"/>
      <c r="V176" s="222"/>
      <c r="W176" s="43" t="s">
        <v>42</v>
      </c>
      <c r="X176" s="44">
        <f>IFERROR(SUM(X175:X175),"0")</f>
        <v>0</v>
      </c>
      <c r="Y176" s="44">
        <f>IFERROR(SUM(Y175:Y175),"0")</f>
        <v>0</v>
      </c>
      <c r="Z176" s="44">
        <f>IFERROR(IF(Z175="",0,Z175),"0")</f>
        <v>0</v>
      </c>
      <c r="AA176" s="68"/>
      <c r="AB176" s="68"/>
      <c r="AC176" s="68"/>
    </row>
    <row r="177" spans="1:68" x14ac:dyDescent="0.2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23"/>
      <c r="P177" s="220" t="s">
        <v>43</v>
      </c>
      <c r="Q177" s="221"/>
      <c r="R177" s="221"/>
      <c r="S177" s="221"/>
      <c r="T177" s="221"/>
      <c r="U177" s="221"/>
      <c r="V177" s="222"/>
      <c r="W177" s="43" t="s">
        <v>0</v>
      </c>
      <c r="X177" s="44">
        <f>IFERROR(SUMPRODUCT(X175:X175*H175:H175),"0")</f>
        <v>0</v>
      </c>
      <c r="Y177" s="44">
        <f>IFERROR(SUMPRODUCT(Y175:Y175*H175:H175),"0")</f>
        <v>0</v>
      </c>
      <c r="Z177" s="43"/>
      <c r="AA177" s="68"/>
      <c r="AB177" s="68"/>
      <c r="AC177" s="68"/>
    </row>
    <row r="178" spans="1:68" ht="27.75" customHeight="1" x14ac:dyDescent="0.2">
      <c r="A178" s="252" t="s">
        <v>275</v>
      </c>
      <c r="B178" s="252"/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252"/>
      <c r="O178" s="252"/>
      <c r="P178" s="252"/>
      <c r="Q178" s="252"/>
      <c r="R178" s="252"/>
      <c r="S178" s="252"/>
      <c r="T178" s="252"/>
      <c r="U178" s="252"/>
      <c r="V178" s="252"/>
      <c r="W178" s="252"/>
      <c r="X178" s="252"/>
      <c r="Y178" s="252"/>
      <c r="Z178" s="252"/>
      <c r="AA178" s="55"/>
      <c r="AB178" s="55"/>
      <c r="AC178" s="55"/>
    </row>
    <row r="179" spans="1:68" ht="16.5" customHeight="1" x14ac:dyDescent="0.25">
      <c r="A179" s="253" t="s">
        <v>276</v>
      </c>
      <c r="B179" s="253"/>
      <c r="C179" s="253"/>
      <c r="D179" s="253"/>
      <c r="E179" s="253"/>
      <c r="F179" s="253"/>
      <c r="G179" s="253"/>
      <c r="H179" s="253"/>
      <c r="I179" s="253"/>
      <c r="J179" s="253"/>
      <c r="K179" s="253"/>
      <c r="L179" s="253"/>
      <c r="M179" s="253"/>
      <c r="N179" s="253"/>
      <c r="O179" s="253"/>
      <c r="P179" s="253"/>
      <c r="Q179" s="253"/>
      <c r="R179" s="253"/>
      <c r="S179" s="253"/>
      <c r="T179" s="253"/>
      <c r="U179" s="253"/>
      <c r="V179" s="253"/>
      <c r="W179" s="253"/>
      <c r="X179" s="253"/>
      <c r="Y179" s="253"/>
      <c r="Z179" s="253"/>
      <c r="AA179" s="66"/>
      <c r="AB179" s="66"/>
      <c r="AC179" s="83"/>
    </row>
    <row r="180" spans="1:68" ht="14.25" customHeight="1" x14ac:dyDescent="0.25">
      <c r="A180" s="240" t="s">
        <v>85</v>
      </c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  <c r="AA180" s="67"/>
      <c r="AB180" s="67"/>
      <c r="AC180" s="84"/>
    </row>
    <row r="181" spans="1:68" ht="16.5" customHeight="1" x14ac:dyDescent="0.25">
      <c r="A181" s="64" t="s">
        <v>277</v>
      </c>
      <c r="B181" s="64" t="s">
        <v>278</v>
      </c>
      <c r="C181" s="37">
        <v>4301070948</v>
      </c>
      <c r="D181" s="214">
        <v>4607111037022</v>
      </c>
      <c r="E181" s="214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89</v>
      </c>
      <c r="L181" s="38" t="s">
        <v>90</v>
      </c>
      <c r="M181" s="39" t="s">
        <v>88</v>
      </c>
      <c r="N181" s="39"/>
      <c r="O181" s="38">
        <v>180</v>
      </c>
      <c r="P181" s="27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16"/>
      <c r="R181" s="216"/>
      <c r="S181" s="216"/>
      <c r="T181" s="217"/>
      <c r="U181" s="40" t="s">
        <v>49</v>
      </c>
      <c r="V181" s="40" t="s">
        <v>49</v>
      </c>
      <c r="W181" s="41" t="s">
        <v>42</v>
      </c>
      <c r="X181" s="59">
        <v>0</v>
      </c>
      <c r="Y181" s="56">
        <f>IFERROR(IF(X181="","",X181),"")</f>
        <v>0</v>
      </c>
      <c r="Z181" s="42">
        <f>IFERROR(IF(X181="","",X181*0.0155),"")</f>
        <v>0</v>
      </c>
      <c r="AA181" s="69" t="s">
        <v>49</v>
      </c>
      <c r="AB181" s="70" t="s">
        <v>49</v>
      </c>
      <c r="AC181" s="85"/>
      <c r="AG181" s="82"/>
      <c r="AJ181" s="87" t="s">
        <v>91</v>
      </c>
      <c r="AK181" s="87">
        <v>1</v>
      </c>
      <c r="BB181" s="156" t="s">
        <v>73</v>
      </c>
      <c r="BM181" s="82">
        <f>IFERROR(X181*I181,"0")</f>
        <v>0</v>
      </c>
      <c r="BN181" s="82">
        <f>IFERROR(Y181*I181,"0")</f>
        <v>0</v>
      </c>
      <c r="BO181" s="82">
        <f>IFERROR(X181/J181,"0")</f>
        <v>0</v>
      </c>
      <c r="BP181" s="82">
        <f>IFERROR(Y181/J181,"0")</f>
        <v>0</v>
      </c>
    </row>
    <row r="182" spans="1:68" ht="27" customHeight="1" x14ac:dyDescent="0.25">
      <c r="A182" s="64" t="s">
        <v>279</v>
      </c>
      <c r="B182" s="64" t="s">
        <v>280</v>
      </c>
      <c r="C182" s="37">
        <v>4301070990</v>
      </c>
      <c r="D182" s="214">
        <v>4607111038494</v>
      </c>
      <c r="E182" s="214"/>
      <c r="F182" s="63">
        <v>0.7</v>
      </c>
      <c r="G182" s="38">
        <v>8</v>
      </c>
      <c r="H182" s="63">
        <v>5.6</v>
      </c>
      <c r="I182" s="63">
        <v>5.87</v>
      </c>
      <c r="J182" s="38">
        <v>84</v>
      </c>
      <c r="K182" s="38" t="s">
        <v>89</v>
      </c>
      <c r="L182" s="38" t="s">
        <v>90</v>
      </c>
      <c r="M182" s="39" t="s">
        <v>88</v>
      </c>
      <c r="N182" s="39"/>
      <c r="O182" s="38">
        <v>180</v>
      </c>
      <c r="P182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16"/>
      <c r="R182" s="216"/>
      <c r="S182" s="216"/>
      <c r="T182" s="217"/>
      <c r="U182" s="40" t="s">
        <v>49</v>
      </c>
      <c r="V182" s="40" t="s">
        <v>49</v>
      </c>
      <c r="W182" s="41" t="s">
        <v>42</v>
      </c>
      <c r="X182" s="59">
        <v>0</v>
      </c>
      <c r="Y182" s="56">
        <f>IFERROR(IF(X182="","",X182),"")</f>
        <v>0</v>
      </c>
      <c r="Z182" s="42">
        <f>IFERROR(IF(X182="","",X182*0.0155),"")</f>
        <v>0</v>
      </c>
      <c r="AA182" s="69" t="s">
        <v>49</v>
      </c>
      <c r="AB182" s="70" t="s">
        <v>49</v>
      </c>
      <c r="AC182" s="85"/>
      <c r="AG182" s="82"/>
      <c r="AJ182" s="87" t="s">
        <v>91</v>
      </c>
      <c r="AK182" s="87">
        <v>1</v>
      </c>
      <c r="BB182" s="157" t="s">
        <v>73</v>
      </c>
      <c r="BM182" s="82">
        <f>IFERROR(X182*I182,"0")</f>
        <v>0</v>
      </c>
      <c r="BN182" s="82">
        <f>IFERROR(Y182*I182,"0")</f>
        <v>0</v>
      </c>
      <c r="BO182" s="82">
        <f>IFERROR(X182/J182,"0")</f>
        <v>0</v>
      </c>
      <c r="BP182" s="82">
        <f>IFERROR(Y182/J182,"0")</f>
        <v>0</v>
      </c>
    </row>
    <row r="183" spans="1:68" ht="27" customHeight="1" x14ac:dyDescent="0.25">
      <c r="A183" s="64" t="s">
        <v>281</v>
      </c>
      <c r="B183" s="64" t="s">
        <v>282</v>
      </c>
      <c r="C183" s="37">
        <v>4301070966</v>
      </c>
      <c r="D183" s="214">
        <v>4607111038135</v>
      </c>
      <c r="E183" s="214"/>
      <c r="F183" s="63">
        <v>0.7</v>
      </c>
      <c r="G183" s="38">
        <v>8</v>
      </c>
      <c r="H183" s="63">
        <v>5.6</v>
      </c>
      <c r="I183" s="63">
        <v>5.87</v>
      </c>
      <c r="J183" s="38">
        <v>84</v>
      </c>
      <c r="K183" s="38" t="s">
        <v>89</v>
      </c>
      <c r="L183" s="38" t="s">
        <v>90</v>
      </c>
      <c r="M183" s="39" t="s">
        <v>88</v>
      </c>
      <c r="N183" s="39"/>
      <c r="O183" s="38">
        <v>180</v>
      </c>
      <c r="P183" s="27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16"/>
      <c r="R183" s="216"/>
      <c r="S183" s="216"/>
      <c r="T183" s="217"/>
      <c r="U183" s="40" t="s">
        <v>49</v>
      </c>
      <c r="V183" s="40" t="s">
        <v>49</v>
      </c>
      <c r="W183" s="41" t="s">
        <v>42</v>
      </c>
      <c r="X183" s="59">
        <v>0</v>
      </c>
      <c r="Y183" s="56">
        <f>IFERROR(IF(X183="","",X183),"")</f>
        <v>0</v>
      </c>
      <c r="Z183" s="42">
        <f>IFERROR(IF(X183="","",X183*0.0155),"")</f>
        <v>0</v>
      </c>
      <c r="AA183" s="69" t="s">
        <v>49</v>
      </c>
      <c r="AB183" s="70" t="s">
        <v>49</v>
      </c>
      <c r="AC183" s="85"/>
      <c r="AG183" s="82"/>
      <c r="AJ183" s="87" t="s">
        <v>91</v>
      </c>
      <c r="AK183" s="87">
        <v>1</v>
      </c>
      <c r="BB183" s="158" t="s">
        <v>73</v>
      </c>
      <c r="BM183" s="82">
        <f>IFERROR(X183*I183,"0")</f>
        <v>0</v>
      </c>
      <c r="BN183" s="82">
        <f>IFERROR(Y183*I183,"0")</f>
        <v>0</v>
      </c>
      <c r="BO183" s="82">
        <f>IFERROR(X183/J183,"0")</f>
        <v>0</v>
      </c>
      <c r="BP183" s="82">
        <f>IFERROR(Y183/J183,"0")</f>
        <v>0</v>
      </c>
    </row>
    <row r="184" spans="1:68" x14ac:dyDescent="0.2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23"/>
      <c r="P184" s="220" t="s">
        <v>43</v>
      </c>
      <c r="Q184" s="221"/>
      <c r="R184" s="221"/>
      <c r="S184" s="221"/>
      <c r="T184" s="221"/>
      <c r="U184" s="221"/>
      <c r="V184" s="222"/>
      <c r="W184" s="43" t="s">
        <v>42</v>
      </c>
      <c r="X184" s="44">
        <f>IFERROR(SUM(X181:X183),"0")</f>
        <v>0</v>
      </c>
      <c r="Y184" s="44">
        <f>IFERROR(SUM(Y181:Y183),"0")</f>
        <v>0</v>
      </c>
      <c r="Z184" s="44">
        <f>IFERROR(IF(Z181="",0,Z181),"0")+IFERROR(IF(Z182="",0,Z182),"0")+IFERROR(IF(Z183="",0,Z183),"0")</f>
        <v>0</v>
      </c>
      <c r="AA184" s="68"/>
      <c r="AB184" s="68"/>
      <c r="AC184" s="68"/>
    </row>
    <row r="185" spans="1:68" x14ac:dyDescent="0.2">
      <c r="A185" s="211"/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23"/>
      <c r="P185" s="220" t="s">
        <v>43</v>
      </c>
      <c r="Q185" s="221"/>
      <c r="R185" s="221"/>
      <c r="S185" s="221"/>
      <c r="T185" s="221"/>
      <c r="U185" s="221"/>
      <c r="V185" s="222"/>
      <c r="W185" s="43" t="s">
        <v>0</v>
      </c>
      <c r="X185" s="44">
        <f>IFERROR(SUMPRODUCT(X181:X183*H181:H183),"0")</f>
        <v>0</v>
      </c>
      <c r="Y185" s="44">
        <f>IFERROR(SUMPRODUCT(Y181:Y183*H181:H183),"0")</f>
        <v>0</v>
      </c>
      <c r="Z185" s="43"/>
      <c r="AA185" s="68"/>
      <c r="AB185" s="68"/>
      <c r="AC185" s="68"/>
    </row>
    <row r="186" spans="1:68" ht="16.5" customHeight="1" x14ac:dyDescent="0.25">
      <c r="A186" s="253" t="s">
        <v>283</v>
      </c>
      <c r="B186" s="253"/>
      <c r="C186" s="253"/>
      <c r="D186" s="253"/>
      <c r="E186" s="253"/>
      <c r="F186" s="253"/>
      <c r="G186" s="253"/>
      <c r="H186" s="253"/>
      <c r="I186" s="253"/>
      <c r="J186" s="253"/>
      <c r="K186" s="253"/>
      <c r="L186" s="253"/>
      <c r="M186" s="253"/>
      <c r="N186" s="253"/>
      <c r="O186" s="253"/>
      <c r="P186" s="253"/>
      <c r="Q186" s="253"/>
      <c r="R186" s="253"/>
      <c r="S186" s="253"/>
      <c r="T186" s="253"/>
      <c r="U186" s="253"/>
      <c r="V186" s="253"/>
      <c r="W186" s="253"/>
      <c r="X186" s="253"/>
      <c r="Y186" s="253"/>
      <c r="Z186" s="253"/>
      <c r="AA186" s="66"/>
      <c r="AB186" s="66"/>
      <c r="AC186" s="83"/>
    </row>
    <row r="187" spans="1:68" ht="14.25" customHeight="1" x14ac:dyDescent="0.25">
      <c r="A187" s="240" t="s">
        <v>85</v>
      </c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  <c r="AA187" s="67"/>
      <c r="AB187" s="67"/>
      <c r="AC187" s="84"/>
    </row>
    <row r="188" spans="1:68" ht="27" customHeight="1" x14ac:dyDescent="0.25">
      <c r="A188" s="64" t="s">
        <v>284</v>
      </c>
      <c r="B188" s="64" t="s">
        <v>285</v>
      </c>
      <c r="C188" s="37">
        <v>4301070996</v>
      </c>
      <c r="D188" s="214">
        <v>4607111038654</v>
      </c>
      <c r="E188" s="214"/>
      <c r="F188" s="63">
        <v>0.4</v>
      </c>
      <c r="G188" s="38">
        <v>16</v>
      </c>
      <c r="H188" s="63">
        <v>6.4</v>
      </c>
      <c r="I188" s="63">
        <v>6.63</v>
      </c>
      <c r="J188" s="38">
        <v>84</v>
      </c>
      <c r="K188" s="38" t="s">
        <v>89</v>
      </c>
      <c r="L188" s="38" t="s">
        <v>90</v>
      </c>
      <c r="M188" s="39" t="s">
        <v>88</v>
      </c>
      <c r="N188" s="39"/>
      <c r="O188" s="38">
        <v>180</v>
      </c>
      <c r="P188" s="26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16"/>
      <c r="R188" s="216"/>
      <c r="S188" s="216"/>
      <c r="T188" s="217"/>
      <c r="U188" s="40" t="s">
        <v>49</v>
      </c>
      <c r="V188" s="40" t="s">
        <v>49</v>
      </c>
      <c r="W188" s="41" t="s">
        <v>42</v>
      </c>
      <c r="X188" s="59">
        <v>0</v>
      </c>
      <c r="Y188" s="56">
        <f t="shared" ref="Y188:Y193" si="18">IFERROR(IF(X188="","",X188),"")</f>
        <v>0</v>
      </c>
      <c r="Z188" s="42">
        <f t="shared" ref="Z188:Z193" si="19">IFERROR(IF(X188="","",X188*0.0155),"")</f>
        <v>0</v>
      </c>
      <c r="AA188" s="69" t="s">
        <v>49</v>
      </c>
      <c r="AB188" s="70" t="s">
        <v>49</v>
      </c>
      <c r="AC188" s="85"/>
      <c r="AG188" s="82"/>
      <c r="AJ188" s="87" t="s">
        <v>91</v>
      </c>
      <c r="AK188" s="87">
        <v>1</v>
      </c>
      <c r="BB188" s="159" t="s">
        <v>73</v>
      </c>
      <c r="BM188" s="82">
        <f t="shared" ref="BM188:BM193" si="20">IFERROR(X188*I188,"0")</f>
        <v>0</v>
      </c>
      <c r="BN188" s="82">
        <f t="shared" ref="BN188:BN193" si="21">IFERROR(Y188*I188,"0")</f>
        <v>0</v>
      </c>
      <c r="BO188" s="82">
        <f t="shared" ref="BO188:BO193" si="22">IFERROR(X188/J188,"0")</f>
        <v>0</v>
      </c>
      <c r="BP188" s="82">
        <f t="shared" ref="BP188:BP193" si="23">IFERROR(Y188/J188,"0")</f>
        <v>0</v>
      </c>
    </row>
    <row r="189" spans="1:68" ht="27" customHeight="1" x14ac:dyDescent="0.25">
      <c r="A189" s="64" t="s">
        <v>286</v>
      </c>
      <c r="B189" s="64" t="s">
        <v>287</v>
      </c>
      <c r="C189" s="37">
        <v>4301070997</v>
      </c>
      <c r="D189" s="214">
        <v>4607111038586</v>
      </c>
      <c r="E189" s="214"/>
      <c r="F189" s="63">
        <v>0.7</v>
      </c>
      <c r="G189" s="38">
        <v>8</v>
      </c>
      <c r="H189" s="63">
        <v>5.6</v>
      </c>
      <c r="I189" s="63">
        <v>5.83</v>
      </c>
      <c r="J189" s="38">
        <v>84</v>
      </c>
      <c r="K189" s="38" t="s">
        <v>89</v>
      </c>
      <c r="L189" s="38" t="s">
        <v>90</v>
      </c>
      <c r="M189" s="39" t="s">
        <v>88</v>
      </c>
      <c r="N189" s="39"/>
      <c r="O189" s="38">
        <v>180</v>
      </c>
      <c r="P189" s="26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16"/>
      <c r="R189" s="216"/>
      <c r="S189" s="216"/>
      <c r="T189" s="217"/>
      <c r="U189" s="40" t="s">
        <v>49</v>
      </c>
      <c r="V189" s="40" t="s">
        <v>49</v>
      </c>
      <c r="W189" s="41" t="s">
        <v>42</v>
      </c>
      <c r="X189" s="59">
        <v>0</v>
      </c>
      <c r="Y189" s="56">
        <f t="shared" si="18"/>
        <v>0</v>
      </c>
      <c r="Z189" s="42">
        <f t="shared" si="19"/>
        <v>0</v>
      </c>
      <c r="AA189" s="69" t="s">
        <v>49</v>
      </c>
      <c r="AB189" s="70" t="s">
        <v>49</v>
      </c>
      <c r="AC189" s="85"/>
      <c r="AG189" s="82"/>
      <c r="AJ189" s="87" t="s">
        <v>91</v>
      </c>
      <c r="AK189" s="87">
        <v>1</v>
      </c>
      <c r="BB189" s="160" t="s">
        <v>73</v>
      </c>
      <c r="BM189" s="82">
        <f t="shared" si="20"/>
        <v>0</v>
      </c>
      <c r="BN189" s="82">
        <f t="shared" si="21"/>
        <v>0</v>
      </c>
      <c r="BO189" s="82">
        <f t="shared" si="22"/>
        <v>0</v>
      </c>
      <c r="BP189" s="82">
        <f t="shared" si="23"/>
        <v>0</v>
      </c>
    </row>
    <row r="190" spans="1:68" ht="27" customHeight="1" x14ac:dyDescent="0.25">
      <c r="A190" s="64" t="s">
        <v>288</v>
      </c>
      <c r="B190" s="64" t="s">
        <v>289</v>
      </c>
      <c r="C190" s="37">
        <v>4301070962</v>
      </c>
      <c r="D190" s="214">
        <v>4607111038609</v>
      </c>
      <c r="E190" s="214"/>
      <c r="F190" s="63">
        <v>0.4</v>
      </c>
      <c r="G190" s="38">
        <v>16</v>
      </c>
      <c r="H190" s="63">
        <v>6.4</v>
      </c>
      <c r="I190" s="63">
        <v>6.71</v>
      </c>
      <c r="J190" s="38">
        <v>84</v>
      </c>
      <c r="K190" s="38" t="s">
        <v>89</v>
      </c>
      <c r="L190" s="38" t="s">
        <v>90</v>
      </c>
      <c r="M190" s="39" t="s">
        <v>88</v>
      </c>
      <c r="N190" s="39"/>
      <c r="O190" s="38">
        <v>180</v>
      </c>
      <c r="P190" s="2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16"/>
      <c r="R190" s="216"/>
      <c r="S190" s="216"/>
      <c r="T190" s="217"/>
      <c r="U190" s="40" t="s">
        <v>49</v>
      </c>
      <c r="V190" s="40" t="s">
        <v>49</v>
      </c>
      <c r="W190" s="41" t="s">
        <v>42</v>
      </c>
      <c r="X190" s="59">
        <v>0</v>
      </c>
      <c r="Y190" s="56">
        <f t="shared" si="18"/>
        <v>0</v>
      </c>
      <c r="Z190" s="42">
        <f t="shared" si="19"/>
        <v>0</v>
      </c>
      <c r="AA190" s="69" t="s">
        <v>49</v>
      </c>
      <c r="AB190" s="70" t="s">
        <v>49</v>
      </c>
      <c r="AC190" s="85"/>
      <c r="AG190" s="82"/>
      <c r="AJ190" s="87" t="s">
        <v>91</v>
      </c>
      <c r="AK190" s="87">
        <v>1</v>
      </c>
      <c r="BB190" s="161" t="s">
        <v>73</v>
      </c>
      <c r="BM190" s="82">
        <f t="shared" si="20"/>
        <v>0</v>
      </c>
      <c r="BN190" s="82">
        <f t="shared" si="21"/>
        <v>0</v>
      </c>
      <c r="BO190" s="82">
        <f t="shared" si="22"/>
        <v>0</v>
      </c>
      <c r="BP190" s="82">
        <f t="shared" si="23"/>
        <v>0</v>
      </c>
    </row>
    <row r="191" spans="1:68" ht="27" customHeight="1" x14ac:dyDescent="0.25">
      <c r="A191" s="64" t="s">
        <v>290</v>
      </c>
      <c r="B191" s="64" t="s">
        <v>291</v>
      </c>
      <c r="C191" s="37">
        <v>4301070963</v>
      </c>
      <c r="D191" s="214">
        <v>4607111038630</v>
      </c>
      <c r="E191" s="214"/>
      <c r="F191" s="63">
        <v>0.7</v>
      </c>
      <c r="G191" s="38">
        <v>8</v>
      </c>
      <c r="H191" s="63">
        <v>5.6</v>
      </c>
      <c r="I191" s="63">
        <v>5.87</v>
      </c>
      <c r="J191" s="38">
        <v>84</v>
      </c>
      <c r="K191" s="38" t="s">
        <v>89</v>
      </c>
      <c r="L191" s="38" t="s">
        <v>90</v>
      </c>
      <c r="M191" s="39" t="s">
        <v>88</v>
      </c>
      <c r="N191" s="39"/>
      <c r="O191" s="38">
        <v>180</v>
      </c>
      <c r="P191" s="26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16"/>
      <c r="R191" s="216"/>
      <c r="S191" s="216"/>
      <c r="T191" s="217"/>
      <c r="U191" s="40" t="s">
        <v>49</v>
      </c>
      <c r="V191" s="40" t="s">
        <v>49</v>
      </c>
      <c r="W191" s="41" t="s">
        <v>42</v>
      </c>
      <c r="X191" s="59">
        <v>0</v>
      </c>
      <c r="Y191" s="56">
        <f t="shared" si="18"/>
        <v>0</v>
      </c>
      <c r="Z191" s="42">
        <f t="shared" si="19"/>
        <v>0</v>
      </c>
      <c r="AA191" s="69" t="s">
        <v>49</v>
      </c>
      <c r="AB191" s="70" t="s">
        <v>49</v>
      </c>
      <c r="AC191" s="85"/>
      <c r="AG191" s="82"/>
      <c r="AJ191" s="87" t="s">
        <v>91</v>
      </c>
      <c r="AK191" s="87">
        <v>1</v>
      </c>
      <c r="BB191" s="162" t="s">
        <v>73</v>
      </c>
      <c r="BM191" s="82">
        <f t="shared" si="20"/>
        <v>0</v>
      </c>
      <c r="BN191" s="82">
        <f t="shared" si="21"/>
        <v>0</v>
      </c>
      <c r="BO191" s="82">
        <f t="shared" si="22"/>
        <v>0</v>
      </c>
      <c r="BP191" s="82">
        <f t="shared" si="23"/>
        <v>0</v>
      </c>
    </row>
    <row r="192" spans="1:68" ht="27" customHeight="1" x14ac:dyDescent="0.25">
      <c r="A192" s="64" t="s">
        <v>292</v>
      </c>
      <c r="B192" s="64" t="s">
        <v>293</v>
      </c>
      <c r="C192" s="37">
        <v>4301070959</v>
      </c>
      <c r="D192" s="214">
        <v>4607111038616</v>
      </c>
      <c r="E192" s="214"/>
      <c r="F192" s="63">
        <v>0.4</v>
      </c>
      <c r="G192" s="38">
        <v>16</v>
      </c>
      <c r="H192" s="63">
        <v>6.4</v>
      </c>
      <c r="I192" s="63">
        <v>6.71</v>
      </c>
      <c r="J192" s="38">
        <v>84</v>
      </c>
      <c r="K192" s="38" t="s">
        <v>89</v>
      </c>
      <c r="L192" s="38" t="s">
        <v>90</v>
      </c>
      <c r="M192" s="39" t="s">
        <v>88</v>
      </c>
      <c r="N192" s="39"/>
      <c r="O192" s="38">
        <v>180</v>
      </c>
      <c r="P192" s="26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16"/>
      <c r="R192" s="216"/>
      <c r="S192" s="216"/>
      <c r="T192" s="217"/>
      <c r="U192" s="40" t="s">
        <v>49</v>
      </c>
      <c r="V192" s="40" t="s">
        <v>49</v>
      </c>
      <c r="W192" s="41" t="s">
        <v>42</v>
      </c>
      <c r="X192" s="59">
        <v>0</v>
      </c>
      <c r="Y192" s="56">
        <f t="shared" si="18"/>
        <v>0</v>
      </c>
      <c r="Z192" s="42">
        <f t="shared" si="19"/>
        <v>0</v>
      </c>
      <c r="AA192" s="69" t="s">
        <v>49</v>
      </c>
      <c r="AB192" s="70" t="s">
        <v>49</v>
      </c>
      <c r="AC192" s="85"/>
      <c r="AG192" s="82"/>
      <c r="AJ192" s="87" t="s">
        <v>91</v>
      </c>
      <c r="AK192" s="87">
        <v>1</v>
      </c>
      <c r="BB192" s="163" t="s">
        <v>73</v>
      </c>
      <c r="BM192" s="82">
        <f t="shared" si="20"/>
        <v>0</v>
      </c>
      <c r="BN192" s="82">
        <f t="shared" si="21"/>
        <v>0</v>
      </c>
      <c r="BO192" s="82">
        <f t="shared" si="22"/>
        <v>0</v>
      </c>
      <c r="BP192" s="82">
        <f t="shared" si="23"/>
        <v>0</v>
      </c>
    </row>
    <row r="193" spans="1:68" ht="27" customHeight="1" x14ac:dyDescent="0.25">
      <c r="A193" s="64" t="s">
        <v>294</v>
      </c>
      <c r="B193" s="64" t="s">
        <v>295</v>
      </c>
      <c r="C193" s="37">
        <v>4301070960</v>
      </c>
      <c r="D193" s="214">
        <v>4607111038623</v>
      </c>
      <c r="E193" s="214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89</v>
      </c>
      <c r="L193" s="38" t="s">
        <v>90</v>
      </c>
      <c r="M193" s="39" t="s">
        <v>88</v>
      </c>
      <c r="N193" s="39"/>
      <c r="O193" s="38">
        <v>180</v>
      </c>
      <c r="P193" s="26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16"/>
      <c r="R193" s="216"/>
      <c r="S193" s="216"/>
      <c r="T193" s="217"/>
      <c r="U193" s="40" t="s">
        <v>49</v>
      </c>
      <c r="V193" s="40" t="s">
        <v>49</v>
      </c>
      <c r="W193" s="41" t="s">
        <v>42</v>
      </c>
      <c r="X193" s="59">
        <v>0</v>
      </c>
      <c r="Y193" s="56">
        <f t="shared" si="18"/>
        <v>0</v>
      </c>
      <c r="Z193" s="42">
        <f t="shared" si="19"/>
        <v>0</v>
      </c>
      <c r="AA193" s="69" t="s">
        <v>49</v>
      </c>
      <c r="AB193" s="70" t="s">
        <v>49</v>
      </c>
      <c r="AC193" s="85"/>
      <c r="AG193" s="82"/>
      <c r="AJ193" s="87" t="s">
        <v>91</v>
      </c>
      <c r="AK193" s="87">
        <v>1</v>
      </c>
      <c r="BB193" s="164" t="s">
        <v>73</v>
      </c>
      <c r="BM193" s="82">
        <f t="shared" si="20"/>
        <v>0</v>
      </c>
      <c r="BN193" s="82">
        <f t="shared" si="21"/>
        <v>0</v>
      </c>
      <c r="BO193" s="82">
        <f t="shared" si="22"/>
        <v>0</v>
      </c>
      <c r="BP193" s="82">
        <f t="shared" si="23"/>
        <v>0</v>
      </c>
    </row>
    <row r="194" spans="1:68" x14ac:dyDescent="0.2">
      <c r="A194" s="211"/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23"/>
      <c r="P194" s="220" t="s">
        <v>43</v>
      </c>
      <c r="Q194" s="221"/>
      <c r="R194" s="221"/>
      <c r="S194" s="221"/>
      <c r="T194" s="221"/>
      <c r="U194" s="221"/>
      <c r="V194" s="222"/>
      <c r="W194" s="43" t="s">
        <v>42</v>
      </c>
      <c r="X194" s="44">
        <f>IFERROR(SUM(X188:X193),"0")</f>
        <v>0</v>
      </c>
      <c r="Y194" s="44">
        <f>IFERROR(SUM(Y188:Y193),"0")</f>
        <v>0</v>
      </c>
      <c r="Z194" s="44">
        <f>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211"/>
      <c r="B195" s="211"/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23"/>
      <c r="P195" s="220" t="s">
        <v>43</v>
      </c>
      <c r="Q195" s="221"/>
      <c r="R195" s="221"/>
      <c r="S195" s="221"/>
      <c r="T195" s="221"/>
      <c r="U195" s="221"/>
      <c r="V195" s="222"/>
      <c r="W195" s="43" t="s">
        <v>0</v>
      </c>
      <c r="X195" s="44">
        <f>IFERROR(SUMPRODUCT(X188:X193*H188:H193),"0")</f>
        <v>0</v>
      </c>
      <c r="Y195" s="44">
        <f>IFERROR(SUMPRODUCT(Y188:Y193*H188:H193),"0")</f>
        <v>0</v>
      </c>
      <c r="Z195" s="43"/>
      <c r="AA195" s="68"/>
      <c r="AB195" s="68"/>
      <c r="AC195" s="68"/>
    </row>
    <row r="196" spans="1:68" ht="16.5" customHeight="1" x14ac:dyDescent="0.25">
      <c r="A196" s="253" t="s">
        <v>296</v>
      </c>
      <c r="B196" s="253"/>
      <c r="C196" s="253"/>
      <c r="D196" s="253"/>
      <c r="E196" s="253"/>
      <c r="F196" s="253"/>
      <c r="G196" s="253"/>
      <c r="H196" s="253"/>
      <c r="I196" s="253"/>
      <c r="J196" s="253"/>
      <c r="K196" s="253"/>
      <c r="L196" s="253"/>
      <c r="M196" s="253"/>
      <c r="N196" s="253"/>
      <c r="O196" s="253"/>
      <c r="P196" s="253"/>
      <c r="Q196" s="253"/>
      <c r="R196" s="253"/>
      <c r="S196" s="253"/>
      <c r="T196" s="253"/>
      <c r="U196" s="253"/>
      <c r="V196" s="253"/>
      <c r="W196" s="253"/>
      <c r="X196" s="253"/>
      <c r="Y196" s="253"/>
      <c r="Z196" s="253"/>
      <c r="AA196" s="66"/>
      <c r="AB196" s="66"/>
      <c r="AC196" s="83"/>
    </row>
    <row r="197" spans="1:68" ht="14.25" customHeight="1" x14ac:dyDescent="0.25">
      <c r="A197" s="240" t="s">
        <v>85</v>
      </c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  <c r="AA197" s="67"/>
      <c r="AB197" s="67"/>
      <c r="AC197" s="84"/>
    </row>
    <row r="198" spans="1:68" ht="27" customHeight="1" x14ac:dyDescent="0.25">
      <c r="A198" s="64" t="s">
        <v>297</v>
      </c>
      <c r="B198" s="64" t="s">
        <v>298</v>
      </c>
      <c r="C198" s="37">
        <v>4301070915</v>
      </c>
      <c r="D198" s="214">
        <v>4607111035882</v>
      </c>
      <c r="E198" s="214"/>
      <c r="F198" s="63">
        <v>0.43</v>
      </c>
      <c r="G198" s="38">
        <v>16</v>
      </c>
      <c r="H198" s="63">
        <v>6.88</v>
      </c>
      <c r="I198" s="63">
        <v>7.19</v>
      </c>
      <c r="J198" s="38">
        <v>84</v>
      </c>
      <c r="K198" s="38" t="s">
        <v>89</v>
      </c>
      <c r="L198" s="38" t="s">
        <v>90</v>
      </c>
      <c r="M198" s="39" t="s">
        <v>88</v>
      </c>
      <c r="N198" s="39"/>
      <c r="O198" s="38">
        <v>180</v>
      </c>
      <c r="P198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16"/>
      <c r="R198" s="216"/>
      <c r="S198" s="216"/>
      <c r="T198" s="217"/>
      <c r="U198" s="40" t="s">
        <v>49</v>
      </c>
      <c r="V198" s="40" t="s">
        <v>49</v>
      </c>
      <c r="W198" s="41" t="s">
        <v>42</v>
      </c>
      <c r="X198" s="59">
        <v>0</v>
      </c>
      <c r="Y198" s="56">
        <f>IFERROR(IF(X198="","",X198),"")</f>
        <v>0</v>
      </c>
      <c r="Z198" s="42">
        <f>IFERROR(IF(X198="","",X198*0.0155),"")</f>
        <v>0</v>
      </c>
      <c r="AA198" s="69" t="s">
        <v>49</v>
      </c>
      <c r="AB198" s="70" t="s">
        <v>49</v>
      </c>
      <c r="AC198" s="85"/>
      <c r="AG198" s="82"/>
      <c r="AJ198" s="87" t="s">
        <v>91</v>
      </c>
      <c r="AK198" s="87">
        <v>1</v>
      </c>
      <c r="BB198" s="165" t="s">
        <v>73</v>
      </c>
      <c r="BM198" s="82">
        <f>IFERROR(X198*I198,"0")</f>
        <v>0</v>
      </c>
      <c r="BN198" s="82">
        <f>IFERROR(Y198*I198,"0")</f>
        <v>0</v>
      </c>
      <c r="BO198" s="82">
        <f>IFERROR(X198/J198,"0")</f>
        <v>0</v>
      </c>
      <c r="BP198" s="82">
        <f>IFERROR(Y198/J198,"0")</f>
        <v>0</v>
      </c>
    </row>
    <row r="199" spans="1:68" ht="27" customHeight="1" x14ac:dyDescent="0.25">
      <c r="A199" s="64" t="s">
        <v>299</v>
      </c>
      <c r="B199" s="64" t="s">
        <v>300</v>
      </c>
      <c r="C199" s="37">
        <v>4301070921</v>
      </c>
      <c r="D199" s="214">
        <v>4607111035905</v>
      </c>
      <c r="E199" s="214"/>
      <c r="F199" s="63">
        <v>0.9</v>
      </c>
      <c r="G199" s="38">
        <v>8</v>
      </c>
      <c r="H199" s="63">
        <v>7.2</v>
      </c>
      <c r="I199" s="63">
        <v>7.47</v>
      </c>
      <c r="J199" s="38">
        <v>84</v>
      </c>
      <c r="K199" s="38" t="s">
        <v>89</v>
      </c>
      <c r="L199" s="38" t="s">
        <v>90</v>
      </c>
      <c r="M199" s="39" t="s">
        <v>88</v>
      </c>
      <c r="N199" s="39"/>
      <c r="O199" s="38">
        <v>180</v>
      </c>
      <c r="P199" s="2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16"/>
      <c r="R199" s="216"/>
      <c r="S199" s="216"/>
      <c r="T199" s="217"/>
      <c r="U199" s="40" t="s">
        <v>49</v>
      </c>
      <c r="V199" s="40" t="s">
        <v>49</v>
      </c>
      <c r="W199" s="41" t="s">
        <v>42</v>
      </c>
      <c r="X199" s="59">
        <v>0</v>
      </c>
      <c r="Y199" s="56">
        <f>IFERROR(IF(X199="","",X199),"")</f>
        <v>0</v>
      </c>
      <c r="Z199" s="42">
        <f>IFERROR(IF(X199="","",X199*0.0155),"")</f>
        <v>0</v>
      </c>
      <c r="AA199" s="69" t="s">
        <v>49</v>
      </c>
      <c r="AB199" s="70" t="s">
        <v>49</v>
      </c>
      <c r="AC199" s="85"/>
      <c r="AG199" s="82"/>
      <c r="AJ199" s="87" t="s">
        <v>91</v>
      </c>
      <c r="AK199" s="87">
        <v>1</v>
      </c>
      <c r="BB199" s="166" t="s">
        <v>73</v>
      </c>
      <c r="BM199" s="82">
        <f>IFERROR(X199*I199,"0")</f>
        <v>0</v>
      </c>
      <c r="BN199" s="82">
        <f>IFERROR(Y199*I199,"0")</f>
        <v>0</v>
      </c>
      <c r="BO199" s="82">
        <f>IFERROR(X199/J199,"0")</f>
        <v>0</v>
      </c>
      <c r="BP199" s="82">
        <f>IFERROR(Y199/J199,"0")</f>
        <v>0</v>
      </c>
    </row>
    <row r="200" spans="1:68" ht="27" customHeight="1" x14ac:dyDescent="0.25">
      <c r="A200" s="64" t="s">
        <v>301</v>
      </c>
      <c r="B200" s="64" t="s">
        <v>302</v>
      </c>
      <c r="C200" s="37">
        <v>4301070917</v>
      </c>
      <c r="D200" s="214">
        <v>4607111035912</v>
      </c>
      <c r="E200" s="214"/>
      <c r="F200" s="63">
        <v>0.43</v>
      </c>
      <c r="G200" s="38">
        <v>16</v>
      </c>
      <c r="H200" s="63">
        <v>6.88</v>
      </c>
      <c r="I200" s="63">
        <v>7.19</v>
      </c>
      <c r="J200" s="38">
        <v>84</v>
      </c>
      <c r="K200" s="38" t="s">
        <v>89</v>
      </c>
      <c r="L200" s="38" t="s">
        <v>90</v>
      </c>
      <c r="M200" s="39" t="s">
        <v>88</v>
      </c>
      <c r="N200" s="39"/>
      <c r="O200" s="38">
        <v>180</v>
      </c>
      <c r="P200" s="26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16"/>
      <c r="R200" s="216"/>
      <c r="S200" s="216"/>
      <c r="T200" s="217"/>
      <c r="U200" s="40" t="s">
        <v>49</v>
      </c>
      <c r="V200" s="40" t="s">
        <v>49</v>
      </c>
      <c r="W200" s="41" t="s">
        <v>42</v>
      </c>
      <c r="X200" s="59">
        <v>0</v>
      </c>
      <c r="Y200" s="56">
        <f>IFERROR(IF(X200="","",X200),"")</f>
        <v>0</v>
      </c>
      <c r="Z200" s="42">
        <f>IFERROR(IF(X200="","",X200*0.0155),"")</f>
        <v>0</v>
      </c>
      <c r="AA200" s="69" t="s">
        <v>49</v>
      </c>
      <c r="AB200" s="70" t="s">
        <v>49</v>
      </c>
      <c r="AC200" s="85"/>
      <c r="AG200" s="82"/>
      <c r="AJ200" s="87" t="s">
        <v>91</v>
      </c>
      <c r="AK200" s="87">
        <v>1</v>
      </c>
      <c r="BB200" s="167" t="s">
        <v>73</v>
      </c>
      <c r="BM200" s="82">
        <f>IFERROR(X200*I200,"0")</f>
        <v>0</v>
      </c>
      <c r="BN200" s="82">
        <f>IFERROR(Y200*I200,"0")</f>
        <v>0</v>
      </c>
      <c r="BO200" s="82">
        <f>IFERROR(X200/J200,"0")</f>
        <v>0</v>
      </c>
      <c r="BP200" s="82">
        <f>IFERROR(Y200/J200,"0")</f>
        <v>0</v>
      </c>
    </row>
    <row r="201" spans="1:68" ht="27" customHeight="1" x14ac:dyDescent="0.25">
      <c r="A201" s="64" t="s">
        <v>303</v>
      </c>
      <c r="B201" s="64" t="s">
        <v>304</v>
      </c>
      <c r="C201" s="37">
        <v>4301070920</v>
      </c>
      <c r="D201" s="214">
        <v>4607111035929</v>
      </c>
      <c r="E201" s="214"/>
      <c r="F201" s="63">
        <v>0.9</v>
      </c>
      <c r="G201" s="38">
        <v>8</v>
      </c>
      <c r="H201" s="63">
        <v>7.2</v>
      </c>
      <c r="I201" s="63">
        <v>7.47</v>
      </c>
      <c r="J201" s="38">
        <v>84</v>
      </c>
      <c r="K201" s="38" t="s">
        <v>89</v>
      </c>
      <c r="L201" s="38" t="s">
        <v>90</v>
      </c>
      <c r="M201" s="39" t="s">
        <v>88</v>
      </c>
      <c r="N201" s="39"/>
      <c r="O201" s="38">
        <v>180</v>
      </c>
      <c r="P201" s="26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16"/>
      <c r="R201" s="216"/>
      <c r="S201" s="216"/>
      <c r="T201" s="217"/>
      <c r="U201" s="40" t="s">
        <v>49</v>
      </c>
      <c r="V201" s="40" t="s">
        <v>49</v>
      </c>
      <c r="W201" s="41" t="s">
        <v>42</v>
      </c>
      <c r="X201" s="59">
        <v>0</v>
      </c>
      <c r="Y201" s="56">
        <f>IFERROR(IF(X201="","",X201),"")</f>
        <v>0</v>
      </c>
      <c r="Z201" s="42">
        <f>IFERROR(IF(X201="","",X201*0.0155),"")</f>
        <v>0</v>
      </c>
      <c r="AA201" s="69" t="s">
        <v>49</v>
      </c>
      <c r="AB201" s="70" t="s">
        <v>49</v>
      </c>
      <c r="AC201" s="85"/>
      <c r="AG201" s="82"/>
      <c r="AJ201" s="87" t="s">
        <v>91</v>
      </c>
      <c r="AK201" s="87">
        <v>1</v>
      </c>
      <c r="BB201" s="168" t="s">
        <v>73</v>
      </c>
      <c r="BM201" s="82">
        <f>IFERROR(X201*I201,"0")</f>
        <v>0</v>
      </c>
      <c r="BN201" s="82">
        <f>IFERROR(Y201*I201,"0")</f>
        <v>0</v>
      </c>
      <c r="BO201" s="82">
        <f>IFERROR(X201/J201,"0")</f>
        <v>0</v>
      </c>
      <c r="BP201" s="82">
        <f>IFERROR(Y201/J201,"0")</f>
        <v>0</v>
      </c>
    </row>
    <row r="202" spans="1:68" x14ac:dyDescent="0.2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23"/>
      <c r="P202" s="220" t="s">
        <v>43</v>
      </c>
      <c r="Q202" s="221"/>
      <c r="R202" s="221"/>
      <c r="S202" s="221"/>
      <c r="T202" s="221"/>
      <c r="U202" s="221"/>
      <c r="V202" s="222"/>
      <c r="W202" s="43" t="s">
        <v>42</v>
      </c>
      <c r="X202" s="44">
        <f>IFERROR(SUM(X198:X201),"0")</f>
        <v>0</v>
      </c>
      <c r="Y202" s="44">
        <f>IFERROR(SUM(Y198:Y201),"0")</f>
        <v>0</v>
      </c>
      <c r="Z202" s="44">
        <f>IFERROR(IF(Z198="",0,Z198),"0")+IFERROR(IF(Z199="",0,Z199),"0")+IFERROR(IF(Z200="",0,Z200),"0")+IFERROR(IF(Z201="",0,Z201),"0")</f>
        <v>0</v>
      </c>
      <c r="AA202" s="68"/>
      <c r="AB202" s="68"/>
      <c r="AC202" s="68"/>
    </row>
    <row r="203" spans="1:68" x14ac:dyDescent="0.2">
      <c r="A203" s="211"/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23"/>
      <c r="P203" s="220" t="s">
        <v>43</v>
      </c>
      <c r="Q203" s="221"/>
      <c r="R203" s="221"/>
      <c r="S203" s="221"/>
      <c r="T203" s="221"/>
      <c r="U203" s="221"/>
      <c r="V203" s="222"/>
      <c r="W203" s="43" t="s">
        <v>0</v>
      </c>
      <c r="X203" s="44">
        <f>IFERROR(SUMPRODUCT(X198:X201*H198:H201),"0")</f>
        <v>0</v>
      </c>
      <c r="Y203" s="44">
        <f>IFERROR(SUMPRODUCT(Y198:Y201*H198:H201),"0")</f>
        <v>0</v>
      </c>
      <c r="Z203" s="43"/>
      <c r="AA203" s="68"/>
      <c r="AB203" s="68"/>
      <c r="AC203" s="68"/>
    </row>
    <row r="204" spans="1:68" ht="16.5" customHeight="1" x14ac:dyDescent="0.25">
      <c r="A204" s="253" t="s">
        <v>305</v>
      </c>
      <c r="B204" s="253"/>
      <c r="C204" s="253"/>
      <c r="D204" s="253"/>
      <c r="E204" s="253"/>
      <c r="F204" s="253"/>
      <c r="G204" s="253"/>
      <c r="H204" s="253"/>
      <c r="I204" s="253"/>
      <c r="J204" s="253"/>
      <c r="K204" s="253"/>
      <c r="L204" s="253"/>
      <c r="M204" s="253"/>
      <c r="N204" s="253"/>
      <c r="O204" s="253"/>
      <c r="P204" s="253"/>
      <c r="Q204" s="253"/>
      <c r="R204" s="253"/>
      <c r="S204" s="253"/>
      <c r="T204" s="253"/>
      <c r="U204" s="253"/>
      <c r="V204" s="253"/>
      <c r="W204" s="253"/>
      <c r="X204" s="253"/>
      <c r="Y204" s="253"/>
      <c r="Z204" s="253"/>
      <c r="AA204" s="66"/>
      <c r="AB204" s="66"/>
      <c r="AC204" s="83"/>
    </row>
    <row r="205" spans="1:68" ht="14.25" customHeight="1" x14ac:dyDescent="0.25">
      <c r="A205" s="240" t="s">
        <v>270</v>
      </c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  <c r="AA205" s="67"/>
      <c r="AB205" s="67"/>
      <c r="AC205" s="84"/>
    </row>
    <row r="206" spans="1:68" ht="27" customHeight="1" x14ac:dyDescent="0.25">
      <c r="A206" s="64" t="s">
        <v>306</v>
      </c>
      <c r="B206" s="64" t="s">
        <v>307</v>
      </c>
      <c r="C206" s="37">
        <v>4301051320</v>
      </c>
      <c r="D206" s="214">
        <v>4680115881334</v>
      </c>
      <c r="E206" s="214"/>
      <c r="F206" s="63">
        <v>0.33</v>
      </c>
      <c r="G206" s="38">
        <v>6</v>
      </c>
      <c r="H206" s="63">
        <v>1.98</v>
      </c>
      <c r="I206" s="63">
        <v>2.27</v>
      </c>
      <c r="J206" s="38">
        <v>156</v>
      </c>
      <c r="K206" s="38" t="s">
        <v>89</v>
      </c>
      <c r="L206" s="38" t="s">
        <v>90</v>
      </c>
      <c r="M206" s="39" t="s">
        <v>274</v>
      </c>
      <c r="N206" s="39"/>
      <c r="O206" s="38">
        <v>365</v>
      </c>
      <c r="P206" s="25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16"/>
      <c r="R206" s="216"/>
      <c r="S206" s="216"/>
      <c r="T206" s="217"/>
      <c r="U206" s="40" t="s">
        <v>49</v>
      </c>
      <c r="V206" s="40" t="s">
        <v>49</v>
      </c>
      <c r="W206" s="41" t="s">
        <v>42</v>
      </c>
      <c r="X206" s="59">
        <v>0</v>
      </c>
      <c r="Y206" s="56">
        <f>IFERROR(IF(X206="","",X206),"")</f>
        <v>0</v>
      </c>
      <c r="Z206" s="42">
        <f>IFERROR(IF(X206="","",X206*0.00753),"")</f>
        <v>0</v>
      </c>
      <c r="AA206" s="69" t="s">
        <v>49</v>
      </c>
      <c r="AB206" s="70" t="s">
        <v>49</v>
      </c>
      <c r="AC206" s="85"/>
      <c r="AG206" s="82"/>
      <c r="AJ206" s="87" t="s">
        <v>91</v>
      </c>
      <c r="AK206" s="87">
        <v>1</v>
      </c>
      <c r="BB206" s="169" t="s">
        <v>273</v>
      </c>
      <c r="BM206" s="82">
        <f>IFERROR(X206*I206,"0")</f>
        <v>0</v>
      </c>
      <c r="BN206" s="82">
        <f>IFERROR(Y206*I206,"0")</f>
        <v>0</v>
      </c>
      <c r="BO206" s="82">
        <f>IFERROR(X206/J206,"0")</f>
        <v>0</v>
      </c>
      <c r="BP206" s="82">
        <f>IFERROR(Y206/J206,"0")</f>
        <v>0</v>
      </c>
    </row>
    <row r="207" spans="1:68" x14ac:dyDescent="0.2">
      <c r="A207" s="211"/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23"/>
      <c r="P207" s="220" t="s">
        <v>43</v>
      </c>
      <c r="Q207" s="221"/>
      <c r="R207" s="221"/>
      <c r="S207" s="221"/>
      <c r="T207" s="221"/>
      <c r="U207" s="221"/>
      <c r="V207" s="222"/>
      <c r="W207" s="43" t="s">
        <v>42</v>
      </c>
      <c r="X207" s="44">
        <f>IFERROR(SUM(X206:X206),"0")</f>
        <v>0</v>
      </c>
      <c r="Y207" s="44">
        <f>IFERROR(SUM(Y206:Y206),"0")</f>
        <v>0</v>
      </c>
      <c r="Z207" s="44">
        <f>IFERROR(IF(Z206="",0,Z206),"0")</f>
        <v>0</v>
      </c>
      <c r="AA207" s="68"/>
      <c r="AB207" s="68"/>
      <c r="AC207" s="68"/>
    </row>
    <row r="208" spans="1:68" x14ac:dyDescent="0.2">
      <c r="A208" s="211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23"/>
      <c r="P208" s="220" t="s">
        <v>43</v>
      </c>
      <c r="Q208" s="221"/>
      <c r="R208" s="221"/>
      <c r="S208" s="221"/>
      <c r="T208" s="221"/>
      <c r="U208" s="221"/>
      <c r="V208" s="222"/>
      <c r="W208" s="43" t="s">
        <v>0</v>
      </c>
      <c r="X208" s="44">
        <f>IFERROR(SUMPRODUCT(X206:X206*H206:H206),"0")</f>
        <v>0</v>
      </c>
      <c r="Y208" s="44">
        <f>IFERROR(SUMPRODUCT(Y206:Y206*H206:H206),"0")</f>
        <v>0</v>
      </c>
      <c r="Z208" s="43"/>
      <c r="AA208" s="68"/>
      <c r="AB208" s="68"/>
      <c r="AC208" s="68"/>
    </row>
    <row r="209" spans="1:68" ht="16.5" customHeight="1" x14ac:dyDescent="0.25">
      <c r="A209" s="253" t="s">
        <v>308</v>
      </c>
      <c r="B209" s="253"/>
      <c r="C209" s="253"/>
      <c r="D209" s="253"/>
      <c r="E209" s="253"/>
      <c r="F209" s="253"/>
      <c r="G209" s="253"/>
      <c r="H209" s="253"/>
      <c r="I209" s="253"/>
      <c r="J209" s="253"/>
      <c r="K209" s="253"/>
      <c r="L209" s="253"/>
      <c r="M209" s="253"/>
      <c r="N209" s="253"/>
      <c r="O209" s="253"/>
      <c r="P209" s="253"/>
      <c r="Q209" s="253"/>
      <c r="R209" s="253"/>
      <c r="S209" s="253"/>
      <c r="T209" s="253"/>
      <c r="U209" s="253"/>
      <c r="V209" s="253"/>
      <c r="W209" s="253"/>
      <c r="X209" s="253"/>
      <c r="Y209" s="253"/>
      <c r="Z209" s="253"/>
      <c r="AA209" s="66"/>
      <c r="AB209" s="66"/>
      <c r="AC209" s="83"/>
    </row>
    <row r="210" spans="1:68" ht="14.25" customHeight="1" x14ac:dyDescent="0.25">
      <c r="A210" s="240" t="s">
        <v>85</v>
      </c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  <c r="AA210" s="67"/>
      <c r="AB210" s="67"/>
      <c r="AC210" s="84"/>
    </row>
    <row r="211" spans="1:68" ht="16.5" customHeight="1" x14ac:dyDescent="0.25">
      <c r="A211" s="64" t="s">
        <v>309</v>
      </c>
      <c r="B211" s="64" t="s">
        <v>310</v>
      </c>
      <c r="C211" s="37">
        <v>4301071063</v>
      </c>
      <c r="D211" s="214">
        <v>4607111039019</v>
      </c>
      <c r="E211" s="214"/>
      <c r="F211" s="63">
        <v>0.43</v>
      </c>
      <c r="G211" s="38">
        <v>16</v>
      </c>
      <c r="H211" s="63">
        <v>6.88</v>
      </c>
      <c r="I211" s="63">
        <v>7.2060000000000004</v>
      </c>
      <c r="J211" s="38">
        <v>84</v>
      </c>
      <c r="K211" s="38" t="s">
        <v>89</v>
      </c>
      <c r="L211" s="38" t="s">
        <v>90</v>
      </c>
      <c r="M211" s="39" t="s">
        <v>88</v>
      </c>
      <c r="N211" s="39"/>
      <c r="O211" s="38">
        <v>180</v>
      </c>
      <c r="P211" s="257" t="s">
        <v>311</v>
      </c>
      <c r="Q211" s="216"/>
      <c r="R211" s="216"/>
      <c r="S211" s="216"/>
      <c r="T211" s="217"/>
      <c r="U211" s="40" t="s">
        <v>49</v>
      </c>
      <c r="V211" s="40" t="s">
        <v>49</v>
      </c>
      <c r="W211" s="41" t="s">
        <v>42</v>
      </c>
      <c r="X211" s="59">
        <v>0</v>
      </c>
      <c r="Y211" s="56">
        <f>IFERROR(IF(X211="","",X211),"")</f>
        <v>0</v>
      </c>
      <c r="Z211" s="42">
        <f>IFERROR(IF(X211="","",X211*0.0155),"")</f>
        <v>0</v>
      </c>
      <c r="AA211" s="69" t="s">
        <v>49</v>
      </c>
      <c r="AB211" s="70" t="s">
        <v>49</v>
      </c>
      <c r="AC211" s="85"/>
      <c r="AG211" s="82"/>
      <c r="AJ211" s="87" t="s">
        <v>91</v>
      </c>
      <c r="AK211" s="87">
        <v>1</v>
      </c>
      <c r="BB211" s="170" t="s">
        <v>73</v>
      </c>
      <c r="BM211" s="82">
        <f>IFERROR(X211*I211,"0")</f>
        <v>0</v>
      </c>
      <c r="BN211" s="82">
        <f>IFERROR(Y211*I211,"0")</f>
        <v>0</v>
      </c>
      <c r="BO211" s="82">
        <f>IFERROR(X211/J211,"0")</f>
        <v>0</v>
      </c>
      <c r="BP211" s="82">
        <f>IFERROR(Y211/J211,"0")</f>
        <v>0</v>
      </c>
    </row>
    <row r="212" spans="1:68" ht="16.5" customHeight="1" x14ac:dyDescent="0.25">
      <c r="A212" s="64" t="s">
        <v>312</v>
      </c>
      <c r="B212" s="64" t="s">
        <v>313</v>
      </c>
      <c r="C212" s="37">
        <v>4301071000</v>
      </c>
      <c r="D212" s="214">
        <v>4607111038708</v>
      </c>
      <c r="E212" s="214"/>
      <c r="F212" s="63">
        <v>0.8</v>
      </c>
      <c r="G212" s="38">
        <v>8</v>
      </c>
      <c r="H212" s="63">
        <v>6.4</v>
      </c>
      <c r="I212" s="63">
        <v>6.67</v>
      </c>
      <c r="J212" s="38">
        <v>84</v>
      </c>
      <c r="K212" s="38" t="s">
        <v>89</v>
      </c>
      <c r="L212" s="38" t="s">
        <v>90</v>
      </c>
      <c r="M212" s="39" t="s">
        <v>88</v>
      </c>
      <c r="N212" s="39"/>
      <c r="O212" s="38">
        <v>180</v>
      </c>
      <c r="P212" s="2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16"/>
      <c r="R212" s="216"/>
      <c r="S212" s="216"/>
      <c r="T212" s="217"/>
      <c r="U212" s="40" t="s">
        <v>49</v>
      </c>
      <c r="V212" s="40" t="s">
        <v>49</v>
      </c>
      <c r="W212" s="41" t="s">
        <v>42</v>
      </c>
      <c r="X212" s="59">
        <v>0</v>
      </c>
      <c r="Y212" s="56">
        <f>IFERROR(IF(X212="","",X212),"")</f>
        <v>0</v>
      </c>
      <c r="Z212" s="42">
        <f>IFERROR(IF(X212="","",X212*0.0155),"")</f>
        <v>0</v>
      </c>
      <c r="AA212" s="69" t="s">
        <v>49</v>
      </c>
      <c r="AB212" s="70" t="s">
        <v>49</v>
      </c>
      <c r="AC212" s="85"/>
      <c r="AG212" s="82"/>
      <c r="AJ212" s="87" t="s">
        <v>91</v>
      </c>
      <c r="AK212" s="87">
        <v>1</v>
      </c>
      <c r="BB212" s="171" t="s">
        <v>73</v>
      </c>
      <c r="BM212" s="82">
        <f>IFERROR(X212*I212,"0")</f>
        <v>0</v>
      </c>
      <c r="BN212" s="82">
        <f>IFERROR(Y212*I212,"0")</f>
        <v>0</v>
      </c>
      <c r="BO212" s="82">
        <f>IFERROR(X212/J212,"0")</f>
        <v>0</v>
      </c>
      <c r="BP212" s="82">
        <f>IFERROR(Y212/J212,"0")</f>
        <v>0</v>
      </c>
    </row>
    <row r="213" spans="1:68" x14ac:dyDescent="0.2">
      <c r="A213" s="211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23"/>
      <c r="P213" s="220" t="s">
        <v>43</v>
      </c>
      <c r="Q213" s="221"/>
      <c r="R213" s="221"/>
      <c r="S213" s="221"/>
      <c r="T213" s="221"/>
      <c r="U213" s="221"/>
      <c r="V213" s="222"/>
      <c r="W213" s="43" t="s">
        <v>42</v>
      </c>
      <c r="X213" s="44">
        <f>IFERROR(SUM(X211:X212),"0")</f>
        <v>0</v>
      </c>
      <c r="Y213" s="44">
        <f>IFERROR(SUM(Y211:Y212),"0")</f>
        <v>0</v>
      </c>
      <c r="Z213" s="44">
        <f>IFERROR(IF(Z211="",0,Z211),"0")+IFERROR(IF(Z212="",0,Z212),"0")</f>
        <v>0</v>
      </c>
      <c r="AA213" s="68"/>
      <c r="AB213" s="68"/>
      <c r="AC213" s="68"/>
    </row>
    <row r="214" spans="1:68" x14ac:dyDescent="0.2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23"/>
      <c r="P214" s="220" t="s">
        <v>43</v>
      </c>
      <c r="Q214" s="221"/>
      <c r="R214" s="221"/>
      <c r="S214" s="221"/>
      <c r="T214" s="221"/>
      <c r="U214" s="221"/>
      <c r="V214" s="222"/>
      <c r="W214" s="43" t="s">
        <v>0</v>
      </c>
      <c r="X214" s="44">
        <f>IFERROR(SUMPRODUCT(X211:X212*H211:H212),"0")</f>
        <v>0</v>
      </c>
      <c r="Y214" s="44">
        <f>IFERROR(SUMPRODUCT(Y211:Y212*H211:H212),"0")</f>
        <v>0</v>
      </c>
      <c r="Z214" s="43"/>
      <c r="AA214" s="68"/>
      <c r="AB214" s="68"/>
      <c r="AC214" s="68"/>
    </row>
    <row r="215" spans="1:68" ht="27.75" customHeight="1" x14ac:dyDescent="0.2">
      <c r="A215" s="252" t="s">
        <v>314</v>
      </c>
      <c r="B215" s="252"/>
      <c r="C215" s="252"/>
      <c r="D215" s="252"/>
      <c r="E215" s="252"/>
      <c r="F215" s="252"/>
      <c r="G215" s="252"/>
      <c r="H215" s="252"/>
      <c r="I215" s="252"/>
      <c r="J215" s="252"/>
      <c r="K215" s="252"/>
      <c r="L215" s="252"/>
      <c r="M215" s="252"/>
      <c r="N215" s="252"/>
      <c r="O215" s="252"/>
      <c r="P215" s="252"/>
      <c r="Q215" s="252"/>
      <c r="R215" s="252"/>
      <c r="S215" s="252"/>
      <c r="T215" s="252"/>
      <c r="U215" s="252"/>
      <c r="V215" s="252"/>
      <c r="W215" s="252"/>
      <c r="X215" s="252"/>
      <c r="Y215" s="252"/>
      <c r="Z215" s="252"/>
      <c r="AA215" s="55"/>
      <c r="AB215" s="55"/>
      <c r="AC215" s="55"/>
    </row>
    <row r="216" spans="1:68" ht="16.5" customHeight="1" x14ac:dyDescent="0.25">
      <c r="A216" s="253" t="s">
        <v>315</v>
      </c>
      <c r="B216" s="253"/>
      <c r="C216" s="253"/>
      <c r="D216" s="253"/>
      <c r="E216" s="253"/>
      <c r="F216" s="253"/>
      <c r="G216" s="253"/>
      <c r="H216" s="253"/>
      <c r="I216" s="253"/>
      <c r="J216" s="253"/>
      <c r="K216" s="253"/>
      <c r="L216" s="253"/>
      <c r="M216" s="253"/>
      <c r="N216" s="253"/>
      <c r="O216" s="253"/>
      <c r="P216" s="253"/>
      <c r="Q216" s="253"/>
      <c r="R216" s="253"/>
      <c r="S216" s="253"/>
      <c r="T216" s="253"/>
      <c r="U216" s="253"/>
      <c r="V216" s="253"/>
      <c r="W216" s="253"/>
      <c r="X216" s="253"/>
      <c r="Y216" s="253"/>
      <c r="Z216" s="253"/>
      <c r="AA216" s="66"/>
      <c r="AB216" s="66"/>
      <c r="AC216" s="83"/>
    </row>
    <row r="217" spans="1:68" ht="14.25" customHeight="1" x14ac:dyDescent="0.25">
      <c r="A217" s="240" t="s">
        <v>85</v>
      </c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67"/>
      <c r="AB217" s="67"/>
      <c r="AC217" s="84"/>
    </row>
    <row r="218" spans="1:68" ht="27" customHeight="1" x14ac:dyDescent="0.25">
      <c r="A218" s="64" t="s">
        <v>316</v>
      </c>
      <c r="B218" s="64" t="s">
        <v>317</v>
      </c>
      <c r="C218" s="37">
        <v>4301071036</v>
      </c>
      <c r="D218" s="214">
        <v>4607111036162</v>
      </c>
      <c r="E218" s="214"/>
      <c r="F218" s="63">
        <v>0.8</v>
      </c>
      <c r="G218" s="38">
        <v>8</v>
      </c>
      <c r="H218" s="63">
        <v>6.4</v>
      </c>
      <c r="I218" s="63">
        <v>6.6811999999999996</v>
      </c>
      <c r="J218" s="38">
        <v>84</v>
      </c>
      <c r="K218" s="38" t="s">
        <v>89</v>
      </c>
      <c r="L218" s="38" t="s">
        <v>90</v>
      </c>
      <c r="M218" s="39" t="s">
        <v>88</v>
      </c>
      <c r="N218" s="39"/>
      <c r="O218" s="38">
        <v>90</v>
      </c>
      <c r="P218" s="256" t="s">
        <v>318</v>
      </c>
      <c r="Q218" s="216"/>
      <c r="R218" s="216"/>
      <c r="S218" s="216"/>
      <c r="T218" s="217"/>
      <c r="U218" s="40" t="s">
        <v>49</v>
      </c>
      <c r="V218" s="40" t="s">
        <v>49</v>
      </c>
      <c r="W218" s="41" t="s">
        <v>42</v>
      </c>
      <c r="X218" s="59">
        <v>0</v>
      </c>
      <c r="Y218" s="56">
        <f>IFERROR(IF(X218="","",X218),"")</f>
        <v>0</v>
      </c>
      <c r="Z218" s="42">
        <f>IFERROR(IF(X218="","",X218*0.0155),"")</f>
        <v>0</v>
      </c>
      <c r="AA218" s="69" t="s">
        <v>49</v>
      </c>
      <c r="AB218" s="70" t="s">
        <v>49</v>
      </c>
      <c r="AC218" s="85"/>
      <c r="AG218" s="82"/>
      <c r="AJ218" s="87" t="s">
        <v>91</v>
      </c>
      <c r="AK218" s="87">
        <v>1</v>
      </c>
      <c r="BB218" s="172" t="s">
        <v>73</v>
      </c>
      <c r="BM218" s="82">
        <f>IFERROR(X218*I218,"0")</f>
        <v>0</v>
      </c>
      <c r="BN218" s="82">
        <f>IFERROR(Y218*I218,"0")</f>
        <v>0</v>
      </c>
      <c r="BO218" s="82">
        <f>IFERROR(X218/J218,"0")</f>
        <v>0</v>
      </c>
      <c r="BP218" s="82">
        <f>IFERROR(Y218/J218,"0")</f>
        <v>0</v>
      </c>
    </row>
    <row r="219" spans="1:68" x14ac:dyDescent="0.2">
      <c r="A219" s="211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23"/>
      <c r="P219" s="220" t="s">
        <v>43</v>
      </c>
      <c r="Q219" s="221"/>
      <c r="R219" s="221"/>
      <c r="S219" s="221"/>
      <c r="T219" s="221"/>
      <c r="U219" s="221"/>
      <c r="V219" s="222"/>
      <c r="W219" s="43" t="s">
        <v>42</v>
      </c>
      <c r="X219" s="44">
        <f>IFERROR(SUM(X218:X218),"0")</f>
        <v>0</v>
      </c>
      <c r="Y219" s="44">
        <f>IFERROR(SUM(Y218:Y218),"0")</f>
        <v>0</v>
      </c>
      <c r="Z219" s="44">
        <f>IFERROR(IF(Z218="",0,Z218),"0")</f>
        <v>0</v>
      </c>
      <c r="AA219" s="68"/>
      <c r="AB219" s="68"/>
      <c r="AC219" s="68"/>
    </row>
    <row r="220" spans="1:68" x14ac:dyDescent="0.2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23"/>
      <c r="P220" s="220" t="s">
        <v>43</v>
      </c>
      <c r="Q220" s="221"/>
      <c r="R220" s="221"/>
      <c r="S220" s="221"/>
      <c r="T220" s="221"/>
      <c r="U220" s="221"/>
      <c r="V220" s="222"/>
      <c r="W220" s="43" t="s">
        <v>0</v>
      </c>
      <c r="X220" s="44">
        <f>IFERROR(SUMPRODUCT(X218:X218*H218:H218),"0")</f>
        <v>0</v>
      </c>
      <c r="Y220" s="44">
        <f>IFERROR(SUMPRODUCT(Y218:Y218*H218:H218),"0")</f>
        <v>0</v>
      </c>
      <c r="Z220" s="43"/>
      <c r="AA220" s="68"/>
      <c r="AB220" s="68"/>
      <c r="AC220" s="68"/>
    </row>
    <row r="221" spans="1:68" ht="27.75" customHeight="1" x14ac:dyDescent="0.2">
      <c r="A221" s="252" t="s">
        <v>319</v>
      </c>
      <c r="B221" s="252"/>
      <c r="C221" s="252"/>
      <c r="D221" s="252"/>
      <c r="E221" s="252"/>
      <c r="F221" s="252"/>
      <c r="G221" s="252"/>
      <c r="H221" s="252"/>
      <c r="I221" s="252"/>
      <c r="J221" s="252"/>
      <c r="K221" s="252"/>
      <c r="L221" s="252"/>
      <c r="M221" s="252"/>
      <c r="N221" s="252"/>
      <c r="O221" s="252"/>
      <c r="P221" s="252"/>
      <c r="Q221" s="252"/>
      <c r="R221" s="252"/>
      <c r="S221" s="252"/>
      <c r="T221" s="252"/>
      <c r="U221" s="252"/>
      <c r="V221" s="252"/>
      <c r="W221" s="252"/>
      <c r="X221" s="252"/>
      <c r="Y221" s="252"/>
      <c r="Z221" s="252"/>
      <c r="AA221" s="55"/>
      <c r="AB221" s="55"/>
      <c r="AC221" s="55"/>
    </row>
    <row r="222" spans="1:68" ht="16.5" customHeight="1" x14ac:dyDescent="0.25">
      <c r="A222" s="253" t="s">
        <v>320</v>
      </c>
      <c r="B222" s="253"/>
      <c r="C222" s="253"/>
      <c r="D222" s="253"/>
      <c r="E222" s="253"/>
      <c r="F222" s="253"/>
      <c r="G222" s="253"/>
      <c r="H222" s="253"/>
      <c r="I222" s="253"/>
      <c r="J222" s="253"/>
      <c r="K222" s="253"/>
      <c r="L222" s="253"/>
      <c r="M222" s="253"/>
      <c r="N222" s="253"/>
      <c r="O222" s="253"/>
      <c r="P222" s="253"/>
      <c r="Q222" s="253"/>
      <c r="R222" s="253"/>
      <c r="S222" s="253"/>
      <c r="T222" s="253"/>
      <c r="U222" s="253"/>
      <c r="V222" s="253"/>
      <c r="W222" s="253"/>
      <c r="X222" s="253"/>
      <c r="Y222" s="253"/>
      <c r="Z222" s="253"/>
      <c r="AA222" s="66"/>
      <c r="AB222" s="66"/>
      <c r="AC222" s="83"/>
    </row>
    <row r="223" spans="1:68" ht="14.25" customHeight="1" x14ac:dyDescent="0.25">
      <c r="A223" s="240" t="s">
        <v>85</v>
      </c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67"/>
      <c r="AB223" s="67"/>
      <c r="AC223" s="84"/>
    </row>
    <row r="224" spans="1:68" ht="27" customHeight="1" x14ac:dyDescent="0.25">
      <c r="A224" s="64" t="s">
        <v>321</v>
      </c>
      <c r="B224" s="64" t="s">
        <v>322</v>
      </c>
      <c r="C224" s="37">
        <v>4301071029</v>
      </c>
      <c r="D224" s="214">
        <v>4607111035899</v>
      </c>
      <c r="E224" s="214"/>
      <c r="F224" s="63">
        <v>1</v>
      </c>
      <c r="G224" s="38">
        <v>5</v>
      </c>
      <c r="H224" s="63">
        <v>5</v>
      </c>
      <c r="I224" s="63">
        <v>5.2619999999999996</v>
      </c>
      <c r="J224" s="38">
        <v>84</v>
      </c>
      <c r="K224" s="38" t="s">
        <v>89</v>
      </c>
      <c r="L224" s="38" t="s">
        <v>90</v>
      </c>
      <c r="M224" s="39" t="s">
        <v>88</v>
      </c>
      <c r="N224" s="39"/>
      <c r="O224" s="38">
        <v>180</v>
      </c>
      <c r="P224" s="25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16"/>
      <c r="R224" s="216"/>
      <c r="S224" s="216"/>
      <c r="T224" s="217"/>
      <c r="U224" s="40" t="s">
        <v>49</v>
      </c>
      <c r="V224" s="40" t="s">
        <v>49</v>
      </c>
      <c r="W224" s="41" t="s">
        <v>42</v>
      </c>
      <c r="X224" s="59">
        <v>0</v>
      </c>
      <c r="Y224" s="56">
        <f>IFERROR(IF(X224="","",X224),"")</f>
        <v>0</v>
      </c>
      <c r="Z224" s="42">
        <f>IFERROR(IF(X224="","",X224*0.0155),"")</f>
        <v>0</v>
      </c>
      <c r="AA224" s="69" t="s">
        <v>49</v>
      </c>
      <c r="AB224" s="70" t="s">
        <v>49</v>
      </c>
      <c r="AC224" s="85"/>
      <c r="AG224" s="82"/>
      <c r="AJ224" s="87" t="s">
        <v>91</v>
      </c>
      <c r="AK224" s="87">
        <v>1</v>
      </c>
      <c r="BB224" s="173" t="s">
        <v>73</v>
      </c>
      <c r="BM224" s="82">
        <f>IFERROR(X224*I224,"0")</f>
        <v>0</v>
      </c>
      <c r="BN224" s="82">
        <f>IFERROR(Y224*I224,"0")</f>
        <v>0</v>
      </c>
      <c r="BO224" s="82">
        <f>IFERROR(X224/J224,"0")</f>
        <v>0</v>
      </c>
      <c r="BP224" s="82">
        <f>IFERROR(Y224/J224,"0")</f>
        <v>0</v>
      </c>
    </row>
    <row r="225" spans="1:68" ht="27" customHeight="1" x14ac:dyDescent="0.25">
      <c r="A225" s="64" t="s">
        <v>323</v>
      </c>
      <c r="B225" s="64" t="s">
        <v>324</v>
      </c>
      <c r="C225" s="37">
        <v>4301070991</v>
      </c>
      <c r="D225" s="214">
        <v>4607111038180</v>
      </c>
      <c r="E225" s="214"/>
      <c r="F225" s="63">
        <v>0.4</v>
      </c>
      <c r="G225" s="38">
        <v>16</v>
      </c>
      <c r="H225" s="63">
        <v>6.4</v>
      </c>
      <c r="I225" s="63">
        <v>6.71</v>
      </c>
      <c r="J225" s="38">
        <v>84</v>
      </c>
      <c r="K225" s="38" t="s">
        <v>89</v>
      </c>
      <c r="L225" s="38" t="s">
        <v>90</v>
      </c>
      <c r="M225" s="39" t="s">
        <v>88</v>
      </c>
      <c r="N225" s="39"/>
      <c r="O225" s="38">
        <v>180</v>
      </c>
      <c r="P225" s="25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16"/>
      <c r="R225" s="216"/>
      <c r="S225" s="216"/>
      <c r="T225" s="217"/>
      <c r="U225" s="40" t="s">
        <v>49</v>
      </c>
      <c r="V225" s="40" t="s">
        <v>49</v>
      </c>
      <c r="W225" s="41" t="s">
        <v>42</v>
      </c>
      <c r="X225" s="59">
        <v>0</v>
      </c>
      <c r="Y225" s="56">
        <f>IFERROR(IF(X225="","",X225),"")</f>
        <v>0</v>
      </c>
      <c r="Z225" s="42">
        <f>IFERROR(IF(X225="","",X225*0.0155),"")</f>
        <v>0</v>
      </c>
      <c r="AA225" s="69" t="s">
        <v>49</v>
      </c>
      <c r="AB225" s="70" t="s">
        <v>49</v>
      </c>
      <c r="AC225" s="85"/>
      <c r="AG225" s="82"/>
      <c r="AJ225" s="87" t="s">
        <v>91</v>
      </c>
      <c r="AK225" s="87">
        <v>1</v>
      </c>
      <c r="BB225" s="174" t="s">
        <v>73</v>
      </c>
      <c r="BM225" s="82">
        <f>IFERROR(X225*I225,"0")</f>
        <v>0</v>
      </c>
      <c r="BN225" s="82">
        <f>IFERROR(Y225*I225,"0")</f>
        <v>0</v>
      </c>
      <c r="BO225" s="82">
        <f>IFERROR(X225/J225,"0")</f>
        <v>0</v>
      </c>
      <c r="BP225" s="82">
        <f>IFERROR(Y225/J225,"0")</f>
        <v>0</v>
      </c>
    </row>
    <row r="226" spans="1:68" x14ac:dyDescent="0.2">
      <c r="A226" s="211"/>
      <c r="B226" s="211"/>
      <c r="C226" s="211"/>
      <c r="D226" s="211"/>
      <c r="E226" s="211"/>
      <c r="F226" s="211"/>
      <c r="G226" s="211"/>
      <c r="H226" s="211"/>
      <c r="I226" s="211"/>
      <c r="J226" s="211"/>
      <c r="K226" s="211"/>
      <c r="L226" s="211"/>
      <c r="M226" s="211"/>
      <c r="N226" s="211"/>
      <c r="O226" s="223"/>
      <c r="P226" s="220" t="s">
        <v>43</v>
      </c>
      <c r="Q226" s="221"/>
      <c r="R226" s="221"/>
      <c r="S226" s="221"/>
      <c r="T226" s="221"/>
      <c r="U226" s="221"/>
      <c r="V226" s="222"/>
      <c r="W226" s="43" t="s">
        <v>42</v>
      </c>
      <c r="X226" s="44">
        <f>IFERROR(SUM(X224:X225),"0")</f>
        <v>0</v>
      </c>
      <c r="Y226" s="44">
        <f>IFERROR(SUM(Y224:Y225),"0")</f>
        <v>0</v>
      </c>
      <c r="Z226" s="44">
        <f>IFERROR(IF(Z224="",0,Z224),"0")+IFERROR(IF(Z225="",0,Z225),"0")</f>
        <v>0</v>
      </c>
      <c r="AA226" s="68"/>
      <c r="AB226" s="68"/>
      <c r="AC226" s="68"/>
    </row>
    <row r="227" spans="1:68" x14ac:dyDescent="0.2">
      <c r="A227" s="211"/>
      <c r="B227" s="211"/>
      <c r="C227" s="211"/>
      <c r="D227" s="211"/>
      <c r="E227" s="211"/>
      <c r="F227" s="211"/>
      <c r="G227" s="211"/>
      <c r="H227" s="211"/>
      <c r="I227" s="211"/>
      <c r="J227" s="211"/>
      <c r="K227" s="211"/>
      <c r="L227" s="211"/>
      <c r="M227" s="211"/>
      <c r="N227" s="211"/>
      <c r="O227" s="223"/>
      <c r="P227" s="220" t="s">
        <v>43</v>
      </c>
      <c r="Q227" s="221"/>
      <c r="R227" s="221"/>
      <c r="S227" s="221"/>
      <c r="T227" s="221"/>
      <c r="U227" s="221"/>
      <c r="V227" s="222"/>
      <c r="W227" s="43" t="s">
        <v>0</v>
      </c>
      <c r="X227" s="44">
        <f>IFERROR(SUMPRODUCT(X224:X225*H224:H225),"0")</f>
        <v>0</v>
      </c>
      <c r="Y227" s="44">
        <f>IFERROR(SUMPRODUCT(Y224:Y225*H224:H225),"0")</f>
        <v>0</v>
      </c>
      <c r="Z227" s="43"/>
      <c r="AA227" s="68"/>
      <c r="AB227" s="68"/>
      <c r="AC227" s="68"/>
    </row>
    <row r="228" spans="1:68" ht="27.75" customHeight="1" x14ac:dyDescent="0.2">
      <c r="A228" s="252" t="s">
        <v>325</v>
      </c>
      <c r="B228" s="252"/>
      <c r="C228" s="252"/>
      <c r="D228" s="252"/>
      <c r="E228" s="252"/>
      <c r="F228" s="252"/>
      <c r="G228" s="252"/>
      <c r="H228" s="252"/>
      <c r="I228" s="252"/>
      <c r="J228" s="252"/>
      <c r="K228" s="252"/>
      <c r="L228" s="252"/>
      <c r="M228" s="252"/>
      <c r="N228" s="252"/>
      <c r="O228" s="252"/>
      <c r="P228" s="252"/>
      <c r="Q228" s="252"/>
      <c r="R228" s="252"/>
      <c r="S228" s="252"/>
      <c r="T228" s="252"/>
      <c r="U228" s="252"/>
      <c r="V228" s="252"/>
      <c r="W228" s="252"/>
      <c r="X228" s="252"/>
      <c r="Y228" s="252"/>
      <c r="Z228" s="252"/>
      <c r="AA228" s="55"/>
      <c r="AB228" s="55"/>
      <c r="AC228" s="55"/>
    </row>
    <row r="229" spans="1:68" ht="16.5" customHeight="1" x14ac:dyDescent="0.25">
      <c r="A229" s="253" t="s">
        <v>326</v>
      </c>
      <c r="B229" s="253"/>
      <c r="C229" s="253"/>
      <c r="D229" s="253"/>
      <c r="E229" s="253"/>
      <c r="F229" s="253"/>
      <c r="G229" s="253"/>
      <c r="H229" s="253"/>
      <c r="I229" s="253"/>
      <c r="J229" s="253"/>
      <c r="K229" s="253"/>
      <c r="L229" s="253"/>
      <c r="M229" s="253"/>
      <c r="N229" s="253"/>
      <c r="O229" s="253"/>
      <c r="P229" s="253"/>
      <c r="Q229" s="253"/>
      <c r="R229" s="253"/>
      <c r="S229" s="253"/>
      <c r="T229" s="253"/>
      <c r="U229" s="253"/>
      <c r="V229" s="253"/>
      <c r="W229" s="253"/>
      <c r="X229" s="253"/>
      <c r="Y229" s="253"/>
      <c r="Z229" s="253"/>
      <c r="AA229" s="66"/>
      <c r="AB229" s="66"/>
      <c r="AC229" s="83"/>
    </row>
    <row r="230" spans="1:68" ht="14.25" customHeight="1" x14ac:dyDescent="0.25">
      <c r="A230" s="240" t="s">
        <v>156</v>
      </c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  <c r="AA230" s="67"/>
      <c r="AB230" s="67"/>
      <c r="AC230" s="84"/>
    </row>
    <row r="231" spans="1:68" ht="37.5" customHeight="1" x14ac:dyDescent="0.25">
      <c r="A231" s="64" t="s">
        <v>327</v>
      </c>
      <c r="B231" s="64" t="s">
        <v>328</v>
      </c>
      <c r="C231" s="37">
        <v>4301135400</v>
      </c>
      <c r="D231" s="214">
        <v>4607111039361</v>
      </c>
      <c r="E231" s="214"/>
      <c r="F231" s="63">
        <v>0.25</v>
      </c>
      <c r="G231" s="38">
        <v>12</v>
      </c>
      <c r="H231" s="63">
        <v>3</v>
      </c>
      <c r="I231" s="63">
        <v>3.7035999999999998</v>
      </c>
      <c r="J231" s="38">
        <v>70</v>
      </c>
      <c r="K231" s="38" t="s">
        <v>97</v>
      </c>
      <c r="L231" s="38" t="s">
        <v>90</v>
      </c>
      <c r="M231" s="39" t="s">
        <v>88</v>
      </c>
      <c r="N231" s="39"/>
      <c r="O231" s="38">
        <v>180</v>
      </c>
      <c r="P231" s="251" t="s">
        <v>329</v>
      </c>
      <c r="Q231" s="216"/>
      <c r="R231" s="216"/>
      <c r="S231" s="216"/>
      <c r="T231" s="217"/>
      <c r="U231" s="40" t="s">
        <v>49</v>
      </c>
      <c r="V231" s="40" t="s">
        <v>49</v>
      </c>
      <c r="W231" s="41" t="s">
        <v>42</v>
      </c>
      <c r="X231" s="59">
        <v>0</v>
      </c>
      <c r="Y231" s="56">
        <f>IFERROR(IF(X231="","",X231),"")</f>
        <v>0</v>
      </c>
      <c r="Z231" s="42">
        <f>IFERROR(IF(X231="","",X231*0.01788),"")</f>
        <v>0</v>
      </c>
      <c r="AA231" s="69" t="s">
        <v>49</v>
      </c>
      <c r="AB231" s="70" t="s">
        <v>49</v>
      </c>
      <c r="AC231" s="85"/>
      <c r="AG231" s="82"/>
      <c r="AJ231" s="87" t="s">
        <v>91</v>
      </c>
      <c r="AK231" s="87">
        <v>1</v>
      </c>
      <c r="BB231" s="175" t="s">
        <v>96</v>
      </c>
      <c r="BM231" s="82">
        <f>IFERROR(X231*I231,"0")</f>
        <v>0</v>
      </c>
      <c r="BN231" s="82">
        <f>IFERROR(Y231*I231,"0")</f>
        <v>0</v>
      </c>
      <c r="BO231" s="82">
        <f>IFERROR(X231/J231,"0")</f>
        <v>0</v>
      </c>
      <c r="BP231" s="82">
        <f>IFERROR(Y231/J231,"0")</f>
        <v>0</v>
      </c>
    </row>
    <row r="232" spans="1:68" x14ac:dyDescent="0.2">
      <c r="A232" s="211"/>
      <c r="B232" s="211"/>
      <c r="C232" s="211"/>
      <c r="D232" s="211"/>
      <c r="E232" s="211"/>
      <c r="F232" s="211"/>
      <c r="G232" s="211"/>
      <c r="H232" s="211"/>
      <c r="I232" s="211"/>
      <c r="J232" s="211"/>
      <c r="K232" s="211"/>
      <c r="L232" s="211"/>
      <c r="M232" s="211"/>
      <c r="N232" s="211"/>
      <c r="O232" s="223"/>
      <c r="P232" s="220" t="s">
        <v>43</v>
      </c>
      <c r="Q232" s="221"/>
      <c r="R232" s="221"/>
      <c r="S232" s="221"/>
      <c r="T232" s="221"/>
      <c r="U232" s="221"/>
      <c r="V232" s="222"/>
      <c r="W232" s="43" t="s">
        <v>42</v>
      </c>
      <c r="X232" s="44">
        <f>IFERROR(SUM(X231:X231),"0")</f>
        <v>0</v>
      </c>
      <c r="Y232" s="44">
        <f>IFERROR(SUM(Y231:Y231),"0")</f>
        <v>0</v>
      </c>
      <c r="Z232" s="44">
        <f>IFERROR(IF(Z231="",0,Z231),"0")</f>
        <v>0</v>
      </c>
      <c r="AA232" s="68"/>
      <c r="AB232" s="68"/>
      <c r="AC232" s="68"/>
    </row>
    <row r="233" spans="1:68" x14ac:dyDescent="0.2">
      <c r="A233" s="211"/>
      <c r="B233" s="211"/>
      <c r="C233" s="211"/>
      <c r="D233" s="211"/>
      <c r="E233" s="211"/>
      <c r="F233" s="211"/>
      <c r="G233" s="211"/>
      <c r="H233" s="211"/>
      <c r="I233" s="211"/>
      <c r="J233" s="211"/>
      <c r="K233" s="211"/>
      <c r="L233" s="211"/>
      <c r="M233" s="211"/>
      <c r="N233" s="211"/>
      <c r="O233" s="223"/>
      <c r="P233" s="220" t="s">
        <v>43</v>
      </c>
      <c r="Q233" s="221"/>
      <c r="R233" s="221"/>
      <c r="S233" s="221"/>
      <c r="T233" s="221"/>
      <c r="U233" s="221"/>
      <c r="V233" s="222"/>
      <c r="W233" s="43" t="s">
        <v>0</v>
      </c>
      <c r="X233" s="44">
        <f>IFERROR(SUMPRODUCT(X231:X231*H231:H231),"0")</f>
        <v>0</v>
      </c>
      <c r="Y233" s="44">
        <f>IFERROR(SUMPRODUCT(Y231:Y231*H231:H231),"0")</f>
        <v>0</v>
      </c>
      <c r="Z233" s="43"/>
      <c r="AA233" s="68"/>
      <c r="AB233" s="68"/>
      <c r="AC233" s="68"/>
    </row>
    <row r="234" spans="1:68" ht="27.75" customHeight="1" x14ac:dyDescent="0.2">
      <c r="A234" s="252" t="s">
        <v>239</v>
      </c>
      <c r="B234" s="252"/>
      <c r="C234" s="252"/>
      <c r="D234" s="252"/>
      <c r="E234" s="252"/>
      <c r="F234" s="252"/>
      <c r="G234" s="252"/>
      <c r="H234" s="252"/>
      <c r="I234" s="252"/>
      <c r="J234" s="252"/>
      <c r="K234" s="252"/>
      <c r="L234" s="252"/>
      <c r="M234" s="252"/>
      <c r="N234" s="252"/>
      <c r="O234" s="252"/>
      <c r="P234" s="252"/>
      <c r="Q234" s="252"/>
      <c r="R234" s="252"/>
      <c r="S234" s="252"/>
      <c r="T234" s="252"/>
      <c r="U234" s="252"/>
      <c r="V234" s="252"/>
      <c r="W234" s="252"/>
      <c r="X234" s="252"/>
      <c r="Y234" s="252"/>
      <c r="Z234" s="252"/>
      <c r="AA234" s="55"/>
      <c r="AB234" s="55"/>
      <c r="AC234" s="55"/>
    </row>
    <row r="235" spans="1:68" ht="16.5" customHeight="1" x14ac:dyDescent="0.25">
      <c r="A235" s="253" t="s">
        <v>239</v>
      </c>
      <c r="B235" s="253"/>
      <c r="C235" s="253"/>
      <c r="D235" s="253"/>
      <c r="E235" s="253"/>
      <c r="F235" s="253"/>
      <c r="G235" s="253"/>
      <c r="H235" s="253"/>
      <c r="I235" s="253"/>
      <c r="J235" s="253"/>
      <c r="K235" s="253"/>
      <c r="L235" s="253"/>
      <c r="M235" s="253"/>
      <c r="N235" s="253"/>
      <c r="O235" s="253"/>
      <c r="P235" s="253"/>
      <c r="Q235" s="253"/>
      <c r="R235" s="253"/>
      <c r="S235" s="253"/>
      <c r="T235" s="253"/>
      <c r="U235" s="253"/>
      <c r="V235" s="253"/>
      <c r="W235" s="253"/>
      <c r="X235" s="253"/>
      <c r="Y235" s="253"/>
      <c r="Z235" s="253"/>
      <c r="AA235" s="66"/>
      <c r="AB235" s="66"/>
      <c r="AC235" s="83"/>
    </row>
    <row r="236" spans="1:68" ht="14.25" customHeight="1" x14ac:dyDescent="0.25">
      <c r="A236" s="240" t="s">
        <v>85</v>
      </c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  <c r="AA236" s="67"/>
      <c r="AB236" s="67"/>
      <c r="AC236" s="84"/>
    </row>
    <row r="237" spans="1:68" ht="27" customHeight="1" x14ac:dyDescent="0.25">
      <c r="A237" s="64" t="s">
        <v>330</v>
      </c>
      <c r="B237" s="64" t="s">
        <v>331</v>
      </c>
      <c r="C237" s="37">
        <v>4301071014</v>
      </c>
      <c r="D237" s="214">
        <v>4640242181264</v>
      </c>
      <c r="E237" s="214"/>
      <c r="F237" s="63">
        <v>0.7</v>
      </c>
      <c r="G237" s="38">
        <v>10</v>
      </c>
      <c r="H237" s="63">
        <v>7</v>
      </c>
      <c r="I237" s="63">
        <v>7.28</v>
      </c>
      <c r="J237" s="38">
        <v>84</v>
      </c>
      <c r="K237" s="38" t="s">
        <v>89</v>
      </c>
      <c r="L237" s="38" t="s">
        <v>90</v>
      </c>
      <c r="M237" s="39" t="s">
        <v>88</v>
      </c>
      <c r="N237" s="39"/>
      <c r="O237" s="38">
        <v>180</v>
      </c>
      <c r="P237" s="248" t="s">
        <v>332</v>
      </c>
      <c r="Q237" s="216"/>
      <c r="R237" s="216"/>
      <c r="S237" s="216"/>
      <c r="T237" s="217"/>
      <c r="U237" s="40" t="s">
        <v>49</v>
      </c>
      <c r="V237" s="40" t="s">
        <v>49</v>
      </c>
      <c r="W237" s="41" t="s">
        <v>42</v>
      </c>
      <c r="X237" s="59">
        <v>0</v>
      </c>
      <c r="Y237" s="56">
        <f>IFERROR(IF(X237="","",X237),"")</f>
        <v>0</v>
      </c>
      <c r="Z237" s="42">
        <f>IFERROR(IF(X237="","",X237*0.0155),"")</f>
        <v>0</v>
      </c>
      <c r="AA237" s="69" t="s">
        <v>49</v>
      </c>
      <c r="AB237" s="70" t="s">
        <v>49</v>
      </c>
      <c r="AC237" s="85"/>
      <c r="AG237" s="82"/>
      <c r="AJ237" s="87" t="s">
        <v>91</v>
      </c>
      <c r="AK237" s="87">
        <v>1</v>
      </c>
      <c r="BB237" s="176" t="s">
        <v>73</v>
      </c>
      <c r="BM237" s="82">
        <f>IFERROR(X237*I237,"0")</f>
        <v>0</v>
      </c>
      <c r="BN237" s="82">
        <f>IFERROR(Y237*I237,"0")</f>
        <v>0</v>
      </c>
      <c r="BO237" s="82">
        <f>IFERROR(X237/J237,"0")</f>
        <v>0</v>
      </c>
      <c r="BP237" s="82">
        <f>IFERROR(Y237/J237,"0")</f>
        <v>0</v>
      </c>
    </row>
    <row r="238" spans="1:68" ht="27" customHeight="1" x14ac:dyDescent="0.25">
      <c r="A238" s="64" t="s">
        <v>333</v>
      </c>
      <c r="B238" s="64" t="s">
        <v>334</v>
      </c>
      <c r="C238" s="37">
        <v>4301071021</v>
      </c>
      <c r="D238" s="214">
        <v>4640242181325</v>
      </c>
      <c r="E238" s="214"/>
      <c r="F238" s="63">
        <v>0.7</v>
      </c>
      <c r="G238" s="38">
        <v>10</v>
      </c>
      <c r="H238" s="63">
        <v>7</v>
      </c>
      <c r="I238" s="63">
        <v>7.28</v>
      </c>
      <c r="J238" s="38">
        <v>84</v>
      </c>
      <c r="K238" s="38" t="s">
        <v>89</v>
      </c>
      <c r="L238" s="38" t="s">
        <v>90</v>
      </c>
      <c r="M238" s="39" t="s">
        <v>88</v>
      </c>
      <c r="N238" s="39"/>
      <c r="O238" s="38">
        <v>180</v>
      </c>
      <c r="P238" s="249" t="s">
        <v>335</v>
      </c>
      <c r="Q238" s="216"/>
      <c r="R238" s="216"/>
      <c r="S238" s="216"/>
      <c r="T238" s="217"/>
      <c r="U238" s="40" t="s">
        <v>49</v>
      </c>
      <c r="V238" s="40" t="s">
        <v>49</v>
      </c>
      <c r="W238" s="41" t="s">
        <v>42</v>
      </c>
      <c r="X238" s="59">
        <v>0</v>
      </c>
      <c r="Y238" s="56">
        <f>IFERROR(IF(X238="","",X238),"")</f>
        <v>0</v>
      </c>
      <c r="Z238" s="42">
        <f>IFERROR(IF(X238="","",X238*0.0155),"")</f>
        <v>0</v>
      </c>
      <c r="AA238" s="69" t="s">
        <v>49</v>
      </c>
      <c r="AB238" s="70" t="s">
        <v>49</v>
      </c>
      <c r="AC238" s="85"/>
      <c r="AG238" s="82"/>
      <c r="AJ238" s="87" t="s">
        <v>91</v>
      </c>
      <c r="AK238" s="87">
        <v>1</v>
      </c>
      <c r="BB238" s="177" t="s">
        <v>73</v>
      </c>
      <c r="BM238" s="82">
        <f>IFERROR(X238*I238,"0")</f>
        <v>0</v>
      </c>
      <c r="BN238" s="82">
        <f>IFERROR(Y238*I238,"0")</f>
        <v>0</v>
      </c>
      <c r="BO238" s="82">
        <f>IFERROR(X238/J238,"0")</f>
        <v>0</v>
      </c>
      <c r="BP238" s="82">
        <f>IFERROR(Y238/J238,"0")</f>
        <v>0</v>
      </c>
    </row>
    <row r="239" spans="1:68" ht="27" customHeight="1" x14ac:dyDescent="0.25">
      <c r="A239" s="64" t="s">
        <v>336</v>
      </c>
      <c r="B239" s="64" t="s">
        <v>337</v>
      </c>
      <c r="C239" s="37">
        <v>4301070993</v>
      </c>
      <c r="D239" s="214">
        <v>4640242180670</v>
      </c>
      <c r="E239" s="214"/>
      <c r="F239" s="63">
        <v>1</v>
      </c>
      <c r="G239" s="38">
        <v>6</v>
      </c>
      <c r="H239" s="63">
        <v>6</v>
      </c>
      <c r="I239" s="63">
        <v>6.23</v>
      </c>
      <c r="J239" s="38">
        <v>84</v>
      </c>
      <c r="K239" s="38" t="s">
        <v>89</v>
      </c>
      <c r="L239" s="38" t="s">
        <v>90</v>
      </c>
      <c r="M239" s="39" t="s">
        <v>88</v>
      </c>
      <c r="N239" s="39"/>
      <c r="O239" s="38">
        <v>180</v>
      </c>
      <c r="P239" s="250" t="s">
        <v>338</v>
      </c>
      <c r="Q239" s="216"/>
      <c r="R239" s="216"/>
      <c r="S239" s="216"/>
      <c r="T239" s="217"/>
      <c r="U239" s="40" t="s">
        <v>49</v>
      </c>
      <c r="V239" s="40" t="s">
        <v>49</v>
      </c>
      <c r="W239" s="41" t="s">
        <v>42</v>
      </c>
      <c r="X239" s="59">
        <v>0</v>
      </c>
      <c r="Y239" s="56">
        <f>IFERROR(IF(X239="","",X239),"")</f>
        <v>0</v>
      </c>
      <c r="Z239" s="42">
        <f>IFERROR(IF(X239="","",X239*0.0155),"")</f>
        <v>0</v>
      </c>
      <c r="AA239" s="69" t="s">
        <v>49</v>
      </c>
      <c r="AB239" s="70" t="s">
        <v>49</v>
      </c>
      <c r="AC239" s="85"/>
      <c r="AG239" s="82"/>
      <c r="AJ239" s="87" t="s">
        <v>91</v>
      </c>
      <c r="AK239" s="87">
        <v>1</v>
      </c>
      <c r="BB239" s="178" t="s">
        <v>73</v>
      </c>
      <c r="BM239" s="82">
        <f>IFERROR(X239*I239,"0")</f>
        <v>0</v>
      </c>
      <c r="BN239" s="82">
        <f>IFERROR(Y239*I239,"0")</f>
        <v>0</v>
      </c>
      <c r="BO239" s="82">
        <f>IFERROR(X239/J239,"0")</f>
        <v>0</v>
      </c>
      <c r="BP239" s="82">
        <f>IFERROR(Y239/J239,"0")</f>
        <v>0</v>
      </c>
    </row>
    <row r="240" spans="1:68" x14ac:dyDescent="0.2">
      <c r="A240" s="211"/>
      <c r="B240" s="211"/>
      <c r="C240" s="211"/>
      <c r="D240" s="211"/>
      <c r="E240" s="211"/>
      <c r="F240" s="211"/>
      <c r="G240" s="211"/>
      <c r="H240" s="211"/>
      <c r="I240" s="211"/>
      <c r="J240" s="211"/>
      <c r="K240" s="211"/>
      <c r="L240" s="211"/>
      <c r="M240" s="211"/>
      <c r="N240" s="211"/>
      <c r="O240" s="223"/>
      <c r="P240" s="220" t="s">
        <v>43</v>
      </c>
      <c r="Q240" s="221"/>
      <c r="R240" s="221"/>
      <c r="S240" s="221"/>
      <c r="T240" s="221"/>
      <c r="U240" s="221"/>
      <c r="V240" s="222"/>
      <c r="W240" s="43" t="s">
        <v>42</v>
      </c>
      <c r="X240" s="44">
        <f>IFERROR(SUM(X237:X239),"0")</f>
        <v>0</v>
      </c>
      <c r="Y240" s="44">
        <f>IFERROR(SUM(Y237:Y239),"0")</f>
        <v>0</v>
      </c>
      <c r="Z240" s="44">
        <f>IFERROR(IF(Z237="",0,Z237),"0")+IFERROR(IF(Z238="",0,Z238),"0")+IFERROR(IF(Z239="",0,Z239),"0")</f>
        <v>0</v>
      </c>
      <c r="AA240" s="68"/>
      <c r="AB240" s="68"/>
      <c r="AC240" s="68"/>
    </row>
    <row r="241" spans="1:68" x14ac:dyDescent="0.2">
      <c r="A241" s="211"/>
      <c r="B241" s="211"/>
      <c r="C241" s="211"/>
      <c r="D241" s="211"/>
      <c r="E241" s="211"/>
      <c r="F241" s="211"/>
      <c r="G241" s="211"/>
      <c r="H241" s="211"/>
      <c r="I241" s="211"/>
      <c r="J241" s="211"/>
      <c r="K241" s="211"/>
      <c r="L241" s="211"/>
      <c r="M241" s="211"/>
      <c r="N241" s="211"/>
      <c r="O241" s="223"/>
      <c r="P241" s="220" t="s">
        <v>43</v>
      </c>
      <c r="Q241" s="221"/>
      <c r="R241" s="221"/>
      <c r="S241" s="221"/>
      <c r="T241" s="221"/>
      <c r="U241" s="221"/>
      <c r="V241" s="222"/>
      <c r="W241" s="43" t="s">
        <v>0</v>
      </c>
      <c r="X241" s="44">
        <f>IFERROR(SUMPRODUCT(X237:X239*H237:H239),"0")</f>
        <v>0</v>
      </c>
      <c r="Y241" s="44">
        <f>IFERROR(SUMPRODUCT(Y237:Y239*H237:H239),"0")</f>
        <v>0</v>
      </c>
      <c r="Z241" s="43"/>
      <c r="AA241" s="68"/>
      <c r="AB241" s="68"/>
      <c r="AC241" s="68"/>
    </row>
    <row r="242" spans="1:68" ht="14.25" customHeight="1" x14ac:dyDescent="0.25">
      <c r="A242" s="240" t="s">
        <v>160</v>
      </c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67"/>
      <c r="AB242" s="67"/>
      <c r="AC242" s="84"/>
    </row>
    <row r="243" spans="1:68" ht="27" customHeight="1" x14ac:dyDescent="0.25">
      <c r="A243" s="64" t="s">
        <v>339</v>
      </c>
      <c r="B243" s="64" t="s">
        <v>340</v>
      </c>
      <c r="C243" s="37">
        <v>4301131019</v>
      </c>
      <c r="D243" s="214">
        <v>4640242180427</v>
      </c>
      <c r="E243" s="214"/>
      <c r="F243" s="63">
        <v>1.8</v>
      </c>
      <c r="G243" s="38">
        <v>1</v>
      </c>
      <c r="H243" s="63">
        <v>1.8</v>
      </c>
      <c r="I243" s="63">
        <v>1.915</v>
      </c>
      <c r="J243" s="38">
        <v>234</v>
      </c>
      <c r="K243" s="38" t="s">
        <v>152</v>
      </c>
      <c r="L243" s="38" t="s">
        <v>90</v>
      </c>
      <c r="M243" s="39" t="s">
        <v>88</v>
      </c>
      <c r="N243" s="39"/>
      <c r="O243" s="38">
        <v>180</v>
      </c>
      <c r="P243" s="246" t="s">
        <v>341</v>
      </c>
      <c r="Q243" s="216"/>
      <c r="R243" s="216"/>
      <c r="S243" s="216"/>
      <c r="T243" s="217"/>
      <c r="U243" s="40" t="s">
        <v>49</v>
      </c>
      <c r="V243" s="40" t="s">
        <v>49</v>
      </c>
      <c r="W243" s="41" t="s">
        <v>42</v>
      </c>
      <c r="X243" s="59">
        <v>0</v>
      </c>
      <c r="Y243" s="56">
        <f>IFERROR(IF(X243="","",X243),"")</f>
        <v>0</v>
      </c>
      <c r="Z243" s="42">
        <f>IFERROR(IF(X243="","",X243*0.00502),"")</f>
        <v>0</v>
      </c>
      <c r="AA243" s="69" t="s">
        <v>49</v>
      </c>
      <c r="AB243" s="70" t="s">
        <v>49</v>
      </c>
      <c r="AC243" s="85"/>
      <c r="AG243" s="82"/>
      <c r="AJ243" s="87" t="s">
        <v>91</v>
      </c>
      <c r="AK243" s="87">
        <v>1</v>
      </c>
      <c r="BB243" s="179" t="s">
        <v>96</v>
      </c>
      <c r="BM243" s="82">
        <f>IFERROR(X243*I243,"0")</f>
        <v>0</v>
      </c>
      <c r="BN243" s="82">
        <f>IFERROR(Y243*I243,"0")</f>
        <v>0</v>
      </c>
      <c r="BO243" s="82">
        <f>IFERROR(X243/J243,"0")</f>
        <v>0</v>
      </c>
      <c r="BP243" s="82">
        <f>IFERROR(Y243/J243,"0")</f>
        <v>0</v>
      </c>
    </row>
    <row r="244" spans="1:68" x14ac:dyDescent="0.2">
      <c r="A244" s="211"/>
      <c r="B244" s="211"/>
      <c r="C244" s="211"/>
      <c r="D244" s="211"/>
      <c r="E244" s="211"/>
      <c r="F244" s="211"/>
      <c r="G244" s="211"/>
      <c r="H244" s="211"/>
      <c r="I244" s="211"/>
      <c r="J244" s="211"/>
      <c r="K244" s="211"/>
      <c r="L244" s="211"/>
      <c r="M244" s="211"/>
      <c r="N244" s="211"/>
      <c r="O244" s="223"/>
      <c r="P244" s="220" t="s">
        <v>43</v>
      </c>
      <c r="Q244" s="221"/>
      <c r="R244" s="221"/>
      <c r="S244" s="221"/>
      <c r="T244" s="221"/>
      <c r="U244" s="221"/>
      <c r="V244" s="222"/>
      <c r="W244" s="43" t="s">
        <v>42</v>
      </c>
      <c r="X244" s="44">
        <f>IFERROR(SUM(X243:X243),"0")</f>
        <v>0</v>
      </c>
      <c r="Y244" s="44">
        <f>IFERROR(SUM(Y243:Y243),"0")</f>
        <v>0</v>
      </c>
      <c r="Z244" s="44">
        <f>IFERROR(IF(Z243="",0,Z243),"0")</f>
        <v>0</v>
      </c>
      <c r="AA244" s="68"/>
      <c r="AB244" s="68"/>
      <c r="AC244" s="68"/>
    </row>
    <row r="245" spans="1:68" x14ac:dyDescent="0.2">
      <c r="A245" s="211"/>
      <c r="B245" s="211"/>
      <c r="C245" s="211"/>
      <c r="D245" s="211"/>
      <c r="E245" s="211"/>
      <c r="F245" s="211"/>
      <c r="G245" s="211"/>
      <c r="H245" s="211"/>
      <c r="I245" s="211"/>
      <c r="J245" s="211"/>
      <c r="K245" s="211"/>
      <c r="L245" s="211"/>
      <c r="M245" s="211"/>
      <c r="N245" s="211"/>
      <c r="O245" s="223"/>
      <c r="P245" s="220" t="s">
        <v>43</v>
      </c>
      <c r="Q245" s="221"/>
      <c r="R245" s="221"/>
      <c r="S245" s="221"/>
      <c r="T245" s="221"/>
      <c r="U245" s="221"/>
      <c r="V245" s="222"/>
      <c r="W245" s="43" t="s">
        <v>0</v>
      </c>
      <c r="X245" s="44">
        <f>IFERROR(SUMPRODUCT(X243:X243*H243:H243),"0")</f>
        <v>0</v>
      </c>
      <c r="Y245" s="44">
        <f>IFERROR(SUMPRODUCT(Y243:Y243*H243:H243),"0")</f>
        <v>0</v>
      </c>
      <c r="Z245" s="43"/>
      <c r="AA245" s="68"/>
      <c r="AB245" s="68"/>
      <c r="AC245" s="68"/>
    </row>
    <row r="246" spans="1:68" ht="14.25" customHeight="1" x14ac:dyDescent="0.25">
      <c r="A246" s="240" t="s">
        <v>93</v>
      </c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  <c r="AA246" s="67"/>
      <c r="AB246" s="67"/>
      <c r="AC246" s="84"/>
    </row>
    <row r="247" spans="1:68" ht="27" customHeight="1" x14ac:dyDescent="0.25">
      <c r="A247" s="64" t="s">
        <v>342</v>
      </c>
      <c r="B247" s="64" t="s">
        <v>343</v>
      </c>
      <c r="C247" s="37">
        <v>4301132080</v>
      </c>
      <c r="D247" s="214">
        <v>4640242180397</v>
      </c>
      <c r="E247" s="214"/>
      <c r="F247" s="63">
        <v>1</v>
      </c>
      <c r="G247" s="38">
        <v>6</v>
      </c>
      <c r="H247" s="63">
        <v>6</v>
      </c>
      <c r="I247" s="63">
        <v>6.26</v>
      </c>
      <c r="J247" s="38">
        <v>84</v>
      </c>
      <c r="K247" s="38" t="s">
        <v>89</v>
      </c>
      <c r="L247" s="38" t="s">
        <v>90</v>
      </c>
      <c r="M247" s="39" t="s">
        <v>88</v>
      </c>
      <c r="N247" s="39"/>
      <c r="O247" s="38">
        <v>180</v>
      </c>
      <c r="P247" s="247" t="s">
        <v>344</v>
      </c>
      <c r="Q247" s="216"/>
      <c r="R247" s="216"/>
      <c r="S247" s="216"/>
      <c r="T247" s="217"/>
      <c r="U247" s="40" t="s">
        <v>49</v>
      </c>
      <c r="V247" s="40" t="s">
        <v>49</v>
      </c>
      <c r="W247" s="41" t="s">
        <v>42</v>
      </c>
      <c r="X247" s="59">
        <v>0</v>
      </c>
      <c r="Y247" s="56">
        <f>IFERROR(IF(X247="","",X247),"")</f>
        <v>0</v>
      </c>
      <c r="Z247" s="42">
        <f>IFERROR(IF(X247="","",X247*0.0155),"")</f>
        <v>0</v>
      </c>
      <c r="AA247" s="69" t="s">
        <v>49</v>
      </c>
      <c r="AB247" s="70" t="s">
        <v>49</v>
      </c>
      <c r="AC247" s="85"/>
      <c r="AG247" s="82"/>
      <c r="AJ247" s="87" t="s">
        <v>91</v>
      </c>
      <c r="AK247" s="87">
        <v>1</v>
      </c>
      <c r="BB247" s="180" t="s">
        <v>96</v>
      </c>
      <c r="BM247" s="82">
        <f>IFERROR(X247*I247,"0")</f>
        <v>0</v>
      </c>
      <c r="BN247" s="82">
        <f>IFERROR(Y247*I247,"0")</f>
        <v>0</v>
      </c>
      <c r="BO247" s="82">
        <f>IFERROR(X247/J247,"0")</f>
        <v>0</v>
      </c>
      <c r="BP247" s="82">
        <f>IFERROR(Y247/J247,"0")</f>
        <v>0</v>
      </c>
    </row>
    <row r="248" spans="1:68" ht="27" customHeight="1" x14ac:dyDescent="0.25">
      <c r="A248" s="64" t="s">
        <v>345</v>
      </c>
      <c r="B248" s="64" t="s">
        <v>346</v>
      </c>
      <c r="C248" s="37">
        <v>4301132104</v>
      </c>
      <c r="D248" s="214">
        <v>4640242181219</v>
      </c>
      <c r="E248" s="214"/>
      <c r="F248" s="63">
        <v>0.3</v>
      </c>
      <c r="G248" s="38">
        <v>9</v>
      </c>
      <c r="H248" s="63">
        <v>2.7</v>
      </c>
      <c r="I248" s="63">
        <v>2.8450000000000002</v>
      </c>
      <c r="J248" s="38">
        <v>234</v>
      </c>
      <c r="K248" s="38" t="s">
        <v>152</v>
      </c>
      <c r="L248" s="38" t="s">
        <v>90</v>
      </c>
      <c r="M248" s="39" t="s">
        <v>88</v>
      </c>
      <c r="N248" s="39"/>
      <c r="O248" s="38">
        <v>180</v>
      </c>
      <c r="P248" s="243" t="s">
        <v>347</v>
      </c>
      <c r="Q248" s="216"/>
      <c r="R248" s="216"/>
      <c r="S248" s="216"/>
      <c r="T248" s="217"/>
      <c r="U248" s="40" t="s">
        <v>49</v>
      </c>
      <c r="V248" s="40" t="s">
        <v>49</v>
      </c>
      <c r="W248" s="41" t="s">
        <v>42</v>
      </c>
      <c r="X248" s="59">
        <v>0</v>
      </c>
      <c r="Y248" s="56">
        <f>IFERROR(IF(X248="","",X248),"")</f>
        <v>0</v>
      </c>
      <c r="Z248" s="42">
        <f>IFERROR(IF(X248="","",X248*0.00502),"")</f>
        <v>0</v>
      </c>
      <c r="AA248" s="69" t="s">
        <v>49</v>
      </c>
      <c r="AB248" s="70" t="s">
        <v>49</v>
      </c>
      <c r="AC248" s="85"/>
      <c r="AG248" s="82"/>
      <c r="AJ248" s="87" t="s">
        <v>91</v>
      </c>
      <c r="AK248" s="87">
        <v>1</v>
      </c>
      <c r="BB248" s="181" t="s">
        <v>96</v>
      </c>
      <c r="BM248" s="82">
        <f>IFERROR(X248*I248,"0")</f>
        <v>0</v>
      </c>
      <c r="BN248" s="82">
        <f>IFERROR(Y248*I248,"0")</f>
        <v>0</v>
      </c>
      <c r="BO248" s="82">
        <f>IFERROR(X248/J248,"0")</f>
        <v>0</v>
      </c>
      <c r="BP248" s="82">
        <f>IFERROR(Y248/J248,"0")</f>
        <v>0</v>
      </c>
    </row>
    <row r="249" spans="1:68" x14ac:dyDescent="0.2">
      <c r="A249" s="211"/>
      <c r="B249" s="211"/>
      <c r="C249" s="211"/>
      <c r="D249" s="211"/>
      <c r="E249" s="211"/>
      <c r="F249" s="211"/>
      <c r="G249" s="211"/>
      <c r="H249" s="211"/>
      <c r="I249" s="211"/>
      <c r="J249" s="211"/>
      <c r="K249" s="211"/>
      <c r="L249" s="211"/>
      <c r="M249" s="211"/>
      <c r="N249" s="211"/>
      <c r="O249" s="223"/>
      <c r="P249" s="220" t="s">
        <v>43</v>
      </c>
      <c r="Q249" s="221"/>
      <c r="R249" s="221"/>
      <c r="S249" s="221"/>
      <c r="T249" s="221"/>
      <c r="U249" s="221"/>
      <c r="V249" s="222"/>
      <c r="W249" s="43" t="s">
        <v>42</v>
      </c>
      <c r="X249" s="44">
        <f>IFERROR(SUM(X247:X248),"0")</f>
        <v>0</v>
      </c>
      <c r="Y249" s="44">
        <f>IFERROR(SUM(Y247:Y248),"0")</f>
        <v>0</v>
      </c>
      <c r="Z249" s="44">
        <f>IFERROR(IF(Z247="",0,Z247),"0")+IFERROR(IF(Z248="",0,Z248),"0")</f>
        <v>0</v>
      </c>
      <c r="AA249" s="68"/>
      <c r="AB249" s="68"/>
      <c r="AC249" s="68"/>
    </row>
    <row r="250" spans="1:68" x14ac:dyDescent="0.2">
      <c r="A250" s="211"/>
      <c r="B250" s="211"/>
      <c r="C250" s="211"/>
      <c r="D250" s="211"/>
      <c r="E250" s="211"/>
      <c r="F250" s="211"/>
      <c r="G250" s="211"/>
      <c r="H250" s="211"/>
      <c r="I250" s="211"/>
      <c r="J250" s="211"/>
      <c r="K250" s="211"/>
      <c r="L250" s="211"/>
      <c r="M250" s="211"/>
      <c r="N250" s="211"/>
      <c r="O250" s="223"/>
      <c r="P250" s="220" t="s">
        <v>43</v>
      </c>
      <c r="Q250" s="221"/>
      <c r="R250" s="221"/>
      <c r="S250" s="221"/>
      <c r="T250" s="221"/>
      <c r="U250" s="221"/>
      <c r="V250" s="222"/>
      <c r="W250" s="43" t="s">
        <v>0</v>
      </c>
      <c r="X250" s="44">
        <f>IFERROR(SUMPRODUCT(X247:X248*H247:H248),"0")</f>
        <v>0</v>
      </c>
      <c r="Y250" s="44">
        <f>IFERROR(SUMPRODUCT(Y247:Y248*H247:H248),"0")</f>
        <v>0</v>
      </c>
      <c r="Z250" s="43"/>
      <c r="AA250" s="68"/>
      <c r="AB250" s="68"/>
      <c r="AC250" s="68"/>
    </row>
    <row r="251" spans="1:68" ht="14.25" customHeight="1" x14ac:dyDescent="0.25">
      <c r="A251" s="240" t="s">
        <v>179</v>
      </c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  <c r="AA251" s="67"/>
      <c r="AB251" s="67"/>
      <c r="AC251" s="84"/>
    </row>
    <row r="252" spans="1:68" ht="27" customHeight="1" x14ac:dyDescent="0.25">
      <c r="A252" s="64" t="s">
        <v>348</v>
      </c>
      <c r="B252" s="64" t="s">
        <v>349</v>
      </c>
      <c r="C252" s="37">
        <v>4301136028</v>
      </c>
      <c r="D252" s="214">
        <v>4640242180304</v>
      </c>
      <c r="E252" s="214"/>
      <c r="F252" s="63">
        <v>2.7</v>
      </c>
      <c r="G252" s="38">
        <v>1</v>
      </c>
      <c r="H252" s="63">
        <v>2.7</v>
      </c>
      <c r="I252" s="63">
        <v>2.8906000000000001</v>
      </c>
      <c r="J252" s="38">
        <v>126</v>
      </c>
      <c r="K252" s="38" t="s">
        <v>97</v>
      </c>
      <c r="L252" s="38" t="s">
        <v>90</v>
      </c>
      <c r="M252" s="39" t="s">
        <v>88</v>
      </c>
      <c r="N252" s="39"/>
      <c r="O252" s="38">
        <v>180</v>
      </c>
      <c r="P252" s="244" t="s">
        <v>350</v>
      </c>
      <c r="Q252" s="216"/>
      <c r="R252" s="216"/>
      <c r="S252" s="216"/>
      <c r="T252" s="217"/>
      <c r="U252" s="40" t="s">
        <v>49</v>
      </c>
      <c r="V252" s="40" t="s">
        <v>49</v>
      </c>
      <c r="W252" s="41" t="s">
        <v>42</v>
      </c>
      <c r="X252" s="59">
        <v>0</v>
      </c>
      <c r="Y252" s="56">
        <f>IFERROR(IF(X252="","",X252),"")</f>
        <v>0</v>
      </c>
      <c r="Z252" s="42">
        <f>IFERROR(IF(X252="","",X252*0.00936),"")</f>
        <v>0</v>
      </c>
      <c r="AA252" s="69" t="s">
        <v>49</v>
      </c>
      <c r="AB252" s="70" t="s">
        <v>49</v>
      </c>
      <c r="AC252" s="85"/>
      <c r="AG252" s="82"/>
      <c r="AJ252" s="87" t="s">
        <v>91</v>
      </c>
      <c r="AK252" s="87">
        <v>1</v>
      </c>
      <c r="BB252" s="182" t="s">
        <v>96</v>
      </c>
      <c r="BM252" s="82">
        <f>IFERROR(X252*I252,"0")</f>
        <v>0</v>
      </c>
      <c r="BN252" s="82">
        <f>IFERROR(Y252*I252,"0")</f>
        <v>0</v>
      </c>
      <c r="BO252" s="82">
        <f>IFERROR(X252/J252,"0")</f>
        <v>0</v>
      </c>
      <c r="BP252" s="82">
        <f>IFERROR(Y252/J252,"0")</f>
        <v>0</v>
      </c>
    </row>
    <row r="253" spans="1:68" ht="27" customHeight="1" x14ac:dyDescent="0.25">
      <c r="A253" s="64" t="s">
        <v>351</v>
      </c>
      <c r="B253" s="64" t="s">
        <v>352</v>
      </c>
      <c r="C253" s="37">
        <v>4301136026</v>
      </c>
      <c r="D253" s="214">
        <v>4640242180236</v>
      </c>
      <c r="E253" s="214"/>
      <c r="F253" s="63">
        <v>5</v>
      </c>
      <c r="G253" s="38">
        <v>1</v>
      </c>
      <c r="H253" s="63">
        <v>5</v>
      </c>
      <c r="I253" s="63">
        <v>5.2350000000000003</v>
      </c>
      <c r="J253" s="38">
        <v>84</v>
      </c>
      <c r="K253" s="38" t="s">
        <v>89</v>
      </c>
      <c r="L253" s="38" t="s">
        <v>195</v>
      </c>
      <c r="M253" s="39" t="s">
        <v>88</v>
      </c>
      <c r="N253" s="39"/>
      <c r="O253" s="38">
        <v>180</v>
      </c>
      <c r="P253" s="245" t="s">
        <v>353</v>
      </c>
      <c r="Q253" s="216"/>
      <c r="R253" s="216"/>
      <c r="S253" s="216"/>
      <c r="T253" s="217"/>
      <c r="U253" s="40" t="s">
        <v>49</v>
      </c>
      <c r="V253" s="40" t="s">
        <v>49</v>
      </c>
      <c r="W253" s="41" t="s">
        <v>42</v>
      </c>
      <c r="X253" s="59">
        <v>0</v>
      </c>
      <c r="Y253" s="56">
        <f>IFERROR(IF(X253="","",X253),"")</f>
        <v>0</v>
      </c>
      <c r="Z253" s="42">
        <f>IFERROR(IF(X253="","",X253*0.0155),"")</f>
        <v>0</v>
      </c>
      <c r="AA253" s="69" t="s">
        <v>49</v>
      </c>
      <c r="AB253" s="70" t="s">
        <v>49</v>
      </c>
      <c r="AC253" s="85"/>
      <c r="AG253" s="82"/>
      <c r="AJ253" s="87" t="s">
        <v>196</v>
      </c>
      <c r="AK253" s="87">
        <v>84</v>
      </c>
      <c r="BB253" s="183" t="s">
        <v>96</v>
      </c>
      <c r="BM253" s="82">
        <f>IFERROR(X253*I253,"0")</f>
        <v>0</v>
      </c>
      <c r="BN253" s="82">
        <f>IFERROR(Y253*I253,"0")</f>
        <v>0</v>
      </c>
      <c r="BO253" s="82">
        <f>IFERROR(X253/J253,"0")</f>
        <v>0</v>
      </c>
      <c r="BP253" s="82">
        <f>IFERROR(Y253/J253,"0")</f>
        <v>0</v>
      </c>
    </row>
    <row r="254" spans="1:68" ht="27" customHeight="1" x14ac:dyDescent="0.25">
      <c r="A254" s="64" t="s">
        <v>354</v>
      </c>
      <c r="B254" s="64" t="s">
        <v>355</v>
      </c>
      <c r="C254" s="37">
        <v>4301136029</v>
      </c>
      <c r="D254" s="214">
        <v>4640242180410</v>
      </c>
      <c r="E254" s="214"/>
      <c r="F254" s="63">
        <v>2.2400000000000002</v>
      </c>
      <c r="G254" s="38">
        <v>1</v>
      </c>
      <c r="H254" s="63">
        <v>2.2400000000000002</v>
      </c>
      <c r="I254" s="63">
        <v>2.4319999999999999</v>
      </c>
      <c r="J254" s="38">
        <v>126</v>
      </c>
      <c r="K254" s="38" t="s">
        <v>97</v>
      </c>
      <c r="L254" s="38" t="s">
        <v>90</v>
      </c>
      <c r="M254" s="39" t="s">
        <v>88</v>
      </c>
      <c r="N254" s="39"/>
      <c r="O254" s="38">
        <v>180</v>
      </c>
      <c r="P254" s="23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16"/>
      <c r="R254" s="216"/>
      <c r="S254" s="216"/>
      <c r="T254" s="217"/>
      <c r="U254" s="40" t="s">
        <v>49</v>
      </c>
      <c r="V254" s="40" t="s">
        <v>49</v>
      </c>
      <c r="W254" s="41" t="s">
        <v>42</v>
      </c>
      <c r="X254" s="59">
        <v>0</v>
      </c>
      <c r="Y254" s="56">
        <f>IFERROR(IF(X254="","",X254),"")</f>
        <v>0</v>
      </c>
      <c r="Z254" s="42">
        <f>IFERROR(IF(X254="","",X254*0.00936),"")</f>
        <v>0</v>
      </c>
      <c r="AA254" s="69" t="s">
        <v>49</v>
      </c>
      <c r="AB254" s="70" t="s">
        <v>49</v>
      </c>
      <c r="AC254" s="85"/>
      <c r="AG254" s="82"/>
      <c r="AJ254" s="87" t="s">
        <v>91</v>
      </c>
      <c r="AK254" s="87">
        <v>1</v>
      </c>
      <c r="BB254" s="184" t="s">
        <v>96</v>
      </c>
      <c r="BM254" s="82">
        <f>IFERROR(X254*I254,"0")</f>
        <v>0</v>
      </c>
      <c r="BN254" s="82">
        <f>IFERROR(Y254*I254,"0")</f>
        <v>0</v>
      </c>
      <c r="BO254" s="82">
        <f>IFERROR(X254/J254,"0")</f>
        <v>0</v>
      </c>
      <c r="BP254" s="82">
        <f>IFERROR(Y254/J254,"0")</f>
        <v>0</v>
      </c>
    </row>
    <row r="255" spans="1:68" x14ac:dyDescent="0.2">
      <c r="A255" s="211"/>
      <c r="B255" s="211"/>
      <c r="C255" s="211"/>
      <c r="D255" s="211"/>
      <c r="E255" s="211"/>
      <c r="F255" s="211"/>
      <c r="G255" s="211"/>
      <c r="H255" s="211"/>
      <c r="I255" s="211"/>
      <c r="J255" s="211"/>
      <c r="K255" s="211"/>
      <c r="L255" s="211"/>
      <c r="M255" s="211"/>
      <c r="N255" s="211"/>
      <c r="O255" s="223"/>
      <c r="P255" s="220" t="s">
        <v>43</v>
      </c>
      <c r="Q255" s="221"/>
      <c r="R255" s="221"/>
      <c r="S255" s="221"/>
      <c r="T255" s="221"/>
      <c r="U255" s="221"/>
      <c r="V255" s="222"/>
      <c r="W255" s="43" t="s">
        <v>42</v>
      </c>
      <c r="X255" s="44">
        <f>IFERROR(SUM(X252:X254),"0")</f>
        <v>0</v>
      </c>
      <c r="Y255" s="44">
        <f>IFERROR(SUM(Y252:Y254),"0")</f>
        <v>0</v>
      </c>
      <c r="Z255" s="44">
        <f>IFERROR(IF(Z252="",0,Z252),"0")+IFERROR(IF(Z253="",0,Z253),"0")+IFERROR(IF(Z254="",0,Z254),"0")</f>
        <v>0</v>
      </c>
      <c r="AA255" s="68"/>
      <c r="AB255" s="68"/>
      <c r="AC255" s="68"/>
    </row>
    <row r="256" spans="1:68" x14ac:dyDescent="0.2">
      <c r="A256" s="211"/>
      <c r="B256" s="211"/>
      <c r="C256" s="211"/>
      <c r="D256" s="211"/>
      <c r="E256" s="211"/>
      <c r="F256" s="211"/>
      <c r="G256" s="211"/>
      <c r="H256" s="211"/>
      <c r="I256" s="211"/>
      <c r="J256" s="211"/>
      <c r="K256" s="211"/>
      <c r="L256" s="211"/>
      <c r="M256" s="211"/>
      <c r="N256" s="211"/>
      <c r="O256" s="223"/>
      <c r="P256" s="220" t="s">
        <v>43</v>
      </c>
      <c r="Q256" s="221"/>
      <c r="R256" s="221"/>
      <c r="S256" s="221"/>
      <c r="T256" s="221"/>
      <c r="U256" s="221"/>
      <c r="V256" s="222"/>
      <c r="W256" s="43" t="s">
        <v>0</v>
      </c>
      <c r="X256" s="44">
        <f>IFERROR(SUMPRODUCT(X252:X254*H252:H254),"0")</f>
        <v>0</v>
      </c>
      <c r="Y256" s="44">
        <f>IFERROR(SUMPRODUCT(Y252:Y254*H252:H254),"0")</f>
        <v>0</v>
      </c>
      <c r="Z256" s="43"/>
      <c r="AA256" s="68"/>
      <c r="AB256" s="68"/>
      <c r="AC256" s="68"/>
    </row>
    <row r="257" spans="1:68" ht="14.25" customHeight="1" x14ac:dyDescent="0.25">
      <c r="A257" s="240" t="s">
        <v>156</v>
      </c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  <c r="AA257" s="67"/>
      <c r="AB257" s="67"/>
      <c r="AC257" s="84"/>
    </row>
    <row r="258" spans="1:68" ht="37.5" customHeight="1" x14ac:dyDescent="0.25">
      <c r="A258" s="64" t="s">
        <v>356</v>
      </c>
      <c r="B258" s="64" t="s">
        <v>357</v>
      </c>
      <c r="C258" s="37">
        <v>4301135552</v>
      </c>
      <c r="D258" s="214">
        <v>4640242181431</v>
      </c>
      <c r="E258" s="214"/>
      <c r="F258" s="63">
        <v>3.5</v>
      </c>
      <c r="G258" s="38">
        <v>1</v>
      </c>
      <c r="H258" s="63">
        <v>3.5</v>
      </c>
      <c r="I258" s="63">
        <v>3.6920000000000002</v>
      </c>
      <c r="J258" s="38">
        <v>126</v>
      </c>
      <c r="K258" s="38" t="s">
        <v>97</v>
      </c>
      <c r="L258" s="38" t="s">
        <v>90</v>
      </c>
      <c r="M258" s="39" t="s">
        <v>88</v>
      </c>
      <c r="N258" s="39"/>
      <c r="O258" s="38">
        <v>180</v>
      </c>
      <c r="P258" s="241" t="s">
        <v>358</v>
      </c>
      <c r="Q258" s="216"/>
      <c r="R258" s="216"/>
      <c r="S258" s="216"/>
      <c r="T258" s="217"/>
      <c r="U258" s="40" t="s">
        <v>49</v>
      </c>
      <c r="V258" s="40" t="s">
        <v>49</v>
      </c>
      <c r="W258" s="41" t="s">
        <v>42</v>
      </c>
      <c r="X258" s="59">
        <v>0</v>
      </c>
      <c r="Y258" s="56">
        <f t="shared" ref="Y258:Y277" si="24">IFERROR(IF(X258="","",X258),"")</f>
        <v>0</v>
      </c>
      <c r="Z258" s="42">
        <f>IFERROR(IF(X258="","",X258*0.00936),"")</f>
        <v>0</v>
      </c>
      <c r="AA258" s="69" t="s">
        <v>49</v>
      </c>
      <c r="AB258" s="70" t="s">
        <v>49</v>
      </c>
      <c r="AC258" s="85"/>
      <c r="AG258" s="82"/>
      <c r="AJ258" s="87" t="s">
        <v>91</v>
      </c>
      <c r="AK258" s="87">
        <v>1</v>
      </c>
      <c r="BB258" s="185" t="s">
        <v>96</v>
      </c>
      <c r="BM258" s="82">
        <f t="shared" ref="BM258:BM277" si="25">IFERROR(X258*I258,"0")</f>
        <v>0</v>
      </c>
      <c r="BN258" s="82">
        <f t="shared" ref="BN258:BN277" si="26">IFERROR(Y258*I258,"0")</f>
        <v>0</v>
      </c>
      <c r="BO258" s="82">
        <f t="shared" ref="BO258:BO277" si="27">IFERROR(X258/J258,"0")</f>
        <v>0</v>
      </c>
      <c r="BP258" s="82">
        <f t="shared" ref="BP258:BP277" si="28">IFERROR(Y258/J258,"0")</f>
        <v>0</v>
      </c>
    </row>
    <row r="259" spans="1:68" ht="27" customHeight="1" x14ac:dyDescent="0.25">
      <c r="A259" s="64" t="s">
        <v>359</v>
      </c>
      <c r="B259" s="64" t="s">
        <v>360</v>
      </c>
      <c r="C259" s="37">
        <v>4301135504</v>
      </c>
      <c r="D259" s="214">
        <v>4640242181554</v>
      </c>
      <c r="E259" s="214"/>
      <c r="F259" s="63">
        <v>3</v>
      </c>
      <c r="G259" s="38">
        <v>1</v>
      </c>
      <c r="H259" s="63">
        <v>3</v>
      </c>
      <c r="I259" s="63">
        <v>3.1920000000000002</v>
      </c>
      <c r="J259" s="38">
        <v>126</v>
      </c>
      <c r="K259" s="38" t="s">
        <v>97</v>
      </c>
      <c r="L259" s="38" t="s">
        <v>90</v>
      </c>
      <c r="M259" s="39" t="s">
        <v>88</v>
      </c>
      <c r="N259" s="39"/>
      <c r="O259" s="38">
        <v>180</v>
      </c>
      <c r="P259" s="242" t="s">
        <v>361</v>
      </c>
      <c r="Q259" s="216"/>
      <c r="R259" s="216"/>
      <c r="S259" s="216"/>
      <c r="T259" s="217"/>
      <c r="U259" s="40" t="s">
        <v>49</v>
      </c>
      <c r="V259" s="40" t="s">
        <v>49</v>
      </c>
      <c r="W259" s="41" t="s">
        <v>42</v>
      </c>
      <c r="X259" s="59">
        <v>0</v>
      </c>
      <c r="Y259" s="56">
        <f t="shared" si="24"/>
        <v>0</v>
      </c>
      <c r="Z259" s="42">
        <f>IFERROR(IF(X259="","",X259*0.00936),"")</f>
        <v>0</v>
      </c>
      <c r="AA259" s="69" t="s">
        <v>49</v>
      </c>
      <c r="AB259" s="70" t="s">
        <v>49</v>
      </c>
      <c r="AC259" s="85"/>
      <c r="AG259" s="82"/>
      <c r="AJ259" s="87" t="s">
        <v>91</v>
      </c>
      <c r="AK259" s="87">
        <v>1</v>
      </c>
      <c r="BB259" s="186" t="s">
        <v>96</v>
      </c>
      <c r="BM259" s="82">
        <f t="shared" si="25"/>
        <v>0</v>
      </c>
      <c r="BN259" s="82">
        <f t="shared" si="26"/>
        <v>0</v>
      </c>
      <c r="BO259" s="82">
        <f t="shared" si="27"/>
        <v>0</v>
      </c>
      <c r="BP259" s="82">
        <f t="shared" si="28"/>
        <v>0</v>
      </c>
    </row>
    <row r="260" spans="1:68" ht="27" customHeight="1" x14ac:dyDescent="0.25">
      <c r="A260" s="64" t="s">
        <v>362</v>
      </c>
      <c r="B260" s="64" t="s">
        <v>363</v>
      </c>
      <c r="C260" s="37">
        <v>4301135394</v>
      </c>
      <c r="D260" s="214">
        <v>4640242181561</v>
      </c>
      <c r="E260" s="214"/>
      <c r="F260" s="63">
        <v>3.7</v>
      </c>
      <c r="G260" s="38">
        <v>1</v>
      </c>
      <c r="H260" s="63">
        <v>3.7</v>
      </c>
      <c r="I260" s="63">
        <v>3.8919999999999999</v>
      </c>
      <c r="J260" s="38">
        <v>126</v>
      </c>
      <c r="K260" s="38" t="s">
        <v>97</v>
      </c>
      <c r="L260" s="38" t="s">
        <v>90</v>
      </c>
      <c r="M260" s="39" t="s">
        <v>88</v>
      </c>
      <c r="N260" s="39"/>
      <c r="O260" s="38">
        <v>180</v>
      </c>
      <c r="P260" s="234" t="s">
        <v>364</v>
      </c>
      <c r="Q260" s="216"/>
      <c r="R260" s="216"/>
      <c r="S260" s="216"/>
      <c r="T260" s="217"/>
      <c r="U260" s="40" t="s">
        <v>49</v>
      </c>
      <c r="V260" s="40" t="s">
        <v>49</v>
      </c>
      <c r="W260" s="41" t="s">
        <v>42</v>
      </c>
      <c r="X260" s="59">
        <v>0</v>
      </c>
      <c r="Y260" s="56">
        <f t="shared" si="24"/>
        <v>0</v>
      </c>
      <c r="Z260" s="42">
        <f>IFERROR(IF(X260="","",X260*0.00936),"")</f>
        <v>0</v>
      </c>
      <c r="AA260" s="69" t="s">
        <v>49</v>
      </c>
      <c r="AB260" s="70" t="s">
        <v>49</v>
      </c>
      <c r="AC260" s="85"/>
      <c r="AG260" s="82"/>
      <c r="AJ260" s="87" t="s">
        <v>91</v>
      </c>
      <c r="AK260" s="87">
        <v>1</v>
      </c>
      <c r="BB260" s="187" t="s">
        <v>96</v>
      </c>
      <c r="BM260" s="82">
        <f t="shared" si="25"/>
        <v>0</v>
      </c>
      <c r="BN260" s="82">
        <f t="shared" si="26"/>
        <v>0</v>
      </c>
      <c r="BO260" s="82">
        <f t="shared" si="27"/>
        <v>0</v>
      </c>
      <c r="BP260" s="82">
        <f t="shared" si="28"/>
        <v>0</v>
      </c>
    </row>
    <row r="261" spans="1:68" ht="27" customHeight="1" x14ac:dyDescent="0.25">
      <c r="A261" s="64" t="s">
        <v>365</v>
      </c>
      <c r="B261" s="64" t="s">
        <v>366</v>
      </c>
      <c r="C261" s="37">
        <v>4301135374</v>
      </c>
      <c r="D261" s="214">
        <v>4640242181424</v>
      </c>
      <c r="E261" s="214"/>
      <c r="F261" s="63">
        <v>5.5</v>
      </c>
      <c r="G261" s="38">
        <v>1</v>
      </c>
      <c r="H261" s="63">
        <v>5.5</v>
      </c>
      <c r="I261" s="63">
        <v>5.7350000000000003</v>
      </c>
      <c r="J261" s="38">
        <v>84</v>
      </c>
      <c r="K261" s="38" t="s">
        <v>89</v>
      </c>
      <c r="L261" s="38" t="s">
        <v>90</v>
      </c>
      <c r="M261" s="39" t="s">
        <v>88</v>
      </c>
      <c r="N261" s="39"/>
      <c r="O261" s="38">
        <v>180</v>
      </c>
      <c r="P261" s="235" t="s">
        <v>367</v>
      </c>
      <c r="Q261" s="216"/>
      <c r="R261" s="216"/>
      <c r="S261" s="216"/>
      <c r="T261" s="217"/>
      <c r="U261" s="40" t="s">
        <v>49</v>
      </c>
      <c r="V261" s="40" t="s">
        <v>49</v>
      </c>
      <c r="W261" s="41" t="s">
        <v>42</v>
      </c>
      <c r="X261" s="59">
        <v>0</v>
      </c>
      <c r="Y261" s="56">
        <f t="shared" si="24"/>
        <v>0</v>
      </c>
      <c r="Z261" s="42">
        <f>IFERROR(IF(X261="","",X261*0.0155),"")</f>
        <v>0</v>
      </c>
      <c r="AA261" s="69" t="s">
        <v>49</v>
      </c>
      <c r="AB261" s="70" t="s">
        <v>49</v>
      </c>
      <c r="AC261" s="85"/>
      <c r="AG261" s="82"/>
      <c r="AJ261" s="87" t="s">
        <v>91</v>
      </c>
      <c r="AK261" s="87">
        <v>1</v>
      </c>
      <c r="BB261" s="188" t="s">
        <v>96</v>
      </c>
      <c r="BM261" s="82">
        <f t="shared" si="25"/>
        <v>0</v>
      </c>
      <c r="BN261" s="82">
        <f t="shared" si="26"/>
        <v>0</v>
      </c>
      <c r="BO261" s="82">
        <f t="shared" si="27"/>
        <v>0</v>
      </c>
      <c r="BP261" s="82">
        <f t="shared" si="28"/>
        <v>0</v>
      </c>
    </row>
    <row r="262" spans="1:68" ht="27" customHeight="1" x14ac:dyDescent="0.25">
      <c r="A262" s="64" t="s">
        <v>368</v>
      </c>
      <c r="B262" s="64" t="s">
        <v>369</v>
      </c>
      <c r="C262" s="37">
        <v>4301135320</v>
      </c>
      <c r="D262" s="214">
        <v>4640242181592</v>
      </c>
      <c r="E262" s="214"/>
      <c r="F262" s="63">
        <v>3.5</v>
      </c>
      <c r="G262" s="38">
        <v>1</v>
      </c>
      <c r="H262" s="63">
        <v>3.5</v>
      </c>
      <c r="I262" s="63">
        <v>3.6850000000000001</v>
      </c>
      <c r="J262" s="38">
        <v>126</v>
      </c>
      <c r="K262" s="38" t="s">
        <v>97</v>
      </c>
      <c r="L262" s="38" t="s">
        <v>90</v>
      </c>
      <c r="M262" s="39" t="s">
        <v>88</v>
      </c>
      <c r="N262" s="39"/>
      <c r="O262" s="38">
        <v>180</v>
      </c>
      <c r="P262" s="236" t="s">
        <v>370</v>
      </c>
      <c r="Q262" s="216"/>
      <c r="R262" s="216"/>
      <c r="S262" s="216"/>
      <c r="T262" s="217"/>
      <c r="U262" s="40" t="s">
        <v>49</v>
      </c>
      <c r="V262" s="40" t="s">
        <v>49</v>
      </c>
      <c r="W262" s="41" t="s">
        <v>42</v>
      </c>
      <c r="X262" s="59">
        <v>0</v>
      </c>
      <c r="Y262" s="56">
        <f t="shared" si="24"/>
        <v>0</v>
      </c>
      <c r="Z262" s="42">
        <f t="shared" ref="Z262:Z269" si="29">IFERROR(IF(X262="","",X262*0.00936),"")</f>
        <v>0</v>
      </c>
      <c r="AA262" s="69" t="s">
        <v>49</v>
      </c>
      <c r="AB262" s="70" t="s">
        <v>49</v>
      </c>
      <c r="AC262" s="85"/>
      <c r="AG262" s="82"/>
      <c r="AJ262" s="87" t="s">
        <v>91</v>
      </c>
      <c r="AK262" s="87">
        <v>1</v>
      </c>
      <c r="BB262" s="189" t="s">
        <v>96</v>
      </c>
      <c r="BM262" s="82">
        <f t="shared" si="25"/>
        <v>0</v>
      </c>
      <c r="BN262" s="82">
        <f t="shared" si="26"/>
        <v>0</v>
      </c>
      <c r="BO262" s="82">
        <f t="shared" si="27"/>
        <v>0</v>
      </c>
      <c r="BP262" s="82">
        <f t="shared" si="28"/>
        <v>0</v>
      </c>
    </row>
    <row r="263" spans="1:68" ht="27" customHeight="1" x14ac:dyDescent="0.25">
      <c r="A263" s="64" t="s">
        <v>371</v>
      </c>
      <c r="B263" s="64" t="s">
        <v>372</v>
      </c>
      <c r="C263" s="37">
        <v>4301135405</v>
      </c>
      <c r="D263" s="214">
        <v>4640242181523</v>
      </c>
      <c r="E263" s="214"/>
      <c r="F263" s="63">
        <v>3</v>
      </c>
      <c r="G263" s="38">
        <v>1</v>
      </c>
      <c r="H263" s="63">
        <v>3</v>
      </c>
      <c r="I263" s="63">
        <v>3.1920000000000002</v>
      </c>
      <c r="J263" s="38">
        <v>126</v>
      </c>
      <c r="K263" s="38" t="s">
        <v>97</v>
      </c>
      <c r="L263" s="38" t="s">
        <v>90</v>
      </c>
      <c r="M263" s="39" t="s">
        <v>88</v>
      </c>
      <c r="N263" s="39"/>
      <c r="O263" s="38">
        <v>180</v>
      </c>
      <c r="P263" s="237" t="s">
        <v>373</v>
      </c>
      <c r="Q263" s="216"/>
      <c r="R263" s="216"/>
      <c r="S263" s="216"/>
      <c r="T263" s="217"/>
      <c r="U263" s="40" t="s">
        <v>49</v>
      </c>
      <c r="V263" s="40" t="s">
        <v>49</v>
      </c>
      <c r="W263" s="41" t="s">
        <v>42</v>
      </c>
      <c r="X263" s="59">
        <v>0</v>
      </c>
      <c r="Y263" s="56">
        <f t="shared" si="24"/>
        <v>0</v>
      </c>
      <c r="Z263" s="42">
        <f t="shared" si="29"/>
        <v>0</v>
      </c>
      <c r="AA263" s="69" t="s">
        <v>49</v>
      </c>
      <c r="AB263" s="70" t="s">
        <v>49</v>
      </c>
      <c r="AC263" s="85"/>
      <c r="AG263" s="82"/>
      <c r="AJ263" s="87" t="s">
        <v>91</v>
      </c>
      <c r="AK263" s="87">
        <v>1</v>
      </c>
      <c r="BB263" s="190" t="s">
        <v>96</v>
      </c>
      <c r="BM263" s="82">
        <f t="shared" si="25"/>
        <v>0</v>
      </c>
      <c r="BN263" s="82">
        <f t="shared" si="26"/>
        <v>0</v>
      </c>
      <c r="BO263" s="82">
        <f t="shared" si="27"/>
        <v>0</v>
      </c>
      <c r="BP263" s="82">
        <f t="shared" si="28"/>
        <v>0</v>
      </c>
    </row>
    <row r="264" spans="1:68" ht="27" customHeight="1" x14ac:dyDescent="0.25">
      <c r="A264" s="64" t="s">
        <v>374</v>
      </c>
      <c r="B264" s="64" t="s">
        <v>375</v>
      </c>
      <c r="C264" s="37">
        <v>4301135404</v>
      </c>
      <c r="D264" s="214">
        <v>4640242181516</v>
      </c>
      <c r="E264" s="214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97</v>
      </c>
      <c r="L264" s="38" t="s">
        <v>90</v>
      </c>
      <c r="M264" s="39" t="s">
        <v>88</v>
      </c>
      <c r="N264" s="39"/>
      <c r="O264" s="38">
        <v>180</v>
      </c>
      <c r="P264" s="238" t="s">
        <v>376</v>
      </c>
      <c r="Q264" s="216"/>
      <c r="R264" s="216"/>
      <c r="S264" s="216"/>
      <c r="T264" s="217"/>
      <c r="U264" s="40" t="s">
        <v>49</v>
      </c>
      <c r="V264" s="40" t="s">
        <v>49</v>
      </c>
      <c r="W264" s="41" t="s">
        <v>42</v>
      </c>
      <c r="X264" s="59">
        <v>0</v>
      </c>
      <c r="Y264" s="56">
        <f t="shared" si="24"/>
        <v>0</v>
      </c>
      <c r="Z264" s="42">
        <f t="shared" si="29"/>
        <v>0</v>
      </c>
      <c r="AA264" s="69" t="s">
        <v>49</v>
      </c>
      <c r="AB264" s="70" t="s">
        <v>49</v>
      </c>
      <c r="AC264" s="85"/>
      <c r="AG264" s="82"/>
      <c r="AJ264" s="87" t="s">
        <v>91</v>
      </c>
      <c r="AK264" s="87">
        <v>1</v>
      </c>
      <c r="BB264" s="191" t="s">
        <v>96</v>
      </c>
      <c r="BM264" s="82">
        <f t="shared" si="25"/>
        <v>0</v>
      </c>
      <c r="BN264" s="82">
        <f t="shared" si="26"/>
        <v>0</v>
      </c>
      <c r="BO264" s="82">
        <f t="shared" si="27"/>
        <v>0</v>
      </c>
      <c r="BP264" s="82">
        <f t="shared" si="28"/>
        <v>0</v>
      </c>
    </row>
    <row r="265" spans="1:68" ht="37.5" customHeight="1" x14ac:dyDescent="0.25">
      <c r="A265" s="64" t="s">
        <v>377</v>
      </c>
      <c r="B265" s="64" t="s">
        <v>378</v>
      </c>
      <c r="C265" s="37">
        <v>4301135402</v>
      </c>
      <c r="D265" s="214">
        <v>4640242181493</v>
      </c>
      <c r="E265" s="214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97</v>
      </c>
      <c r="L265" s="38" t="s">
        <v>90</v>
      </c>
      <c r="M265" s="39" t="s">
        <v>88</v>
      </c>
      <c r="N265" s="39"/>
      <c r="O265" s="38">
        <v>180</v>
      </c>
      <c r="P265" s="229" t="s">
        <v>379</v>
      </c>
      <c r="Q265" s="216"/>
      <c r="R265" s="216"/>
      <c r="S265" s="216"/>
      <c r="T265" s="217"/>
      <c r="U265" s="40" t="s">
        <v>49</v>
      </c>
      <c r="V265" s="40" t="s">
        <v>49</v>
      </c>
      <c r="W265" s="41" t="s">
        <v>42</v>
      </c>
      <c r="X265" s="59">
        <v>0</v>
      </c>
      <c r="Y265" s="56">
        <f t="shared" si="24"/>
        <v>0</v>
      </c>
      <c r="Z265" s="42">
        <f t="shared" si="29"/>
        <v>0</v>
      </c>
      <c r="AA265" s="69" t="s">
        <v>49</v>
      </c>
      <c r="AB265" s="70" t="s">
        <v>49</v>
      </c>
      <c r="AC265" s="85"/>
      <c r="AG265" s="82"/>
      <c r="AJ265" s="87" t="s">
        <v>91</v>
      </c>
      <c r="AK265" s="87">
        <v>1</v>
      </c>
      <c r="BB265" s="192" t="s">
        <v>96</v>
      </c>
      <c r="BM265" s="82">
        <f t="shared" si="25"/>
        <v>0</v>
      </c>
      <c r="BN265" s="82">
        <f t="shared" si="26"/>
        <v>0</v>
      </c>
      <c r="BO265" s="82">
        <f t="shared" si="27"/>
        <v>0</v>
      </c>
      <c r="BP265" s="82">
        <f t="shared" si="28"/>
        <v>0</v>
      </c>
    </row>
    <row r="266" spans="1:68" ht="27" customHeight="1" x14ac:dyDescent="0.25">
      <c r="A266" s="64" t="s">
        <v>380</v>
      </c>
      <c r="B266" s="64" t="s">
        <v>381</v>
      </c>
      <c r="C266" s="37">
        <v>4301135375</v>
      </c>
      <c r="D266" s="214">
        <v>4640242181486</v>
      </c>
      <c r="E266" s="214"/>
      <c r="F266" s="63">
        <v>3.7</v>
      </c>
      <c r="G266" s="38">
        <v>1</v>
      </c>
      <c r="H266" s="63">
        <v>3.7</v>
      </c>
      <c r="I266" s="63">
        <v>3.8919999999999999</v>
      </c>
      <c r="J266" s="38">
        <v>126</v>
      </c>
      <c r="K266" s="38" t="s">
        <v>97</v>
      </c>
      <c r="L266" s="38" t="s">
        <v>90</v>
      </c>
      <c r="M266" s="39" t="s">
        <v>88</v>
      </c>
      <c r="N266" s="39"/>
      <c r="O266" s="38">
        <v>180</v>
      </c>
      <c r="P266" s="230" t="s">
        <v>382</v>
      </c>
      <c r="Q266" s="216"/>
      <c r="R266" s="216"/>
      <c r="S266" s="216"/>
      <c r="T266" s="217"/>
      <c r="U266" s="40" t="s">
        <v>49</v>
      </c>
      <c r="V266" s="40" t="s">
        <v>49</v>
      </c>
      <c r="W266" s="41" t="s">
        <v>42</v>
      </c>
      <c r="X266" s="59">
        <v>0</v>
      </c>
      <c r="Y266" s="56">
        <f t="shared" si="24"/>
        <v>0</v>
      </c>
      <c r="Z266" s="42">
        <f t="shared" si="29"/>
        <v>0</v>
      </c>
      <c r="AA266" s="69" t="s">
        <v>49</v>
      </c>
      <c r="AB266" s="70" t="s">
        <v>49</v>
      </c>
      <c r="AC266" s="85"/>
      <c r="AG266" s="82"/>
      <c r="AJ266" s="87" t="s">
        <v>91</v>
      </c>
      <c r="AK266" s="87">
        <v>1</v>
      </c>
      <c r="BB266" s="193" t="s">
        <v>96</v>
      </c>
      <c r="BM266" s="82">
        <f t="shared" si="25"/>
        <v>0</v>
      </c>
      <c r="BN266" s="82">
        <f t="shared" si="26"/>
        <v>0</v>
      </c>
      <c r="BO266" s="82">
        <f t="shared" si="27"/>
        <v>0</v>
      </c>
      <c r="BP266" s="82">
        <f t="shared" si="28"/>
        <v>0</v>
      </c>
    </row>
    <row r="267" spans="1:68" ht="27" customHeight="1" x14ac:dyDescent="0.25">
      <c r="A267" s="64" t="s">
        <v>383</v>
      </c>
      <c r="B267" s="64" t="s">
        <v>384</v>
      </c>
      <c r="C267" s="37">
        <v>4301135403</v>
      </c>
      <c r="D267" s="214">
        <v>4640242181509</v>
      </c>
      <c r="E267" s="214"/>
      <c r="F267" s="63">
        <v>3.7</v>
      </c>
      <c r="G267" s="38">
        <v>1</v>
      </c>
      <c r="H267" s="63">
        <v>3.7</v>
      </c>
      <c r="I267" s="63">
        <v>3.8919999999999999</v>
      </c>
      <c r="J267" s="38">
        <v>126</v>
      </c>
      <c r="K267" s="38" t="s">
        <v>97</v>
      </c>
      <c r="L267" s="38" t="s">
        <v>90</v>
      </c>
      <c r="M267" s="39" t="s">
        <v>88</v>
      </c>
      <c r="N267" s="39"/>
      <c r="O267" s="38">
        <v>180</v>
      </c>
      <c r="P267" s="231" t="s">
        <v>385</v>
      </c>
      <c r="Q267" s="216"/>
      <c r="R267" s="216"/>
      <c r="S267" s="216"/>
      <c r="T267" s="217"/>
      <c r="U267" s="40" t="s">
        <v>49</v>
      </c>
      <c r="V267" s="40" t="s">
        <v>49</v>
      </c>
      <c r="W267" s="41" t="s">
        <v>42</v>
      </c>
      <c r="X267" s="59">
        <v>0</v>
      </c>
      <c r="Y267" s="56">
        <f t="shared" si="24"/>
        <v>0</v>
      </c>
      <c r="Z267" s="42">
        <f t="shared" si="29"/>
        <v>0</v>
      </c>
      <c r="AA267" s="69" t="s">
        <v>49</v>
      </c>
      <c r="AB267" s="70" t="s">
        <v>49</v>
      </c>
      <c r="AC267" s="85"/>
      <c r="AG267" s="82"/>
      <c r="AJ267" s="87" t="s">
        <v>91</v>
      </c>
      <c r="AK267" s="87">
        <v>1</v>
      </c>
      <c r="BB267" s="194" t="s">
        <v>96</v>
      </c>
      <c r="BM267" s="82">
        <f t="shared" si="25"/>
        <v>0</v>
      </c>
      <c r="BN267" s="82">
        <f t="shared" si="26"/>
        <v>0</v>
      </c>
      <c r="BO267" s="82">
        <f t="shared" si="27"/>
        <v>0</v>
      </c>
      <c r="BP267" s="82">
        <f t="shared" si="28"/>
        <v>0</v>
      </c>
    </row>
    <row r="268" spans="1:68" ht="27" customHeight="1" x14ac:dyDescent="0.25">
      <c r="A268" s="64" t="s">
        <v>386</v>
      </c>
      <c r="B268" s="64" t="s">
        <v>387</v>
      </c>
      <c r="C268" s="37">
        <v>4301135304</v>
      </c>
      <c r="D268" s="214">
        <v>4640242181240</v>
      </c>
      <c r="E268" s="214"/>
      <c r="F268" s="63">
        <v>0.3</v>
      </c>
      <c r="G268" s="38">
        <v>9</v>
      </c>
      <c r="H268" s="63">
        <v>2.7</v>
      </c>
      <c r="I268" s="63">
        <v>2.88</v>
      </c>
      <c r="J268" s="38">
        <v>126</v>
      </c>
      <c r="K268" s="38" t="s">
        <v>97</v>
      </c>
      <c r="L268" s="38" t="s">
        <v>90</v>
      </c>
      <c r="M268" s="39" t="s">
        <v>88</v>
      </c>
      <c r="N268" s="39"/>
      <c r="O268" s="38">
        <v>180</v>
      </c>
      <c r="P268" s="232" t="s">
        <v>388</v>
      </c>
      <c r="Q268" s="216"/>
      <c r="R268" s="216"/>
      <c r="S268" s="216"/>
      <c r="T268" s="217"/>
      <c r="U268" s="40" t="s">
        <v>49</v>
      </c>
      <c r="V268" s="40" t="s">
        <v>49</v>
      </c>
      <c r="W268" s="41" t="s">
        <v>42</v>
      </c>
      <c r="X268" s="59">
        <v>0</v>
      </c>
      <c r="Y268" s="56">
        <f t="shared" si="24"/>
        <v>0</v>
      </c>
      <c r="Z268" s="42">
        <f t="shared" si="29"/>
        <v>0</v>
      </c>
      <c r="AA268" s="69" t="s">
        <v>49</v>
      </c>
      <c r="AB268" s="70" t="s">
        <v>49</v>
      </c>
      <c r="AC268" s="85"/>
      <c r="AG268" s="82"/>
      <c r="AJ268" s="87" t="s">
        <v>91</v>
      </c>
      <c r="AK268" s="87">
        <v>1</v>
      </c>
      <c r="BB268" s="195" t="s">
        <v>96</v>
      </c>
      <c r="BM268" s="82">
        <f t="shared" si="25"/>
        <v>0</v>
      </c>
      <c r="BN268" s="82">
        <f t="shared" si="26"/>
        <v>0</v>
      </c>
      <c r="BO268" s="82">
        <f t="shared" si="27"/>
        <v>0</v>
      </c>
      <c r="BP268" s="82">
        <f t="shared" si="28"/>
        <v>0</v>
      </c>
    </row>
    <row r="269" spans="1:68" ht="27" customHeight="1" x14ac:dyDescent="0.25">
      <c r="A269" s="64" t="s">
        <v>389</v>
      </c>
      <c r="B269" s="64" t="s">
        <v>390</v>
      </c>
      <c r="C269" s="37">
        <v>4301135310</v>
      </c>
      <c r="D269" s="214">
        <v>4640242181318</v>
      </c>
      <c r="E269" s="214"/>
      <c r="F269" s="63">
        <v>0.3</v>
      </c>
      <c r="G269" s="38">
        <v>9</v>
      </c>
      <c r="H269" s="63">
        <v>2.7</v>
      </c>
      <c r="I269" s="63">
        <v>2.988</v>
      </c>
      <c r="J269" s="38">
        <v>126</v>
      </c>
      <c r="K269" s="38" t="s">
        <v>97</v>
      </c>
      <c r="L269" s="38" t="s">
        <v>90</v>
      </c>
      <c r="M269" s="39" t="s">
        <v>88</v>
      </c>
      <c r="N269" s="39"/>
      <c r="O269" s="38">
        <v>180</v>
      </c>
      <c r="P269" s="233" t="s">
        <v>391</v>
      </c>
      <c r="Q269" s="216"/>
      <c r="R269" s="216"/>
      <c r="S269" s="216"/>
      <c r="T269" s="217"/>
      <c r="U269" s="40" t="s">
        <v>49</v>
      </c>
      <c r="V269" s="40" t="s">
        <v>49</v>
      </c>
      <c r="W269" s="41" t="s">
        <v>42</v>
      </c>
      <c r="X269" s="59">
        <v>0</v>
      </c>
      <c r="Y269" s="56">
        <f t="shared" si="24"/>
        <v>0</v>
      </c>
      <c r="Z269" s="42">
        <f t="shared" si="29"/>
        <v>0</v>
      </c>
      <c r="AA269" s="69" t="s">
        <v>49</v>
      </c>
      <c r="AB269" s="70" t="s">
        <v>49</v>
      </c>
      <c r="AC269" s="85"/>
      <c r="AG269" s="82"/>
      <c r="AJ269" s="87" t="s">
        <v>91</v>
      </c>
      <c r="AK269" s="87">
        <v>1</v>
      </c>
      <c r="BB269" s="196" t="s">
        <v>96</v>
      </c>
      <c r="BM269" s="82">
        <f t="shared" si="25"/>
        <v>0</v>
      </c>
      <c r="BN269" s="82">
        <f t="shared" si="26"/>
        <v>0</v>
      </c>
      <c r="BO269" s="82">
        <f t="shared" si="27"/>
        <v>0</v>
      </c>
      <c r="BP269" s="82">
        <f t="shared" si="28"/>
        <v>0</v>
      </c>
    </row>
    <row r="270" spans="1:68" ht="27" customHeight="1" x14ac:dyDescent="0.25">
      <c r="A270" s="64" t="s">
        <v>392</v>
      </c>
      <c r="B270" s="64" t="s">
        <v>393</v>
      </c>
      <c r="C270" s="37">
        <v>4301135306</v>
      </c>
      <c r="D270" s="214">
        <v>4640242181578</v>
      </c>
      <c r="E270" s="214"/>
      <c r="F270" s="63">
        <v>0.3</v>
      </c>
      <c r="G270" s="38">
        <v>9</v>
      </c>
      <c r="H270" s="63">
        <v>2.7</v>
      </c>
      <c r="I270" s="63">
        <v>2.8450000000000002</v>
      </c>
      <c r="J270" s="38">
        <v>234</v>
      </c>
      <c r="K270" s="38" t="s">
        <v>152</v>
      </c>
      <c r="L270" s="38" t="s">
        <v>90</v>
      </c>
      <c r="M270" s="39" t="s">
        <v>88</v>
      </c>
      <c r="N270" s="39"/>
      <c r="O270" s="38">
        <v>180</v>
      </c>
      <c r="P270" s="224" t="s">
        <v>394</v>
      </c>
      <c r="Q270" s="216"/>
      <c r="R270" s="216"/>
      <c r="S270" s="216"/>
      <c r="T270" s="217"/>
      <c r="U270" s="40" t="s">
        <v>49</v>
      </c>
      <c r="V270" s="40" t="s">
        <v>49</v>
      </c>
      <c r="W270" s="41" t="s">
        <v>42</v>
      </c>
      <c r="X270" s="59">
        <v>0</v>
      </c>
      <c r="Y270" s="56">
        <f t="shared" si="24"/>
        <v>0</v>
      </c>
      <c r="Z270" s="42">
        <f>IFERROR(IF(X270="","",X270*0.00502),"")</f>
        <v>0</v>
      </c>
      <c r="AA270" s="69" t="s">
        <v>49</v>
      </c>
      <c r="AB270" s="70" t="s">
        <v>49</v>
      </c>
      <c r="AC270" s="85"/>
      <c r="AG270" s="82"/>
      <c r="AJ270" s="87" t="s">
        <v>91</v>
      </c>
      <c r="AK270" s="87">
        <v>1</v>
      </c>
      <c r="BB270" s="197" t="s">
        <v>96</v>
      </c>
      <c r="BM270" s="82">
        <f t="shared" si="25"/>
        <v>0</v>
      </c>
      <c r="BN270" s="82">
        <f t="shared" si="26"/>
        <v>0</v>
      </c>
      <c r="BO270" s="82">
        <f t="shared" si="27"/>
        <v>0</v>
      </c>
      <c r="BP270" s="82">
        <f t="shared" si="28"/>
        <v>0</v>
      </c>
    </row>
    <row r="271" spans="1:68" ht="27" customHeight="1" x14ac:dyDescent="0.25">
      <c r="A271" s="64" t="s">
        <v>395</v>
      </c>
      <c r="B271" s="64" t="s">
        <v>396</v>
      </c>
      <c r="C271" s="37">
        <v>4301135305</v>
      </c>
      <c r="D271" s="214">
        <v>4640242181394</v>
      </c>
      <c r="E271" s="214"/>
      <c r="F271" s="63">
        <v>0.3</v>
      </c>
      <c r="G271" s="38">
        <v>9</v>
      </c>
      <c r="H271" s="63">
        <v>2.7</v>
      </c>
      <c r="I271" s="63">
        <v>2.8450000000000002</v>
      </c>
      <c r="J271" s="38">
        <v>234</v>
      </c>
      <c r="K271" s="38" t="s">
        <v>152</v>
      </c>
      <c r="L271" s="38" t="s">
        <v>90</v>
      </c>
      <c r="M271" s="39" t="s">
        <v>88</v>
      </c>
      <c r="N271" s="39"/>
      <c r="O271" s="38">
        <v>180</v>
      </c>
      <c r="P271" s="225" t="s">
        <v>397</v>
      </c>
      <c r="Q271" s="216"/>
      <c r="R271" s="216"/>
      <c r="S271" s="216"/>
      <c r="T271" s="217"/>
      <c r="U271" s="40" t="s">
        <v>49</v>
      </c>
      <c r="V271" s="40" t="s">
        <v>49</v>
      </c>
      <c r="W271" s="41" t="s">
        <v>42</v>
      </c>
      <c r="X271" s="59">
        <v>0</v>
      </c>
      <c r="Y271" s="56">
        <f t="shared" si="24"/>
        <v>0</v>
      </c>
      <c r="Z271" s="42">
        <f>IFERROR(IF(X271="","",X271*0.00502),"")</f>
        <v>0</v>
      </c>
      <c r="AA271" s="69" t="s">
        <v>49</v>
      </c>
      <c r="AB271" s="70" t="s">
        <v>49</v>
      </c>
      <c r="AC271" s="85"/>
      <c r="AG271" s="82"/>
      <c r="AJ271" s="87" t="s">
        <v>91</v>
      </c>
      <c r="AK271" s="87">
        <v>1</v>
      </c>
      <c r="BB271" s="198" t="s">
        <v>96</v>
      </c>
      <c r="BM271" s="82">
        <f t="shared" si="25"/>
        <v>0</v>
      </c>
      <c r="BN271" s="82">
        <f t="shared" si="26"/>
        <v>0</v>
      </c>
      <c r="BO271" s="82">
        <f t="shared" si="27"/>
        <v>0</v>
      </c>
      <c r="BP271" s="82">
        <f t="shared" si="28"/>
        <v>0</v>
      </c>
    </row>
    <row r="272" spans="1:68" ht="27" customHeight="1" x14ac:dyDescent="0.25">
      <c r="A272" s="64" t="s">
        <v>398</v>
      </c>
      <c r="B272" s="64" t="s">
        <v>399</v>
      </c>
      <c r="C272" s="37">
        <v>4301135309</v>
      </c>
      <c r="D272" s="214">
        <v>4640242181332</v>
      </c>
      <c r="E272" s="214"/>
      <c r="F272" s="63">
        <v>0.3</v>
      </c>
      <c r="G272" s="38">
        <v>9</v>
      </c>
      <c r="H272" s="63">
        <v>2.7</v>
      </c>
      <c r="I272" s="63">
        <v>2.9079999999999999</v>
      </c>
      <c r="J272" s="38">
        <v>234</v>
      </c>
      <c r="K272" s="38" t="s">
        <v>152</v>
      </c>
      <c r="L272" s="38" t="s">
        <v>90</v>
      </c>
      <c r="M272" s="39" t="s">
        <v>88</v>
      </c>
      <c r="N272" s="39"/>
      <c r="O272" s="38">
        <v>180</v>
      </c>
      <c r="P272" s="226" t="s">
        <v>400</v>
      </c>
      <c r="Q272" s="216"/>
      <c r="R272" s="216"/>
      <c r="S272" s="216"/>
      <c r="T272" s="217"/>
      <c r="U272" s="40" t="s">
        <v>49</v>
      </c>
      <c r="V272" s="40" t="s">
        <v>49</v>
      </c>
      <c r="W272" s="41" t="s">
        <v>42</v>
      </c>
      <c r="X272" s="59">
        <v>0</v>
      </c>
      <c r="Y272" s="56">
        <f t="shared" si="24"/>
        <v>0</v>
      </c>
      <c r="Z272" s="42">
        <f>IFERROR(IF(X272="","",X272*0.00502),"")</f>
        <v>0</v>
      </c>
      <c r="AA272" s="69" t="s">
        <v>49</v>
      </c>
      <c r="AB272" s="70" t="s">
        <v>49</v>
      </c>
      <c r="AC272" s="85"/>
      <c r="AG272" s="82"/>
      <c r="AJ272" s="87" t="s">
        <v>91</v>
      </c>
      <c r="AK272" s="87">
        <v>1</v>
      </c>
      <c r="BB272" s="199" t="s">
        <v>96</v>
      </c>
      <c r="BM272" s="82">
        <f t="shared" si="25"/>
        <v>0</v>
      </c>
      <c r="BN272" s="82">
        <f t="shared" si="26"/>
        <v>0</v>
      </c>
      <c r="BO272" s="82">
        <f t="shared" si="27"/>
        <v>0</v>
      </c>
      <c r="BP272" s="82">
        <f t="shared" si="28"/>
        <v>0</v>
      </c>
    </row>
    <row r="273" spans="1:68" ht="27" customHeight="1" x14ac:dyDescent="0.25">
      <c r="A273" s="64" t="s">
        <v>401</v>
      </c>
      <c r="B273" s="64" t="s">
        <v>402</v>
      </c>
      <c r="C273" s="37">
        <v>4301135308</v>
      </c>
      <c r="D273" s="214">
        <v>4640242181349</v>
      </c>
      <c r="E273" s="214"/>
      <c r="F273" s="63">
        <v>0.3</v>
      </c>
      <c r="G273" s="38">
        <v>9</v>
      </c>
      <c r="H273" s="63">
        <v>2.7</v>
      </c>
      <c r="I273" s="63">
        <v>2.9079999999999999</v>
      </c>
      <c r="J273" s="38">
        <v>234</v>
      </c>
      <c r="K273" s="38" t="s">
        <v>152</v>
      </c>
      <c r="L273" s="38" t="s">
        <v>90</v>
      </c>
      <c r="M273" s="39" t="s">
        <v>88</v>
      </c>
      <c r="N273" s="39"/>
      <c r="O273" s="38">
        <v>180</v>
      </c>
      <c r="P273" s="227" t="s">
        <v>403</v>
      </c>
      <c r="Q273" s="216"/>
      <c r="R273" s="216"/>
      <c r="S273" s="216"/>
      <c r="T273" s="217"/>
      <c r="U273" s="40" t="s">
        <v>49</v>
      </c>
      <c r="V273" s="40" t="s">
        <v>49</v>
      </c>
      <c r="W273" s="41" t="s">
        <v>42</v>
      </c>
      <c r="X273" s="59">
        <v>0</v>
      </c>
      <c r="Y273" s="56">
        <f t="shared" si="24"/>
        <v>0</v>
      </c>
      <c r="Z273" s="42">
        <f>IFERROR(IF(X273="","",X273*0.00502),"")</f>
        <v>0</v>
      </c>
      <c r="AA273" s="69" t="s">
        <v>49</v>
      </c>
      <c r="AB273" s="70" t="s">
        <v>49</v>
      </c>
      <c r="AC273" s="85"/>
      <c r="AG273" s="82"/>
      <c r="AJ273" s="87" t="s">
        <v>91</v>
      </c>
      <c r="AK273" s="87">
        <v>1</v>
      </c>
      <c r="BB273" s="200" t="s">
        <v>96</v>
      </c>
      <c r="BM273" s="82">
        <f t="shared" si="25"/>
        <v>0</v>
      </c>
      <c r="BN273" s="82">
        <f t="shared" si="26"/>
        <v>0</v>
      </c>
      <c r="BO273" s="82">
        <f t="shared" si="27"/>
        <v>0</v>
      </c>
      <c r="BP273" s="82">
        <f t="shared" si="28"/>
        <v>0</v>
      </c>
    </row>
    <row r="274" spans="1:68" ht="27" customHeight="1" x14ac:dyDescent="0.25">
      <c r="A274" s="64" t="s">
        <v>404</v>
      </c>
      <c r="B274" s="64" t="s">
        <v>405</v>
      </c>
      <c r="C274" s="37">
        <v>4301135307</v>
      </c>
      <c r="D274" s="214">
        <v>4640242181370</v>
      </c>
      <c r="E274" s="214"/>
      <c r="F274" s="63">
        <v>0.3</v>
      </c>
      <c r="G274" s="38">
        <v>9</v>
      </c>
      <c r="H274" s="63">
        <v>2.7</v>
      </c>
      <c r="I274" s="63">
        <v>2.9079999999999999</v>
      </c>
      <c r="J274" s="38">
        <v>234</v>
      </c>
      <c r="K274" s="38" t="s">
        <v>152</v>
      </c>
      <c r="L274" s="38" t="s">
        <v>90</v>
      </c>
      <c r="M274" s="39" t="s">
        <v>88</v>
      </c>
      <c r="N274" s="39"/>
      <c r="O274" s="38">
        <v>180</v>
      </c>
      <c r="P274" s="228" t="s">
        <v>406</v>
      </c>
      <c r="Q274" s="216"/>
      <c r="R274" s="216"/>
      <c r="S274" s="216"/>
      <c r="T274" s="217"/>
      <c r="U274" s="40" t="s">
        <v>49</v>
      </c>
      <c r="V274" s="40" t="s">
        <v>49</v>
      </c>
      <c r="W274" s="41" t="s">
        <v>42</v>
      </c>
      <c r="X274" s="59">
        <v>0</v>
      </c>
      <c r="Y274" s="56">
        <f t="shared" si="24"/>
        <v>0</v>
      </c>
      <c r="Z274" s="42">
        <f>IFERROR(IF(X274="","",X274*0.00502),"")</f>
        <v>0</v>
      </c>
      <c r="AA274" s="69" t="s">
        <v>49</v>
      </c>
      <c r="AB274" s="70" t="s">
        <v>49</v>
      </c>
      <c r="AC274" s="85"/>
      <c r="AG274" s="82"/>
      <c r="AJ274" s="87" t="s">
        <v>91</v>
      </c>
      <c r="AK274" s="87">
        <v>1</v>
      </c>
      <c r="BB274" s="201" t="s">
        <v>96</v>
      </c>
      <c r="BM274" s="82">
        <f t="shared" si="25"/>
        <v>0</v>
      </c>
      <c r="BN274" s="82">
        <f t="shared" si="26"/>
        <v>0</v>
      </c>
      <c r="BO274" s="82">
        <f t="shared" si="27"/>
        <v>0</v>
      </c>
      <c r="BP274" s="82">
        <f t="shared" si="28"/>
        <v>0</v>
      </c>
    </row>
    <row r="275" spans="1:68" ht="27" customHeight="1" x14ac:dyDescent="0.25">
      <c r="A275" s="64" t="s">
        <v>407</v>
      </c>
      <c r="B275" s="64" t="s">
        <v>408</v>
      </c>
      <c r="C275" s="37">
        <v>4301135318</v>
      </c>
      <c r="D275" s="214">
        <v>4607111037480</v>
      </c>
      <c r="E275" s="214"/>
      <c r="F275" s="63">
        <v>1</v>
      </c>
      <c r="G275" s="38">
        <v>4</v>
      </c>
      <c r="H275" s="63">
        <v>4</v>
      </c>
      <c r="I275" s="63">
        <v>4.2724000000000002</v>
      </c>
      <c r="J275" s="38">
        <v>84</v>
      </c>
      <c r="K275" s="38" t="s">
        <v>89</v>
      </c>
      <c r="L275" s="38" t="s">
        <v>90</v>
      </c>
      <c r="M275" s="39" t="s">
        <v>88</v>
      </c>
      <c r="N275" s="39"/>
      <c r="O275" s="38">
        <v>180</v>
      </c>
      <c r="P275" s="215" t="s">
        <v>409</v>
      </c>
      <c r="Q275" s="216"/>
      <c r="R275" s="216"/>
      <c r="S275" s="216"/>
      <c r="T275" s="217"/>
      <c r="U275" s="40" t="s">
        <v>49</v>
      </c>
      <c r="V275" s="40" t="s">
        <v>49</v>
      </c>
      <c r="W275" s="41" t="s">
        <v>42</v>
      </c>
      <c r="X275" s="59">
        <v>0</v>
      </c>
      <c r="Y275" s="56">
        <f t="shared" si="24"/>
        <v>0</v>
      </c>
      <c r="Z275" s="42">
        <f>IFERROR(IF(X275="","",X275*0.0155),"")</f>
        <v>0</v>
      </c>
      <c r="AA275" s="69" t="s">
        <v>49</v>
      </c>
      <c r="AB275" s="70" t="s">
        <v>49</v>
      </c>
      <c r="AC275" s="85"/>
      <c r="AG275" s="82"/>
      <c r="AJ275" s="87" t="s">
        <v>91</v>
      </c>
      <c r="AK275" s="87">
        <v>1</v>
      </c>
      <c r="BB275" s="202" t="s">
        <v>96</v>
      </c>
      <c r="BM275" s="82">
        <f t="shared" si="25"/>
        <v>0</v>
      </c>
      <c r="BN275" s="82">
        <f t="shared" si="26"/>
        <v>0</v>
      </c>
      <c r="BO275" s="82">
        <f t="shared" si="27"/>
        <v>0</v>
      </c>
      <c r="BP275" s="82">
        <f t="shared" si="28"/>
        <v>0</v>
      </c>
    </row>
    <row r="276" spans="1:68" ht="27" customHeight="1" x14ac:dyDescent="0.25">
      <c r="A276" s="64" t="s">
        <v>410</v>
      </c>
      <c r="B276" s="64" t="s">
        <v>411</v>
      </c>
      <c r="C276" s="37">
        <v>4301135319</v>
      </c>
      <c r="D276" s="214">
        <v>4607111037473</v>
      </c>
      <c r="E276" s="214"/>
      <c r="F276" s="63">
        <v>1</v>
      </c>
      <c r="G276" s="38">
        <v>4</v>
      </c>
      <c r="H276" s="63">
        <v>4</v>
      </c>
      <c r="I276" s="63">
        <v>4.2300000000000004</v>
      </c>
      <c r="J276" s="38">
        <v>84</v>
      </c>
      <c r="K276" s="38" t="s">
        <v>89</v>
      </c>
      <c r="L276" s="38" t="s">
        <v>90</v>
      </c>
      <c r="M276" s="39" t="s">
        <v>88</v>
      </c>
      <c r="N276" s="39"/>
      <c r="O276" s="38">
        <v>180</v>
      </c>
      <c r="P276" s="218" t="s">
        <v>412</v>
      </c>
      <c r="Q276" s="216"/>
      <c r="R276" s="216"/>
      <c r="S276" s="216"/>
      <c r="T276" s="217"/>
      <c r="U276" s="40" t="s">
        <v>49</v>
      </c>
      <c r="V276" s="40" t="s">
        <v>49</v>
      </c>
      <c r="W276" s="41" t="s">
        <v>42</v>
      </c>
      <c r="X276" s="59">
        <v>0</v>
      </c>
      <c r="Y276" s="56">
        <f t="shared" si="24"/>
        <v>0</v>
      </c>
      <c r="Z276" s="42">
        <f>IFERROR(IF(X276="","",X276*0.0155),"")</f>
        <v>0</v>
      </c>
      <c r="AA276" s="69" t="s">
        <v>49</v>
      </c>
      <c r="AB276" s="70" t="s">
        <v>49</v>
      </c>
      <c r="AC276" s="85"/>
      <c r="AG276" s="82"/>
      <c r="AJ276" s="87" t="s">
        <v>91</v>
      </c>
      <c r="AK276" s="87">
        <v>1</v>
      </c>
      <c r="BB276" s="203" t="s">
        <v>96</v>
      </c>
      <c r="BM276" s="82">
        <f t="shared" si="25"/>
        <v>0</v>
      </c>
      <c r="BN276" s="82">
        <f t="shared" si="26"/>
        <v>0</v>
      </c>
      <c r="BO276" s="82">
        <f t="shared" si="27"/>
        <v>0</v>
      </c>
      <c r="BP276" s="82">
        <f t="shared" si="28"/>
        <v>0</v>
      </c>
    </row>
    <row r="277" spans="1:68" ht="27" customHeight="1" x14ac:dyDescent="0.25">
      <c r="A277" s="64" t="s">
        <v>413</v>
      </c>
      <c r="B277" s="64" t="s">
        <v>414</v>
      </c>
      <c r="C277" s="37">
        <v>4301135198</v>
      </c>
      <c r="D277" s="214">
        <v>4640242180663</v>
      </c>
      <c r="E277" s="214"/>
      <c r="F277" s="63">
        <v>0.9</v>
      </c>
      <c r="G277" s="38">
        <v>4</v>
      </c>
      <c r="H277" s="63">
        <v>3.6</v>
      </c>
      <c r="I277" s="63">
        <v>3.83</v>
      </c>
      <c r="J277" s="38">
        <v>84</v>
      </c>
      <c r="K277" s="38" t="s">
        <v>89</v>
      </c>
      <c r="L277" s="38" t="s">
        <v>90</v>
      </c>
      <c r="M277" s="39" t="s">
        <v>88</v>
      </c>
      <c r="N277" s="39"/>
      <c r="O277" s="38">
        <v>180</v>
      </c>
      <c r="P277" s="219" t="s">
        <v>415</v>
      </c>
      <c r="Q277" s="216"/>
      <c r="R277" s="216"/>
      <c r="S277" s="216"/>
      <c r="T277" s="217"/>
      <c r="U277" s="40" t="s">
        <v>49</v>
      </c>
      <c r="V277" s="40" t="s">
        <v>49</v>
      </c>
      <c r="W277" s="41" t="s">
        <v>42</v>
      </c>
      <c r="X277" s="59">
        <v>0</v>
      </c>
      <c r="Y277" s="56">
        <f t="shared" si="24"/>
        <v>0</v>
      </c>
      <c r="Z277" s="42">
        <f>IFERROR(IF(X277="","",X277*0.0155),"")</f>
        <v>0</v>
      </c>
      <c r="AA277" s="69" t="s">
        <v>49</v>
      </c>
      <c r="AB277" s="70" t="s">
        <v>49</v>
      </c>
      <c r="AC277" s="85"/>
      <c r="AG277" s="82"/>
      <c r="AJ277" s="87" t="s">
        <v>91</v>
      </c>
      <c r="AK277" s="87">
        <v>1</v>
      </c>
      <c r="BB277" s="204" t="s">
        <v>96</v>
      </c>
      <c r="BM277" s="82">
        <f t="shared" si="25"/>
        <v>0</v>
      </c>
      <c r="BN277" s="82">
        <f t="shared" si="26"/>
        <v>0</v>
      </c>
      <c r="BO277" s="82">
        <f t="shared" si="27"/>
        <v>0</v>
      </c>
      <c r="BP277" s="82">
        <f t="shared" si="28"/>
        <v>0</v>
      </c>
    </row>
    <row r="278" spans="1:68" x14ac:dyDescent="0.2">
      <c r="A278" s="211"/>
      <c r="B278" s="211"/>
      <c r="C278" s="211"/>
      <c r="D278" s="211"/>
      <c r="E278" s="211"/>
      <c r="F278" s="211"/>
      <c r="G278" s="211"/>
      <c r="H278" s="211"/>
      <c r="I278" s="211"/>
      <c r="J278" s="211"/>
      <c r="K278" s="211"/>
      <c r="L278" s="211"/>
      <c r="M278" s="211"/>
      <c r="N278" s="211"/>
      <c r="O278" s="223"/>
      <c r="P278" s="220" t="s">
        <v>43</v>
      </c>
      <c r="Q278" s="221"/>
      <c r="R278" s="221"/>
      <c r="S278" s="221"/>
      <c r="T278" s="221"/>
      <c r="U278" s="221"/>
      <c r="V278" s="222"/>
      <c r="W278" s="43" t="s">
        <v>42</v>
      </c>
      <c r="X278" s="44">
        <f>IFERROR(SUM(X258:X277),"0")</f>
        <v>0</v>
      </c>
      <c r="Y278" s="44">
        <f>IFERROR(SUM(Y258:Y277),"0")</f>
        <v>0</v>
      </c>
      <c r="Z278" s="44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0</v>
      </c>
      <c r="AA278" s="68"/>
      <c r="AB278" s="68"/>
      <c r="AC278" s="68"/>
    </row>
    <row r="279" spans="1:68" x14ac:dyDescent="0.2">
      <c r="A279" s="211"/>
      <c r="B279" s="211"/>
      <c r="C279" s="211"/>
      <c r="D279" s="211"/>
      <c r="E279" s="211"/>
      <c r="F279" s="211"/>
      <c r="G279" s="211"/>
      <c r="H279" s="211"/>
      <c r="I279" s="211"/>
      <c r="J279" s="211"/>
      <c r="K279" s="211"/>
      <c r="L279" s="211"/>
      <c r="M279" s="211"/>
      <c r="N279" s="211"/>
      <c r="O279" s="223"/>
      <c r="P279" s="220" t="s">
        <v>43</v>
      </c>
      <c r="Q279" s="221"/>
      <c r="R279" s="221"/>
      <c r="S279" s="221"/>
      <c r="T279" s="221"/>
      <c r="U279" s="221"/>
      <c r="V279" s="222"/>
      <c r="W279" s="43" t="s">
        <v>0</v>
      </c>
      <c r="X279" s="44">
        <f>IFERROR(SUMPRODUCT(X258:X277*H258:H277),"0")</f>
        <v>0</v>
      </c>
      <c r="Y279" s="44">
        <f>IFERROR(SUMPRODUCT(Y258:Y277*H258:H277),"0")</f>
        <v>0</v>
      </c>
      <c r="Z279" s="43"/>
      <c r="AA279" s="68"/>
      <c r="AB279" s="68"/>
      <c r="AC279" s="68"/>
    </row>
    <row r="280" spans="1:68" ht="15" customHeight="1" x14ac:dyDescent="0.2">
      <c r="A280" s="211"/>
      <c r="B280" s="211"/>
      <c r="C280" s="211"/>
      <c r="D280" s="211"/>
      <c r="E280" s="211"/>
      <c r="F280" s="211"/>
      <c r="G280" s="211"/>
      <c r="H280" s="211"/>
      <c r="I280" s="211"/>
      <c r="J280" s="211"/>
      <c r="K280" s="211"/>
      <c r="L280" s="211"/>
      <c r="M280" s="211"/>
      <c r="N280" s="211"/>
      <c r="O280" s="212"/>
      <c r="P280" s="208" t="s">
        <v>36</v>
      </c>
      <c r="Q280" s="209"/>
      <c r="R280" s="209"/>
      <c r="S280" s="209"/>
      <c r="T280" s="209"/>
      <c r="U280" s="209"/>
      <c r="V280" s="210"/>
      <c r="W280" s="43" t="s">
        <v>0</v>
      </c>
      <c r="X280" s="44">
        <f>IFERROR(X24+X33+X40+X48+X64+X70+X75+X81+X91+X98+X110+X116+X122+X129+X134+X140+X145+X151+X159+X164+X172+X177+X185+X195+X203+X208+X214+X220+X227+X233+X241+X245+X250+X256+X279,"0")</f>
        <v>0</v>
      </c>
      <c r="Y280" s="44">
        <f>IFERROR(Y24+Y33+Y40+Y48+Y64+Y70+Y75+Y81+Y91+Y98+Y110+Y116+Y122+Y129+Y134+Y140+Y145+Y151+Y159+Y164+Y172+Y177+Y185+Y195+Y203+Y208+Y214+Y220+Y227+Y233+Y241+Y245+Y250+Y256+Y279,"0")</f>
        <v>0</v>
      </c>
      <c r="Z280" s="43"/>
      <c r="AA280" s="68"/>
      <c r="AB280" s="68"/>
      <c r="AC280" s="68"/>
    </row>
    <row r="281" spans="1:68" x14ac:dyDescent="0.2">
      <c r="A281" s="211"/>
      <c r="B281" s="211"/>
      <c r="C281" s="211"/>
      <c r="D281" s="211"/>
      <c r="E281" s="211"/>
      <c r="F281" s="211"/>
      <c r="G281" s="211"/>
      <c r="H281" s="211"/>
      <c r="I281" s="211"/>
      <c r="J281" s="211"/>
      <c r="K281" s="211"/>
      <c r="L281" s="211"/>
      <c r="M281" s="211"/>
      <c r="N281" s="211"/>
      <c r="O281" s="212"/>
      <c r="P281" s="208" t="s">
        <v>37</v>
      </c>
      <c r="Q281" s="209"/>
      <c r="R281" s="209"/>
      <c r="S281" s="209"/>
      <c r="T281" s="209"/>
      <c r="U281" s="209"/>
      <c r="V281" s="210"/>
      <c r="W281" s="43" t="s">
        <v>0</v>
      </c>
      <c r="X281" s="44">
        <f>IFERROR(SUM(BM22:BM277),"0")</f>
        <v>0</v>
      </c>
      <c r="Y281" s="44">
        <f>IFERROR(SUM(BN22:BN277),"0")</f>
        <v>0</v>
      </c>
      <c r="Z281" s="43"/>
      <c r="AA281" s="68"/>
      <c r="AB281" s="68"/>
      <c r="AC281" s="68"/>
    </row>
    <row r="282" spans="1:68" x14ac:dyDescent="0.2">
      <c r="A282" s="211"/>
      <c r="B282" s="211"/>
      <c r="C282" s="211"/>
      <c r="D282" s="211"/>
      <c r="E282" s="211"/>
      <c r="F282" s="211"/>
      <c r="G282" s="211"/>
      <c r="H282" s="211"/>
      <c r="I282" s="211"/>
      <c r="J282" s="211"/>
      <c r="K282" s="211"/>
      <c r="L282" s="211"/>
      <c r="M282" s="211"/>
      <c r="N282" s="211"/>
      <c r="O282" s="212"/>
      <c r="P282" s="208" t="s">
        <v>38</v>
      </c>
      <c r="Q282" s="209"/>
      <c r="R282" s="209"/>
      <c r="S282" s="209"/>
      <c r="T282" s="209"/>
      <c r="U282" s="209"/>
      <c r="V282" s="210"/>
      <c r="W282" s="43" t="s">
        <v>23</v>
      </c>
      <c r="X282" s="45">
        <f>ROUNDUP(SUM(BO22:BO277),0)</f>
        <v>0</v>
      </c>
      <c r="Y282" s="45">
        <f>ROUNDUP(SUM(BP22:BP277),0)</f>
        <v>0</v>
      </c>
      <c r="Z282" s="43"/>
      <c r="AA282" s="68"/>
      <c r="AB282" s="68"/>
      <c r="AC282" s="68"/>
    </row>
    <row r="283" spans="1:68" x14ac:dyDescent="0.2">
      <c r="A283" s="211"/>
      <c r="B283" s="211"/>
      <c r="C283" s="211"/>
      <c r="D283" s="211"/>
      <c r="E283" s="211"/>
      <c r="F283" s="211"/>
      <c r="G283" s="211"/>
      <c r="H283" s="211"/>
      <c r="I283" s="211"/>
      <c r="J283" s="211"/>
      <c r="K283" s="211"/>
      <c r="L283" s="211"/>
      <c r="M283" s="211"/>
      <c r="N283" s="211"/>
      <c r="O283" s="212"/>
      <c r="P283" s="208" t="s">
        <v>39</v>
      </c>
      <c r="Q283" s="209"/>
      <c r="R283" s="209"/>
      <c r="S283" s="209"/>
      <c r="T283" s="209"/>
      <c r="U283" s="209"/>
      <c r="V283" s="210"/>
      <c r="W283" s="43" t="s">
        <v>0</v>
      </c>
      <c r="X283" s="44">
        <f>GrossWeightTotal+PalletQtyTotal*25</f>
        <v>0</v>
      </c>
      <c r="Y283" s="44">
        <f>GrossWeightTotalR+PalletQtyTotalR*25</f>
        <v>0</v>
      </c>
      <c r="Z283" s="43"/>
      <c r="AA283" s="68"/>
      <c r="AB283" s="68"/>
      <c r="AC283" s="68"/>
    </row>
    <row r="284" spans="1:68" x14ac:dyDescent="0.2">
      <c r="A284" s="211"/>
      <c r="B284" s="211"/>
      <c r="C284" s="211"/>
      <c r="D284" s="211"/>
      <c r="E284" s="211"/>
      <c r="F284" s="211"/>
      <c r="G284" s="211"/>
      <c r="H284" s="211"/>
      <c r="I284" s="211"/>
      <c r="J284" s="211"/>
      <c r="K284" s="211"/>
      <c r="L284" s="211"/>
      <c r="M284" s="211"/>
      <c r="N284" s="211"/>
      <c r="O284" s="212"/>
      <c r="P284" s="208" t="s">
        <v>40</v>
      </c>
      <c r="Q284" s="209"/>
      <c r="R284" s="209"/>
      <c r="S284" s="209"/>
      <c r="T284" s="209"/>
      <c r="U284" s="209"/>
      <c r="V284" s="210"/>
      <c r="W284" s="43" t="s">
        <v>23</v>
      </c>
      <c r="X284" s="44">
        <f>IFERROR(X23+X32+X39+X47+X63+X69+X74+X80+X90+X97+X109+X115+X121+X128+X133+X139+X144+X150+X158+X163+X171+X176+X184+X194+X202+X207+X213+X219+X226+X232+X240+X244+X249+X255+X278,"0")</f>
        <v>0</v>
      </c>
      <c r="Y284" s="44">
        <f>IFERROR(Y23+Y32+Y39+Y47+Y63+Y69+Y74+Y80+Y90+Y97+Y109+Y115+Y121+Y128+Y133+Y139+Y144+Y150+Y158+Y163+Y171+Y176+Y184+Y194+Y202+Y207+Y213+Y219+Y226+Y232+Y240+Y244+Y249+Y255+Y278,"0")</f>
        <v>0</v>
      </c>
      <c r="Z284" s="43"/>
      <c r="AA284" s="68"/>
      <c r="AB284" s="68"/>
      <c r="AC284" s="68"/>
    </row>
    <row r="285" spans="1:68" ht="14.25" x14ac:dyDescent="0.2">
      <c r="A285" s="211"/>
      <c r="B285" s="211"/>
      <c r="C285" s="211"/>
      <c r="D285" s="211"/>
      <c r="E285" s="211"/>
      <c r="F285" s="211"/>
      <c r="G285" s="211"/>
      <c r="H285" s="211"/>
      <c r="I285" s="211"/>
      <c r="J285" s="211"/>
      <c r="K285" s="211"/>
      <c r="L285" s="211"/>
      <c r="M285" s="211"/>
      <c r="N285" s="211"/>
      <c r="O285" s="212"/>
      <c r="P285" s="208" t="s">
        <v>41</v>
      </c>
      <c r="Q285" s="209"/>
      <c r="R285" s="209"/>
      <c r="S285" s="209"/>
      <c r="T285" s="209"/>
      <c r="U285" s="209"/>
      <c r="V285" s="210"/>
      <c r="W285" s="46" t="s">
        <v>55</v>
      </c>
      <c r="X285" s="43"/>
      <c r="Y285" s="43"/>
      <c r="Z285" s="43">
        <f>IFERROR(Z23+Z32+Z39+Z47+Z63+Z69+Z74+Z80+Z90+Z97+Z109+Z115+Z121+Z128+Z133+Z139+Z144+Z150+Z158+Z163+Z171+Z176+Z184+Z194+Z202+Z207+Z213+Z219+Z226+Z232+Z240+Z244+Z249+Z255+Z278,"0")</f>
        <v>0</v>
      </c>
      <c r="AA285" s="68"/>
      <c r="AB285" s="68"/>
      <c r="AC285" s="68"/>
    </row>
    <row r="286" spans="1:68" ht="13.5" thickBot="1" x14ac:dyDescent="0.25"/>
    <row r="287" spans="1:68" ht="27" thickTop="1" thickBot="1" x14ac:dyDescent="0.25">
      <c r="A287" s="47" t="s">
        <v>9</v>
      </c>
      <c r="B287" s="86" t="s">
        <v>84</v>
      </c>
      <c r="C287" s="205" t="s">
        <v>48</v>
      </c>
      <c r="D287" s="205" t="s">
        <v>48</v>
      </c>
      <c r="E287" s="205" t="s">
        <v>48</v>
      </c>
      <c r="F287" s="205" t="s">
        <v>48</v>
      </c>
      <c r="G287" s="205" t="s">
        <v>48</v>
      </c>
      <c r="H287" s="205" t="s">
        <v>48</v>
      </c>
      <c r="I287" s="205" t="s">
        <v>48</v>
      </c>
      <c r="J287" s="205" t="s">
        <v>48</v>
      </c>
      <c r="K287" s="205" t="s">
        <v>48</v>
      </c>
      <c r="L287" s="205" t="s">
        <v>48</v>
      </c>
      <c r="M287" s="205" t="s">
        <v>48</v>
      </c>
      <c r="N287" s="213"/>
      <c r="O287" s="205" t="s">
        <v>48</v>
      </c>
      <c r="P287" s="205" t="s">
        <v>48</v>
      </c>
      <c r="Q287" s="205" t="s">
        <v>48</v>
      </c>
      <c r="R287" s="205" t="s">
        <v>48</v>
      </c>
      <c r="S287" s="205" t="s">
        <v>48</v>
      </c>
      <c r="T287" s="205" t="s">
        <v>238</v>
      </c>
      <c r="U287" s="205" t="s">
        <v>238</v>
      </c>
      <c r="V287" s="205" t="s">
        <v>261</v>
      </c>
      <c r="W287" s="205" t="s">
        <v>261</v>
      </c>
      <c r="X287" s="205" t="s">
        <v>275</v>
      </c>
      <c r="Y287" s="205" t="s">
        <v>275</v>
      </c>
      <c r="Z287" s="205" t="s">
        <v>275</v>
      </c>
      <c r="AA287" s="205" t="s">
        <v>275</v>
      </c>
      <c r="AB287" s="205" t="s">
        <v>275</v>
      </c>
      <c r="AC287" s="86" t="s">
        <v>314</v>
      </c>
      <c r="AD287" s="86" t="s">
        <v>319</v>
      </c>
      <c r="AE287" s="86" t="s">
        <v>325</v>
      </c>
      <c r="AF287" s="86" t="s">
        <v>239</v>
      </c>
    </row>
    <row r="288" spans="1:68" ht="14.25" customHeight="1" thickTop="1" x14ac:dyDescent="0.2">
      <c r="A288" s="206" t="s">
        <v>10</v>
      </c>
      <c r="B288" s="205" t="s">
        <v>84</v>
      </c>
      <c r="C288" s="205" t="s">
        <v>92</v>
      </c>
      <c r="D288" s="205" t="s">
        <v>104</v>
      </c>
      <c r="E288" s="205" t="s">
        <v>112</v>
      </c>
      <c r="F288" s="205" t="s">
        <v>123</v>
      </c>
      <c r="G288" s="205" t="s">
        <v>149</v>
      </c>
      <c r="H288" s="205" t="s">
        <v>155</v>
      </c>
      <c r="I288" s="205" t="s">
        <v>159</v>
      </c>
      <c r="J288" s="205" t="s">
        <v>165</v>
      </c>
      <c r="K288" s="205" t="s">
        <v>178</v>
      </c>
      <c r="L288" s="205" t="s">
        <v>186</v>
      </c>
      <c r="M288" s="205" t="s">
        <v>207</v>
      </c>
      <c r="N288" s="1"/>
      <c r="O288" s="205" t="s">
        <v>212</v>
      </c>
      <c r="P288" s="205" t="s">
        <v>217</v>
      </c>
      <c r="Q288" s="205" t="s">
        <v>224</v>
      </c>
      <c r="R288" s="205" t="s">
        <v>227</v>
      </c>
      <c r="S288" s="205" t="s">
        <v>235</v>
      </c>
      <c r="T288" s="205" t="s">
        <v>239</v>
      </c>
      <c r="U288" s="205" t="s">
        <v>243</v>
      </c>
      <c r="V288" s="205" t="s">
        <v>262</v>
      </c>
      <c r="W288" s="205" t="s">
        <v>269</v>
      </c>
      <c r="X288" s="205" t="s">
        <v>276</v>
      </c>
      <c r="Y288" s="205" t="s">
        <v>283</v>
      </c>
      <c r="Z288" s="205" t="s">
        <v>296</v>
      </c>
      <c r="AA288" s="205" t="s">
        <v>305</v>
      </c>
      <c r="AB288" s="205" t="s">
        <v>308</v>
      </c>
      <c r="AC288" s="205" t="s">
        <v>315</v>
      </c>
      <c r="AD288" s="205" t="s">
        <v>320</v>
      </c>
      <c r="AE288" s="205" t="s">
        <v>326</v>
      </c>
      <c r="AF288" s="205" t="s">
        <v>239</v>
      </c>
    </row>
    <row r="289" spans="1:32" ht="13.5" thickBot="1" x14ac:dyDescent="0.25">
      <c r="A289" s="207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1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205"/>
      <c r="AE289" s="205"/>
      <c r="AF289" s="205"/>
    </row>
    <row r="290" spans="1:32" ht="18" thickTop="1" thickBot="1" x14ac:dyDescent="0.25">
      <c r="A290" s="47" t="s">
        <v>13</v>
      </c>
      <c r="B290" s="53">
        <f>IFERROR(X22*H22,"0")</f>
        <v>0</v>
      </c>
      <c r="C290" s="53">
        <f>IFERROR(X28*H28,"0")+IFERROR(X29*H29,"0")+IFERROR(X30*H30,"0")+IFERROR(X31*H31,"0")</f>
        <v>0</v>
      </c>
      <c r="D290" s="53">
        <f>IFERROR(X36*H36,"0")+IFERROR(X37*H37,"0")+IFERROR(X38*H38,"0")</f>
        <v>0</v>
      </c>
      <c r="E290" s="53">
        <f>IFERROR(X43*H43,"0")+IFERROR(X44*H44,"0")+IFERROR(X45*H45,"0")+IFERROR(X46*H46,"0")</f>
        <v>0</v>
      </c>
      <c r="F290" s="53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0" s="53">
        <f>IFERROR(X67*H67,"0")+IFERROR(X68*H68,"0")</f>
        <v>0</v>
      </c>
      <c r="H290" s="53">
        <f>IFERROR(X73*H73,"0")</f>
        <v>0</v>
      </c>
      <c r="I290" s="53">
        <f>IFERROR(X78*H78,"0")+IFERROR(X79*H79,"0")</f>
        <v>0</v>
      </c>
      <c r="J290" s="53">
        <f>IFERROR(X84*H84,"0")+IFERROR(X85*H85,"0")+IFERROR(X86*H86,"0")+IFERROR(X87*H87,"0")+IFERROR(X88*H88,"0")+IFERROR(X89*H89,"0")</f>
        <v>0</v>
      </c>
      <c r="K290" s="53">
        <f>IFERROR(X94*H94,"0")+IFERROR(X95*H95,"0")+IFERROR(X96*H96,"0")</f>
        <v>0</v>
      </c>
      <c r="L290" s="53">
        <f>IFERROR(X101*H101,"0")+IFERROR(X102*H102,"0")+IFERROR(X103*H103,"0")+IFERROR(X104*H104,"0")+IFERROR(X105*H105,"0")+IFERROR(X106*H106,"0")+IFERROR(X107*H107,"0")+IFERROR(X108*H108,"0")</f>
        <v>0</v>
      </c>
      <c r="M290" s="53">
        <f>IFERROR(X113*H113,"0")+IFERROR(X114*H114,"0")</f>
        <v>0</v>
      </c>
      <c r="N290" s="1"/>
      <c r="O290" s="53">
        <f>IFERROR(X119*H119,"0")+IFERROR(X120*H120,"0")</f>
        <v>0</v>
      </c>
      <c r="P290" s="53">
        <f>IFERROR(X125*H125,"0")+IFERROR(X126*H126,"0")+IFERROR(X127*H127,"0")</f>
        <v>0</v>
      </c>
      <c r="Q290" s="53">
        <f>IFERROR(X132*H132,"0")</f>
        <v>0</v>
      </c>
      <c r="R290" s="53">
        <f>IFERROR(X137*H137,"0")+IFERROR(X138*H138,"0")</f>
        <v>0</v>
      </c>
      <c r="S290" s="53">
        <f>IFERROR(X143*H143,"0")</f>
        <v>0</v>
      </c>
      <c r="T290" s="53">
        <f>IFERROR(X149*H149,"0")</f>
        <v>0</v>
      </c>
      <c r="U290" s="53">
        <f>IFERROR(X154*H154,"0")+IFERROR(X155*H155,"0")+IFERROR(X156*H156,"0")+IFERROR(X157*H157,"0")+IFERROR(X161*H161,"0")+IFERROR(X162*H162,"0")</f>
        <v>0</v>
      </c>
      <c r="V290" s="53">
        <f>IFERROR(X168*H168,"0")+IFERROR(X169*H169,"0")+IFERROR(X170*H170,"0")</f>
        <v>0</v>
      </c>
      <c r="W290" s="53">
        <f>IFERROR(X175*H175,"0")</f>
        <v>0</v>
      </c>
      <c r="X290" s="53">
        <f>IFERROR(X181*H181,"0")+IFERROR(X182*H182,"0")+IFERROR(X183*H183,"0")</f>
        <v>0</v>
      </c>
      <c r="Y290" s="53">
        <f>IFERROR(X188*H188,"0")+IFERROR(X189*H189,"0")+IFERROR(X190*H190,"0")+IFERROR(X191*H191,"0")+IFERROR(X192*H192,"0")+IFERROR(X193*H193,"0")</f>
        <v>0</v>
      </c>
      <c r="Z290" s="53">
        <f>IFERROR(X198*H198,"0")+IFERROR(X199*H199,"0")+IFERROR(X200*H200,"0")+IFERROR(X201*H201,"0")</f>
        <v>0</v>
      </c>
      <c r="AA290" s="53">
        <f>IFERROR(X206*H206,"0")</f>
        <v>0</v>
      </c>
      <c r="AB290" s="53">
        <f>IFERROR(X211*H211,"0")+IFERROR(X212*H212,"0")</f>
        <v>0</v>
      </c>
      <c r="AC290" s="53">
        <f>IFERROR(X218*H218,"0")</f>
        <v>0</v>
      </c>
      <c r="AD290" s="53">
        <f>IFERROR(X224*H224,"0")+IFERROR(X225*H225,"0")</f>
        <v>0</v>
      </c>
      <c r="AE290" s="53">
        <f>IFERROR(X231*H231,"0")</f>
        <v>0</v>
      </c>
      <c r="AF290" s="53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0</v>
      </c>
    </row>
    <row r="291" spans="1:32" ht="13.5" thickTop="1" x14ac:dyDescent="0.2">
      <c r="C291" s="1"/>
    </row>
    <row r="292" spans="1:32" ht="19.5" customHeight="1" x14ac:dyDescent="0.2">
      <c r="A292" s="71" t="s">
        <v>65</v>
      </c>
      <c r="B292" s="71" t="s">
        <v>66</v>
      </c>
      <c r="C292" s="71" t="s">
        <v>68</v>
      </c>
    </row>
    <row r="293" spans="1:32" x14ac:dyDescent="0.2">
      <c r="A293" s="72">
        <f>SUMPRODUCT(--(BB:BB="ЗПФ"),--(W:W="кор"),H:H,Y:Y)+SUMPRODUCT(--(BB:BB="ЗПФ"),--(W:W="кг"),Y:Y)</f>
        <v>0</v>
      </c>
      <c r="B293" s="73">
        <f>SUMPRODUCT(--(BB:BB="ПГП"),--(W:W="кор"),H:H,Y:Y)+SUMPRODUCT(--(BB:BB="ПГП"),--(W:W="кг"),Y:Y)</f>
        <v>0</v>
      </c>
      <c r="C293" s="73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523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D38:E38"/>
    <mergeCell ref="P38:T38"/>
    <mergeCell ref="P39:V39"/>
    <mergeCell ref="A39:O40"/>
    <mergeCell ref="P40:V40"/>
    <mergeCell ref="A41:Z41"/>
    <mergeCell ref="A42:Z42"/>
    <mergeCell ref="D43:E43"/>
    <mergeCell ref="P43:T43"/>
    <mergeCell ref="D44:E44"/>
    <mergeCell ref="P44:T44"/>
    <mergeCell ref="D45:E45"/>
    <mergeCell ref="P45:T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A66:Z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A112:Z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A124:Z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P144:V144"/>
    <mergeCell ref="A144:O145"/>
    <mergeCell ref="P145:V145"/>
    <mergeCell ref="A146:Z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D156:E156"/>
    <mergeCell ref="P156:T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A167:Z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A216:Z216"/>
    <mergeCell ref="A217:Z217"/>
    <mergeCell ref="D218:E218"/>
    <mergeCell ref="P218:T218"/>
    <mergeCell ref="P219:V219"/>
    <mergeCell ref="A219:O220"/>
    <mergeCell ref="P220:V220"/>
    <mergeCell ref="A221:Z221"/>
    <mergeCell ref="A222:Z222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A236:Z236"/>
    <mergeCell ref="D237:E237"/>
    <mergeCell ref="P237:T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T288:T289"/>
    <mergeCell ref="U288:U289"/>
    <mergeCell ref="V288:V289"/>
    <mergeCell ref="W288:W289"/>
    <mergeCell ref="X288:X289"/>
    <mergeCell ref="P280:V280"/>
    <mergeCell ref="A280:O285"/>
    <mergeCell ref="P281:V281"/>
    <mergeCell ref="P282:V282"/>
    <mergeCell ref="P283:V283"/>
    <mergeCell ref="P284:V284"/>
    <mergeCell ref="P285:V285"/>
    <mergeCell ref="C287:S287"/>
    <mergeCell ref="T287:U287"/>
    <mergeCell ref="V287:W287"/>
    <mergeCell ref="J288:J289"/>
    <mergeCell ref="K288:K289"/>
    <mergeCell ref="L288:L289"/>
    <mergeCell ref="M288:M289"/>
    <mergeCell ref="O288:O289"/>
    <mergeCell ref="P288:P289"/>
    <mergeCell ref="Q288:Q289"/>
    <mergeCell ref="R288:R289"/>
    <mergeCell ref="S288:S289"/>
    <mergeCell ref="A288:A289"/>
    <mergeCell ref="B288:B289"/>
    <mergeCell ref="C288:C289"/>
    <mergeCell ref="D288:D289"/>
    <mergeCell ref="E288:E289"/>
    <mergeCell ref="F288:F289"/>
    <mergeCell ref="G288:G289"/>
    <mergeCell ref="H288:H289"/>
    <mergeCell ref="I288:I289"/>
    <mergeCell ref="Y288:Y289"/>
    <mergeCell ref="Z288:Z289"/>
    <mergeCell ref="AA288:AA289"/>
    <mergeCell ref="AB288:AB289"/>
    <mergeCell ref="AC288:AC289"/>
    <mergeCell ref="AD288:AD289"/>
    <mergeCell ref="AE288:AE289"/>
    <mergeCell ref="AF288:AF289"/>
    <mergeCell ref="X287:AB287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58:X277 X254 X252 X247:X248 X243 X237:X239 X231 X224:X225 X218 X211:X212 X206 X198:X201 X188:X193 X181:X183 X175 X168:X170 X161:X162 X154:X157 X149 X143 X137:X138 X132 X125:X127 X119:X120 X113:X114 X108 X106 X104 X102 X94:X96 X84:X89 X78:X79 X73 X67:X68 X51:X62 X43:X46 X36:X38 X28:X31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253 X107 X105 X103" xr:uid="{00000000-0002-0000-0000-000037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416</v>
      </c>
      <c r="H1" s="9"/>
    </row>
    <row r="3" spans="2:8" x14ac:dyDescent="0.2">
      <c r="B3" s="54" t="s">
        <v>417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418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82</v>
      </c>
      <c r="C6" s="54" t="s">
        <v>419</v>
      </c>
      <c r="D6" s="54" t="s">
        <v>420</v>
      </c>
      <c r="E6" s="54" t="s">
        <v>49</v>
      </c>
    </row>
    <row r="8" spans="2:8" x14ac:dyDescent="0.2">
      <c r="B8" s="54" t="s">
        <v>83</v>
      </c>
      <c r="C8" s="54" t="s">
        <v>419</v>
      </c>
      <c r="D8" s="54" t="s">
        <v>49</v>
      </c>
      <c r="E8" s="54" t="s">
        <v>49</v>
      </c>
    </row>
    <row r="10" spans="2:8" x14ac:dyDescent="0.2">
      <c r="B10" s="54" t="s">
        <v>421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422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423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424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425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426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427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428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429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430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431</v>
      </c>
      <c r="C20" s="54" t="s">
        <v>49</v>
      </c>
      <c r="D20" s="54" t="s">
        <v>49</v>
      </c>
      <c r="E20" s="54" t="s">
        <v>49</v>
      </c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2024-09-27T09:29:20Z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