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FE0145-2DB0-4D0C-A109-8A51E708BE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заказа'!$B$257:$B$257</definedName>
    <definedName name="ProductId101">'Бланк заказа'!$B$258:$B$258</definedName>
    <definedName name="ProductId102">'Бланк заказа'!$B$264:$B$264</definedName>
    <definedName name="ProductId103">'Бланк заказа'!$B$270:$B$270</definedName>
    <definedName name="ProductId104">'Бланк заказа'!$B$271:$B$271</definedName>
    <definedName name="ProductId105">'Бланк заказа'!$B$277:$B$277</definedName>
    <definedName name="ProductId106">'Бланк заказа'!$B$281:$B$281</definedName>
    <definedName name="ProductId107">'Бланк заказа'!$B$287:$B$287</definedName>
    <definedName name="ProductId108">'Бланк заказа'!$B$288:$B$288</definedName>
    <definedName name="ProductId109">'Бланк заказа'!$B$289:$B$289</definedName>
    <definedName name="ProductId11">'Бланк заказа'!$B$41:$B$41</definedName>
    <definedName name="ProductId110">'Бланк заказа'!$B$293:$B$293</definedName>
    <definedName name="ProductId111">'Бланк заказа'!$B$297:$B$297</definedName>
    <definedName name="ProductId112">'Бланк заказа'!$B$298:$B$298</definedName>
    <definedName name="ProductId113">'Бланк заказа'!$B$302:$B$302</definedName>
    <definedName name="ProductId114">'Бланк заказа'!$B$303:$B$303</definedName>
    <definedName name="ProductId115">'Бланк заказа'!$B$304:$B$304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заказа'!$B$325:$B$325</definedName>
    <definedName name="ProductId134">'Бланк заказа'!$B$326:$B$326</definedName>
    <definedName name="ProductId135">'Бланк заказа'!$B$327:$B$327</definedName>
    <definedName name="ProductId136">'Бланк заказа'!$B$328:$B$328</definedName>
    <definedName name="ProductId137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заказа'!$B$63:$B$63</definedName>
    <definedName name="ProductId23">'Бланк заказа'!$B$67:$B$67</definedName>
    <definedName name="ProductId24">'Бланк заказа'!$B$71:$B$71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заказа'!$B$131:$B$131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заказа'!$B$148:$B$148</definedName>
    <definedName name="ProductId6">'Бланк заказа'!$B$32:$B$32</definedName>
    <definedName name="ProductId60">'Бланк заказа'!$B$149:$B$149</definedName>
    <definedName name="ProductId61">'Бланк заказа'!$B$154:$B$154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заказа'!$B$166:$B$166</definedName>
    <definedName name="ProductId66">'Бланк заказа'!$B$171:$B$171</definedName>
    <definedName name="ProductId67">'Бланк заказа'!$B$177:$B$177</definedName>
    <definedName name="ProductId68">'Бланк заказа'!$B$182:$B$182</definedName>
    <definedName name="ProductId69">'Бланк заказа'!$B$183:$B$183</definedName>
    <definedName name="ProductId7">'Бланк заказа'!$B$33:$B$33</definedName>
    <definedName name="ProductId70">'Бланк заказа'!$B$184:$B$184</definedName>
    <definedName name="ProductId71">'Бланк заказа'!$B$185:$B$185</definedName>
    <definedName name="ProductId72">'Бланк заказа'!$B$189:$B$189</definedName>
    <definedName name="ProductId73">'Бланк заказа'!$B$190:$B$190</definedName>
    <definedName name="ProductId74">'Бланк заказа'!$B$196:$B$196</definedName>
    <definedName name="ProductId75">'Бланк заказа'!$B$197:$B$197</definedName>
    <definedName name="ProductId76">'Бланк заказа'!$B$198:$B$198</definedName>
    <definedName name="ProductId77">'Бланк заказа'!$B$202:$B$202</definedName>
    <definedName name="ProductId78">'Бланк заказа'!$B$208:$B$208</definedName>
    <definedName name="ProductId79">'Бланк заказа'!$B$209:$B$209</definedName>
    <definedName name="ProductId8">'Бланк заказа'!$B$34:$B$34</definedName>
    <definedName name="ProductId80">'Бланк заказа'!$B$210:$B$210</definedName>
    <definedName name="ProductId81">'Бланк заказа'!$B$211:$B$211</definedName>
    <definedName name="ProductId82">'Бланк заказа'!$B$216:$B$216</definedName>
    <definedName name="ProductId83">'Бланк заказа'!$B$217:$B$217</definedName>
    <definedName name="ProductId84">'Бланк заказа'!$B$218:$B$218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заказа'!$B$226:$B$226</definedName>
    <definedName name="ProductId89">'Бланк заказа'!$B$227:$B$227</definedName>
    <definedName name="ProductId9">'Бланк заказа'!$B$39:$B$39</definedName>
    <definedName name="ProductId90">'Бланк заказа'!$B$228:$B$228</definedName>
    <definedName name="ProductId91">'Бланк заказа'!$B$233:$B$233</definedName>
    <definedName name="ProductId92">'Бланк заказа'!$B$234:$B$234</definedName>
    <definedName name="ProductId93">'Бланк заказа'!$B$235:$B$235</definedName>
    <definedName name="ProductId94">'Бланк заказа'!$B$236:$B$236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заказа'!$B$247:$B$247</definedName>
    <definedName name="ProductId99">'Бланк заказа'!$B$252:$B$252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заказа'!$X$257:$X$257</definedName>
    <definedName name="SalesQty101">'Бланк заказа'!$X$258:$X$258</definedName>
    <definedName name="SalesQty102">'Бланк заказа'!$X$264:$X$264</definedName>
    <definedName name="SalesQty103">'Бланк заказа'!$X$270:$X$270</definedName>
    <definedName name="SalesQty104">'Бланк заказа'!$X$271:$X$271</definedName>
    <definedName name="SalesQty105">'Бланк заказа'!$X$277:$X$277</definedName>
    <definedName name="SalesQty106">'Бланк заказа'!$X$281:$X$281</definedName>
    <definedName name="SalesQty107">'Бланк заказа'!$X$287:$X$287</definedName>
    <definedName name="SalesQty108">'Бланк заказа'!$X$288:$X$288</definedName>
    <definedName name="SalesQty109">'Бланк заказа'!$X$289:$X$289</definedName>
    <definedName name="SalesQty11">'Бланк заказа'!$X$41:$X$41</definedName>
    <definedName name="SalesQty110">'Бланк заказа'!$X$293:$X$293</definedName>
    <definedName name="SalesQty111">'Бланк заказа'!$X$297:$X$297</definedName>
    <definedName name="SalesQty112">'Бланк заказа'!$X$298:$X$298</definedName>
    <definedName name="SalesQty113">'Бланк заказа'!$X$302:$X$302</definedName>
    <definedName name="SalesQty114">'Бланк заказа'!$X$303:$X$303</definedName>
    <definedName name="SalesQty115">'Бланк заказа'!$X$304:$X$304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заказа'!$X$325:$X$325</definedName>
    <definedName name="SalesQty134">'Бланк заказа'!$X$326:$X$326</definedName>
    <definedName name="SalesQty135">'Бланк заказа'!$X$327:$X$327</definedName>
    <definedName name="SalesQty136">'Бланк заказа'!$X$328:$X$328</definedName>
    <definedName name="SalesQty137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заказа'!$X$63:$X$63</definedName>
    <definedName name="SalesQty23">'Бланк заказа'!$X$67:$X$67</definedName>
    <definedName name="SalesQty24">'Бланк заказа'!$X$71:$X$71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заказа'!$X$131:$X$131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заказа'!$X$148:$X$148</definedName>
    <definedName name="SalesQty6">'Бланк заказа'!$X$32:$X$32</definedName>
    <definedName name="SalesQty60">'Бланк заказа'!$X$149:$X$149</definedName>
    <definedName name="SalesQty61">'Бланк заказа'!$X$154:$X$154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заказа'!$X$166:$X$166</definedName>
    <definedName name="SalesQty66">'Бланк заказа'!$X$171:$X$171</definedName>
    <definedName name="SalesQty67">'Бланк заказа'!$X$177:$X$177</definedName>
    <definedName name="SalesQty68">'Бланк заказа'!$X$182:$X$182</definedName>
    <definedName name="SalesQty69">'Бланк заказа'!$X$183:$X$183</definedName>
    <definedName name="SalesQty7">'Бланк заказа'!$X$33:$X$33</definedName>
    <definedName name="SalesQty70">'Бланк заказа'!$X$184:$X$184</definedName>
    <definedName name="SalesQty71">'Бланк заказа'!$X$185:$X$185</definedName>
    <definedName name="SalesQty72">'Бланк заказа'!$X$189:$X$189</definedName>
    <definedName name="SalesQty73">'Бланк заказа'!$X$190:$X$190</definedName>
    <definedName name="SalesQty74">'Бланк заказа'!$X$196:$X$196</definedName>
    <definedName name="SalesQty75">'Бланк заказа'!$X$197:$X$197</definedName>
    <definedName name="SalesQty76">'Бланк заказа'!$X$198:$X$198</definedName>
    <definedName name="SalesQty77">'Бланк заказа'!$X$202:$X$202</definedName>
    <definedName name="SalesQty78">'Бланк заказа'!$X$208:$X$208</definedName>
    <definedName name="SalesQty79">'Бланк заказа'!$X$209:$X$209</definedName>
    <definedName name="SalesQty8">'Бланк заказа'!$X$34:$X$34</definedName>
    <definedName name="SalesQty80">'Бланк заказа'!$X$210:$X$210</definedName>
    <definedName name="SalesQty81">'Бланк заказа'!$X$211:$X$211</definedName>
    <definedName name="SalesQty82">'Бланк заказа'!$X$216:$X$216</definedName>
    <definedName name="SalesQty83">'Бланк заказа'!$X$217:$X$217</definedName>
    <definedName name="SalesQty84">'Бланк заказа'!$X$218:$X$218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заказа'!$X$226:$X$226</definedName>
    <definedName name="SalesQty89">'Бланк заказа'!$X$227:$X$227</definedName>
    <definedName name="SalesQty9">'Бланк заказа'!$X$39:$X$39</definedName>
    <definedName name="SalesQty90">'Бланк заказа'!$X$228:$X$228</definedName>
    <definedName name="SalesQty91">'Бланк заказа'!$X$233:$X$233</definedName>
    <definedName name="SalesQty92">'Бланк заказа'!$X$234:$X$234</definedName>
    <definedName name="SalesQty93">'Бланк заказа'!$X$235:$X$235</definedName>
    <definedName name="SalesQty94">'Бланк заказа'!$X$236:$X$236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заказа'!$X$247:$X$247</definedName>
    <definedName name="SalesQty99">'Бланк заказа'!$X$252:$X$252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заказа'!$Y$257:$Y$257</definedName>
    <definedName name="SalesRoundBox101">'Бланк заказа'!$Y$258:$Y$258</definedName>
    <definedName name="SalesRoundBox102">'Бланк заказа'!$Y$264:$Y$264</definedName>
    <definedName name="SalesRoundBox103">'Бланк заказа'!$Y$270:$Y$270</definedName>
    <definedName name="SalesRoundBox104">'Бланк заказа'!$Y$271:$Y$271</definedName>
    <definedName name="SalesRoundBox105">'Бланк заказа'!$Y$277:$Y$277</definedName>
    <definedName name="SalesRoundBox106">'Бланк заказа'!$Y$281:$Y$281</definedName>
    <definedName name="SalesRoundBox107">'Бланк заказа'!$Y$287:$Y$287</definedName>
    <definedName name="SalesRoundBox108">'Бланк заказа'!$Y$288:$Y$288</definedName>
    <definedName name="SalesRoundBox109">'Бланк заказа'!$Y$289:$Y$289</definedName>
    <definedName name="SalesRoundBox11">'Бланк заказа'!$Y$41:$Y$41</definedName>
    <definedName name="SalesRoundBox110">'Бланк заказа'!$Y$293:$Y$293</definedName>
    <definedName name="SalesRoundBox111">'Бланк заказа'!$Y$297:$Y$297</definedName>
    <definedName name="SalesRoundBox112">'Бланк заказа'!$Y$298:$Y$298</definedName>
    <definedName name="SalesRoundBox113">'Бланк заказа'!$Y$302:$Y$302</definedName>
    <definedName name="SalesRoundBox114">'Бланк заказа'!$Y$303:$Y$303</definedName>
    <definedName name="SalesRoundBox115">'Бланк заказа'!$Y$304:$Y$304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заказа'!$Y$325:$Y$325</definedName>
    <definedName name="SalesRoundBox134">'Бланк заказа'!$Y$326:$Y$326</definedName>
    <definedName name="SalesRoundBox135">'Бланк заказа'!$Y$327:$Y$327</definedName>
    <definedName name="SalesRoundBox136">'Бланк заказа'!$Y$328:$Y$328</definedName>
    <definedName name="SalesRoundBox137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заказа'!$Y$63:$Y$63</definedName>
    <definedName name="SalesRoundBox23">'Бланк заказа'!$Y$67:$Y$67</definedName>
    <definedName name="SalesRoundBox24">'Бланк заказа'!$Y$71:$Y$71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заказа'!$Y$131:$Y$131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заказа'!$Y$148:$Y$148</definedName>
    <definedName name="SalesRoundBox6">'Бланк заказа'!$Y$32:$Y$32</definedName>
    <definedName name="SalesRoundBox60">'Бланк заказа'!$Y$149:$Y$149</definedName>
    <definedName name="SalesRoundBox61">'Бланк заказа'!$Y$154:$Y$154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заказа'!$Y$166:$Y$166</definedName>
    <definedName name="SalesRoundBox66">'Бланк заказа'!$Y$171:$Y$171</definedName>
    <definedName name="SalesRoundBox67">'Бланк заказа'!$Y$177:$Y$177</definedName>
    <definedName name="SalesRoundBox68">'Бланк заказа'!$Y$182:$Y$182</definedName>
    <definedName name="SalesRoundBox69">'Бланк заказа'!$Y$183:$Y$183</definedName>
    <definedName name="SalesRoundBox7">'Бланк заказа'!$Y$33:$Y$33</definedName>
    <definedName name="SalesRoundBox70">'Бланк заказа'!$Y$184:$Y$184</definedName>
    <definedName name="SalesRoundBox71">'Бланк заказа'!$Y$185:$Y$185</definedName>
    <definedName name="SalesRoundBox72">'Бланк заказа'!$Y$189:$Y$189</definedName>
    <definedName name="SalesRoundBox73">'Бланк заказа'!$Y$190:$Y$190</definedName>
    <definedName name="SalesRoundBox74">'Бланк заказа'!$Y$196:$Y$196</definedName>
    <definedName name="SalesRoundBox75">'Бланк заказа'!$Y$197:$Y$197</definedName>
    <definedName name="SalesRoundBox76">'Бланк заказа'!$Y$198:$Y$198</definedName>
    <definedName name="SalesRoundBox77">'Бланк заказа'!$Y$202:$Y$202</definedName>
    <definedName name="SalesRoundBox78">'Бланк заказа'!$Y$208:$Y$208</definedName>
    <definedName name="SalesRoundBox79">'Бланк заказа'!$Y$209:$Y$209</definedName>
    <definedName name="SalesRoundBox8">'Бланк заказа'!$Y$34:$Y$34</definedName>
    <definedName name="SalesRoundBox80">'Бланк заказа'!$Y$210:$Y$210</definedName>
    <definedName name="SalesRoundBox81">'Бланк заказа'!$Y$211:$Y$211</definedName>
    <definedName name="SalesRoundBox82">'Бланк заказа'!$Y$216:$Y$216</definedName>
    <definedName name="SalesRoundBox83">'Бланк заказа'!$Y$217:$Y$217</definedName>
    <definedName name="SalesRoundBox84">'Бланк заказа'!$Y$218:$Y$218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заказа'!$Y$226:$Y$226</definedName>
    <definedName name="SalesRoundBox89">'Бланк заказа'!$Y$227:$Y$227</definedName>
    <definedName name="SalesRoundBox9">'Бланк заказа'!$Y$39:$Y$39</definedName>
    <definedName name="SalesRoundBox90">'Бланк заказа'!$Y$228:$Y$228</definedName>
    <definedName name="SalesRoundBox91">'Бланк заказа'!$Y$233:$Y$233</definedName>
    <definedName name="SalesRoundBox92">'Бланк заказа'!$Y$234:$Y$234</definedName>
    <definedName name="SalesRoundBox93">'Бланк заказа'!$Y$235:$Y$235</definedName>
    <definedName name="SalesRoundBox94">'Бланк заказа'!$Y$236:$Y$236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заказа'!$Y$247:$Y$247</definedName>
    <definedName name="SalesRoundBox99">'Бланк заказа'!$Y$252:$Y$252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заказа'!$W$257:$W$257</definedName>
    <definedName name="UnitOfMeasure101">'Бланк заказа'!$W$258:$W$258</definedName>
    <definedName name="UnitOfMeasure102">'Бланк заказа'!$W$264:$W$264</definedName>
    <definedName name="UnitOfMeasure103">'Бланк заказа'!$W$270:$W$270</definedName>
    <definedName name="UnitOfMeasure104">'Бланк заказа'!$W$271:$W$271</definedName>
    <definedName name="UnitOfMeasure105">'Бланк заказа'!$W$277:$W$277</definedName>
    <definedName name="UnitOfMeasure106">'Бланк заказа'!$W$281:$W$281</definedName>
    <definedName name="UnitOfMeasure107">'Бланк заказа'!$W$287:$W$287</definedName>
    <definedName name="UnitOfMeasure108">'Бланк заказа'!$W$288:$W$288</definedName>
    <definedName name="UnitOfMeasure109">'Бланк заказа'!$W$289:$W$289</definedName>
    <definedName name="UnitOfMeasure11">'Бланк заказа'!$W$41:$W$41</definedName>
    <definedName name="UnitOfMeasure110">'Бланк заказа'!$W$293:$W$293</definedName>
    <definedName name="UnitOfMeasure111">'Бланк заказа'!$W$297:$W$297</definedName>
    <definedName name="UnitOfMeasure112">'Бланк заказа'!$W$298:$W$298</definedName>
    <definedName name="UnitOfMeasure113">'Бланк заказа'!$W$302:$W$302</definedName>
    <definedName name="UnitOfMeasure114">'Бланк заказа'!$W$303:$W$303</definedName>
    <definedName name="UnitOfMeasure115">'Бланк заказа'!$W$304:$W$304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заказа'!$W$325:$W$325</definedName>
    <definedName name="UnitOfMeasure134">'Бланк заказа'!$W$326:$W$326</definedName>
    <definedName name="UnitOfMeasure135">'Бланк заказа'!$W$327:$W$327</definedName>
    <definedName name="UnitOfMeasure136">'Бланк заказа'!$W$328:$W$328</definedName>
    <definedName name="UnitOfMeasure137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заказа'!$W$63:$W$63</definedName>
    <definedName name="UnitOfMeasure23">'Бланк заказа'!$W$67:$W$67</definedName>
    <definedName name="UnitOfMeasure24">'Бланк заказа'!$W$71:$W$71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заказа'!$W$131:$W$131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заказа'!$W$148:$W$148</definedName>
    <definedName name="UnitOfMeasure6">'Бланк заказа'!$W$32:$W$32</definedName>
    <definedName name="UnitOfMeasure60">'Бланк заказа'!$W$149:$W$149</definedName>
    <definedName name="UnitOfMeasure61">'Бланк заказа'!$W$154:$W$154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заказа'!$W$166:$W$166</definedName>
    <definedName name="UnitOfMeasure66">'Бланк заказа'!$W$171:$W$171</definedName>
    <definedName name="UnitOfMeasure67">'Бланк заказа'!$W$177:$W$177</definedName>
    <definedName name="UnitOfMeasure68">'Бланк заказа'!$W$182:$W$182</definedName>
    <definedName name="UnitOfMeasure69">'Бланк заказа'!$W$183:$W$183</definedName>
    <definedName name="UnitOfMeasure7">'Бланк заказа'!$W$33:$W$33</definedName>
    <definedName name="UnitOfMeasure70">'Бланк заказа'!$W$184:$W$184</definedName>
    <definedName name="UnitOfMeasure71">'Бланк заказа'!$W$185:$W$185</definedName>
    <definedName name="UnitOfMeasure72">'Бланк заказа'!$W$189:$W$189</definedName>
    <definedName name="UnitOfMeasure73">'Бланк заказа'!$W$190:$W$190</definedName>
    <definedName name="UnitOfMeasure74">'Бланк заказа'!$W$196:$W$196</definedName>
    <definedName name="UnitOfMeasure75">'Бланк заказа'!$W$197:$W$197</definedName>
    <definedName name="UnitOfMeasure76">'Бланк заказа'!$W$198:$W$198</definedName>
    <definedName name="UnitOfMeasure77">'Бланк заказа'!$W$202:$W$202</definedName>
    <definedName name="UnitOfMeasure78">'Бланк заказа'!$W$208:$W$208</definedName>
    <definedName name="UnitOfMeasure79">'Бланк заказа'!$W$209:$W$209</definedName>
    <definedName name="UnitOfMeasure8">'Бланк заказа'!$W$34:$W$34</definedName>
    <definedName name="UnitOfMeasure80">'Бланк заказа'!$W$210:$W$210</definedName>
    <definedName name="UnitOfMeasure81">'Бланк заказа'!$W$211:$W$211</definedName>
    <definedName name="UnitOfMeasure82">'Бланк заказа'!$W$216:$W$216</definedName>
    <definedName name="UnitOfMeasure83">'Бланк заказа'!$W$217:$W$217</definedName>
    <definedName name="UnitOfMeasure84">'Бланк заказа'!$W$218:$W$218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заказа'!$W$226:$W$226</definedName>
    <definedName name="UnitOfMeasure89">'Бланк заказа'!$W$227:$W$227</definedName>
    <definedName name="UnitOfMeasure9">'Бланк заказа'!$W$39:$W$39</definedName>
    <definedName name="UnitOfMeasure90">'Бланк заказа'!$W$228:$W$228</definedName>
    <definedName name="UnitOfMeasure91">'Бланк заказа'!$W$233:$W$233</definedName>
    <definedName name="UnitOfMeasure92">'Бланк заказа'!$W$234:$W$234</definedName>
    <definedName name="UnitOfMeasure93">'Бланк заказа'!$W$235:$W$235</definedName>
    <definedName name="UnitOfMeasure94">'Бланк заказа'!$W$236:$W$236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заказа'!$W$247:$W$247</definedName>
    <definedName name="UnitOfMeasure99">'Бланк заказа'!$W$252:$W$252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46" i="2" l="1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Y335" i="2"/>
  <c r="X335" i="2"/>
  <c r="Z334" i="2"/>
  <c r="X334" i="2"/>
  <c r="BO333" i="2"/>
  <c r="BM333" i="2"/>
  <c r="Z333" i="2"/>
  <c r="Y333" i="2"/>
  <c r="X330" i="2"/>
  <c r="X329" i="2"/>
  <c r="BO328" i="2"/>
  <c r="BM328" i="2"/>
  <c r="Z328" i="2"/>
  <c r="Y328" i="2"/>
  <c r="BN328" i="2" s="1"/>
  <c r="BO327" i="2"/>
  <c r="BM327" i="2"/>
  <c r="Z327" i="2"/>
  <c r="Y327" i="2"/>
  <c r="BN327" i="2" s="1"/>
  <c r="BO326" i="2"/>
  <c r="BM326" i="2"/>
  <c r="Z326" i="2"/>
  <c r="Y326" i="2"/>
  <c r="BO325" i="2"/>
  <c r="BM325" i="2"/>
  <c r="Z325" i="2"/>
  <c r="Y325" i="2"/>
  <c r="BO324" i="2"/>
  <c r="BM324" i="2"/>
  <c r="Z324" i="2"/>
  <c r="Y324" i="2"/>
  <c r="BN324" i="2" s="1"/>
  <c r="BO323" i="2"/>
  <c r="BM323" i="2"/>
  <c r="Z323" i="2"/>
  <c r="Y323" i="2"/>
  <c r="BN323" i="2" s="1"/>
  <c r="BO322" i="2"/>
  <c r="BM322" i="2"/>
  <c r="Z322" i="2"/>
  <c r="Y322" i="2"/>
  <c r="BO321" i="2"/>
  <c r="BM321" i="2"/>
  <c r="Z321" i="2"/>
  <c r="Y321" i="2"/>
  <c r="BO320" i="2"/>
  <c r="BM320" i="2"/>
  <c r="Z320" i="2"/>
  <c r="Y320" i="2"/>
  <c r="BN320" i="2" s="1"/>
  <c r="BO319" i="2"/>
  <c r="BM319" i="2"/>
  <c r="Z319" i="2"/>
  <c r="Y319" i="2"/>
  <c r="BN319" i="2" s="1"/>
  <c r="BO318" i="2"/>
  <c r="BM318" i="2"/>
  <c r="Z318" i="2"/>
  <c r="Y318" i="2"/>
  <c r="BO317" i="2"/>
  <c r="BM317" i="2"/>
  <c r="Z317" i="2"/>
  <c r="Y317" i="2"/>
  <c r="P317" i="2"/>
  <c r="BO316" i="2"/>
  <c r="BM316" i="2"/>
  <c r="Z316" i="2"/>
  <c r="Y316" i="2"/>
  <c r="BN316" i="2" s="1"/>
  <c r="BO315" i="2"/>
  <c r="BM315" i="2"/>
  <c r="Z315" i="2"/>
  <c r="Y315" i="2"/>
  <c r="P315" i="2"/>
  <c r="BO314" i="2"/>
  <c r="BM314" i="2"/>
  <c r="Z314" i="2"/>
  <c r="Y314" i="2"/>
  <c r="BP314" i="2" s="1"/>
  <c r="BO313" i="2"/>
  <c r="BM313" i="2"/>
  <c r="Z313" i="2"/>
  <c r="Y313" i="2"/>
  <c r="BP313" i="2" s="1"/>
  <c r="P313" i="2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P310" i="2"/>
  <c r="BO309" i="2"/>
  <c r="BM309" i="2"/>
  <c r="Z309" i="2"/>
  <c r="Y309" i="2"/>
  <c r="BO308" i="2"/>
  <c r="BM308" i="2"/>
  <c r="Z308" i="2"/>
  <c r="Y308" i="2"/>
  <c r="Y330" i="2" s="1"/>
  <c r="X306" i="2"/>
  <c r="X305" i="2"/>
  <c r="BO304" i="2"/>
  <c r="BM304" i="2"/>
  <c r="Z304" i="2"/>
  <c r="Y304" i="2"/>
  <c r="BP304" i="2" s="1"/>
  <c r="P304" i="2"/>
  <c r="BO303" i="2"/>
  <c r="BM303" i="2"/>
  <c r="Z303" i="2"/>
  <c r="Y303" i="2"/>
  <c r="P303" i="2"/>
  <c r="BO302" i="2"/>
  <c r="BM302" i="2"/>
  <c r="Z302" i="2"/>
  <c r="Z305" i="2" s="1"/>
  <c r="Y302" i="2"/>
  <c r="X300" i="2"/>
  <c r="X299" i="2"/>
  <c r="BO298" i="2"/>
  <c r="BM298" i="2"/>
  <c r="Z298" i="2"/>
  <c r="Y298" i="2"/>
  <c r="BN298" i="2" s="1"/>
  <c r="BO297" i="2"/>
  <c r="BN297" i="2"/>
  <c r="BM297" i="2"/>
  <c r="Z297" i="2"/>
  <c r="Y297" i="2"/>
  <c r="BP297" i="2" s="1"/>
  <c r="P297" i="2"/>
  <c r="X295" i="2"/>
  <c r="X294" i="2"/>
  <c r="BO293" i="2"/>
  <c r="BM293" i="2"/>
  <c r="Z293" i="2"/>
  <c r="Z294" i="2" s="1"/>
  <c r="Y293" i="2"/>
  <c r="P293" i="2"/>
  <c r="X291" i="2"/>
  <c r="X290" i="2"/>
  <c r="BO289" i="2"/>
  <c r="BM289" i="2"/>
  <c r="Z289" i="2"/>
  <c r="Y289" i="2"/>
  <c r="BO288" i="2"/>
  <c r="BM288" i="2"/>
  <c r="Z288" i="2"/>
  <c r="Y288" i="2"/>
  <c r="Y290" i="2" s="1"/>
  <c r="BO287" i="2"/>
  <c r="BM287" i="2"/>
  <c r="Z287" i="2"/>
  <c r="Y287" i="2"/>
  <c r="BN287" i="2" s="1"/>
  <c r="X283" i="2"/>
  <c r="X282" i="2"/>
  <c r="BO281" i="2"/>
  <c r="BM281" i="2"/>
  <c r="Z281" i="2"/>
  <c r="Z282" i="2" s="1"/>
  <c r="Y281" i="2"/>
  <c r="BN281" i="2" s="1"/>
  <c r="P281" i="2"/>
  <c r="X279" i="2"/>
  <c r="Z278" i="2"/>
  <c r="X278" i="2"/>
  <c r="BO277" i="2"/>
  <c r="BM277" i="2"/>
  <c r="Z277" i="2"/>
  <c r="Y277" i="2"/>
  <c r="X273" i="2"/>
  <c r="X272" i="2"/>
  <c r="BO271" i="2"/>
  <c r="BM271" i="2"/>
  <c r="Z271" i="2"/>
  <c r="Y271" i="2"/>
  <c r="BP271" i="2" s="1"/>
  <c r="P271" i="2"/>
  <c r="BO270" i="2"/>
  <c r="BM270" i="2"/>
  <c r="Z270" i="2"/>
  <c r="Z272" i="2" s="1"/>
  <c r="Y270" i="2"/>
  <c r="P270" i="2"/>
  <c r="X266" i="2"/>
  <c r="X265" i="2"/>
  <c r="BO264" i="2"/>
  <c r="BM264" i="2"/>
  <c r="Z264" i="2"/>
  <c r="Z265" i="2" s="1"/>
  <c r="Y264" i="2"/>
  <c r="P264" i="2"/>
  <c r="X260" i="2"/>
  <c r="X259" i="2"/>
  <c r="BO258" i="2"/>
  <c r="BM258" i="2"/>
  <c r="Z258" i="2"/>
  <c r="Z259" i="2" s="1"/>
  <c r="Y258" i="2"/>
  <c r="P258" i="2"/>
  <c r="BO257" i="2"/>
  <c r="BM257" i="2"/>
  <c r="Z257" i="2"/>
  <c r="Y257" i="2"/>
  <c r="BN257" i="2" s="1"/>
  <c r="P257" i="2"/>
  <c r="X254" i="2"/>
  <c r="X253" i="2"/>
  <c r="BO252" i="2"/>
  <c r="BN252" i="2"/>
  <c r="BM252" i="2"/>
  <c r="Z252" i="2"/>
  <c r="Z253" i="2" s="1"/>
  <c r="Y252" i="2"/>
  <c r="Y253" i="2" s="1"/>
  <c r="P252" i="2"/>
  <c r="X249" i="2"/>
  <c r="X248" i="2"/>
  <c r="BO247" i="2"/>
  <c r="BM247" i="2"/>
  <c r="Z247" i="2"/>
  <c r="Y247" i="2"/>
  <c r="BN247" i="2" s="1"/>
  <c r="BP246" i="2"/>
  <c r="BO246" i="2"/>
  <c r="BN246" i="2"/>
  <c r="BM246" i="2"/>
  <c r="Z246" i="2"/>
  <c r="Z248" i="2" s="1"/>
  <c r="Y246" i="2"/>
  <c r="BO245" i="2"/>
  <c r="BM245" i="2"/>
  <c r="Z245" i="2"/>
  <c r="Y245" i="2"/>
  <c r="X243" i="2"/>
  <c r="Y242" i="2"/>
  <c r="X242" i="2"/>
  <c r="BP241" i="2"/>
  <c r="BO241" i="2"/>
  <c r="BN241" i="2"/>
  <c r="BM241" i="2"/>
  <c r="Z241" i="2"/>
  <c r="Z242" i="2" s="1"/>
  <c r="Y241" i="2"/>
  <c r="Y243" i="2" s="1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BN234" i="2" s="1"/>
  <c r="P234" i="2"/>
  <c r="BP233" i="2"/>
  <c r="BO233" i="2"/>
  <c r="BN233" i="2"/>
  <c r="BM233" i="2"/>
  <c r="Z233" i="2"/>
  <c r="Y233" i="2"/>
  <c r="P233" i="2"/>
  <c r="X230" i="2"/>
  <c r="X229" i="2"/>
  <c r="BO228" i="2"/>
  <c r="BM228" i="2"/>
  <c r="Z228" i="2"/>
  <c r="Y228" i="2"/>
  <c r="BN228" i="2" s="1"/>
  <c r="P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P225" i="2"/>
  <c r="BO224" i="2"/>
  <c r="BM224" i="2"/>
  <c r="Z224" i="2"/>
  <c r="Y224" i="2"/>
  <c r="P224" i="2"/>
  <c r="BP223" i="2"/>
  <c r="BO223" i="2"/>
  <c r="BN223" i="2"/>
  <c r="BM223" i="2"/>
  <c r="Z223" i="2"/>
  <c r="Z229" i="2" s="1"/>
  <c r="Y223" i="2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P216" i="2"/>
  <c r="X213" i="2"/>
  <c r="X212" i="2"/>
  <c r="BO211" i="2"/>
  <c r="BM211" i="2"/>
  <c r="Z211" i="2"/>
  <c r="Y211" i="2"/>
  <c r="BN211" i="2" s="1"/>
  <c r="P211" i="2"/>
  <c r="BO210" i="2"/>
  <c r="BM210" i="2"/>
  <c r="Z210" i="2"/>
  <c r="Y210" i="2"/>
  <c r="BN210" i="2" s="1"/>
  <c r="P210" i="2"/>
  <c r="BO209" i="2"/>
  <c r="BM209" i="2"/>
  <c r="Z209" i="2"/>
  <c r="Y209" i="2"/>
  <c r="BP209" i="2" s="1"/>
  <c r="P209" i="2"/>
  <c r="BO208" i="2"/>
  <c r="BM208" i="2"/>
  <c r="Z208" i="2"/>
  <c r="Z212" i="2" s="1"/>
  <c r="Y208" i="2"/>
  <c r="P208" i="2"/>
  <c r="X204" i="2"/>
  <c r="X203" i="2"/>
  <c r="BO202" i="2"/>
  <c r="BM202" i="2"/>
  <c r="Z202" i="2"/>
  <c r="Z203" i="2" s="1"/>
  <c r="Y202" i="2"/>
  <c r="X200" i="2"/>
  <c r="X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P196" i="2"/>
  <c r="X192" i="2"/>
  <c r="X191" i="2"/>
  <c r="BO190" i="2"/>
  <c r="BM190" i="2"/>
  <c r="Z190" i="2"/>
  <c r="Z191" i="2" s="1"/>
  <c r="Y190" i="2"/>
  <c r="BP190" i="2" s="1"/>
  <c r="P190" i="2"/>
  <c r="BO189" i="2"/>
  <c r="BM189" i="2"/>
  <c r="Z189" i="2"/>
  <c r="Y189" i="2"/>
  <c r="BN189" i="2" s="1"/>
  <c r="P189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BN183" i="2" s="1"/>
  <c r="BO182" i="2"/>
  <c r="BM182" i="2"/>
  <c r="Z182" i="2"/>
  <c r="Y182" i="2"/>
  <c r="X179" i="2"/>
  <c r="X178" i="2"/>
  <c r="BO177" i="2"/>
  <c r="BM177" i="2"/>
  <c r="Z177" i="2"/>
  <c r="Z178" i="2" s="1"/>
  <c r="Y177" i="2"/>
  <c r="Y179" i="2" s="1"/>
  <c r="Y173" i="2"/>
  <c r="X173" i="2"/>
  <c r="Z172" i="2"/>
  <c r="X172" i="2"/>
  <c r="BO171" i="2"/>
  <c r="BM171" i="2"/>
  <c r="Z171" i="2"/>
  <c r="Y171" i="2"/>
  <c r="P171" i="2"/>
  <c r="X168" i="2"/>
  <c r="X167" i="2"/>
  <c r="BO166" i="2"/>
  <c r="BM166" i="2"/>
  <c r="Z166" i="2"/>
  <c r="Y166" i="2"/>
  <c r="BN166" i="2" s="1"/>
  <c r="P166" i="2"/>
  <c r="BO165" i="2"/>
  <c r="BM165" i="2"/>
  <c r="Z165" i="2"/>
  <c r="Y165" i="2"/>
  <c r="BP165" i="2" s="1"/>
  <c r="P165" i="2"/>
  <c r="Y162" i="2"/>
  <c r="X162" i="2"/>
  <c r="X161" i="2"/>
  <c r="BO160" i="2"/>
  <c r="BM160" i="2"/>
  <c r="Z160" i="2"/>
  <c r="Z161" i="2" s="1"/>
  <c r="Y160" i="2"/>
  <c r="Y161" i="2" s="1"/>
  <c r="P160" i="2"/>
  <c r="X157" i="2"/>
  <c r="Y156" i="2"/>
  <c r="X156" i="2"/>
  <c r="BO155" i="2"/>
  <c r="BM155" i="2"/>
  <c r="Z155" i="2"/>
  <c r="Y155" i="2"/>
  <c r="BP155" i="2" s="1"/>
  <c r="BP154" i="2"/>
  <c r="BO154" i="2"/>
  <c r="BN154" i="2"/>
  <c r="BM154" i="2"/>
  <c r="Z154" i="2"/>
  <c r="Z156" i="2" s="1"/>
  <c r="Y154" i="2"/>
  <c r="Y157" i="2" s="1"/>
  <c r="P154" i="2"/>
  <c r="X151" i="2"/>
  <c r="X150" i="2"/>
  <c r="BO149" i="2"/>
  <c r="BM149" i="2"/>
  <c r="Z149" i="2"/>
  <c r="Y149" i="2"/>
  <c r="BN149" i="2" s="1"/>
  <c r="P149" i="2"/>
  <c r="BO148" i="2"/>
  <c r="BM148" i="2"/>
  <c r="Z148" i="2"/>
  <c r="Z150" i="2" s="1"/>
  <c r="Y148" i="2"/>
  <c r="BN148" i="2" s="1"/>
  <c r="P148" i="2"/>
  <c r="X145" i="2"/>
  <c r="X144" i="2"/>
  <c r="BO143" i="2"/>
  <c r="BM143" i="2"/>
  <c r="Z143" i="2"/>
  <c r="Y143" i="2"/>
  <c r="P143" i="2"/>
  <c r="BO142" i="2"/>
  <c r="BM142" i="2"/>
  <c r="Z142" i="2"/>
  <c r="Y142" i="2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Y136" i="2"/>
  <c r="Y139" i="2" s="1"/>
  <c r="P136" i="2"/>
  <c r="Y133" i="2"/>
  <c r="X133" i="2"/>
  <c r="X132" i="2"/>
  <c r="BO131" i="2"/>
  <c r="BN131" i="2"/>
  <c r="BM131" i="2"/>
  <c r="Z131" i="2"/>
  <c r="Z132" i="2" s="1"/>
  <c r="Y131" i="2"/>
  <c r="Y132" i="2" s="1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BP125" i="2"/>
  <c r="BO125" i="2"/>
  <c r="BN125" i="2"/>
  <c r="BM125" i="2"/>
  <c r="Z125" i="2"/>
  <c r="Y125" i="2"/>
  <c r="P125" i="2"/>
  <c r="BO124" i="2"/>
  <c r="BM124" i="2"/>
  <c r="Z124" i="2"/>
  <c r="Y124" i="2"/>
  <c r="BP124" i="2" s="1"/>
  <c r="P124" i="2"/>
  <c r="BO123" i="2"/>
  <c r="BM123" i="2"/>
  <c r="Z123" i="2"/>
  <c r="Y123" i="2"/>
  <c r="BN123" i="2" s="1"/>
  <c r="P123" i="2"/>
  <c r="BO122" i="2"/>
  <c r="BM122" i="2"/>
  <c r="Z122" i="2"/>
  <c r="Y122" i="2"/>
  <c r="BN122" i="2" s="1"/>
  <c r="X119" i="2"/>
  <c r="X118" i="2"/>
  <c r="BO117" i="2"/>
  <c r="BM117" i="2"/>
  <c r="Z117" i="2"/>
  <c r="Y117" i="2"/>
  <c r="BN117" i="2" s="1"/>
  <c r="P117" i="2"/>
  <c r="BP116" i="2"/>
  <c r="BO116" i="2"/>
  <c r="BN116" i="2"/>
  <c r="BM116" i="2"/>
  <c r="Z116" i="2"/>
  <c r="Y116" i="2"/>
  <c r="BO115" i="2"/>
  <c r="BM115" i="2"/>
  <c r="Z115" i="2"/>
  <c r="Y115" i="2"/>
  <c r="BN115" i="2" s="1"/>
  <c r="P115" i="2"/>
  <c r="BO114" i="2"/>
  <c r="BM114" i="2"/>
  <c r="Z114" i="2"/>
  <c r="Z118" i="2" s="1"/>
  <c r="Y114" i="2"/>
  <c r="P114" i="2"/>
  <c r="X111" i="2"/>
  <c r="X110" i="2"/>
  <c r="BO109" i="2"/>
  <c r="BM109" i="2"/>
  <c r="Z109" i="2"/>
  <c r="Y109" i="2"/>
  <c r="P109" i="2"/>
  <c r="BO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BO104" i="2"/>
  <c r="BM104" i="2"/>
  <c r="Z104" i="2"/>
  <c r="Y104" i="2"/>
  <c r="P104" i="2"/>
  <c r="BO103" i="2"/>
  <c r="BM103" i="2"/>
  <c r="Z103" i="2"/>
  <c r="Z110" i="2" s="1"/>
  <c r="Y103" i="2"/>
  <c r="BP103" i="2" s="1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N96" i="2" s="1"/>
  <c r="BP95" i="2"/>
  <c r="BO95" i="2"/>
  <c r="BN95" i="2"/>
  <c r="BM95" i="2"/>
  <c r="Z95" i="2"/>
  <c r="Y95" i="2"/>
  <c r="P95" i="2"/>
  <c r="BO94" i="2"/>
  <c r="BN94" i="2"/>
  <c r="BM94" i="2"/>
  <c r="Z94" i="2"/>
  <c r="Z99" i="2" s="1"/>
  <c r="Y94" i="2"/>
  <c r="BP94" i="2" s="1"/>
  <c r="P94" i="2"/>
  <c r="X91" i="2"/>
  <c r="X90" i="2"/>
  <c r="BO89" i="2"/>
  <c r="BM89" i="2"/>
  <c r="Z89" i="2"/>
  <c r="Y89" i="2"/>
  <c r="Y90" i="2" s="1"/>
  <c r="BO88" i="2"/>
  <c r="BN88" i="2"/>
  <c r="BM88" i="2"/>
  <c r="Z88" i="2"/>
  <c r="Y88" i="2"/>
  <c r="P88" i="2"/>
  <c r="X85" i="2"/>
  <c r="X84" i="2"/>
  <c r="BO83" i="2"/>
  <c r="BM83" i="2"/>
  <c r="Z83" i="2"/>
  <c r="Y83" i="2"/>
  <c r="BP83" i="2" s="1"/>
  <c r="P83" i="2"/>
  <c r="BO82" i="2"/>
  <c r="BM82" i="2"/>
  <c r="Z82" i="2"/>
  <c r="Z84" i="2" s="1"/>
  <c r="Y82" i="2"/>
  <c r="P82" i="2"/>
  <c r="X79" i="2"/>
  <c r="X78" i="2"/>
  <c r="BP77" i="2"/>
  <c r="BO77" i="2"/>
  <c r="BN77" i="2"/>
  <c r="BM77" i="2"/>
  <c r="Z77" i="2"/>
  <c r="Y77" i="2"/>
  <c r="BO76" i="2"/>
  <c r="BM76" i="2"/>
  <c r="Z76" i="2"/>
  <c r="Y76" i="2"/>
  <c r="BP76" i="2" s="1"/>
  <c r="BO75" i="2"/>
  <c r="BM75" i="2"/>
  <c r="Z75" i="2"/>
  <c r="Y75" i="2"/>
  <c r="Y78" i="2" s="1"/>
  <c r="X73" i="2"/>
  <c r="X72" i="2"/>
  <c r="BO71" i="2"/>
  <c r="BM71" i="2"/>
  <c r="Z71" i="2"/>
  <c r="Z72" i="2" s="1"/>
  <c r="Y71" i="2"/>
  <c r="Y72" i="2" s="1"/>
  <c r="P71" i="2"/>
  <c r="X69" i="2"/>
  <c r="X68" i="2"/>
  <c r="BO67" i="2"/>
  <c r="BM67" i="2"/>
  <c r="Z67" i="2"/>
  <c r="Z68" i="2" s="1"/>
  <c r="Y67" i="2"/>
  <c r="Y69" i="2" s="1"/>
  <c r="Y65" i="2"/>
  <c r="X65" i="2"/>
  <c r="X64" i="2"/>
  <c r="BO63" i="2"/>
  <c r="BM63" i="2"/>
  <c r="Z63" i="2"/>
  <c r="Y63" i="2"/>
  <c r="BP63" i="2" s="1"/>
  <c r="BO62" i="2"/>
  <c r="BM62" i="2"/>
  <c r="Z62" i="2"/>
  <c r="Z64" i="2" s="1"/>
  <c r="Y62" i="2"/>
  <c r="Y64" i="2" s="1"/>
  <c r="X60" i="2"/>
  <c r="X59" i="2"/>
  <c r="BO58" i="2"/>
  <c r="BM58" i="2"/>
  <c r="Z58" i="2"/>
  <c r="Z59" i="2" s="1"/>
  <c r="Y58" i="2"/>
  <c r="Y60" i="2" s="1"/>
  <c r="X55" i="2"/>
  <c r="X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Z54" i="2" s="1"/>
  <c r="Y46" i="2"/>
  <c r="P46" i="2"/>
  <c r="X43" i="2"/>
  <c r="X42" i="2"/>
  <c r="BO41" i="2"/>
  <c r="BM41" i="2"/>
  <c r="Z41" i="2"/>
  <c r="Y41" i="2"/>
  <c r="BP41" i="2" s="1"/>
  <c r="BO40" i="2"/>
  <c r="BM40" i="2"/>
  <c r="Z40" i="2"/>
  <c r="Y40" i="2"/>
  <c r="BN40" i="2" s="1"/>
  <c r="BO39" i="2"/>
  <c r="BM39" i="2"/>
  <c r="Z39" i="2"/>
  <c r="Y39" i="2"/>
  <c r="BP39" i="2" s="1"/>
  <c r="X36" i="2"/>
  <c r="X35" i="2"/>
  <c r="BO34" i="2"/>
  <c r="BM34" i="2"/>
  <c r="Z34" i="2"/>
  <c r="Y34" i="2"/>
  <c r="BN34" i="2" s="1"/>
  <c r="BO33" i="2"/>
  <c r="BM33" i="2"/>
  <c r="Z33" i="2"/>
  <c r="Y33" i="2"/>
  <c r="BP33" i="2" s="1"/>
  <c r="BP32" i="2"/>
  <c r="BO32" i="2"/>
  <c r="BN32" i="2"/>
  <c r="BM32" i="2"/>
  <c r="Z32" i="2"/>
  <c r="Y32" i="2"/>
  <c r="BO31" i="2"/>
  <c r="BM31" i="2"/>
  <c r="Z31" i="2"/>
  <c r="Y31" i="2"/>
  <c r="BN31" i="2" s="1"/>
  <c r="BO30" i="2"/>
  <c r="BM30" i="2"/>
  <c r="Z30" i="2"/>
  <c r="Y30" i="2"/>
  <c r="BN30" i="2" s="1"/>
  <c r="BO29" i="2"/>
  <c r="BM29" i="2"/>
  <c r="Z29" i="2"/>
  <c r="Y29" i="2"/>
  <c r="BP29" i="2" s="1"/>
  <c r="BO28" i="2"/>
  <c r="BM28" i="2"/>
  <c r="Z28" i="2"/>
  <c r="Y28" i="2"/>
  <c r="BP28" i="2" s="1"/>
  <c r="X24" i="2"/>
  <c r="X23" i="2"/>
  <c r="X340" i="2" s="1"/>
  <c r="BO22" i="2"/>
  <c r="BM22" i="2"/>
  <c r="X337" i="2" s="1"/>
  <c r="Z22" i="2"/>
  <c r="Z23" i="2" s="1"/>
  <c r="Y22" i="2"/>
  <c r="BN22" i="2" s="1"/>
  <c r="P22" i="2"/>
  <c r="H10" i="2"/>
  <c r="A9" i="2"/>
  <c r="F10" i="2" s="1"/>
  <c r="D7" i="2"/>
  <c r="Q6" i="2"/>
  <c r="P2" i="2"/>
  <c r="BP31" i="2" l="1"/>
  <c r="Y99" i="2"/>
  <c r="BP108" i="2"/>
  <c r="BN108" i="2"/>
  <c r="BP126" i="2"/>
  <c r="BN126" i="2"/>
  <c r="Y144" i="2"/>
  <c r="BP142" i="2"/>
  <c r="BN142" i="2"/>
  <c r="BP148" i="2"/>
  <c r="Z186" i="2"/>
  <c r="Y200" i="2"/>
  <c r="BP196" i="2"/>
  <c r="BN196" i="2"/>
  <c r="Y199" i="2"/>
  <c r="Y203" i="2"/>
  <c r="Y204" i="2"/>
  <c r="BN202" i="2"/>
  <c r="BP217" i="2"/>
  <c r="BP224" i="2"/>
  <c r="BN224" i="2"/>
  <c r="BP234" i="2"/>
  <c r="BP245" i="2"/>
  <c r="Y248" i="2"/>
  <c r="BN245" i="2"/>
  <c r="Y265" i="2"/>
  <c r="Y266" i="2"/>
  <c r="BN264" i="2"/>
  <c r="Y278" i="2"/>
  <c r="BP277" i="2"/>
  <c r="BN277" i="2"/>
  <c r="BP289" i="2"/>
  <c r="BN289" i="2"/>
  <c r="BP309" i="2"/>
  <c r="BN309" i="2"/>
  <c r="X338" i="2"/>
  <c r="BN28" i="2"/>
  <c r="Z35" i="2"/>
  <c r="BP40" i="2"/>
  <c r="Z42" i="2"/>
  <c r="BN41" i="2"/>
  <c r="Y55" i="2"/>
  <c r="BN49" i="2"/>
  <c r="BN50" i="2"/>
  <c r="BN51" i="2"/>
  <c r="BN53" i="2"/>
  <c r="BN58" i="2"/>
  <c r="BP58" i="2"/>
  <c r="Y59" i="2"/>
  <c r="X336" i="2"/>
  <c r="BN71" i="2"/>
  <c r="Y73" i="2"/>
  <c r="Z78" i="2"/>
  <c r="BN76" i="2"/>
  <c r="Y79" i="2"/>
  <c r="Y85" i="2"/>
  <c r="BN83" i="2"/>
  <c r="Y91" i="2"/>
  <c r="BP88" i="2"/>
  <c r="BP104" i="2"/>
  <c r="BN104" i="2"/>
  <c r="BP107" i="2"/>
  <c r="BN107" i="2"/>
  <c r="BP109" i="2"/>
  <c r="BN109" i="2"/>
  <c r="BP115" i="2"/>
  <c r="BP117" i="2"/>
  <c r="Z128" i="2"/>
  <c r="Y172" i="2"/>
  <c r="BP171" i="2"/>
  <c r="BN171" i="2"/>
  <c r="BP216" i="2"/>
  <c r="BN216" i="2"/>
  <c r="Y279" i="2"/>
  <c r="BP281" i="2"/>
  <c r="Y282" i="2"/>
  <c r="Y283" i="2"/>
  <c r="BN293" i="2"/>
  <c r="Y295" i="2"/>
  <c r="BP293" i="2"/>
  <c r="Y294" i="2"/>
  <c r="BP298" i="2"/>
  <c r="Y299" i="2"/>
  <c r="Y300" i="2"/>
  <c r="BP303" i="2"/>
  <c r="BN303" i="2"/>
  <c r="BP311" i="2"/>
  <c r="BN311" i="2"/>
  <c r="BP315" i="2"/>
  <c r="BN315" i="2"/>
  <c r="BP316" i="2"/>
  <c r="BP317" i="2"/>
  <c r="BN317" i="2"/>
  <c r="BP318" i="2"/>
  <c r="BN318" i="2"/>
  <c r="BP321" i="2"/>
  <c r="BN321" i="2"/>
  <c r="BP322" i="2"/>
  <c r="BN322" i="2"/>
  <c r="BP325" i="2"/>
  <c r="BN325" i="2"/>
  <c r="BP326" i="2"/>
  <c r="BN326" i="2"/>
  <c r="Y334" i="2"/>
  <c r="BP333" i="2"/>
  <c r="BN333" i="2"/>
  <c r="Z90" i="2"/>
  <c r="Y119" i="2"/>
  <c r="BP122" i="2"/>
  <c r="Z138" i="2"/>
  <c r="Z144" i="2"/>
  <c r="Y145" i="2"/>
  <c r="BP160" i="2"/>
  <c r="Z167" i="2"/>
  <c r="Y187" i="2"/>
  <c r="BP183" i="2"/>
  <c r="BP189" i="2"/>
  <c r="Z199" i="2"/>
  <c r="Y212" i="2"/>
  <c r="BP210" i="2"/>
  <c r="Z219" i="2"/>
  <c r="Y230" i="2"/>
  <c r="Z237" i="2"/>
  <c r="BP247" i="2"/>
  <c r="Y254" i="2"/>
  <c r="BP257" i="2"/>
  <c r="Y259" i="2"/>
  <c r="Y273" i="2"/>
  <c r="BP287" i="2"/>
  <c r="Z290" i="2"/>
  <c r="Z299" i="2"/>
  <c r="Y305" i="2"/>
  <c r="Z329" i="2"/>
  <c r="BP320" i="2"/>
  <c r="BP324" i="2"/>
  <c r="BP328" i="2"/>
  <c r="Z341" i="2"/>
  <c r="X339" i="2"/>
  <c r="BN308" i="2"/>
  <c r="BP319" i="2"/>
  <c r="BP323" i="2"/>
  <c r="BP327" i="2"/>
  <c r="BP30" i="2"/>
  <c r="BN82" i="2"/>
  <c r="Y110" i="2"/>
  <c r="BP123" i="2"/>
  <c r="BP149" i="2"/>
  <c r="BP177" i="2"/>
  <c r="BP184" i="2"/>
  <c r="BN190" i="2"/>
  <c r="BP211" i="2"/>
  <c r="BN218" i="2"/>
  <c r="BN288" i="2"/>
  <c r="BP22" i="2"/>
  <c r="Y42" i="2"/>
  <c r="BP48" i="2"/>
  <c r="BN67" i="2"/>
  <c r="BN89" i="2"/>
  <c r="BP106" i="2"/>
  <c r="BN136" i="2"/>
  <c r="BP166" i="2"/>
  <c r="BN208" i="2"/>
  <c r="BP228" i="2"/>
  <c r="BN235" i="2"/>
  <c r="Y249" i="2"/>
  <c r="BN258" i="2"/>
  <c r="BN270" i="2"/>
  <c r="BP302" i="2"/>
  <c r="BN312" i="2"/>
  <c r="BP308" i="2"/>
  <c r="Y35" i="2"/>
  <c r="BN127" i="2"/>
  <c r="Y178" i="2"/>
  <c r="BN225" i="2"/>
  <c r="Y23" i="2"/>
  <c r="BN52" i="2"/>
  <c r="BN103" i="2"/>
  <c r="BN177" i="2"/>
  <c r="BP34" i="2"/>
  <c r="Y150" i="2"/>
  <c r="BP288" i="2"/>
  <c r="BP67" i="2"/>
  <c r="BP89" i="2"/>
  <c r="Y111" i="2"/>
  <c r="BP136" i="2"/>
  <c r="BN143" i="2"/>
  <c r="Y167" i="2"/>
  <c r="BP208" i="2"/>
  <c r="Y229" i="2"/>
  <c r="BP258" i="2"/>
  <c r="BP270" i="2"/>
  <c r="Y43" i="2"/>
  <c r="BP96" i="2"/>
  <c r="BN160" i="2"/>
  <c r="Y191" i="2"/>
  <c r="BP198" i="2"/>
  <c r="Y219" i="2"/>
  <c r="BP225" i="2"/>
  <c r="BP75" i="2"/>
  <c r="Y36" i="2"/>
  <c r="Y68" i="2"/>
  <c r="BN124" i="2"/>
  <c r="BP143" i="2"/>
  <c r="Y151" i="2"/>
  <c r="BN185" i="2"/>
  <c r="Y213" i="2"/>
  <c r="BN75" i="2"/>
  <c r="BP82" i="2"/>
  <c r="BN198" i="2"/>
  <c r="Y24" i="2"/>
  <c r="Y168" i="2"/>
  <c r="Y192" i="2"/>
  <c r="Y220" i="2"/>
  <c r="Y128" i="2"/>
  <c r="BN62" i="2"/>
  <c r="BN114" i="2"/>
  <c r="Y118" i="2"/>
  <c r="BN137" i="2"/>
  <c r="BN209" i="2"/>
  <c r="BN236" i="2"/>
  <c r="BP252" i="2"/>
  <c r="Y260" i="2"/>
  <c r="BN271" i="2"/>
  <c r="BN313" i="2"/>
  <c r="Y329" i="2"/>
  <c r="BN39" i="2"/>
  <c r="BN46" i="2"/>
  <c r="BN97" i="2"/>
  <c r="Y129" i="2"/>
  <c r="BN182" i="2"/>
  <c r="Y186" i="2"/>
  <c r="BN226" i="2"/>
  <c r="BP62" i="2"/>
  <c r="BP114" i="2"/>
  <c r="BP46" i="2"/>
  <c r="Y84" i="2"/>
  <c r="BP182" i="2"/>
  <c r="Y138" i="2"/>
  <c r="Y237" i="2"/>
  <c r="Y272" i="2"/>
  <c r="Y291" i="2"/>
  <c r="BN304" i="2"/>
  <c r="BN310" i="2"/>
  <c r="Y306" i="2"/>
  <c r="Y100" i="2"/>
  <c r="BN302" i="2"/>
  <c r="Y54" i="2"/>
  <c r="BN314" i="2"/>
  <c r="F9" i="2"/>
  <c r="H9" i="2"/>
  <c r="J9" i="2"/>
  <c r="BP71" i="2"/>
  <c r="BP131" i="2"/>
  <c r="BP202" i="2"/>
  <c r="Y238" i="2"/>
  <c r="BP264" i="2"/>
  <c r="BN63" i="2"/>
  <c r="A10" i="2"/>
  <c r="BN29" i="2"/>
  <c r="Y337" i="2" s="1"/>
  <c r="BN33" i="2"/>
  <c r="BN47" i="2"/>
  <c r="BN98" i="2"/>
  <c r="BN105" i="2"/>
  <c r="BN155" i="2"/>
  <c r="BN165" i="2"/>
  <c r="BN227" i="2"/>
  <c r="Y338" i="2" l="1"/>
  <c r="Y339" i="2" s="1"/>
  <c r="Y336" i="2"/>
  <c r="Y340" i="2"/>
  <c r="C349" i="2" l="1"/>
  <c r="B349" i="2"/>
  <c r="A349" i="2"/>
</calcChain>
</file>

<file path=xl/sharedStrings.xml><?xml version="1.0" encoding="utf-8"?>
<sst xmlns="http://schemas.openxmlformats.org/spreadsheetml/2006/main" count="2320" uniqueCount="558">
  <si>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</si>
  <si>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</si>
  <si>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</si>
  <si>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</si>
  <si>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</si>
  <si>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</si>
  <si>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</si>
  <si>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</si>
  <si>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</si>
  <si>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</si>
  <si>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</si>
  <si>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</si>
  <si>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</si>
  <si>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</si>
  <si>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</si>
  <si>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</si>
  <si>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</si>
  <si>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</si>
  <si>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</si>
  <si>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</si>
  <si>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</si>
  <si>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</si>
  <si>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</si>
  <si>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</si>
  <si>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</si>
  <si>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</si>
  <si>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</si>
  <si>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</si>
  <si>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</si>
  <si>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</si>
  <si>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</si>
  <si>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</si>
  <si>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</si>
  <si>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</si>
  <si>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</si>
  <si>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</si>
  <si>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</si>
  <si>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</si>
  <si>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</si>
  <si>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</si>
  <si>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</si>
  <si>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</si>
  <si>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</si>
  <si>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</si>
  <si>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</si>
  <si>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</si>
  <si>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</si>
  <si>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</si>
  <si>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</si>
  <si>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</si>
  <si>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</si>
  <si>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</si>
  <si>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</si>
  <si>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</si>
  <si>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</si>
  <si>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</si>
  <si>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</si>
  <si>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</si>
  <si>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</si>
  <si>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</si>
  <si>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</si>
  <si>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</si>
  <si>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</si>
  <si>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</si>
  <si>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</si>
  <si>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</si>
  <si>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</si>
  <si>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</si>
  <si>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</si>
  <si>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</si>
  <si>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</si>
  <si>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</si>
  <si>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</si>
  <si>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</si>
  <si>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</si>
  <si>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</si>
  <si>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</si>
  <si>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</si>
  <si>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</si>
  <si>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</si>
  <si>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</si>
  <si>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</si>
  <si>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</si>
  <si>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</si>
  <si>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</si>
  <si>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</si>
  <si>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</si>
  <si>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</si>
  <si>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</si>
  <si>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</si>
  <si>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</si>
  <si>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</si>
  <si>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SU002905</t>
  </si>
  <si>
    <t>P004904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</si>
  <si>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</si>
  <si>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</si>
  <si>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</si>
  <si>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</si>
  <si>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SU003599</t>
  </si>
  <si>
    <t>P004603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</si>
  <si>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</si>
  <si>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</si>
  <si>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</si>
  <si>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</si>
  <si>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</si>
  <si>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</si>
  <si>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</si>
  <si>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</si>
  <si>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</si>
  <si>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</si>
  <si>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</si>
  <si>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</si>
  <si>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</si>
  <si>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</si>
  <si>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</si>
  <si>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</si>
  <si>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</si>
  <si>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</si>
  <si>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</si>
  <si>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</si>
  <si>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</si>
  <si>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</si>
  <si>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</si>
  <si>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</si>
  <si>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</si>
  <si>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</si>
  <si>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</si>
  <si>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</si>
  <si>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</si>
  <si>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</si>
  <si>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</si>
  <si>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</si>
  <si>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</si>
  <si>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</si>
  <si>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</si>
  <si>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</si>
  <si>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</si>
  <si>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</si>
  <si>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</si>
  <si>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</si>
  <si>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</si>
  <si>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</si>
  <si>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</si>
  <si>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</si>
  <si>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</si>
  <si>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</si>
  <si>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</si>
  <si>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</si>
  <si>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</si>
  <si>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</si>
  <si>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</si>
  <si>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</si>
  <si>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</si>
  <si>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</si>
  <si>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</si>
  <si>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</si>
  <si>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</si>
  <si>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</si>
  <si>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</si>
  <si>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</si>
  <si>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</si>
  <si>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</si>
  <si>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</si>
  <si>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</si>
  <si>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</si>
  <si>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</si>
  <si>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</si>
  <si>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</si>
  <si>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</si>
  <si>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</si>
  <si>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</si>
  <si>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</si>
  <si>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</si>
  <si>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</si>
  <si>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</si>
  <si>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</si>
  <si>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</si>
  <si>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</si>
  <si>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</si>
  <si>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</si>
  <si>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</si>
  <si>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</si>
  <si>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</si>
  <si>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</si>
  <si>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</si>
  <si>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SU002454</t>
  </si>
  <si>
    <t>P004646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</si>
  <si>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</si>
  <si>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</si>
  <si>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</si>
  <si>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</si>
  <si>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</si>
  <si>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</si>
  <si>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SU002456</t>
  </si>
  <si>
    <t>P004645</t>
  </si>
  <si>
    <t>ЕАЭС N RU Д-RU.РА10.В.35725/23</t>
  </si>
  <si>
    <t>SU002333</t>
  </si>
  <si>
    <t>P004102</t>
  </si>
  <si>
    <t>ЕАЭС N RU Д-RU.РА09.В.51317/22, ЕАЭС N RU Д-RU.РА10.В.35725/23</t>
  </si>
  <si>
    <t>SU003591</t>
  </si>
  <si>
    <t>P004588</t>
  </si>
  <si>
    <t>Крылья «Хрустящие крылышки» Фикс.вес 0,3 Пакет ТМ «Горячая штучка»</t>
  </si>
  <si>
    <t>SU002630</t>
  </si>
  <si>
    <t>P004647</t>
  </si>
  <si>
    <t>ЕАЭС N RU Д-RU.РА01.В.97554/24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</si>
  <si>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</si>
  <si>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</si>
  <si>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</si>
  <si>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</si>
  <si>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</si>
  <si>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</si>
  <si>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</si>
  <si>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</si>
  <si>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</si>
  <si>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</si>
  <si>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</si>
  <si>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</si>
  <si>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</si>
  <si>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SU002422</t>
  </si>
  <si>
    <t>P004608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</si>
  <si>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</si>
  <si>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</si>
  <si>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</si>
  <si>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</si>
  <si>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</si>
  <si>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</si>
  <si>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</si>
  <si>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</si>
  <si>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</si>
  <si>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</si>
  <si>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</si>
  <si>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SU002451</t>
  </si>
  <si>
    <t>P004648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</si>
  <si>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</si>
  <si>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</si>
  <si>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</si>
  <si>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</si>
  <si>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</si>
  <si>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</si>
  <si>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</si>
  <si>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</si>
  <si>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</si>
  <si>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</si>
  <si>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</si>
  <si>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</si>
  <si>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</si>
  <si>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</si>
  <si>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</si>
  <si>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</si>
  <si>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</si>
  <si>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</si>
  <si>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</si>
  <si>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</si>
  <si>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</si>
  <si>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</si>
  <si>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</si>
  <si>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</si>
  <si>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</si>
  <si>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</si>
  <si>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</si>
  <si>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</si>
  <si>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</si>
  <si>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</si>
  <si>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</si>
  <si>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</si>
  <si>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</si>
  <si>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</si>
  <si>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</si>
  <si>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</si>
  <si>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</si>
  <si>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</si>
  <si>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</si>
  <si>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</si>
  <si>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</si>
  <si>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</si>
  <si>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</si>
  <si>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</si>
  <si>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</si>
  <si>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</si>
  <si>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SU002962</t>
  </si>
  <si>
    <t>P003430</t>
  </si>
  <si>
    <t>ЕАЭС N RU Д-RU.PA01.В.80655/20, ЕАЭС N RU Д-RU.РА09.В.53487/22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</si>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</sst>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463" fillId="0" borderId="11" xfId="0" applyFont="1" applyFill="1" applyBorder="1" applyAlignment="1" applyProtection="1">
      <alignment wrapText="1"/>
      <protection hidden="1"/>
    </xf>
    <xf numFmtId="0" fontId="464" fillId="0" borderId="0" xfId="0" applyFont="1"/>
    <xf numFmtId="0" fontId="466" fillId="0" borderId="11" xfId="0" applyFont="1" applyFill="1" applyBorder="1" applyAlignment="1" applyProtection="1">
      <alignment wrapText="1"/>
      <protection hidden="1"/>
    </xf>
    <xf numFmtId="0" fontId="467" fillId="0" borderId="0" xfId="0" applyFont="1"/>
    <xf numFmtId="0" fontId="469" fillId="0" borderId="11" xfId="0" applyFont="1" applyFill="1" applyBorder="1" applyAlignment="1" applyProtection="1">
      <alignment wrapText="1"/>
      <protection hidden="1"/>
    </xf>
    <xf numFmtId="0" fontId="470" fillId="0" borderId="0" xfId="0" applyFont="1"/>
    <xf numFmtId="0" fontId="472" fillId="0" borderId="11" xfId="0" applyFont="1" applyFill="1" applyBorder="1" applyAlignment="1" applyProtection="1">
      <alignment wrapText="1"/>
      <protection hidden="1"/>
    </xf>
    <xf numFmtId="0" fontId="47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62" fillId="0" borderId="45" xfId="0" applyFont="1" applyFill="1" applyBorder="1" applyAlignment="1">
      <alignment horizontal="left" vertical="center" wrapText="1"/>
    </xf>
    <xf numFmtId="0" fontId="465" fillId="0" borderId="45" xfId="0" applyFont="1" applyFill="1" applyBorder="1" applyAlignment="1">
      <alignment horizontal="left" vertical="center" wrapText="1"/>
    </xf>
    <xf numFmtId="0" fontId="468" fillId="0" borderId="45" xfId="0" applyFont="1" applyFill="1" applyBorder="1" applyAlignment="1">
      <alignment horizontal="left" vertical="center" wrapText="1"/>
    </xf>
    <xf numFmtId="0" fontId="47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63" t="s">
        <v>26</v>
      </c>
      <c r="E1" s="363"/>
      <c r="F1" s="363"/>
      <c r="G1" s="14" t="s">
        <v>70</v>
      </c>
      <c r="H1" s="363" t="s">
        <v>47</v>
      </c>
      <c r="I1" s="363"/>
      <c r="J1" s="363"/>
      <c r="K1" s="363"/>
      <c r="L1" s="363"/>
      <c r="M1" s="363"/>
      <c r="N1" s="363"/>
      <c r="O1" s="363"/>
      <c r="P1" s="363"/>
      <c r="Q1" s="363"/>
      <c r="R1" s="364" t="s">
        <v>71</v>
      </c>
      <c r="S1" s="365"/>
      <c r="T1" s="36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6"/>
      <c r="R2" s="366"/>
      <c r="S2" s="366"/>
      <c r="T2" s="366"/>
      <c r="U2" s="366"/>
      <c r="V2" s="366"/>
      <c r="W2" s="36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66"/>
      <c r="Q3" s="366"/>
      <c r="R3" s="366"/>
      <c r="S3" s="366"/>
      <c r="T3" s="366"/>
      <c r="U3" s="366"/>
      <c r="V3" s="366"/>
      <c r="W3" s="36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67" t="s">
        <v>8</v>
      </c>
      <c r="B5" s="367"/>
      <c r="C5" s="367"/>
      <c r="D5" s="368"/>
      <c r="E5" s="368"/>
      <c r="F5" s="369" t="s">
        <v>14</v>
      </c>
      <c r="G5" s="369"/>
      <c r="H5" s="368"/>
      <c r="I5" s="368"/>
      <c r="J5" s="368"/>
      <c r="K5" s="368"/>
      <c r="L5" s="368"/>
      <c r="M5" s="368"/>
      <c r="N5" s="75"/>
      <c r="P5" s="27" t="s">
        <v>4</v>
      </c>
      <c r="Q5" s="370">
        <v>45759</v>
      </c>
      <c r="R5" s="370"/>
      <c r="T5" s="371" t="s">
        <v>3</v>
      </c>
      <c r="U5" s="372"/>
      <c r="V5" s="373" t="s">
        <v>544</v>
      </c>
      <c r="W5" s="374"/>
      <c r="AB5" s="59"/>
      <c r="AC5" s="59"/>
      <c r="AD5" s="59"/>
      <c r="AE5" s="59"/>
    </row>
    <row r="6" spans="1:32" s="17" customFormat="1" ht="24" customHeight="1" x14ac:dyDescent="0.2">
      <c r="A6" s="367" t="s">
        <v>1</v>
      </c>
      <c r="B6" s="367"/>
      <c r="C6" s="367"/>
      <c r="D6" s="375" t="s">
        <v>79</v>
      </c>
      <c r="E6" s="375"/>
      <c r="F6" s="375"/>
      <c r="G6" s="375"/>
      <c r="H6" s="375"/>
      <c r="I6" s="375"/>
      <c r="J6" s="375"/>
      <c r="K6" s="375"/>
      <c r="L6" s="375"/>
      <c r="M6" s="375"/>
      <c r="N6" s="76"/>
      <c r="P6" s="27" t="s">
        <v>27</v>
      </c>
      <c r="Q6" s="376" t="str">
        <f>IF(Q5=0," ",CHOOSE(WEEKDAY(Q5,2),"Понедельник","Вторник","Среда","Четверг","Пятница","Суббота","Воскресенье"))</f>
        <v>Суббота</v>
      </c>
      <c r="R6" s="376"/>
      <c r="T6" s="377" t="s">
        <v>5</v>
      </c>
      <c r="U6" s="378"/>
      <c r="V6" s="379" t="s">
        <v>73</v>
      </c>
      <c r="W6" s="38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77"/>
      <c r="P7" s="29"/>
      <c r="Q7" s="48"/>
      <c r="R7" s="48"/>
      <c r="T7" s="377"/>
      <c r="U7" s="378"/>
      <c r="V7" s="381"/>
      <c r="W7" s="382"/>
      <c r="AB7" s="59"/>
      <c r="AC7" s="59"/>
      <c r="AD7" s="59"/>
      <c r="AE7" s="59"/>
    </row>
    <row r="8" spans="1:32" s="17" customFormat="1" ht="25.5" customHeight="1" x14ac:dyDescent="0.2">
      <c r="A8" s="388" t="s">
        <v>58</v>
      </c>
      <c r="B8" s="388"/>
      <c r="C8" s="388"/>
      <c r="D8" s="389" t="s">
        <v>80</v>
      </c>
      <c r="E8" s="389"/>
      <c r="F8" s="389"/>
      <c r="G8" s="389"/>
      <c r="H8" s="389"/>
      <c r="I8" s="389"/>
      <c r="J8" s="389"/>
      <c r="K8" s="389"/>
      <c r="L8" s="389"/>
      <c r="M8" s="389"/>
      <c r="N8" s="78"/>
      <c r="P8" s="27" t="s">
        <v>11</v>
      </c>
      <c r="Q8" s="390">
        <v>0.41666666666666669</v>
      </c>
      <c r="R8" s="390"/>
      <c r="T8" s="377"/>
      <c r="U8" s="378"/>
      <c r="V8" s="381"/>
      <c r="W8" s="382"/>
      <c r="AB8" s="59"/>
      <c r="AC8" s="59"/>
      <c r="AD8" s="59"/>
      <c r="AE8" s="59"/>
    </row>
    <row r="9" spans="1:32" s="1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392" t="s">
        <v>46</v>
      </c>
      <c r="E9" s="393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94"/>
      <c r="N9" s="73"/>
      <c r="P9" s="31" t="s">
        <v>15</v>
      </c>
      <c r="Q9" s="395"/>
      <c r="R9" s="395"/>
      <c r="T9" s="377"/>
      <c r="U9" s="378"/>
      <c r="V9" s="383"/>
      <c r="W9" s="38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392"/>
      <c r="E10" s="393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396" t="str">
        <f>IFERROR(VLOOKUP($D$10,Proxy,2,FALSE),"")</f>
        <v/>
      </c>
      <c r="I10" s="396"/>
      <c r="J10" s="396"/>
      <c r="K10" s="396"/>
      <c r="L10" s="396"/>
      <c r="M10" s="396"/>
      <c r="N10" s="74"/>
      <c r="P10" s="31" t="s">
        <v>32</v>
      </c>
      <c r="Q10" s="397"/>
      <c r="R10" s="397"/>
      <c r="U10" s="29" t="s">
        <v>12</v>
      </c>
      <c r="V10" s="398" t="s">
        <v>74</v>
      </c>
      <c r="W10" s="3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00"/>
      <c r="R11" s="400"/>
      <c r="U11" s="29" t="s">
        <v>28</v>
      </c>
      <c r="V11" s="401" t="s">
        <v>55</v>
      </c>
      <c r="W11" s="40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2" t="s">
        <v>75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2"/>
      <c r="N12" s="79"/>
      <c r="P12" s="27" t="s">
        <v>30</v>
      </c>
      <c r="Q12" s="390"/>
      <c r="R12" s="390"/>
      <c r="S12" s="28"/>
      <c r="T12"/>
      <c r="U12" s="29" t="s">
        <v>46</v>
      </c>
      <c r="V12" s="403"/>
      <c r="W12" s="403"/>
      <c r="X12"/>
      <c r="AB12" s="59"/>
      <c r="AC12" s="59"/>
      <c r="AD12" s="59"/>
      <c r="AE12" s="59"/>
    </row>
    <row r="13" spans="1:32" s="17" customFormat="1" ht="23.25" customHeight="1" x14ac:dyDescent="0.2">
      <c r="A13" s="402" t="s">
        <v>76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2"/>
      <c r="N13" s="79"/>
      <c r="O13" s="31"/>
      <c r="P13" s="31" t="s">
        <v>31</v>
      </c>
      <c r="Q13" s="401"/>
      <c r="R13" s="40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2" t="s">
        <v>77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4" t="s">
        <v>78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80"/>
      <c r="O15"/>
      <c r="P15" s="405" t="s">
        <v>61</v>
      </c>
      <c r="Q15" s="405"/>
      <c r="R15" s="405"/>
      <c r="S15" s="405"/>
      <c r="T15" s="40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06"/>
      <c r="Q16" s="406"/>
      <c r="R16" s="406"/>
      <c r="S16" s="406"/>
      <c r="T16" s="40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9" t="s">
        <v>59</v>
      </c>
      <c r="B17" s="409" t="s">
        <v>49</v>
      </c>
      <c r="C17" s="411" t="s">
        <v>48</v>
      </c>
      <c r="D17" s="413" t="s">
        <v>50</v>
      </c>
      <c r="E17" s="414"/>
      <c r="F17" s="409" t="s">
        <v>21</v>
      </c>
      <c r="G17" s="409" t="s">
        <v>24</v>
      </c>
      <c r="H17" s="409" t="s">
        <v>22</v>
      </c>
      <c r="I17" s="409" t="s">
        <v>23</v>
      </c>
      <c r="J17" s="409" t="s">
        <v>16</v>
      </c>
      <c r="K17" s="409" t="s">
        <v>66</v>
      </c>
      <c r="L17" s="409" t="s">
        <v>68</v>
      </c>
      <c r="M17" s="409" t="s">
        <v>2</v>
      </c>
      <c r="N17" s="409" t="s">
        <v>67</v>
      </c>
      <c r="O17" s="409" t="s">
        <v>25</v>
      </c>
      <c r="P17" s="413" t="s">
        <v>17</v>
      </c>
      <c r="Q17" s="417"/>
      <c r="R17" s="417"/>
      <c r="S17" s="417"/>
      <c r="T17" s="414"/>
      <c r="U17" s="407" t="s">
        <v>56</v>
      </c>
      <c r="V17" s="408"/>
      <c r="W17" s="409" t="s">
        <v>6</v>
      </c>
      <c r="X17" s="409" t="s">
        <v>41</v>
      </c>
      <c r="Y17" s="419" t="s">
        <v>54</v>
      </c>
      <c r="Z17" s="421" t="s">
        <v>18</v>
      </c>
      <c r="AA17" s="423" t="s">
        <v>60</v>
      </c>
      <c r="AB17" s="423" t="s">
        <v>19</v>
      </c>
      <c r="AC17" s="423" t="s">
        <v>69</v>
      </c>
      <c r="AD17" s="425" t="s">
        <v>57</v>
      </c>
      <c r="AE17" s="426"/>
      <c r="AF17" s="427"/>
      <c r="AG17" s="85"/>
      <c r="BD17" s="84" t="s">
        <v>64</v>
      </c>
    </row>
    <row r="18" spans="1:68" ht="14.25" customHeight="1" x14ac:dyDescent="0.2">
      <c r="A18" s="410"/>
      <c r="B18" s="410"/>
      <c r="C18" s="412"/>
      <c r="D18" s="415"/>
      <c r="E18" s="416"/>
      <c r="F18" s="410"/>
      <c r="G18" s="410"/>
      <c r="H18" s="410"/>
      <c r="I18" s="410"/>
      <c r="J18" s="410"/>
      <c r="K18" s="410"/>
      <c r="L18" s="410"/>
      <c r="M18" s="410"/>
      <c r="N18" s="410"/>
      <c r="O18" s="410"/>
      <c r="P18" s="415"/>
      <c r="Q18" s="418"/>
      <c r="R18" s="418"/>
      <c r="S18" s="418"/>
      <c r="T18" s="416"/>
      <c r="U18" s="86" t="s">
        <v>44</v>
      </c>
      <c r="V18" s="86" t="s">
        <v>43</v>
      </c>
      <c r="W18" s="410"/>
      <c r="X18" s="410"/>
      <c r="Y18" s="420"/>
      <c r="Z18" s="422"/>
      <c r="AA18" s="424"/>
      <c r="AB18" s="424"/>
      <c r="AC18" s="424"/>
      <c r="AD18" s="428"/>
      <c r="AE18" s="429"/>
      <c r="AF18" s="430"/>
      <c r="AG18" s="85"/>
      <c r="BD18" s="84"/>
    </row>
    <row r="19" spans="1:68" ht="27.75" customHeight="1" x14ac:dyDescent="0.2">
      <c r="A19" s="431" t="s">
        <v>81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431"/>
      <c r="AA19" s="54"/>
      <c r="AB19" s="54"/>
      <c r="AC19" s="54"/>
    </row>
    <row r="20" spans="1:68" ht="16.5" customHeight="1" x14ac:dyDescent="0.25">
      <c r="A20" s="432" t="s">
        <v>81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432"/>
      <c r="AA20" s="65"/>
      <c r="AB20" s="65"/>
      <c r="AC20" s="82"/>
    </row>
    <row r="21" spans="1:68" ht="14.25" customHeight="1" x14ac:dyDescent="0.25">
      <c r="A21" s="433" t="s">
        <v>82</v>
      </c>
      <c r="B21" s="433"/>
      <c r="C21" s="433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34">
        <v>4607111035752</v>
      </c>
      <c r="E22" s="43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36"/>
      <c r="R22" s="436"/>
      <c r="S22" s="436"/>
      <c r="T22" s="43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41"/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2"/>
      <c r="P23" s="438" t="s">
        <v>40</v>
      </c>
      <c r="Q23" s="439"/>
      <c r="R23" s="439"/>
      <c r="S23" s="439"/>
      <c r="T23" s="439"/>
      <c r="U23" s="439"/>
      <c r="V23" s="44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41"/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2"/>
      <c r="P24" s="438" t="s">
        <v>40</v>
      </c>
      <c r="Q24" s="439"/>
      <c r="R24" s="439"/>
      <c r="S24" s="439"/>
      <c r="T24" s="439"/>
      <c r="U24" s="439"/>
      <c r="V24" s="44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31" t="s">
        <v>45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431"/>
      <c r="AA25" s="54"/>
      <c r="AB25" s="54"/>
      <c r="AC25" s="54"/>
    </row>
    <row r="26" spans="1:68" ht="16.5" customHeight="1" x14ac:dyDescent="0.25">
      <c r="A26" s="432" t="s">
        <v>90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  <c r="X26" s="432"/>
      <c r="Y26" s="432"/>
      <c r="Z26" s="432"/>
      <c r="AA26" s="65"/>
      <c r="AB26" s="65"/>
      <c r="AC26" s="82"/>
    </row>
    <row r="27" spans="1:68" ht="14.25" customHeight="1" x14ac:dyDescent="0.25">
      <c r="A27" s="433" t="s">
        <v>91</v>
      </c>
      <c r="B27" s="433"/>
      <c r="C27" s="433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3"/>
      <c r="Z27" s="43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4301132211</v>
      </c>
      <c r="D28" s="434">
        <v>4607111036520</v>
      </c>
      <c r="E28" s="43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43" t="s">
        <v>94</v>
      </c>
      <c r="Q28" s="436"/>
      <c r="R28" s="436"/>
      <c r="S28" s="436"/>
      <c r="T28" s="437"/>
      <c r="U28" s="39" t="s">
        <v>46</v>
      </c>
      <c r="V28" s="39" t="s">
        <v>46</v>
      </c>
      <c r="W28" s="40" t="s">
        <v>39</v>
      </c>
      <c r="X28" s="58">
        <v>0</v>
      </c>
      <c r="Y28" s="55">
        <f t="shared" ref="Y28:Y34" si="0">IFERROR(IF(X28="","",X28),"")</f>
        <v>0</v>
      </c>
      <c r="Z28" s="41">
        <f t="shared" ref="Z28:Z34" si="1"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 t="shared" ref="BM28:BM34" si="2">IFERROR(X28*I28,"0")</f>
        <v>0</v>
      </c>
      <c r="BN28" s="81">
        <f t="shared" ref="BN28:BN34" si="3">IFERROR(Y28*I28,"0")</f>
        <v>0</v>
      </c>
      <c r="BO28" s="81">
        <f t="shared" ref="BO28:BO34" si="4">IFERROR(X28/J28,"0")</f>
        <v>0</v>
      </c>
      <c r="BP28" s="81">
        <f t="shared" ref="BP28:BP34" si="5"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4301132186</v>
      </c>
      <c r="D29" s="434">
        <v>4607111036520</v>
      </c>
      <c r="E29" s="43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44" t="s">
        <v>94</v>
      </c>
      <c r="Q29" s="436"/>
      <c r="R29" s="436"/>
      <c r="S29" s="436"/>
      <c r="T29" s="437"/>
      <c r="U29" s="39" t="s">
        <v>46</v>
      </c>
      <c r="V29" s="39" t="s">
        <v>46</v>
      </c>
      <c r="W29" s="40" t="s">
        <v>39</v>
      </c>
      <c r="X29" s="58">
        <v>0</v>
      </c>
      <c r="Y29" s="55">
        <f t="shared" si="0"/>
        <v>0</v>
      </c>
      <c r="Z29" s="41">
        <f t="shared" si="1"/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 t="shared" si="2"/>
        <v>0</v>
      </c>
      <c r="BN29" s="81">
        <f t="shared" si="3"/>
        <v>0</v>
      </c>
      <c r="BO29" s="81">
        <f t="shared" si="4"/>
        <v>0</v>
      </c>
      <c r="BP29" s="81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4301132185</v>
      </c>
      <c r="D30" s="434">
        <v>4607111036537</v>
      </c>
      <c r="E30" s="43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45" t="s">
        <v>102</v>
      </c>
      <c r="Q30" s="436"/>
      <c r="R30" s="436"/>
      <c r="S30" s="436"/>
      <c r="T30" s="437"/>
      <c r="U30" s="39" t="s">
        <v>46</v>
      </c>
      <c r="V30" s="39" t="s">
        <v>46</v>
      </c>
      <c r="W30" s="40" t="s">
        <v>39</v>
      </c>
      <c r="X30" s="58">
        <v>0</v>
      </c>
      <c r="Y30" s="55">
        <f t="shared" si="0"/>
        <v>0</v>
      </c>
      <c r="Z30" s="41">
        <f t="shared" si="1"/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 t="shared" si="2"/>
        <v>0</v>
      </c>
      <c r="BN30" s="81">
        <f t="shared" si="3"/>
        <v>0</v>
      </c>
      <c r="BO30" s="81">
        <f t="shared" si="4"/>
        <v>0</v>
      </c>
      <c r="BP30" s="81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4301132209</v>
      </c>
      <c r="D31" s="434">
        <v>4607111036599</v>
      </c>
      <c r="E31" s="43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46" t="s">
        <v>105</v>
      </c>
      <c r="Q31" s="436"/>
      <c r="R31" s="436"/>
      <c r="S31" s="436"/>
      <c r="T31" s="437"/>
      <c r="U31" s="39" t="s">
        <v>46</v>
      </c>
      <c r="V31" s="39" t="s">
        <v>46</v>
      </c>
      <c r="W31" s="40" t="s">
        <v>39</v>
      </c>
      <c r="X31" s="58">
        <v>0</v>
      </c>
      <c r="Y31" s="55">
        <f t="shared" si="0"/>
        <v>0</v>
      </c>
      <c r="Z31" s="41">
        <f t="shared" si="1"/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 t="shared" si="2"/>
        <v>0</v>
      </c>
      <c r="BN31" s="81">
        <f t="shared" si="3"/>
        <v>0</v>
      </c>
      <c r="BO31" s="81">
        <f t="shared" si="4"/>
        <v>0</v>
      </c>
      <c r="BP31" s="81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4301132184</v>
      </c>
      <c r="D32" s="434">
        <v>4607111036599</v>
      </c>
      <c r="E32" s="434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97</v>
      </c>
      <c r="L32" s="37" t="s">
        <v>88</v>
      </c>
      <c r="M32" s="38" t="s">
        <v>86</v>
      </c>
      <c r="N32" s="38"/>
      <c r="O32" s="37">
        <v>365</v>
      </c>
      <c r="P32" s="447" t="s">
        <v>105</v>
      </c>
      <c r="Q32" s="436"/>
      <c r="R32" s="436"/>
      <c r="S32" s="436"/>
      <c r="T32" s="437"/>
      <c r="U32" s="39" t="s">
        <v>46</v>
      </c>
      <c r="V32" s="39" t="s">
        <v>46</v>
      </c>
      <c r="W32" s="40" t="s">
        <v>39</v>
      </c>
      <c r="X32" s="58">
        <v>0</v>
      </c>
      <c r="Y32" s="55">
        <f t="shared" si="0"/>
        <v>0</v>
      </c>
      <c r="Z32" s="41">
        <f t="shared" si="1"/>
        <v>0</v>
      </c>
      <c r="AA32" s="68" t="s">
        <v>46</v>
      </c>
      <c r="AB32" s="69" t="s">
        <v>46</v>
      </c>
      <c r="AC32" s="99" t="s">
        <v>95</v>
      </c>
      <c r="AG32" s="81"/>
      <c r="AJ32" s="87" t="s">
        <v>89</v>
      </c>
      <c r="AK32" s="87">
        <v>1</v>
      </c>
      <c r="BB32" s="100" t="s">
        <v>96</v>
      </c>
      <c r="BM32" s="81">
        <f t="shared" si="2"/>
        <v>0</v>
      </c>
      <c r="BN32" s="81">
        <f t="shared" si="3"/>
        <v>0</v>
      </c>
      <c r="BO32" s="81">
        <f t="shared" si="4"/>
        <v>0</v>
      </c>
      <c r="BP32" s="81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4301132210</v>
      </c>
      <c r="D33" s="434">
        <v>4607111036605</v>
      </c>
      <c r="E33" s="434"/>
      <c r="F33" s="62">
        <v>0.25</v>
      </c>
      <c r="G33" s="37">
        <v>6</v>
      </c>
      <c r="H33" s="62">
        <v>1.5</v>
      </c>
      <c r="I33" s="62">
        <v>1.9218</v>
      </c>
      <c r="J33" s="37">
        <v>140</v>
      </c>
      <c r="K33" s="37" t="s">
        <v>97</v>
      </c>
      <c r="L33" s="37" t="s">
        <v>88</v>
      </c>
      <c r="M33" s="38" t="s">
        <v>86</v>
      </c>
      <c r="N33" s="38"/>
      <c r="O33" s="37">
        <v>365</v>
      </c>
      <c r="P33" s="448" t="s">
        <v>110</v>
      </c>
      <c r="Q33" s="436"/>
      <c r="R33" s="436"/>
      <c r="S33" s="436"/>
      <c r="T33" s="437"/>
      <c r="U33" s="39" t="s">
        <v>46</v>
      </c>
      <c r="V33" s="39" t="s">
        <v>46</v>
      </c>
      <c r="W33" s="40" t="s">
        <v>39</v>
      </c>
      <c r="X33" s="58">
        <v>0</v>
      </c>
      <c r="Y33" s="55">
        <f t="shared" si="0"/>
        <v>0</v>
      </c>
      <c r="Z33" s="41">
        <f t="shared" si="1"/>
        <v>0</v>
      </c>
      <c r="AA33" s="68" t="s">
        <v>46</v>
      </c>
      <c r="AB33" s="69" t="s">
        <v>46</v>
      </c>
      <c r="AC33" s="101" t="s">
        <v>95</v>
      </c>
      <c r="AG33" s="81"/>
      <c r="AJ33" s="87" t="s">
        <v>89</v>
      </c>
      <c r="AK33" s="87">
        <v>1</v>
      </c>
      <c r="BB33" s="102" t="s">
        <v>96</v>
      </c>
      <c r="BM33" s="81">
        <f t="shared" si="2"/>
        <v>0</v>
      </c>
      <c r="BN33" s="81">
        <f t="shared" si="3"/>
        <v>0</v>
      </c>
      <c r="BO33" s="81">
        <f t="shared" si="4"/>
        <v>0</v>
      </c>
      <c r="BP33" s="81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4301132183</v>
      </c>
      <c r="D34" s="434">
        <v>4607111036605</v>
      </c>
      <c r="E34" s="434"/>
      <c r="F34" s="62">
        <v>0.25</v>
      </c>
      <c r="G34" s="37">
        <v>6</v>
      </c>
      <c r="H34" s="62">
        <v>1.5</v>
      </c>
      <c r="I34" s="62">
        <v>1.9218</v>
      </c>
      <c r="J34" s="37">
        <v>140</v>
      </c>
      <c r="K34" s="37" t="s">
        <v>97</v>
      </c>
      <c r="L34" s="37" t="s">
        <v>88</v>
      </c>
      <c r="M34" s="38" t="s">
        <v>86</v>
      </c>
      <c r="N34" s="38"/>
      <c r="O34" s="37">
        <v>365</v>
      </c>
      <c r="P34" s="449" t="s">
        <v>110</v>
      </c>
      <c r="Q34" s="436"/>
      <c r="R34" s="436"/>
      <c r="S34" s="436"/>
      <c r="T34" s="437"/>
      <c r="U34" s="39" t="s">
        <v>46</v>
      </c>
      <c r="V34" s="39" t="s">
        <v>46</v>
      </c>
      <c r="W34" s="40" t="s">
        <v>39</v>
      </c>
      <c r="X34" s="58">
        <v>0</v>
      </c>
      <c r="Y34" s="55">
        <f t="shared" si="0"/>
        <v>0</v>
      </c>
      <c r="Z34" s="41">
        <f t="shared" si="1"/>
        <v>0</v>
      </c>
      <c r="AA34" s="68" t="s">
        <v>46</v>
      </c>
      <c r="AB34" s="69" t="s">
        <v>46</v>
      </c>
      <c r="AC34" s="103" t="s">
        <v>95</v>
      </c>
      <c r="AG34" s="81"/>
      <c r="AJ34" s="87" t="s">
        <v>89</v>
      </c>
      <c r="AK34" s="87">
        <v>1</v>
      </c>
      <c r="BB34" s="104" t="s">
        <v>96</v>
      </c>
      <c r="BM34" s="81">
        <f t="shared" si="2"/>
        <v>0</v>
      </c>
      <c r="BN34" s="81">
        <f t="shared" si="3"/>
        <v>0</v>
      </c>
      <c r="BO34" s="81">
        <f t="shared" si="4"/>
        <v>0</v>
      </c>
      <c r="BP34" s="81">
        <f t="shared" si="5"/>
        <v>0</v>
      </c>
    </row>
    <row r="35" spans="1:68" x14ac:dyDescent="0.2">
      <c r="A35" s="441"/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2"/>
      <c r="P35" s="438" t="s">
        <v>40</v>
      </c>
      <c r="Q35" s="439"/>
      <c r="R35" s="439"/>
      <c r="S35" s="439"/>
      <c r="T35" s="439"/>
      <c r="U35" s="439"/>
      <c r="V35" s="440"/>
      <c r="W35" s="42" t="s">
        <v>39</v>
      </c>
      <c r="X35" s="43">
        <f>IFERROR(SUM(X28:X34),"0")</f>
        <v>0</v>
      </c>
      <c r="Y35" s="43">
        <f>IFERROR(SUM(Y28:Y34),"0")</f>
        <v>0</v>
      </c>
      <c r="Z35" s="43">
        <f>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2"/>
      <c r="P36" s="438" t="s">
        <v>40</v>
      </c>
      <c r="Q36" s="439"/>
      <c r="R36" s="439"/>
      <c r="S36" s="439"/>
      <c r="T36" s="439"/>
      <c r="U36" s="439"/>
      <c r="V36" s="440"/>
      <c r="W36" s="42" t="s">
        <v>0</v>
      </c>
      <c r="X36" s="43">
        <f>IFERROR(SUMPRODUCT(X28:X34*H28:H34),"0")</f>
        <v>0</v>
      </c>
      <c r="Y36" s="43">
        <f>IFERROR(SUMPRODUCT(Y28:Y34*H28:H34),"0")</f>
        <v>0</v>
      </c>
      <c r="Z36" s="42"/>
      <c r="AA36" s="67"/>
      <c r="AB36" s="67"/>
      <c r="AC36" s="67"/>
    </row>
    <row r="37" spans="1:68" ht="16.5" customHeight="1" x14ac:dyDescent="0.25">
      <c r="A37" s="432" t="s">
        <v>113</v>
      </c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  <c r="X37" s="432"/>
      <c r="Y37" s="432"/>
      <c r="Z37" s="432"/>
      <c r="AA37" s="65"/>
      <c r="AB37" s="65"/>
      <c r="AC37" s="82"/>
    </row>
    <row r="38" spans="1:68" ht="14.25" customHeight="1" x14ac:dyDescent="0.25">
      <c r="A38" s="433" t="s">
        <v>82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66"/>
      <c r="AB38" s="66"/>
      <c r="AC38" s="83"/>
    </row>
    <row r="39" spans="1:68" ht="27" customHeight="1" x14ac:dyDescent="0.25">
      <c r="A39" s="63" t="s">
        <v>114</v>
      </c>
      <c r="B39" s="63" t="s">
        <v>115</v>
      </c>
      <c r="C39" s="36">
        <v>4301071090</v>
      </c>
      <c r="D39" s="434">
        <v>4620207490075</v>
      </c>
      <c r="E39" s="434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50" t="s">
        <v>116</v>
      </c>
      <c r="Q39" s="436"/>
      <c r="R39" s="436"/>
      <c r="S39" s="436"/>
      <c r="T39" s="437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117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ht="27" customHeight="1" x14ac:dyDescent="0.25">
      <c r="A40" s="63" t="s">
        <v>118</v>
      </c>
      <c r="B40" s="63" t="s">
        <v>119</v>
      </c>
      <c r="C40" s="36">
        <v>4301071092</v>
      </c>
      <c r="D40" s="434">
        <v>4620207490174</v>
      </c>
      <c r="E40" s="434"/>
      <c r="F40" s="62">
        <v>0.7</v>
      </c>
      <c r="G40" s="37">
        <v>8</v>
      </c>
      <c r="H40" s="62">
        <v>5.6</v>
      </c>
      <c r="I40" s="62">
        <v>5.87</v>
      </c>
      <c r="J40" s="37">
        <v>84</v>
      </c>
      <c r="K40" s="37" t="s">
        <v>87</v>
      </c>
      <c r="L40" s="37" t="s">
        <v>88</v>
      </c>
      <c r="M40" s="38" t="s">
        <v>86</v>
      </c>
      <c r="N40" s="38"/>
      <c r="O40" s="37">
        <v>180</v>
      </c>
      <c r="P40" s="451" t="s">
        <v>120</v>
      </c>
      <c r="Q40" s="436"/>
      <c r="R40" s="436"/>
      <c r="S40" s="436"/>
      <c r="T40" s="437"/>
      <c r="U40" s="39" t="s">
        <v>46</v>
      </c>
      <c r="V40" s="39" t="s">
        <v>46</v>
      </c>
      <c r="W40" s="40" t="s">
        <v>39</v>
      </c>
      <c r="X40" s="58">
        <v>0</v>
      </c>
      <c r="Y40" s="55">
        <f>IFERROR(IF(X40="","",X40),"")</f>
        <v>0</v>
      </c>
      <c r="Z40" s="41">
        <f>IFERROR(IF(X40="","",X40*0.0155),"")</f>
        <v>0</v>
      </c>
      <c r="AA40" s="68" t="s">
        <v>46</v>
      </c>
      <c r="AB40" s="69" t="s">
        <v>46</v>
      </c>
      <c r="AC40" s="107" t="s">
        <v>121</v>
      </c>
      <c r="AG40" s="81"/>
      <c r="AJ40" s="87" t="s">
        <v>89</v>
      </c>
      <c r="AK40" s="87">
        <v>1</v>
      </c>
      <c r="BB40" s="108" t="s">
        <v>70</v>
      </c>
      <c r="BM40" s="81">
        <f>IFERROR(X40*I40,"0")</f>
        <v>0</v>
      </c>
      <c r="BN40" s="81">
        <f>IFERROR(Y40*I40,"0")</f>
        <v>0</v>
      </c>
      <c r="BO40" s="81">
        <f>IFERROR(X40/J40,"0")</f>
        <v>0</v>
      </c>
      <c r="BP40" s="81">
        <f>IFERROR(Y40/J40,"0")</f>
        <v>0</v>
      </c>
    </row>
    <row r="41" spans="1:68" ht="27" customHeight="1" x14ac:dyDescent="0.25">
      <c r="A41" s="63" t="s">
        <v>122</v>
      </c>
      <c r="B41" s="63" t="s">
        <v>123</v>
      </c>
      <c r="C41" s="36">
        <v>4301071091</v>
      </c>
      <c r="D41" s="434">
        <v>4620207490044</v>
      </c>
      <c r="E41" s="434"/>
      <c r="F41" s="62">
        <v>0.7</v>
      </c>
      <c r="G41" s="37">
        <v>8</v>
      </c>
      <c r="H41" s="62">
        <v>5.6</v>
      </c>
      <c r="I41" s="62">
        <v>5.87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52" t="s">
        <v>124</v>
      </c>
      <c r="Q41" s="436"/>
      <c r="R41" s="436"/>
      <c r="S41" s="436"/>
      <c r="T41" s="437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9" t="s">
        <v>125</v>
      </c>
      <c r="AG41" s="81"/>
      <c r="AJ41" s="87" t="s">
        <v>89</v>
      </c>
      <c r="AK41" s="87">
        <v>1</v>
      </c>
      <c r="BB41" s="110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441"/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2"/>
      <c r="P42" s="438" t="s">
        <v>40</v>
      </c>
      <c r="Q42" s="439"/>
      <c r="R42" s="439"/>
      <c r="S42" s="439"/>
      <c r="T42" s="439"/>
      <c r="U42" s="439"/>
      <c r="V42" s="440"/>
      <c r="W42" s="42" t="s">
        <v>39</v>
      </c>
      <c r="X42" s="43">
        <f>IFERROR(SUM(X39:X41),"0")</f>
        <v>0</v>
      </c>
      <c r="Y42" s="43">
        <f>IFERROR(SUM(Y39:Y41),"0")</f>
        <v>0</v>
      </c>
      <c r="Z42" s="43">
        <f>IFERROR(IF(Z39="",0,Z39),"0")+IFERROR(IF(Z40="",0,Z40),"0")+IFERROR(IF(Z41="",0,Z41),"0")</f>
        <v>0</v>
      </c>
      <c r="AA42" s="67"/>
      <c r="AB42" s="67"/>
      <c r="AC42" s="67"/>
    </row>
    <row r="43" spans="1:68" x14ac:dyDescent="0.2">
      <c r="A43" s="441"/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2"/>
      <c r="P43" s="438" t="s">
        <v>40</v>
      </c>
      <c r="Q43" s="439"/>
      <c r="R43" s="439"/>
      <c r="S43" s="439"/>
      <c r="T43" s="439"/>
      <c r="U43" s="439"/>
      <c r="V43" s="440"/>
      <c r="W43" s="42" t="s">
        <v>0</v>
      </c>
      <c r="X43" s="43">
        <f>IFERROR(SUMPRODUCT(X39:X41*H39:H41),"0")</f>
        <v>0</v>
      </c>
      <c r="Y43" s="43">
        <f>IFERROR(SUMPRODUCT(Y39:Y41*H39:H41),"0")</f>
        <v>0</v>
      </c>
      <c r="Z43" s="42"/>
      <c r="AA43" s="67"/>
      <c r="AB43" s="67"/>
      <c r="AC43" s="67"/>
    </row>
    <row r="44" spans="1:68" ht="16.5" customHeight="1" x14ac:dyDescent="0.25">
      <c r="A44" s="432" t="s">
        <v>126</v>
      </c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65"/>
      <c r="AB44" s="65"/>
      <c r="AC44" s="82"/>
    </row>
    <row r="45" spans="1:68" ht="14.25" customHeight="1" x14ac:dyDescent="0.25">
      <c r="A45" s="433" t="s">
        <v>82</v>
      </c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433"/>
      <c r="AA45" s="66"/>
      <c r="AB45" s="66"/>
      <c r="AC45" s="83"/>
    </row>
    <row r="46" spans="1:68" ht="27" customHeight="1" x14ac:dyDescent="0.25">
      <c r="A46" s="63" t="s">
        <v>127</v>
      </c>
      <c r="B46" s="63" t="s">
        <v>128</v>
      </c>
      <c r="C46" s="36">
        <v>4301071032</v>
      </c>
      <c r="D46" s="434">
        <v>4607111038999</v>
      </c>
      <c r="E46" s="43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5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6" s="436"/>
      <c r="R46" s="436"/>
      <c r="S46" s="436"/>
      <c r="T46" s="43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3" si="6">IFERROR(IF(X46="","",X46),"")</f>
        <v>0</v>
      </c>
      <c r="Z46" s="41">
        <f t="shared" ref="Z46:Z53" si="7">IFERROR(IF(X46="","",X46*0.0155),"")</f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89</v>
      </c>
      <c r="AK46" s="87">
        <v>1</v>
      </c>
      <c r="BB46" s="112" t="s">
        <v>70</v>
      </c>
      <c r="BM46" s="81">
        <f t="shared" ref="BM46:BM53" si="8">IFERROR(X46*I46,"0")</f>
        <v>0</v>
      </c>
      <c r="BN46" s="81">
        <f t="shared" ref="BN46:BN53" si="9">IFERROR(Y46*I46,"0")</f>
        <v>0</v>
      </c>
      <c r="BO46" s="81">
        <f t="shared" ref="BO46:BO53" si="10">IFERROR(X46/J46,"0")</f>
        <v>0</v>
      </c>
      <c r="BP46" s="81">
        <f t="shared" ref="BP46:BP53" si="11">IFERROR(Y46/J46,"0")</f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4301070972</v>
      </c>
      <c r="D47" s="434">
        <v>4607111037183</v>
      </c>
      <c r="E47" s="43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7" s="436"/>
      <c r="R47" s="436"/>
      <c r="S47" s="436"/>
      <c r="T47" s="43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6"/>
        <v>0</v>
      </c>
      <c r="Z47" s="41">
        <f t="shared" si="7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89</v>
      </c>
      <c r="AK47" s="87">
        <v>1</v>
      </c>
      <c r="BB47" s="114" t="s">
        <v>70</v>
      </c>
      <c r="BM47" s="81">
        <f t="shared" si="8"/>
        <v>0</v>
      </c>
      <c r="BN47" s="81">
        <f t="shared" si="9"/>
        <v>0</v>
      </c>
      <c r="BO47" s="81">
        <f t="shared" si="10"/>
        <v>0</v>
      </c>
      <c r="BP47" s="81">
        <f t="shared" si="11"/>
        <v>0</v>
      </c>
    </row>
    <row r="48" spans="1:68" ht="27" customHeight="1" x14ac:dyDescent="0.25">
      <c r="A48" s="63" t="s">
        <v>132</v>
      </c>
      <c r="B48" s="63" t="s">
        <v>133</v>
      </c>
      <c r="C48" s="36">
        <v>4301071044</v>
      </c>
      <c r="D48" s="434">
        <v>4607111039385</v>
      </c>
      <c r="E48" s="434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8" s="436"/>
      <c r="R48" s="436"/>
      <c r="S48" s="436"/>
      <c r="T48" s="43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6"/>
        <v>0</v>
      </c>
      <c r="Z48" s="41">
        <f t="shared" si="7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89</v>
      </c>
      <c r="AK48" s="87">
        <v>1</v>
      </c>
      <c r="BB48" s="116" t="s">
        <v>70</v>
      </c>
      <c r="BM48" s="81">
        <f t="shared" si="8"/>
        <v>0</v>
      </c>
      <c r="BN48" s="81">
        <f t="shared" si="9"/>
        <v>0</v>
      </c>
      <c r="BO48" s="81">
        <f t="shared" si="10"/>
        <v>0</v>
      </c>
      <c r="BP48" s="81">
        <f t="shared" si="11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4301071045</v>
      </c>
      <c r="D49" s="434">
        <v>4607111039392</v>
      </c>
      <c r="E49" s="43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5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9" s="436"/>
      <c r="R49" s="436"/>
      <c r="S49" s="436"/>
      <c r="T49" s="43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6"/>
        <v>0</v>
      </c>
      <c r="Z49" s="41">
        <f t="shared" si="7"/>
        <v>0</v>
      </c>
      <c r="AA49" s="68" t="s">
        <v>46</v>
      </c>
      <c r="AB49" s="69" t="s">
        <v>46</v>
      </c>
      <c r="AC49" s="117" t="s">
        <v>136</v>
      </c>
      <c r="AG49" s="81"/>
      <c r="AJ49" s="87" t="s">
        <v>89</v>
      </c>
      <c r="AK49" s="87">
        <v>1</v>
      </c>
      <c r="BB49" s="118" t="s">
        <v>70</v>
      </c>
      <c r="BM49" s="81">
        <f t="shared" si="8"/>
        <v>0</v>
      </c>
      <c r="BN49" s="81">
        <f t="shared" si="9"/>
        <v>0</v>
      </c>
      <c r="BO49" s="81">
        <f t="shared" si="10"/>
        <v>0</v>
      </c>
      <c r="BP49" s="81">
        <f t="shared" si="11"/>
        <v>0</v>
      </c>
    </row>
    <row r="50" spans="1:68" ht="27" customHeight="1" x14ac:dyDescent="0.25">
      <c r="A50" s="63" t="s">
        <v>137</v>
      </c>
      <c r="B50" s="63" t="s">
        <v>138</v>
      </c>
      <c r="C50" s="36">
        <v>4301071031</v>
      </c>
      <c r="D50" s="434">
        <v>4607111038982</v>
      </c>
      <c r="E50" s="434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36"/>
      <c r="R50" s="436"/>
      <c r="S50" s="436"/>
      <c r="T50" s="43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6"/>
        <v>0</v>
      </c>
      <c r="Z50" s="41">
        <f t="shared" si="7"/>
        <v>0</v>
      </c>
      <c r="AA50" s="68" t="s">
        <v>46</v>
      </c>
      <c r="AB50" s="69" t="s">
        <v>46</v>
      </c>
      <c r="AC50" s="119" t="s">
        <v>136</v>
      </c>
      <c r="AG50" s="81"/>
      <c r="AJ50" s="87" t="s">
        <v>89</v>
      </c>
      <c r="AK50" s="87">
        <v>1</v>
      </c>
      <c r="BB50" s="120" t="s">
        <v>70</v>
      </c>
      <c r="BM50" s="81">
        <f t="shared" si="8"/>
        <v>0</v>
      </c>
      <c r="BN50" s="81">
        <f t="shared" si="9"/>
        <v>0</v>
      </c>
      <c r="BO50" s="81">
        <f t="shared" si="10"/>
        <v>0</v>
      </c>
      <c r="BP50" s="81">
        <f t="shared" si="11"/>
        <v>0</v>
      </c>
    </row>
    <row r="51" spans="1:68" ht="27" customHeight="1" x14ac:dyDescent="0.25">
      <c r="A51" s="63" t="s">
        <v>139</v>
      </c>
      <c r="B51" s="63" t="s">
        <v>140</v>
      </c>
      <c r="C51" s="36">
        <v>4301071046</v>
      </c>
      <c r="D51" s="434">
        <v>4607111039354</v>
      </c>
      <c r="E51" s="434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36"/>
      <c r="R51" s="436"/>
      <c r="S51" s="436"/>
      <c r="T51" s="43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6"/>
        <v>0</v>
      </c>
      <c r="Z51" s="41">
        <f t="shared" si="7"/>
        <v>0</v>
      </c>
      <c r="AA51" s="68" t="s">
        <v>46</v>
      </c>
      <c r="AB51" s="69" t="s">
        <v>46</v>
      </c>
      <c r="AC51" s="121" t="s">
        <v>136</v>
      </c>
      <c r="AG51" s="81"/>
      <c r="AJ51" s="87" t="s">
        <v>89</v>
      </c>
      <c r="AK51" s="87">
        <v>1</v>
      </c>
      <c r="BB51" s="122" t="s">
        <v>70</v>
      </c>
      <c r="BM51" s="81">
        <f t="shared" si="8"/>
        <v>0</v>
      </c>
      <c r="BN51" s="81">
        <f t="shared" si="9"/>
        <v>0</v>
      </c>
      <c r="BO51" s="81">
        <f t="shared" si="10"/>
        <v>0</v>
      </c>
      <c r="BP51" s="81">
        <f t="shared" si="11"/>
        <v>0</v>
      </c>
    </row>
    <row r="52" spans="1:68" ht="27" customHeight="1" x14ac:dyDescent="0.25">
      <c r="A52" s="63" t="s">
        <v>141</v>
      </c>
      <c r="B52" s="63" t="s">
        <v>142</v>
      </c>
      <c r="C52" s="36">
        <v>4301070968</v>
      </c>
      <c r="D52" s="434">
        <v>4607111036889</v>
      </c>
      <c r="E52" s="434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36"/>
      <c r="R52" s="436"/>
      <c r="S52" s="436"/>
      <c r="T52" s="43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6"/>
        <v>0</v>
      </c>
      <c r="Z52" s="41">
        <f t="shared" si="7"/>
        <v>0</v>
      </c>
      <c r="AA52" s="68" t="s">
        <v>46</v>
      </c>
      <c r="AB52" s="69" t="s">
        <v>46</v>
      </c>
      <c r="AC52" s="123" t="s">
        <v>136</v>
      </c>
      <c r="AG52" s="81"/>
      <c r="AJ52" s="87" t="s">
        <v>89</v>
      </c>
      <c r="AK52" s="87">
        <v>1</v>
      </c>
      <c r="BB52" s="124" t="s">
        <v>70</v>
      </c>
      <c r="BM52" s="81">
        <f t="shared" si="8"/>
        <v>0</v>
      </c>
      <c r="BN52" s="81">
        <f t="shared" si="9"/>
        <v>0</v>
      </c>
      <c r="BO52" s="81">
        <f t="shared" si="10"/>
        <v>0</v>
      </c>
      <c r="BP52" s="81">
        <f t="shared" si="11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4301071047</v>
      </c>
      <c r="D53" s="434">
        <v>4607111039330</v>
      </c>
      <c r="E53" s="434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36"/>
      <c r="R53" s="436"/>
      <c r="S53" s="436"/>
      <c r="T53" s="43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6"/>
        <v>0</v>
      </c>
      <c r="Z53" s="41">
        <f t="shared" si="7"/>
        <v>0</v>
      </c>
      <c r="AA53" s="68" t="s">
        <v>46</v>
      </c>
      <c r="AB53" s="69" t="s">
        <v>46</v>
      </c>
      <c r="AC53" s="125" t="s">
        <v>136</v>
      </c>
      <c r="AG53" s="81"/>
      <c r="AJ53" s="87" t="s">
        <v>89</v>
      </c>
      <c r="AK53" s="87">
        <v>1</v>
      </c>
      <c r="BB53" s="126" t="s">
        <v>70</v>
      </c>
      <c r="BM53" s="81">
        <f t="shared" si="8"/>
        <v>0</v>
      </c>
      <c r="BN53" s="81">
        <f t="shared" si="9"/>
        <v>0</v>
      </c>
      <c r="BO53" s="81">
        <f t="shared" si="10"/>
        <v>0</v>
      </c>
      <c r="BP53" s="81">
        <f t="shared" si="11"/>
        <v>0</v>
      </c>
    </row>
    <row r="54" spans="1:68" x14ac:dyDescent="0.2">
      <c r="A54" s="441"/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2"/>
      <c r="P54" s="438" t="s">
        <v>40</v>
      </c>
      <c r="Q54" s="439"/>
      <c r="R54" s="439"/>
      <c r="S54" s="439"/>
      <c r="T54" s="439"/>
      <c r="U54" s="439"/>
      <c r="V54" s="440"/>
      <c r="W54" s="42" t="s">
        <v>39</v>
      </c>
      <c r="X54" s="43">
        <f>IFERROR(SUM(X46:X53),"0")</f>
        <v>0</v>
      </c>
      <c r="Y54" s="43">
        <f>IFERROR(SUM(Y46:Y53),"0")</f>
        <v>0</v>
      </c>
      <c r="Z54" s="43">
        <f>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41"/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2"/>
      <c r="P55" s="438" t="s">
        <v>40</v>
      </c>
      <c r="Q55" s="439"/>
      <c r="R55" s="439"/>
      <c r="S55" s="439"/>
      <c r="T55" s="439"/>
      <c r="U55" s="439"/>
      <c r="V55" s="440"/>
      <c r="W55" s="42" t="s">
        <v>0</v>
      </c>
      <c r="X55" s="43">
        <f>IFERROR(SUMPRODUCT(X46:X53*H46:H53),"0")</f>
        <v>0</v>
      </c>
      <c r="Y55" s="43">
        <f>IFERROR(SUMPRODUCT(Y46:Y53*H46:H53),"0")</f>
        <v>0</v>
      </c>
      <c r="Z55" s="42"/>
      <c r="AA55" s="67"/>
      <c r="AB55" s="67"/>
      <c r="AC55" s="67"/>
    </row>
    <row r="56" spans="1:68" ht="16.5" customHeight="1" x14ac:dyDescent="0.25">
      <c r="A56" s="432" t="s">
        <v>145</v>
      </c>
      <c r="B56" s="432"/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  <c r="X56" s="432"/>
      <c r="Y56" s="432"/>
      <c r="Z56" s="432"/>
      <c r="AA56" s="65"/>
      <c r="AB56" s="65"/>
      <c r="AC56" s="82"/>
    </row>
    <row r="57" spans="1:68" ht="14.25" customHeight="1" x14ac:dyDescent="0.25">
      <c r="A57" s="433" t="s">
        <v>82</v>
      </c>
      <c r="B57" s="433"/>
      <c r="C57" s="433"/>
      <c r="D57" s="433"/>
      <c r="E57" s="433"/>
      <c r="F57" s="433"/>
      <c r="G57" s="433"/>
      <c r="H57" s="433"/>
      <c r="I57" s="433"/>
      <c r="J57" s="433"/>
      <c r="K57" s="433"/>
      <c r="L57" s="433"/>
      <c r="M57" s="433"/>
      <c r="N57" s="433"/>
      <c r="O57" s="433"/>
      <c r="P57" s="433"/>
      <c r="Q57" s="433"/>
      <c r="R57" s="433"/>
      <c r="S57" s="433"/>
      <c r="T57" s="433"/>
      <c r="U57" s="433"/>
      <c r="V57" s="433"/>
      <c r="W57" s="433"/>
      <c r="X57" s="433"/>
      <c r="Y57" s="433"/>
      <c r="Z57" s="433"/>
      <c r="AA57" s="66"/>
      <c r="AB57" s="66"/>
      <c r="AC57" s="83"/>
    </row>
    <row r="58" spans="1:68" ht="16.5" customHeight="1" x14ac:dyDescent="0.25">
      <c r="A58" s="63" t="s">
        <v>146</v>
      </c>
      <c r="B58" s="63" t="s">
        <v>147</v>
      </c>
      <c r="C58" s="36">
        <v>4301071073</v>
      </c>
      <c r="D58" s="434">
        <v>4620207490822</v>
      </c>
      <c r="E58" s="434"/>
      <c r="F58" s="62">
        <v>0.43</v>
      </c>
      <c r="G58" s="37">
        <v>8</v>
      </c>
      <c r="H58" s="62">
        <v>3.44</v>
      </c>
      <c r="I58" s="62">
        <v>3.64</v>
      </c>
      <c r="J58" s="37">
        <v>144</v>
      </c>
      <c r="K58" s="37" t="s">
        <v>87</v>
      </c>
      <c r="L58" s="37" t="s">
        <v>88</v>
      </c>
      <c r="M58" s="38" t="s">
        <v>86</v>
      </c>
      <c r="N58" s="38"/>
      <c r="O58" s="37">
        <v>365</v>
      </c>
      <c r="P58" s="461" t="s">
        <v>148</v>
      </c>
      <c r="Q58" s="436"/>
      <c r="R58" s="436"/>
      <c r="S58" s="436"/>
      <c r="T58" s="43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IFERROR(IF(X58="","",X58*0.00866),"")</f>
        <v>0</v>
      </c>
      <c r="AA58" s="68" t="s">
        <v>46</v>
      </c>
      <c r="AB58" s="69" t="s">
        <v>46</v>
      </c>
      <c r="AC58" s="127" t="s">
        <v>149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41"/>
      <c r="B59" s="441"/>
      <c r="C59" s="441"/>
      <c r="D59" s="441"/>
      <c r="E59" s="441"/>
      <c r="F59" s="441"/>
      <c r="G59" s="441"/>
      <c r="H59" s="441"/>
      <c r="I59" s="441"/>
      <c r="J59" s="441"/>
      <c r="K59" s="441"/>
      <c r="L59" s="441"/>
      <c r="M59" s="441"/>
      <c r="N59" s="441"/>
      <c r="O59" s="442"/>
      <c r="P59" s="438" t="s">
        <v>40</v>
      </c>
      <c r="Q59" s="439"/>
      <c r="R59" s="439"/>
      <c r="S59" s="439"/>
      <c r="T59" s="439"/>
      <c r="U59" s="439"/>
      <c r="V59" s="440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41"/>
      <c r="B60" s="441"/>
      <c r="C60" s="441"/>
      <c r="D60" s="441"/>
      <c r="E60" s="441"/>
      <c r="F60" s="441"/>
      <c r="G60" s="441"/>
      <c r="H60" s="441"/>
      <c r="I60" s="441"/>
      <c r="J60" s="441"/>
      <c r="K60" s="441"/>
      <c r="L60" s="441"/>
      <c r="M60" s="441"/>
      <c r="N60" s="441"/>
      <c r="O60" s="442"/>
      <c r="P60" s="438" t="s">
        <v>40</v>
      </c>
      <c r="Q60" s="439"/>
      <c r="R60" s="439"/>
      <c r="S60" s="439"/>
      <c r="T60" s="439"/>
      <c r="U60" s="439"/>
      <c r="V60" s="440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33" t="s">
        <v>150</v>
      </c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P61" s="433"/>
      <c r="Q61" s="433"/>
      <c r="R61" s="433"/>
      <c r="S61" s="433"/>
      <c r="T61" s="433"/>
      <c r="U61" s="433"/>
      <c r="V61" s="433"/>
      <c r="W61" s="433"/>
      <c r="X61" s="433"/>
      <c r="Y61" s="433"/>
      <c r="Z61" s="433"/>
      <c r="AA61" s="66"/>
      <c r="AB61" s="66"/>
      <c r="AC61" s="83"/>
    </row>
    <row r="62" spans="1:68" ht="16.5" customHeight="1" x14ac:dyDescent="0.25">
      <c r="A62" s="63" t="s">
        <v>151</v>
      </c>
      <c r="B62" s="63" t="s">
        <v>152</v>
      </c>
      <c r="C62" s="36">
        <v>4301100088</v>
      </c>
      <c r="D62" s="434">
        <v>4607111037077</v>
      </c>
      <c r="E62" s="434"/>
      <c r="F62" s="62">
        <v>0.2</v>
      </c>
      <c r="G62" s="37">
        <v>6</v>
      </c>
      <c r="H62" s="62">
        <v>1.2</v>
      </c>
      <c r="I62" s="62">
        <v>1.38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62" t="s">
        <v>153</v>
      </c>
      <c r="Q62" s="436"/>
      <c r="R62" s="436"/>
      <c r="S62" s="436"/>
      <c r="T62" s="43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154</v>
      </c>
      <c r="AG62" s="81"/>
      <c r="AJ62" s="87" t="s">
        <v>89</v>
      </c>
      <c r="AK62" s="87">
        <v>1</v>
      </c>
      <c r="BB62" s="130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4301100087</v>
      </c>
      <c r="D63" s="434">
        <v>4607111039743</v>
      </c>
      <c r="E63" s="434"/>
      <c r="F63" s="62">
        <v>0.18</v>
      </c>
      <c r="G63" s="37">
        <v>6</v>
      </c>
      <c r="H63" s="62">
        <v>1.08</v>
      </c>
      <c r="I63" s="62">
        <v>2.34</v>
      </c>
      <c r="J63" s="37">
        <v>182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63" t="s">
        <v>157</v>
      </c>
      <c r="Q63" s="436"/>
      <c r="R63" s="436"/>
      <c r="S63" s="436"/>
      <c r="T63" s="43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31" t="s">
        <v>154</v>
      </c>
      <c r="AG63" s="81"/>
      <c r="AJ63" s="87" t="s">
        <v>89</v>
      </c>
      <c r="AK63" s="87">
        <v>1</v>
      </c>
      <c r="BB63" s="132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41"/>
      <c r="B64" s="441"/>
      <c r="C64" s="441"/>
      <c r="D64" s="441"/>
      <c r="E64" s="441"/>
      <c r="F64" s="441"/>
      <c r="G64" s="441"/>
      <c r="H64" s="441"/>
      <c r="I64" s="441"/>
      <c r="J64" s="441"/>
      <c r="K64" s="441"/>
      <c r="L64" s="441"/>
      <c r="M64" s="441"/>
      <c r="N64" s="441"/>
      <c r="O64" s="442"/>
      <c r="P64" s="438" t="s">
        <v>40</v>
      </c>
      <c r="Q64" s="439"/>
      <c r="R64" s="439"/>
      <c r="S64" s="439"/>
      <c r="T64" s="439"/>
      <c r="U64" s="439"/>
      <c r="V64" s="440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41"/>
      <c r="B65" s="441"/>
      <c r="C65" s="441"/>
      <c r="D65" s="441"/>
      <c r="E65" s="441"/>
      <c r="F65" s="441"/>
      <c r="G65" s="441"/>
      <c r="H65" s="441"/>
      <c r="I65" s="441"/>
      <c r="J65" s="441"/>
      <c r="K65" s="441"/>
      <c r="L65" s="441"/>
      <c r="M65" s="441"/>
      <c r="N65" s="441"/>
      <c r="O65" s="442"/>
      <c r="P65" s="438" t="s">
        <v>40</v>
      </c>
      <c r="Q65" s="439"/>
      <c r="R65" s="439"/>
      <c r="S65" s="439"/>
      <c r="T65" s="439"/>
      <c r="U65" s="439"/>
      <c r="V65" s="440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4.25" customHeight="1" x14ac:dyDescent="0.25">
      <c r="A66" s="433" t="s">
        <v>91</v>
      </c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  <c r="AA66" s="66"/>
      <c r="AB66" s="66"/>
      <c r="AC66" s="83"/>
    </row>
    <row r="67" spans="1:68" ht="16.5" customHeight="1" x14ac:dyDescent="0.25">
      <c r="A67" s="63" t="s">
        <v>158</v>
      </c>
      <c r="B67" s="63" t="s">
        <v>159</v>
      </c>
      <c r="C67" s="36">
        <v>4301132194</v>
      </c>
      <c r="D67" s="434">
        <v>4607111039712</v>
      </c>
      <c r="E67" s="434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64" t="s">
        <v>160</v>
      </c>
      <c r="Q67" s="436"/>
      <c r="R67" s="436"/>
      <c r="S67" s="436"/>
      <c r="T67" s="43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33" t="s">
        <v>161</v>
      </c>
      <c r="AG67" s="81"/>
      <c r="AJ67" s="87" t="s">
        <v>89</v>
      </c>
      <c r="AK67" s="87">
        <v>1</v>
      </c>
      <c r="BB67" s="134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41"/>
      <c r="B68" s="441"/>
      <c r="C68" s="441"/>
      <c r="D68" s="441"/>
      <c r="E68" s="441"/>
      <c r="F68" s="441"/>
      <c r="G68" s="441"/>
      <c r="H68" s="441"/>
      <c r="I68" s="441"/>
      <c r="J68" s="441"/>
      <c r="K68" s="441"/>
      <c r="L68" s="441"/>
      <c r="M68" s="441"/>
      <c r="N68" s="441"/>
      <c r="O68" s="442"/>
      <c r="P68" s="438" t="s">
        <v>40</v>
      </c>
      <c r="Q68" s="439"/>
      <c r="R68" s="439"/>
      <c r="S68" s="439"/>
      <c r="T68" s="439"/>
      <c r="U68" s="439"/>
      <c r="V68" s="440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41"/>
      <c r="B69" s="441"/>
      <c r="C69" s="441"/>
      <c r="D69" s="441"/>
      <c r="E69" s="441"/>
      <c r="F69" s="441"/>
      <c r="G69" s="441"/>
      <c r="H69" s="441"/>
      <c r="I69" s="441"/>
      <c r="J69" s="441"/>
      <c r="K69" s="441"/>
      <c r="L69" s="441"/>
      <c r="M69" s="441"/>
      <c r="N69" s="441"/>
      <c r="O69" s="442"/>
      <c r="P69" s="438" t="s">
        <v>40</v>
      </c>
      <c r="Q69" s="439"/>
      <c r="R69" s="439"/>
      <c r="S69" s="439"/>
      <c r="T69" s="439"/>
      <c r="U69" s="439"/>
      <c r="V69" s="440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33" t="s">
        <v>162</v>
      </c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  <c r="Y70" s="433"/>
      <c r="Z70" s="433"/>
      <c r="AA70" s="66"/>
      <c r="AB70" s="66"/>
      <c r="AC70" s="83"/>
    </row>
    <row r="71" spans="1:68" ht="16.5" customHeight="1" x14ac:dyDescent="0.25">
      <c r="A71" s="63" t="s">
        <v>163</v>
      </c>
      <c r="B71" s="63" t="s">
        <v>164</v>
      </c>
      <c r="C71" s="36">
        <v>4301136018</v>
      </c>
      <c r="D71" s="434">
        <v>4607111037008</v>
      </c>
      <c r="E71" s="434"/>
      <c r="F71" s="62">
        <v>0.36</v>
      </c>
      <c r="G71" s="37">
        <v>4</v>
      </c>
      <c r="H71" s="62">
        <v>1.44</v>
      </c>
      <c r="I71" s="62">
        <v>1.74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6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71" s="436"/>
      <c r="R71" s="436"/>
      <c r="S71" s="436"/>
      <c r="T71" s="43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165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41"/>
      <c r="B72" s="441"/>
      <c r="C72" s="441"/>
      <c r="D72" s="441"/>
      <c r="E72" s="441"/>
      <c r="F72" s="441"/>
      <c r="G72" s="441"/>
      <c r="H72" s="441"/>
      <c r="I72" s="441"/>
      <c r="J72" s="441"/>
      <c r="K72" s="441"/>
      <c r="L72" s="441"/>
      <c r="M72" s="441"/>
      <c r="N72" s="441"/>
      <c r="O72" s="442"/>
      <c r="P72" s="438" t="s">
        <v>40</v>
      </c>
      <c r="Q72" s="439"/>
      <c r="R72" s="439"/>
      <c r="S72" s="439"/>
      <c r="T72" s="439"/>
      <c r="U72" s="439"/>
      <c r="V72" s="440"/>
      <c r="W72" s="42" t="s">
        <v>39</v>
      </c>
      <c r="X72" s="43">
        <f>IFERROR(SUM(X71:X71),"0")</f>
        <v>0</v>
      </c>
      <c r="Y72" s="43">
        <f>IFERROR(SUM(Y71:Y71),"0")</f>
        <v>0</v>
      </c>
      <c r="Z72" s="43">
        <f>IFERROR(IF(Z71="",0,Z71),"0")</f>
        <v>0</v>
      </c>
      <c r="AA72" s="67"/>
      <c r="AB72" s="67"/>
      <c r="AC72" s="67"/>
    </row>
    <row r="73" spans="1:68" x14ac:dyDescent="0.2">
      <c r="A73" s="441"/>
      <c r="B73" s="441"/>
      <c r="C73" s="441"/>
      <c r="D73" s="441"/>
      <c r="E73" s="441"/>
      <c r="F73" s="441"/>
      <c r="G73" s="441"/>
      <c r="H73" s="441"/>
      <c r="I73" s="441"/>
      <c r="J73" s="441"/>
      <c r="K73" s="441"/>
      <c r="L73" s="441"/>
      <c r="M73" s="441"/>
      <c r="N73" s="441"/>
      <c r="O73" s="442"/>
      <c r="P73" s="438" t="s">
        <v>40</v>
      </c>
      <c r="Q73" s="439"/>
      <c r="R73" s="439"/>
      <c r="S73" s="439"/>
      <c r="T73" s="439"/>
      <c r="U73" s="439"/>
      <c r="V73" s="440"/>
      <c r="W73" s="42" t="s">
        <v>0</v>
      </c>
      <c r="X73" s="43">
        <f>IFERROR(SUMPRODUCT(X71:X71*H71:H71),"0")</f>
        <v>0</v>
      </c>
      <c r="Y73" s="43">
        <f>IFERROR(SUMPRODUCT(Y71:Y71*H71:H71),"0")</f>
        <v>0</v>
      </c>
      <c r="Z73" s="42"/>
      <c r="AA73" s="67"/>
      <c r="AB73" s="67"/>
      <c r="AC73" s="67"/>
    </row>
    <row r="74" spans="1:68" ht="14.25" customHeight="1" x14ac:dyDescent="0.25">
      <c r="A74" s="433" t="s">
        <v>166</v>
      </c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3"/>
      <c r="R74" s="433"/>
      <c r="S74" s="433"/>
      <c r="T74" s="433"/>
      <c r="U74" s="433"/>
      <c r="V74" s="433"/>
      <c r="W74" s="433"/>
      <c r="X74" s="433"/>
      <c r="Y74" s="433"/>
      <c r="Z74" s="433"/>
      <c r="AA74" s="66"/>
      <c r="AB74" s="66"/>
      <c r="AC74" s="83"/>
    </row>
    <row r="75" spans="1:68" ht="16.5" customHeight="1" x14ac:dyDescent="0.25">
      <c r="A75" s="63" t="s">
        <v>167</v>
      </c>
      <c r="B75" s="63" t="s">
        <v>168</v>
      </c>
      <c r="C75" s="36">
        <v>4301135664</v>
      </c>
      <c r="D75" s="434">
        <v>4607111039705</v>
      </c>
      <c r="E75" s="434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66" t="s">
        <v>169</v>
      </c>
      <c r="Q75" s="436"/>
      <c r="R75" s="436"/>
      <c r="S75" s="436"/>
      <c r="T75" s="43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89</v>
      </c>
      <c r="AK75" s="87">
        <v>1</v>
      </c>
      <c r="BB75" s="138" t="s">
        <v>96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4301135665</v>
      </c>
      <c r="D76" s="434">
        <v>4607111039729</v>
      </c>
      <c r="E76" s="434"/>
      <c r="F76" s="62">
        <v>0.2</v>
      </c>
      <c r="G76" s="37">
        <v>6</v>
      </c>
      <c r="H76" s="62">
        <v>1.2</v>
      </c>
      <c r="I76" s="62">
        <v>1.56</v>
      </c>
      <c r="J76" s="37">
        <v>140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67" t="s">
        <v>172</v>
      </c>
      <c r="Q76" s="436"/>
      <c r="R76" s="436"/>
      <c r="S76" s="436"/>
      <c r="T76" s="43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173</v>
      </c>
      <c r="AG76" s="81"/>
      <c r="AJ76" s="87" t="s">
        <v>89</v>
      </c>
      <c r="AK76" s="87">
        <v>1</v>
      </c>
      <c r="BB76" s="140" t="s">
        <v>96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4301135702</v>
      </c>
      <c r="D77" s="434">
        <v>4620207490228</v>
      </c>
      <c r="E77" s="434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97</v>
      </c>
      <c r="L77" s="37" t="s">
        <v>88</v>
      </c>
      <c r="M77" s="38" t="s">
        <v>86</v>
      </c>
      <c r="N77" s="38"/>
      <c r="O77" s="37">
        <v>365</v>
      </c>
      <c r="P77" s="468" t="s">
        <v>176</v>
      </c>
      <c r="Q77" s="436"/>
      <c r="R77" s="436"/>
      <c r="S77" s="436"/>
      <c r="T77" s="43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89</v>
      </c>
      <c r="AK77" s="87">
        <v>1</v>
      </c>
      <c r="BB77" s="142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41"/>
      <c r="B78" s="441"/>
      <c r="C78" s="441"/>
      <c r="D78" s="441"/>
      <c r="E78" s="441"/>
      <c r="F78" s="441"/>
      <c r="G78" s="441"/>
      <c r="H78" s="441"/>
      <c r="I78" s="441"/>
      <c r="J78" s="441"/>
      <c r="K78" s="441"/>
      <c r="L78" s="441"/>
      <c r="M78" s="441"/>
      <c r="N78" s="441"/>
      <c r="O78" s="442"/>
      <c r="P78" s="438" t="s">
        <v>40</v>
      </c>
      <c r="Q78" s="439"/>
      <c r="R78" s="439"/>
      <c r="S78" s="439"/>
      <c r="T78" s="439"/>
      <c r="U78" s="439"/>
      <c r="V78" s="440"/>
      <c r="W78" s="42" t="s">
        <v>39</v>
      </c>
      <c r="X78" s="43">
        <f>IFERROR(SUM(X75:X77),"0")</f>
        <v>0</v>
      </c>
      <c r="Y78" s="43">
        <f>IFERROR(SUM(Y75:Y77),"0")</f>
        <v>0</v>
      </c>
      <c r="Z78" s="43">
        <f>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41"/>
      <c r="B79" s="441"/>
      <c r="C79" s="441"/>
      <c r="D79" s="441"/>
      <c r="E79" s="441"/>
      <c r="F79" s="441"/>
      <c r="G79" s="441"/>
      <c r="H79" s="441"/>
      <c r="I79" s="441"/>
      <c r="J79" s="441"/>
      <c r="K79" s="441"/>
      <c r="L79" s="441"/>
      <c r="M79" s="441"/>
      <c r="N79" s="441"/>
      <c r="O79" s="442"/>
      <c r="P79" s="438" t="s">
        <v>40</v>
      </c>
      <c r="Q79" s="439"/>
      <c r="R79" s="439"/>
      <c r="S79" s="439"/>
      <c r="T79" s="439"/>
      <c r="U79" s="439"/>
      <c r="V79" s="440"/>
      <c r="W79" s="42" t="s">
        <v>0</v>
      </c>
      <c r="X79" s="43">
        <f>IFERROR(SUMPRODUCT(X75:X77*H75:H77),"0")</f>
        <v>0</v>
      </c>
      <c r="Y79" s="43">
        <f>IFERROR(SUMPRODUCT(Y75:Y77*H75:H77),"0")</f>
        <v>0</v>
      </c>
      <c r="Z79" s="42"/>
      <c r="AA79" s="67"/>
      <c r="AB79" s="67"/>
      <c r="AC79" s="67"/>
    </row>
    <row r="80" spans="1:68" ht="16.5" customHeight="1" x14ac:dyDescent="0.25">
      <c r="A80" s="432" t="s">
        <v>177</v>
      </c>
      <c r="B80" s="432"/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  <c r="X80" s="432"/>
      <c r="Y80" s="432"/>
      <c r="Z80" s="432"/>
      <c r="AA80" s="65"/>
      <c r="AB80" s="65"/>
      <c r="AC80" s="82"/>
    </row>
    <row r="81" spans="1:68" ht="14.25" customHeight="1" x14ac:dyDescent="0.25">
      <c r="A81" s="433" t="s">
        <v>82</v>
      </c>
      <c r="B81" s="433"/>
      <c r="C81" s="433"/>
      <c r="D81" s="433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33"/>
      <c r="P81" s="433"/>
      <c r="Q81" s="433"/>
      <c r="R81" s="433"/>
      <c r="S81" s="433"/>
      <c r="T81" s="433"/>
      <c r="U81" s="433"/>
      <c r="V81" s="433"/>
      <c r="W81" s="433"/>
      <c r="X81" s="433"/>
      <c r="Y81" s="433"/>
      <c r="Z81" s="433"/>
      <c r="AA81" s="66"/>
      <c r="AB81" s="66"/>
      <c r="AC81" s="83"/>
    </row>
    <row r="82" spans="1:68" ht="27" customHeight="1" x14ac:dyDescent="0.25">
      <c r="A82" s="63" t="s">
        <v>178</v>
      </c>
      <c r="B82" s="63" t="s">
        <v>179</v>
      </c>
      <c r="C82" s="36">
        <v>4301070977</v>
      </c>
      <c r="D82" s="434">
        <v>4607111037411</v>
      </c>
      <c r="E82" s="434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181</v>
      </c>
      <c r="L82" s="37" t="s">
        <v>88</v>
      </c>
      <c r="M82" s="38" t="s">
        <v>86</v>
      </c>
      <c r="N82" s="38"/>
      <c r="O82" s="37">
        <v>180</v>
      </c>
      <c r="P82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36"/>
      <c r="R82" s="436"/>
      <c r="S82" s="436"/>
      <c r="T82" s="43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180</v>
      </c>
      <c r="AG82" s="81"/>
      <c r="AJ82" s="87" t="s">
        <v>89</v>
      </c>
      <c r="AK82" s="87">
        <v>1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182</v>
      </c>
      <c r="B83" s="63" t="s">
        <v>183</v>
      </c>
      <c r="C83" s="36">
        <v>4301070981</v>
      </c>
      <c r="D83" s="434">
        <v>4607111036728</v>
      </c>
      <c r="E83" s="434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87</v>
      </c>
      <c r="L83" s="37" t="s">
        <v>88</v>
      </c>
      <c r="M83" s="38" t="s">
        <v>86</v>
      </c>
      <c r="N83" s="38"/>
      <c r="O83" s="37">
        <v>180</v>
      </c>
      <c r="P83" s="4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36"/>
      <c r="R83" s="436"/>
      <c r="S83" s="436"/>
      <c r="T83" s="43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89</v>
      </c>
      <c r="AK83" s="87">
        <v>1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41"/>
      <c r="B84" s="441"/>
      <c r="C84" s="441"/>
      <c r="D84" s="441"/>
      <c r="E84" s="441"/>
      <c r="F84" s="441"/>
      <c r="G84" s="441"/>
      <c r="H84" s="441"/>
      <c r="I84" s="441"/>
      <c r="J84" s="441"/>
      <c r="K84" s="441"/>
      <c r="L84" s="441"/>
      <c r="M84" s="441"/>
      <c r="N84" s="441"/>
      <c r="O84" s="442"/>
      <c r="P84" s="438" t="s">
        <v>40</v>
      </c>
      <c r="Q84" s="439"/>
      <c r="R84" s="439"/>
      <c r="S84" s="439"/>
      <c r="T84" s="439"/>
      <c r="U84" s="439"/>
      <c r="V84" s="440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41"/>
      <c r="B85" s="441"/>
      <c r="C85" s="441"/>
      <c r="D85" s="441"/>
      <c r="E85" s="441"/>
      <c r="F85" s="441"/>
      <c r="G85" s="441"/>
      <c r="H85" s="441"/>
      <c r="I85" s="441"/>
      <c r="J85" s="441"/>
      <c r="K85" s="441"/>
      <c r="L85" s="441"/>
      <c r="M85" s="441"/>
      <c r="N85" s="441"/>
      <c r="O85" s="442"/>
      <c r="P85" s="438" t="s">
        <v>40</v>
      </c>
      <c r="Q85" s="439"/>
      <c r="R85" s="439"/>
      <c r="S85" s="439"/>
      <c r="T85" s="439"/>
      <c r="U85" s="439"/>
      <c r="V85" s="440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32" t="s">
        <v>184</v>
      </c>
      <c r="B86" s="432"/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  <c r="X86" s="432"/>
      <c r="Y86" s="432"/>
      <c r="Z86" s="432"/>
      <c r="AA86" s="65"/>
      <c r="AB86" s="65"/>
      <c r="AC86" s="82"/>
    </row>
    <row r="87" spans="1:68" ht="14.25" customHeight="1" x14ac:dyDescent="0.25">
      <c r="A87" s="433" t="s">
        <v>166</v>
      </c>
      <c r="B87" s="433"/>
      <c r="C87" s="433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  <c r="R87" s="433"/>
      <c r="S87" s="433"/>
      <c r="T87" s="433"/>
      <c r="U87" s="433"/>
      <c r="V87" s="433"/>
      <c r="W87" s="433"/>
      <c r="X87" s="433"/>
      <c r="Y87" s="433"/>
      <c r="Z87" s="433"/>
      <c r="AA87" s="66"/>
      <c r="AB87" s="66"/>
      <c r="AC87" s="83"/>
    </row>
    <row r="88" spans="1:68" ht="27" customHeight="1" x14ac:dyDescent="0.25">
      <c r="A88" s="63" t="s">
        <v>185</v>
      </c>
      <c r="B88" s="63" t="s">
        <v>186</v>
      </c>
      <c r="C88" s="36">
        <v>4301135606</v>
      </c>
      <c r="D88" s="434">
        <v>4607111033659</v>
      </c>
      <c r="E88" s="43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71" t="str">
        <f>HYPERLINK("https://abi.ru/products/Замороженные/Горячая штучка/Бельмеши/Снеки/P004646/","Снеки «Бельмеши сочные с мясом» Фикс.вес 0,3 ТМ «Горячая штучка»")</f>
        <v>Снеки «Бельмеши сочные с мясом» Фикс.вес 0,3 ТМ «Горячая штучка»</v>
      </c>
      <c r="Q88" s="436"/>
      <c r="R88" s="436"/>
      <c r="S88" s="436"/>
      <c r="T88" s="43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187</v>
      </c>
      <c r="AG88" s="81"/>
      <c r="AJ88" s="87" t="s">
        <v>89</v>
      </c>
      <c r="AK88" s="87">
        <v>1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4301135584</v>
      </c>
      <c r="D89" s="434">
        <v>4607111033659</v>
      </c>
      <c r="E89" s="43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72" t="s">
        <v>190</v>
      </c>
      <c r="Q89" s="436"/>
      <c r="R89" s="436"/>
      <c r="S89" s="436"/>
      <c r="T89" s="43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9" t="s">
        <v>187</v>
      </c>
      <c r="AG89" s="81"/>
      <c r="AJ89" s="87" t="s">
        <v>89</v>
      </c>
      <c r="AK89" s="87">
        <v>1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41"/>
      <c r="B90" s="441"/>
      <c r="C90" s="441"/>
      <c r="D90" s="441"/>
      <c r="E90" s="441"/>
      <c r="F90" s="441"/>
      <c r="G90" s="441"/>
      <c r="H90" s="441"/>
      <c r="I90" s="441"/>
      <c r="J90" s="441"/>
      <c r="K90" s="441"/>
      <c r="L90" s="441"/>
      <c r="M90" s="441"/>
      <c r="N90" s="441"/>
      <c r="O90" s="442"/>
      <c r="P90" s="438" t="s">
        <v>40</v>
      </c>
      <c r="Q90" s="439"/>
      <c r="R90" s="439"/>
      <c r="S90" s="439"/>
      <c r="T90" s="439"/>
      <c r="U90" s="439"/>
      <c r="V90" s="440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41"/>
      <c r="B91" s="441"/>
      <c r="C91" s="441"/>
      <c r="D91" s="441"/>
      <c r="E91" s="441"/>
      <c r="F91" s="441"/>
      <c r="G91" s="441"/>
      <c r="H91" s="441"/>
      <c r="I91" s="441"/>
      <c r="J91" s="441"/>
      <c r="K91" s="441"/>
      <c r="L91" s="441"/>
      <c r="M91" s="441"/>
      <c r="N91" s="441"/>
      <c r="O91" s="442"/>
      <c r="P91" s="438" t="s">
        <v>40</v>
      </c>
      <c r="Q91" s="439"/>
      <c r="R91" s="439"/>
      <c r="S91" s="439"/>
      <c r="T91" s="439"/>
      <c r="U91" s="439"/>
      <c r="V91" s="440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32" t="s">
        <v>191</v>
      </c>
      <c r="B92" s="432"/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  <c r="X92" s="432"/>
      <c r="Y92" s="432"/>
      <c r="Z92" s="432"/>
      <c r="AA92" s="65"/>
      <c r="AB92" s="65"/>
      <c r="AC92" s="82"/>
    </row>
    <row r="93" spans="1:68" ht="14.25" customHeight="1" x14ac:dyDescent="0.25">
      <c r="A93" s="433" t="s">
        <v>192</v>
      </c>
      <c r="B93" s="433"/>
      <c r="C93" s="433"/>
      <c r="D93" s="433"/>
      <c r="E93" s="433"/>
      <c r="F93" s="433"/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  <c r="R93" s="433"/>
      <c r="S93" s="433"/>
      <c r="T93" s="433"/>
      <c r="U93" s="433"/>
      <c r="V93" s="433"/>
      <c r="W93" s="433"/>
      <c r="X93" s="433"/>
      <c r="Y93" s="433"/>
      <c r="Z93" s="433"/>
      <c r="AA93" s="66"/>
      <c r="AB93" s="66"/>
      <c r="AC93" s="83"/>
    </row>
    <row r="94" spans="1:68" ht="27" customHeight="1" x14ac:dyDescent="0.25">
      <c r="A94" s="63" t="s">
        <v>193</v>
      </c>
      <c r="B94" s="63" t="s">
        <v>194</v>
      </c>
      <c r="C94" s="36">
        <v>4301131048</v>
      </c>
      <c r="D94" s="434">
        <v>4607111034120</v>
      </c>
      <c r="E94" s="434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73" t="str">
        <f>HYPERLINK("https://abi.ru/products/Замороженные/Горячая штучка/Крылышки ГШ/Крылья/P004645/","Крылья «Хрустящие крылышки» Фикс.вес 0,3 ТМ «Горячая штучка»")</f>
        <v>Крылья «Хрустящие крылышки» Фикс.вес 0,3 ТМ «Горячая штучка»</v>
      </c>
      <c r="Q94" s="436"/>
      <c r="R94" s="436"/>
      <c r="S94" s="436"/>
      <c r="T94" s="43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195</v>
      </c>
      <c r="AG94" s="81"/>
      <c r="AJ94" s="87" t="s">
        <v>89</v>
      </c>
      <c r="AK94" s="87">
        <v>1</v>
      </c>
      <c r="BB94" s="152" t="s">
        <v>96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4301131024</v>
      </c>
      <c r="D95" s="434">
        <v>4607111034120</v>
      </c>
      <c r="E95" s="434"/>
      <c r="F95" s="62">
        <v>0.3</v>
      </c>
      <c r="G95" s="37">
        <v>6</v>
      </c>
      <c r="H95" s="62">
        <v>1.8</v>
      </c>
      <c r="I95" s="62">
        <v>2.2218</v>
      </c>
      <c r="J95" s="37">
        <v>140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74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Q95" s="436"/>
      <c r="R95" s="436"/>
      <c r="S95" s="436"/>
      <c r="T95" s="43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IFERROR(IF(X95="","",X95*0.00941),"")</f>
        <v>0</v>
      </c>
      <c r="AA95" s="68" t="s">
        <v>46</v>
      </c>
      <c r="AB95" s="69" t="s">
        <v>46</v>
      </c>
      <c r="AC95" s="153" t="s">
        <v>198</v>
      </c>
      <c r="AG95" s="81"/>
      <c r="AJ95" s="87" t="s">
        <v>89</v>
      </c>
      <c r="AK95" s="87">
        <v>1</v>
      </c>
      <c r="BB95" s="154" t="s">
        <v>96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199</v>
      </c>
      <c r="B96" s="63" t="s">
        <v>200</v>
      </c>
      <c r="C96" s="36">
        <v>4301131041</v>
      </c>
      <c r="D96" s="434">
        <v>4607111034120</v>
      </c>
      <c r="E96" s="43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75" t="s">
        <v>201</v>
      </c>
      <c r="Q96" s="436"/>
      <c r="R96" s="436"/>
      <c r="S96" s="436"/>
      <c r="T96" s="43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55" t="s">
        <v>195</v>
      </c>
      <c r="AG96" s="81"/>
      <c r="AJ96" s="87" t="s">
        <v>89</v>
      </c>
      <c r="AK96" s="87">
        <v>1</v>
      </c>
      <c r="BB96" s="156" t="s">
        <v>96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202</v>
      </c>
      <c r="B97" s="63" t="s">
        <v>203</v>
      </c>
      <c r="C97" s="36">
        <v>4301131049</v>
      </c>
      <c r="D97" s="434">
        <v>4607111034137</v>
      </c>
      <c r="E97" s="43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76" t="str">
        <f>HYPERLINK("https://abi.ru/products/Замороженные/Горячая штучка/Крылышки ГШ/Крылья/P004647/","Крылья «Крылышки острые к пиву» ф/в 0,3 ТМ «Горячая штучка»")</f>
        <v>Крылья «Крылышки острые к пиву» ф/в 0,3 ТМ «Горячая штучка»</v>
      </c>
      <c r="Q97" s="436"/>
      <c r="R97" s="436"/>
      <c r="S97" s="436"/>
      <c r="T97" s="43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204</v>
      </c>
      <c r="AG97" s="81"/>
      <c r="AJ97" s="87" t="s">
        <v>89</v>
      </c>
      <c r="AK97" s="87">
        <v>1</v>
      </c>
      <c r="BB97" s="158" t="s">
        <v>96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205</v>
      </c>
      <c r="B98" s="63" t="s">
        <v>206</v>
      </c>
      <c r="C98" s="36">
        <v>4301131021</v>
      </c>
      <c r="D98" s="434">
        <v>4607111034137</v>
      </c>
      <c r="E98" s="43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8" s="436"/>
      <c r="R98" s="436"/>
      <c r="S98" s="436"/>
      <c r="T98" s="43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9" t="s">
        <v>207</v>
      </c>
      <c r="AG98" s="81"/>
      <c r="AJ98" s="87" t="s">
        <v>89</v>
      </c>
      <c r="AK98" s="87">
        <v>1</v>
      </c>
      <c r="BB98" s="160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41"/>
      <c r="B99" s="441"/>
      <c r="C99" s="441"/>
      <c r="D99" s="441"/>
      <c r="E99" s="441"/>
      <c r="F99" s="441"/>
      <c r="G99" s="441"/>
      <c r="H99" s="441"/>
      <c r="I99" s="441"/>
      <c r="J99" s="441"/>
      <c r="K99" s="441"/>
      <c r="L99" s="441"/>
      <c r="M99" s="441"/>
      <c r="N99" s="441"/>
      <c r="O99" s="442"/>
      <c r="P99" s="438" t="s">
        <v>40</v>
      </c>
      <c r="Q99" s="439"/>
      <c r="R99" s="439"/>
      <c r="S99" s="439"/>
      <c r="T99" s="439"/>
      <c r="U99" s="439"/>
      <c r="V99" s="440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41"/>
      <c r="B100" s="441"/>
      <c r="C100" s="441"/>
      <c r="D100" s="441"/>
      <c r="E100" s="441"/>
      <c r="F100" s="441"/>
      <c r="G100" s="441"/>
      <c r="H100" s="441"/>
      <c r="I100" s="441"/>
      <c r="J100" s="441"/>
      <c r="K100" s="441"/>
      <c r="L100" s="441"/>
      <c r="M100" s="441"/>
      <c r="N100" s="441"/>
      <c r="O100" s="442"/>
      <c r="P100" s="438" t="s">
        <v>40</v>
      </c>
      <c r="Q100" s="439"/>
      <c r="R100" s="439"/>
      <c r="S100" s="439"/>
      <c r="T100" s="439"/>
      <c r="U100" s="439"/>
      <c r="V100" s="440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432" t="s">
        <v>208</v>
      </c>
      <c r="B101" s="432"/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  <c r="X101" s="432"/>
      <c r="Y101" s="432"/>
      <c r="Z101" s="432"/>
      <c r="AA101" s="65"/>
      <c r="AB101" s="65"/>
      <c r="AC101" s="82"/>
    </row>
    <row r="102" spans="1:68" ht="14.25" customHeight="1" x14ac:dyDescent="0.25">
      <c r="A102" s="433" t="s">
        <v>166</v>
      </c>
      <c r="B102" s="433"/>
      <c r="C102" s="433"/>
      <c r="D102" s="433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3"/>
      <c r="R102" s="433"/>
      <c r="S102" s="433"/>
      <c r="T102" s="433"/>
      <c r="U102" s="433"/>
      <c r="V102" s="433"/>
      <c r="W102" s="433"/>
      <c r="X102" s="433"/>
      <c r="Y102" s="433"/>
      <c r="Z102" s="433"/>
      <c r="AA102" s="66"/>
      <c r="AB102" s="66"/>
      <c r="AC102" s="83"/>
    </row>
    <row r="103" spans="1:68" ht="27" customHeight="1" x14ac:dyDescent="0.25">
      <c r="A103" s="63" t="s">
        <v>209</v>
      </c>
      <c r="B103" s="63" t="s">
        <v>210</v>
      </c>
      <c r="C103" s="36">
        <v>4301135569</v>
      </c>
      <c r="D103" s="434">
        <v>4607111033628</v>
      </c>
      <c r="E103" s="434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78" t="s">
        <v>211</v>
      </c>
      <c r="Q103" s="436"/>
      <c r="R103" s="436"/>
      <c r="S103" s="436"/>
      <c r="T103" s="43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IFERROR(IF(X103="","",X103*0.01788),"")</f>
        <v>0</v>
      </c>
      <c r="AA103" s="68" t="s">
        <v>46</v>
      </c>
      <c r="AB103" s="69" t="s">
        <v>46</v>
      </c>
      <c r="AC103" s="161" t="s">
        <v>187</v>
      </c>
      <c r="AG103" s="81"/>
      <c r="AJ103" s="87" t="s">
        <v>89</v>
      </c>
      <c r="AK103" s="87">
        <v>1</v>
      </c>
      <c r="BB103" s="162" t="s">
        <v>96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212</v>
      </c>
      <c r="B104" s="63" t="s">
        <v>213</v>
      </c>
      <c r="C104" s="36">
        <v>4301135565</v>
      </c>
      <c r="D104" s="434">
        <v>4607111033451</v>
      </c>
      <c r="E104" s="434"/>
      <c r="F104" s="62">
        <v>0.3</v>
      </c>
      <c r="G104" s="37">
        <v>12</v>
      </c>
      <c r="H104" s="62">
        <v>3.6</v>
      </c>
      <c r="I104" s="62">
        <v>4.3036000000000003</v>
      </c>
      <c r="J104" s="37">
        <v>70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7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4" s="436"/>
      <c r="R104" s="436"/>
      <c r="S104" s="436"/>
      <c r="T104" s="43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187</v>
      </c>
      <c r="AG104" s="81"/>
      <c r="AJ104" s="87" t="s">
        <v>89</v>
      </c>
      <c r="AK104" s="87">
        <v>1</v>
      </c>
      <c r="BB104" s="164" t="s">
        <v>96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214</v>
      </c>
      <c r="B105" s="63" t="s">
        <v>215</v>
      </c>
      <c r="C105" s="36">
        <v>4301135575</v>
      </c>
      <c r="D105" s="434">
        <v>4607111035141</v>
      </c>
      <c r="E105" s="434"/>
      <c r="F105" s="62">
        <v>0.3</v>
      </c>
      <c r="G105" s="37">
        <v>12</v>
      </c>
      <c r="H105" s="62">
        <v>3.6</v>
      </c>
      <c r="I105" s="62">
        <v>4.3036000000000003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80" t="s">
        <v>216</v>
      </c>
      <c r="Q105" s="436"/>
      <c r="R105" s="436"/>
      <c r="S105" s="436"/>
      <c r="T105" s="43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217</v>
      </c>
      <c r="AG105" s="81"/>
      <c r="AJ105" s="87" t="s">
        <v>89</v>
      </c>
      <c r="AK105" s="87">
        <v>1</v>
      </c>
      <c r="BB105" s="166" t="s">
        <v>96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4301135579</v>
      </c>
      <c r="D106" s="434">
        <v>4607111033444</v>
      </c>
      <c r="E106" s="434"/>
      <c r="F106" s="62">
        <v>0.3</v>
      </c>
      <c r="G106" s="37">
        <v>12</v>
      </c>
      <c r="H106" s="62">
        <v>3.6</v>
      </c>
      <c r="I106" s="62">
        <v>4.3036000000000003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81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Q106" s="436"/>
      <c r="R106" s="436"/>
      <c r="S106" s="436"/>
      <c r="T106" s="43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187</v>
      </c>
      <c r="AG106" s="81"/>
      <c r="AJ106" s="87" t="s">
        <v>89</v>
      </c>
      <c r="AK106" s="87">
        <v>1</v>
      </c>
      <c r="BB106" s="168" t="s">
        <v>96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4301135578</v>
      </c>
      <c r="D107" s="434">
        <v>4607111033444</v>
      </c>
      <c r="E107" s="434"/>
      <c r="F107" s="62">
        <v>0.3</v>
      </c>
      <c r="G107" s="37">
        <v>12</v>
      </c>
      <c r="H107" s="62">
        <v>3.6</v>
      </c>
      <c r="I107" s="62">
        <v>4.3036000000000003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7" s="436"/>
      <c r="R107" s="436"/>
      <c r="S107" s="436"/>
      <c r="T107" s="437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187</v>
      </c>
      <c r="AG107" s="81"/>
      <c r="AJ107" s="87" t="s">
        <v>89</v>
      </c>
      <c r="AK107" s="87">
        <v>1</v>
      </c>
      <c r="BB107" s="170" t="s">
        <v>96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4301135290</v>
      </c>
      <c r="D108" s="434">
        <v>4607111035028</v>
      </c>
      <c r="E108" s="434"/>
      <c r="F108" s="62">
        <v>0.48</v>
      </c>
      <c r="G108" s="37">
        <v>8</v>
      </c>
      <c r="H108" s="62">
        <v>3.84</v>
      </c>
      <c r="I108" s="62">
        <v>4.4488000000000003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8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8" s="436"/>
      <c r="R108" s="436"/>
      <c r="S108" s="436"/>
      <c r="T108" s="437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217</v>
      </c>
      <c r="AG108" s="81"/>
      <c r="AJ108" s="87" t="s">
        <v>89</v>
      </c>
      <c r="AK108" s="87">
        <v>1</v>
      </c>
      <c r="BB108" s="172" t="s">
        <v>96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4301135285</v>
      </c>
      <c r="D109" s="434">
        <v>4607111036407</v>
      </c>
      <c r="E109" s="434"/>
      <c r="F109" s="62">
        <v>0.3</v>
      </c>
      <c r="G109" s="37">
        <v>14</v>
      </c>
      <c r="H109" s="62">
        <v>4.2</v>
      </c>
      <c r="I109" s="62">
        <v>4.5292000000000003</v>
      </c>
      <c r="J109" s="37">
        <v>70</v>
      </c>
      <c r="K109" s="37" t="s">
        <v>97</v>
      </c>
      <c r="L109" s="37" t="s">
        <v>88</v>
      </c>
      <c r="M109" s="38" t="s">
        <v>86</v>
      </c>
      <c r="N109" s="38"/>
      <c r="O109" s="37">
        <v>180</v>
      </c>
      <c r="P109" s="4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9" s="436"/>
      <c r="R109" s="436"/>
      <c r="S109" s="436"/>
      <c r="T109" s="43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226</v>
      </c>
      <c r="AG109" s="81"/>
      <c r="AJ109" s="87" t="s">
        <v>89</v>
      </c>
      <c r="AK109" s="87">
        <v>1</v>
      </c>
      <c r="BB109" s="174" t="s">
        <v>96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41"/>
      <c r="B110" s="441"/>
      <c r="C110" s="441"/>
      <c r="D110" s="441"/>
      <c r="E110" s="441"/>
      <c r="F110" s="441"/>
      <c r="G110" s="441"/>
      <c r="H110" s="441"/>
      <c r="I110" s="441"/>
      <c r="J110" s="441"/>
      <c r="K110" s="441"/>
      <c r="L110" s="441"/>
      <c r="M110" s="441"/>
      <c r="N110" s="441"/>
      <c r="O110" s="442"/>
      <c r="P110" s="438" t="s">
        <v>40</v>
      </c>
      <c r="Q110" s="439"/>
      <c r="R110" s="439"/>
      <c r="S110" s="439"/>
      <c r="T110" s="439"/>
      <c r="U110" s="439"/>
      <c r="V110" s="44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41"/>
      <c r="B111" s="441"/>
      <c r="C111" s="441"/>
      <c r="D111" s="441"/>
      <c r="E111" s="441"/>
      <c r="F111" s="441"/>
      <c r="G111" s="441"/>
      <c r="H111" s="441"/>
      <c r="I111" s="441"/>
      <c r="J111" s="441"/>
      <c r="K111" s="441"/>
      <c r="L111" s="441"/>
      <c r="M111" s="441"/>
      <c r="N111" s="441"/>
      <c r="O111" s="442"/>
      <c r="P111" s="438" t="s">
        <v>40</v>
      </c>
      <c r="Q111" s="439"/>
      <c r="R111" s="439"/>
      <c r="S111" s="439"/>
      <c r="T111" s="439"/>
      <c r="U111" s="439"/>
      <c r="V111" s="44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432" t="s">
        <v>227</v>
      </c>
      <c r="B112" s="432"/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  <c r="X112" s="432"/>
      <c r="Y112" s="432"/>
      <c r="Z112" s="432"/>
      <c r="AA112" s="65"/>
      <c r="AB112" s="65"/>
      <c r="AC112" s="82"/>
    </row>
    <row r="113" spans="1:68" ht="14.25" customHeight="1" x14ac:dyDescent="0.25">
      <c r="A113" s="433" t="s">
        <v>162</v>
      </c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  <c r="Y113" s="433"/>
      <c r="Z113" s="433"/>
      <c r="AA113" s="66"/>
      <c r="AB113" s="66"/>
      <c r="AC113" s="83"/>
    </row>
    <row r="114" spans="1:68" ht="27" customHeight="1" x14ac:dyDescent="0.25">
      <c r="A114" s="63" t="s">
        <v>228</v>
      </c>
      <c r="B114" s="63" t="s">
        <v>229</v>
      </c>
      <c r="C114" s="36">
        <v>4301136042</v>
      </c>
      <c r="D114" s="434">
        <v>4607025784012</v>
      </c>
      <c r="E114" s="434"/>
      <c r="F114" s="62">
        <v>0.09</v>
      </c>
      <c r="G114" s="37">
        <v>24</v>
      </c>
      <c r="H114" s="62">
        <v>2.16</v>
      </c>
      <c r="I114" s="62">
        <v>2.4912000000000001</v>
      </c>
      <c r="J114" s="37">
        <v>126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4" s="436"/>
      <c r="R114" s="436"/>
      <c r="S114" s="436"/>
      <c r="T114" s="437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IFERROR(IF(X114="","",X114*0.00936),"")</f>
        <v>0</v>
      </c>
      <c r="AA114" s="68" t="s">
        <v>46</v>
      </c>
      <c r="AB114" s="69" t="s">
        <v>46</v>
      </c>
      <c r="AC114" s="175" t="s">
        <v>230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231</v>
      </c>
      <c r="B115" s="63" t="s">
        <v>232</v>
      </c>
      <c r="C115" s="36">
        <v>4301136082</v>
      </c>
      <c r="D115" s="434">
        <v>4607025784319</v>
      </c>
      <c r="E115" s="434"/>
      <c r="F115" s="62">
        <v>0.36</v>
      </c>
      <c r="G115" s="37">
        <v>10</v>
      </c>
      <c r="H115" s="62">
        <v>3.6</v>
      </c>
      <c r="I115" s="62">
        <v>4.2439999999999998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86" t="str">
        <f>HYPERLINK("https://abi.ru/products/Замороженные/Горячая штучка/Чебуреки ГШ/Чебуреки/P004648/","Чебуреки «Готовые чебуреки со свининой и говядиной» Фикс.вес 0,36 ТМ «Горячая штучка»")</f>
        <v>Чебуреки «Готовые чебуреки со свининой и говядиной» Фикс.вес 0,36 ТМ «Горячая штучка»</v>
      </c>
      <c r="Q115" s="436"/>
      <c r="R115" s="436"/>
      <c r="S115" s="436"/>
      <c r="T115" s="437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187</v>
      </c>
      <c r="AG115" s="81"/>
      <c r="AJ115" s="87" t="s">
        <v>89</v>
      </c>
      <c r="AK115" s="87">
        <v>1</v>
      </c>
      <c r="BB115" s="178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4301136077</v>
      </c>
      <c r="D116" s="434">
        <v>4607025784319</v>
      </c>
      <c r="E116" s="434"/>
      <c r="F116" s="62">
        <v>0.36</v>
      </c>
      <c r="G116" s="37">
        <v>10</v>
      </c>
      <c r="H116" s="62">
        <v>3.6</v>
      </c>
      <c r="I116" s="62">
        <v>4.2439999999999998</v>
      </c>
      <c r="J116" s="37">
        <v>70</v>
      </c>
      <c r="K116" s="37" t="s">
        <v>97</v>
      </c>
      <c r="L116" s="37" t="s">
        <v>88</v>
      </c>
      <c r="M116" s="38" t="s">
        <v>86</v>
      </c>
      <c r="N116" s="38"/>
      <c r="O116" s="37">
        <v>180</v>
      </c>
      <c r="P116" s="487" t="s">
        <v>235</v>
      </c>
      <c r="Q116" s="436"/>
      <c r="R116" s="436"/>
      <c r="S116" s="436"/>
      <c r="T116" s="43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187</v>
      </c>
      <c r="AG116" s="81"/>
      <c r="AJ116" s="87" t="s">
        <v>89</v>
      </c>
      <c r="AK116" s="87">
        <v>1</v>
      </c>
      <c r="BB116" s="180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236</v>
      </c>
      <c r="B117" s="63" t="s">
        <v>237</v>
      </c>
      <c r="C117" s="36">
        <v>4301136039</v>
      </c>
      <c r="D117" s="434">
        <v>4607111035370</v>
      </c>
      <c r="E117" s="434"/>
      <c r="F117" s="62">
        <v>0.14000000000000001</v>
      </c>
      <c r="G117" s="37">
        <v>22</v>
      </c>
      <c r="H117" s="62">
        <v>3.08</v>
      </c>
      <c r="I117" s="62">
        <v>3.464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7" s="436"/>
      <c r="R117" s="436"/>
      <c r="S117" s="436"/>
      <c r="T117" s="43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81" t="s">
        <v>238</v>
      </c>
      <c r="AG117" s="81"/>
      <c r="AJ117" s="87" t="s">
        <v>89</v>
      </c>
      <c r="AK117" s="87">
        <v>1</v>
      </c>
      <c r="BB117" s="182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41"/>
      <c r="B118" s="441"/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1"/>
      <c r="N118" s="441"/>
      <c r="O118" s="442"/>
      <c r="P118" s="438" t="s">
        <v>40</v>
      </c>
      <c r="Q118" s="439"/>
      <c r="R118" s="439"/>
      <c r="S118" s="439"/>
      <c r="T118" s="439"/>
      <c r="U118" s="439"/>
      <c r="V118" s="440"/>
      <c r="W118" s="42" t="s">
        <v>39</v>
      </c>
      <c r="X118" s="43">
        <f>IFERROR(SUM(X114:X117),"0")</f>
        <v>0</v>
      </c>
      <c r="Y118" s="43">
        <f>IFERROR(SUM(Y114:Y117),"0")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41"/>
      <c r="B119" s="441"/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1"/>
      <c r="N119" s="441"/>
      <c r="O119" s="442"/>
      <c r="P119" s="438" t="s">
        <v>40</v>
      </c>
      <c r="Q119" s="439"/>
      <c r="R119" s="439"/>
      <c r="S119" s="439"/>
      <c r="T119" s="439"/>
      <c r="U119" s="439"/>
      <c r="V119" s="440"/>
      <c r="W119" s="42" t="s">
        <v>0</v>
      </c>
      <c r="X119" s="43">
        <f>IFERROR(SUMPRODUCT(X114:X117*H114:H117),"0")</f>
        <v>0</v>
      </c>
      <c r="Y119" s="43">
        <f>IFERROR(SUMPRODUCT(Y114:Y117*H114:H117),"0")</f>
        <v>0</v>
      </c>
      <c r="Z119" s="42"/>
      <c r="AA119" s="67"/>
      <c r="AB119" s="67"/>
      <c r="AC119" s="67"/>
    </row>
    <row r="120" spans="1:68" ht="16.5" customHeight="1" x14ac:dyDescent="0.25">
      <c r="A120" s="432" t="s">
        <v>239</v>
      </c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  <c r="X120" s="432"/>
      <c r="Y120" s="432"/>
      <c r="Z120" s="432"/>
      <c r="AA120" s="65"/>
      <c r="AB120" s="65"/>
      <c r="AC120" s="82"/>
    </row>
    <row r="121" spans="1:68" ht="14.25" customHeight="1" x14ac:dyDescent="0.25">
      <c r="A121" s="433" t="s">
        <v>82</v>
      </c>
      <c r="B121" s="433"/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3"/>
      <c r="R121" s="433"/>
      <c r="S121" s="433"/>
      <c r="T121" s="433"/>
      <c r="U121" s="433"/>
      <c r="V121" s="433"/>
      <c r="W121" s="433"/>
      <c r="X121" s="433"/>
      <c r="Y121" s="433"/>
      <c r="Z121" s="433"/>
      <c r="AA121" s="66"/>
      <c r="AB121" s="66"/>
      <c r="AC121" s="83"/>
    </row>
    <row r="122" spans="1:68" ht="27" customHeight="1" x14ac:dyDescent="0.25">
      <c r="A122" s="63" t="s">
        <v>240</v>
      </c>
      <c r="B122" s="63" t="s">
        <v>241</v>
      </c>
      <c r="C122" s="36">
        <v>4301071074</v>
      </c>
      <c r="D122" s="434">
        <v>4620207491157</v>
      </c>
      <c r="E122" s="434"/>
      <c r="F122" s="62">
        <v>0.7</v>
      </c>
      <c r="G122" s="37">
        <v>10</v>
      </c>
      <c r="H122" s="62">
        <v>7</v>
      </c>
      <c r="I122" s="62">
        <v>7.28</v>
      </c>
      <c r="J122" s="37">
        <v>84</v>
      </c>
      <c r="K122" s="37" t="s">
        <v>87</v>
      </c>
      <c r="L122" s="37" t="s">
        <v>88</v>
      </c>
      <c r="M122" s="38" t="s">
        <v>86</v>
      </c>
      <c r="N122" s="38"/>
      <c r="O122" s="37">
        <v>180</v>
      </c>
      <c r="P122" s="489" t="s">
        <v>242</v>
      </c>
      <c r="Q122" s="436"/>
      <c r="R122" s="436"/>
      <c r="S122" s="436"/>
      <c r="T122" s="43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ref="Y122:Y127" si="18">IFERROR(IF(X122="","",X122),"")</f>
        <v>0</v>
      </c>
      <c r="Z122" s="41">
        <f t="shared" ref="Z122:Z127" si="19">IFERROR(IF(X122="","",X122*0.0155),"")</f>
        <v>0</v>
      </c>
      <c r="AA122" s="68" t="s">
        <v>46</v>
      </c>
      <c r="AB122" s="69" t="s">
        <v>244</v>
      </c>
      <c r="AC122" s="183" t="s">
        <v>243</v>
      </c>
      <c r="AG122" s="81"/>
      <c r="AJ122" s="87" t="s">
        <v>89</v>
      </c>
      <c r="AK122" s="87">
        <v>1</v>
      </c>
      <c r="BB122" s="184" t="s">
        <v>70</v>
      </c>
      <c r="BM122" s="81">
        <f t="shared" ref="BM122:BM127" si="20">IFERROR(X122*I122,"0")</f>
        <v>0</v>
      </c>
      <c r="BN122" s="81">
        <f t="shared" ref="BN122:BN127" si="21">IFERROR(Y122*I122,"0")</f>
        <v>0</v>
      </c>
      <c r="BO122" s="81">
        <f t="shared" ref="BO122:BO127" si="22">IFERROR(X122/J122,"0")</f>
        <v>0</v>
      </c>
      <c r="BP122" s="81">
        <f t="shared" ref="BP122:BP127" si="23">IFERROR(Y122/J122,"0")</f>
        <v>0</v>
      </c>
    </row>
    <row r="123" spans="1:68" ht="27" customHeight="1" x14ac:dyDescent="0.25">
      <c r="A123" s="63" t="s">
        <v>245</v>
      </c>
      <c r="B123" s="63" t="s">
        <v>246</v>
      </c>
      <c r="C123" s="36">
        <v>4301071051</v>
      </c>
      <c r="D123" s="434">
        <v>4607111039262</v>
      </c>
      <c r="E123" s="434"/>
      <c r="F123" s="62">
        <v>0.4</v>
      </c>
      <c r="G123" s="37">
        <v>16</v>
      </c>
      <c r="H123" s="62">
        <v>6.4</v>
      </c>
      <c r="I123" s="62">
        <v>6.7195999999999998</v>
      </c>
      <c r="J123" s="37">
        <v>84</v>
      </c>
      <c r="K123" s="37" t="s">
        <v>87</v>
      </c>
      <c r="L123" s="37" t="s">
        <v>88</v>
      </c>
      <c r="M123" s="38" t="s">
        <v>86</v>
      </c>
      <c r="N123" s="38"/>
      <c r="O123" s="37">
        <v>180</v>
      </c>
      <c r="P123" s="4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3" s="436"/>
      <c r="R123" s="436"/>
      <c r="S123" s="436"/>
      <c r="T123" s="437"/>
      <c r="U123" s="39" t="s">
        <v>46</v>
      </c>
      <c r="V123" s="39" t="s">
        <v>46</v>
      </c>
      <c r="W123" s="40" t="s">
        <v>39</v>
      </c>
      <c r="X123" s="58">
        <v>0</v>
      </c>
      <c r="Y123" s="55">
        <f t="shared" si="18"/>
        <v>0</v>
      </c>
      <c r="Z123" s="41">
        <f t="shared" si="19"/>
        <v>0</v>
      </c>
      <c r="AA123" s="68" t="s">
        <v>46</v>
      </c>
      <c r="AB123" s="69" t="s">
        <v>46</v>
      </c>
      <c r="AC123" s="185" t="s">
        <v>180</v>
      </c>
      <c r="AG123" s="81"/>
      <c r="AJ123" s="87" t="s">
        <v>89</v>
      </c>
      <c r="AK123" s="87">
        <v>1</v>
      </c>
      <c r="BB123" s="186" t="s">
        <v>70</v>
      </c>
      <c r="BM123" s="81">
        <f t="shared" si="20"/>
        <v>0</v>
      </c>
      <c r="BN123" s="81">
        <f t="shared" si="21"/>
        <v>0</v>
      </c>
      <c r="BO123" s="81">
        <f t="shared" si="22"/>
        <v>0</v>
      </c>
      <c r="BP123" s="81">
        <f t="shared" si="23"/>
        <v>0</v>
      </c>
    </row>
    <row r="124" spans="1:68" ht="27" customHeight="1" x14ac:dyDescent="0.25">
      <c r="A124" s="63" t="s">
        <v>247</v>
      </c>
      <c r="B124" s="63" t="s">
        <v>248</v>
      </c>
      <c r="C124" s="36">
        <v>4301071038</v>
      </c>
      <c r="D124" s="434">
        <v>4607111039248</v>
      </c>
      <c r="E124" s="434"/>
      <c r="F124" s="62">
        <v>0.7</v>
      </c>
      <c r="G124" s="37">
        <v>10</v>
      </c>
      <c r="H124" s="62">
        <v>7</v>
      </c>
      <c r="I124" s="62">
        <v>7.3</v>
      </c>
      <c r="J124" s="37">
        <v>84</v>
      </c>
      <c r="K124" s="37" t="s">
        <v>87</v>
      </c>
      <c r="L124" s="37" t="s">
        <v>88</v>
      </c>
      <c r="M124" s="38" t="s">
        <v>86</v>
      </c>
      <c r="N124" s="38"/>
      <c r="O124" s="37">
        <v>180</v>
      </c>
      <c r="P124" s="4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4" s="436"/>
      <c r="R124" s="436"/>
      <c r="S124" s="436"/>
      <c r="T124" s="437"/>
      <c r="U124" s="39" t="s">
        <v>46</v>
      </c>
      <c r="V124" s="39" t="s">
        <v>46</v>
      </c>
      <c r="W124" s="40" t="s">
        <v>39</v>
      </c>
      <c r="X124" s="58">
        <v>0</v>
      </c>
      <c r="Y124" s="55">
        <f t="shared" si="18"/>
        <v>0</v>
      </c>
      <c r="Z124" s="41">
        <f t="shared" si="19"/>
        <v>0</v>
      </c>
      <c r="AA124" s="68" t="s">
        <v>46</v>
      </c>
      <c r="AB124" s="69" t="s">
        <v>46</v>
      </c>
      <c r="AC124" s="187" t="s">
        <v>180</v>
      </c>
      <c r="AG124" s="81"/>
      <c r="AJ124" s="87" t="s">
        <v>89</v>
      </c>
      <c r="AK124" s="87">
        <v>1</v>
      </c>
      <c r="BB124" s="188" t="s">
        <v>70</v>
      </c>
      <c r="BM124" s="81">
        <f t="shared" si="20"/>
        <v>0</v>
      </c>
      <c r="BN124" s="81">
        <f t="shared" si="21"/>
        <v>0</v>
      </c>
      <c r="BO124" s="81">
        <f t="shared" si="22"/>
        <v>0</v>
      </c>
      <c r="BP124" s="81">
        <f t="shared" si="23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4301070976</v>
      </c>
      <c r="D125" s="434">
        <v>4607111034144</v>
      </c>
      <c r="E125" s="434"/>
      <c r="F125" s="62">
        <v>0.9</v>
      </c>
      <c r="G125" s="37">
        <v>8</v>
      </c>
      <c r="H125" s="62">
        <v>7.2</v>
      </c>
      <c r="I125" s="62">
        <v>7.4859999999999998</v>
      </c>
      <c r="J125" s="37">
        <v>84</v>
      </c>
      <c r="K125" s="37" t="s">
        <v>87</v>
      </c>
      <c r="L125" s="37" t="s">
        <v>88</v>
      </c>
      <c r="M125" s="38" t="s">
        <v>86</v>
      </c>
      <c r="N125" s="38"/>
      <c r="O125" s="37">
        <v>180</v>
      </c>
      <c r="P125" s="4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5" s="436"/>
      <c r="R125" s="436"/>
      <c r="S125" s="436"/>
      <c r="T125" s="437"/>
      <c r="U125" s="39" t="s">
        <v>46</v>
      </c>
      <c r="V125" s="39" t="s">
        <v>46</v>
      </c>
      <c r="W125" s="40" t="s">
        <v>39</v>
      </c>
      <c r="X125" s="58">
        <v>0</v>
      </c>
      <c r="Y125" s="55">
        <f t="shared" si="18"/>
        <v>0</v>
      </c>
      <c r="Z125" s="41">
        <f t="shared" si="19"/>
        <v>0</v>
      </c>
      <c r="AA125" s="68" t="s">
        <v>46</v>
      </c>
      <c r="AB125" s="69" t="s">
        <v>46</v>
      </c>
      <c r="AC125" s="189" t="s">
        <v>180</v>
      </c>
      <c r="AG125" s="81"/>
      <c r="AJ125" s="87" t="s">
        <v>89</v>
      </c>
      <c r="AK125" s="87">
        <v>1</v>
      </c>
      <c r="BB125" s="190" t="s">
        <v>70</v>
      </c>
      <c r="BM125" s="81">
        <f t="shared" si="20"/>
        <v>0</v>
      </c>
      <c r="BN125" s="81">
        <f t="shared" si="21"/>
        <v>0</v>
      </c>
      <c r="BO125" s="81">
        <f t="shared" si="22"/>
        <v>0</v>
      </c>
      <c r="BP125" s="81">
        <f t="shared" si="23"/>
        <v>0</v>
      </c>
    </row>
    <row r="126" spans="1:68" ht="27" customHeight="1" x14ac:dyDescent="0.25">
      <c r="A126" s="63" t="s">
        <v>251</v>
      </c>
      <c r="B126" s="63" t="s">
        <v>252</v>
      </c>
      <c r="C126" s="36">
        <v>4301071049</v>
      </c>
      <c r="D126" s="434">
        <v>4607111039293</v>
      </c>
      <c r="E126" s="434"/>
      <c r="F126" s="62">
        <v>0.4</v>
      </c>
      <c r="G126" s="37">
        <v>16</v>
      </c>
      <c r="H126" s="62">
        <v>6.4</v>
      </c>
      <c r="I126" s="62">
        <v>6.7195999999999998</v>
      </c>
      <c r="J126" s="37">
        <v>84</v>
      </c>
      <c r="K126" s="37" t="s">
        <v>87</v>
      </c>
      <c r="L126" s="37" t="s">
        <v>88</v>
      </c>
      <c r="M126" s="38" t="s">
        <v>86</v>
      </c>
      <c r="N126" s="38"/>
      <c r="O126" s="37">
        <v>180</v>
      </c>
      <c r="P126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6" s="436"/>
      <c r="R126" s="436"/>
      <c r="S126" s="436"/>
      <c r="T126" s="437"/>
      <c r="U126" s="39" t="s">
        <v>46</v>
      </c>
      <c r="V126" s="39" t="s">
        <v>46</v>
      </c>
      <c r="W126" s="40" t="s">
        <v>39</v>
      </c>
      <c r="X126" s="58">
        <v>0</v>
      </c>
      <c r="Y126" s="55">
        <f t="shared" si="18"/>
        <v>0</v>
      </c>
      <c r="Z126" s="41">
        <f t="shared" si="19"/>
        <v>0</v>
      </c>
      <c r="AA126" s="68" t="s">
        <v>46</v>
      </c>
      <c r="AB126" s="69" t="s">
        <v>46</v>
      </c>
      <c r="AC126" s="191" t="s">
        <v>180</v>
      </c>
      <c r="AG126" s="81"/>
      <c r="AJ126" s="87" t="s">
        <v>89</v>
      </c>
      <c r="AK126" s="87">
        <v>1</v>
      </c>
      <c r="BB126" s="192" t="s">
        <v>70</v>
      </c>
      <c r="BM126" s="81">
        <f t="shared" si="20"/>
        <v>0</v>
      </c>
      <c r="BN126" s="81">
        <f t="shared" si="21"/>
        <v>0</v>
      </c>
      <c r="BO126" s="81">
        <f t="shared" si="22"/>
        <v>0</v>
      </c>
      <c r="BP126" s="81">
        <f t="shared" si="23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4301071039</v>
      </c>
      <c r="D127" s="434">
        <v>4607111039279</v>
      </c>
      <c r="E127" s="434"/>
      <c r="F127" s="62">
        <v>0.7</v>
      </c>
      <c r="G127" s="37">
        <v>10</v>
      </c>
      <c r="H127" s="62">
        <v>7</v>
      </c>
      <c r="I127" s="62">
        <v>7.3</v>
      </c>
      <c r="J127" s="37">
        <v>84</v>
      </c>
      <c r="K127" s="37" t="s">
        <v>87</v>
      </c>
      <c r="L127" s="37" t="s">
        <v>88</v>
      </c>
      <c r="M127" s="38" t="s">
        <v>86</v>
      </c>
      <c r="N127" s="38"/>
      <c r="O127" s="37">
        <v>180</v>
      </c>
      <c r="P127" s="4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7" s="436"/>
      <c r="R127" s="436"/>
      <c r="S127" s="436"/>
      <c r="T127" s="437"/>
      <c r="U127" s="39" t="s">
        <v>46</v>
      </c>
      <c r="V127" s="39" t="s">
        <v>46</v>
      </c>
      <c r="W127" s="40" t="s">
        <v>39</v>
      </c>
      <c r="X127" s="58">
        <v>0</v>
      </c>
      <c r="Y127" s="55">
        <f t="shared" si="18"/>
        <v>0</v>
      </c>
      <c r="Z127" s="41">
        <f t="shared" si="19"/>
        <v>0</v>
      </c>
      <c r="AA127" s="68" t="s">
        <v>46</v>
      </c>
      <c r="AB127" s="69" t="s">
        <v>46</v>
      </c>
      <c r="AC127" s="193" t="s">
        <v>180</v>
      </c>
      <c r="AG127" s="81"/>
      <c r="AJ127" s="87" t="s">
        <v>89</v>
      </c>
      <c r="AK127" s="87">
        <v>1</v>
      </c>
      <c r="BB127" s="194" t="s">
        <v>70</v>
      </c>
      <c r="BM127" s="81">
        <f t="shared" si="20"/>
        <v>0</v>
      </c>
      <c r="BN127" s="81">
        <f t="shared" si="21"/>
        <v>0</v>
      </c>
      <c r="BO127" s="81">
        <f t="shared" si="22"/>
        <v>0</v>
      </c>
      <c r="BP127" s="81">
        <f t="shared" si="23"/>
        <v>0</v>
      </c>
    </row>
    <row r="128" spans="1:68" x14ac:dyDescent="0.2">
      <c r="A128" s="441"/>
      <c r="B128" s="441"/>
      <c r="C128" s="441"/>
      <c r="D128" s="441"/>
      <c r="E128" s="441"/>
      <c r="F128" s="441"/>
      <c r="G128" s="441"/>
      <c r="H128" s="441"/>
      <c r="I128" s="441"/>
      <c r="J128" s="441"/>
      <c r="K128" s="441"/>
      <c r="L128" s="441"/>
      <c r="M128" s="441"/>
      <c r="N128" s="441"/>
      <c r="O128" s="442"/>
      <c r="P128" s="438" t="s">
        <v>40</v>
      </c>
      <c r="Q128" s="439"/>
      <c r="R128" s="439"/>
      <c r="S128" s="439"/>
      <c r="T128" s="439"/>
      <c r="U128" s="439"/>
      <c r="V128" s="440"/>
      <c r="W128" s="42" t="s">
        <v>39</v>
      </c>
      <c r="X128" s="43">
        <f>IFERROR(SUM(X122:X127),"0")</f>
        <v>0</v>
      </c>
      <c r="Y128" s="43">
        <f>IFERROR(SUM(Y122:Y127),"0")</f>
        <v>0</v>
      </c>
      <c r="Z128" s="43">
        <f>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441"/>
      <c r="B129" s="441"/>
      <c r="C129" s="441"/>
      <c r="D129" s="441"/>
      <c r="E129" s="441"/>
      <c r="F129" s="441"/>
      <c r="G129" s="441"/>
      <c r="H129" s="441"/>
      <c r="I129" s="441"/>
      <c r="J129" s="441"/>
      <c r="K129" s="441"/>
      <c r="L129" s="441"/>
      <c r="M129" s="441"/>
      <c r="N129" s="441"/>
      <c r="O129" s="442"/>
      <c r="P129" s="438" t="s">
        <v>40</v>
      </c>
      <c r="Q129" s="439"/>
      <c r="R129" s="439"/>
      <c r="S129" s="439"/>
      <c r="T129" s="439"/>
      <c r="U129" s="439"/>
      <c r="V129" s="440"/>
      <c r="W129" s="42" t="s">
        <v>0</v>
      </c>
      <c r="X129" s="43">
        <f>IFERROR(SUMPRODUCT(X122:X127*H122:H127),"0")</f>
        <v>0</v>
      </c>
      <c r="Y129" s="43">
        <f>IFERROR(SUMPRODUCT(Y122:Y127*H122:H127),"0")</f>
        <v>0</v>
      </c>
      <c r="Z129" s="42"/>
      <c r="AA129" s="67"/>
      <c r="AB129" s="67"/>
      <c r="AC129" s="67"/>
    </row>
    <row r="130" spans="1:68" ht="14.25" customHeight="1" x14ac:dyDescent="0.25">
      <c r="A130" s="433" t="s">
        <v>166</v>
      </c>
      <c r="B130" s="433"/>
      <c r="C130" s="433"/>
      <c r="D130" s="433"/>
      <c r="E130" s="433"/>
      <c r="F130" s="433"/>
      <c r="G130" s="433"/>
      <c r="H130" s="433"/>
      <c r="I130" s="433"/>
      <c r="J130" s="433"/>
      <c r="K130" s="433"/>
      <c r="L130" s="433"/>
      <c r="M130" s="433"/>
      <c r="N130" s="433"/>
      <c r="O130" s="433"/>
      <c r="P130" s="433"/>
      <c r="Q130" s="433"/>
      <c r="R130" s="433"/>
      <c r="S130" s="433"/>
      <c r="T130" s="433"/>
      <c r="U130" s="433"/>
      <c r="V130" s="433"/>
      <c r="W130" s="433"/>
      <c r="X130" s="433"/>
      <c r="Y130" s="433"/>
      <c r="Z130" s="433"/>
      <c r="AA130" s="66"/>
      <c r="AB130" s="66"/>
      <c r="AC130" s="83"/>
    </row>
    <row r="131" spans="1:68" ht="27" customHeight="1" x14ac:dyDescent="0.25">
      <c r="A131" s="63" t="s">
        <v>255</v>
      </c>
      <c r="B131" s="63" t="s">
        <v>256</v>
      </c>
      <c r="C131" s="36">
        <v>4301135670</v>
      </c>
      <c r="D131" s="434">
        <v>4620207490983</v>
      </c>
      <c r="E131" s="434"/>
      <c r="F131" s="62">
        <v>0.22</v>
      </c>
      <c r="G131" s="37">
        <v>12</v>
      </c>
      <c r="H131" s="62">
        <v>2.64</v>
      </c>
      <c r="I131" s="62">
        <v>3.3435999999999999</v>
      </c>
      <c r="J131" s="37">
        <v>70</v>
      </c>
      <c r="K131" s="37" t="s">
        <v>97</v>
      </c>
      <c r="L131" s="37" t="s">
        <v>88</v>
      </c>
      <c r="M131" s="38" t="s">
        <v>86</v>
      </c>
      <c r="N131" s="38"/>
      <c r="O131" s="37">
        <v>180</v>
      </c>
      <c r="P131" s="495" t="s">
        <v>257</v>
      </c>
      <c r="Q131" s="436"/>
      <c r="R131" s="436"/>
      <c r="S131" s="436"/>
      <c r="T131" s="43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244</v>
      </c>
      <c r="AC131" s="195" t="s">
        <v>258</v>
      </c>
      <c r="AG131" s="81"/>
      <c r="AJ131" s="87" t="s">
        <v>89</v>
      </c>
      <c r="AK131" s="87">
        <v>1</v>
      </c>
      <c r="BB131" s="196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41"/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2"/>
      <c r="P132" s="438" t="s">
        <v>40</v>
      </c>
      <c r="Q132" s="439"/>
      <c r="R132" s="439"/>
      <c r="S132" s="439"/>
      <c r="T132" s="439"/>
      <c r="U132" s="439"/>
      <c r="V132" s="440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441"/>
      <c r="B133" s="441"/>
      <c r="C133" s="441"/>
      <c r="D133" s="441"/>
      <c r="E133" s="441"/>
      <c r="F133" s="441"/>
      <c r="G133" s="441"/>
      <c r="H133" s="441"/>
      <c r="I133" s="441"/>
      <c r="J133" s="441"/>
      <c r="K133" s="441"/>
      <c r="L133" s="441"/>
      <c r="M133" s="441"/>
      <c r="N133" s="441"/>
      <c r="O133" s="442"/>
      <c r="P133" s="438" t="s">
        <v>40</v>
      </c>
      <c r="Q133" s="439"/>
      <c r="R133" s="439"/>
      <c r="S133" s="439"/>
      <c r="T133" s="439"/>
      <c r="U133" s="439"/>
      <c r="V133" s="440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432" t="s">
        <v>259</v>
      </c>
      <c r="B134" s="432"/>
      <c r="C134" s="432"/>
      <c r="D134" s="432"/>
      <c r="E134" s="432"/>
      <c r="F134" s="432"/>
      <c r="G134" s="432"/>
      <c r="H134" s="432"/>
      <c r="I134" s="432"/>
      <c r="J134" s="432"/>
      <c r="K134" s="432"/>
      <c r="L134" s="432"/>
      <c r="M134" s="432"/>
      <c r="N134" s="432"/>
      <c r="O134" s="432"/>
      <c r="P134" s="432"/>
      <c r="Q134" s="432"/>
      <c r="R134" s="432"/>
      <c r="S134" s="432"/>
      <c r="T134" s="432"/>
      <c r="U134" s="432"/>
      <c r="V134" s="432"/>
      <c r="W134" s="432"/>
      <c r="X134" s="432"/>
      <c r="Y134" s="432"/>
      <c r="Z134" s="432"/>
      <c r="AA134" s="65"/>
      <c r="AB134" s="65"/>
      <c r="AC134" s="82"/>
    </row>
    <row r="135" spans="1:68" ht="14.25" customHeight="1" x14ac:dyDescent="0.25">
      <c r="A135" s="433" t="s">
        <v>166</v>
      </c>
      <c r="B135" s="433"/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  <c r="R135" s="433"/>
      <c r="S135" s="433"/>
      <c r="T135" s="433"/>
      <c r="U135" s="433"/>
      <c r="V135" s="433"/>
      <c r="W135" s="433"/>
      <c r="X135" s="433"/>
      <c r="Y135" s="433"/>
      <c r="Z135" s="433"/>
      <c r="AA135" s="66"/>
      <c r="AB135" s="66"/>
      <c r="AC135" s="83"/>
    </row>
    <row r="136" spans="1:68" ht="27" customHeight="1" x14ac:dyDescent="0.25">
      <c r="A136" s="63" t="s">
        <v>260</v>
      </c>
      <c r="B136" s="63" t="s">
        <v>261</v>
      </c>
      <c r="C136" s="36">
        <v>4301135533</v>
      </c>
      <c r="D136" s="434">
        <v>4607111034014</v>
      </c>
      <c r="E136" s="434"/>
      <c r="F136" s="62">
        <v>0.25</v>
      </c>
      <c r="G136" s="37">
        <v>12</v>
      </c>
      <c r="H136" s="62">
        <v>3</v>
      </c>
      <c r="I136" s="62">
        <v>3.7035999999999998</v>
      </c>
      <c r="J136" s="37">
        <v>70</v>
      </c>
      <c r="K136" s="37" t="s">
        <v>97</v>
      </c>
      <c r="L136" s="37" t="s">
        <v>88</v>
      </c>
      <c r="M136" s="38" t="s">
        <v>86</v>
      </c>
      <c r="N136" s="38"/>
      <c r="O136" s="37">
        <v>180</v>
      </c>
      <c r="P136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6" s="436"/>
      <c r="R136" s="436"/>
      <c r="S136" s="436"/>
      <c r="T136" s="43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97" t="s">
        <v>262</v>
      </c>
      <c r="AG136" s="81"/>
      <c r="AJ136" s="87" t="s">
        <v>89</v>
      </c>
      <c r="AK136" s="87">
        <v>1</v>
      </c>
      <c r="BB136" s="198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263</v>
      </c>
      <c r="B137" s="63" t="s">
        <v>264</v>
      </c>
      <c r="C137" s="36">
        <v>4301135532</v>
      </c>
      <c r="D137" s="434">
        <v>4607111033994</v>
      </c>
      <c r="E137" s="434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97</v>
      </c>
      <c r="L137" s="37" t="s">
        <v>88</v>
      </c>
      <c r="M137" s="38" t="s">
        <v>86</v>
      </c>
      <c r="N137" s="38"/>
      <c r="O137" s="37">
        <v>180</v>
      </c>
      <c r="P137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7" s="436"/>
      <c r="R137" s="436"/>
      <c r="S137" s="436"/>
      <c r="T137" s="43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9" t="s">
        <v>187</v>
      </c>
      <c r="AG137" s="81"/>
      <c r="AJ137" s="87" t="s">
        <v>89</v>
      </c>
      <c r="AK137" s="87">
        <v>1</v>
      </c>
      <c r="BB137" s="200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41"/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2"/>
      <c r="P138" s="438" t="s">
        <v>40</v>
      </c>
      <c r="Q138" s="439"/>
      <c r="R138" s="439"/>
      <c r="S138" s="439"/>
      <c r="T138" s="439"/>
      <c r="U138" s="439"/>
      <c r="V138" s="440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41"/>
      <c r="B139" s="441"/>
      <c r="C139" s="441"/>
      <c r="D139" s="441"/>
      <c r="E139" s="441"/>
      <c r="F139" s="441"/>
      <c r="G139" s="441"/>
      <c r="H139" s="441"/>
      <c r="I139" s="441"/>
      <c r="J139" s="441"/>
      <c r="K139" s="441"/>
      <c r="L139" s="441"/>
      <c r="M139" s="441"/>
      <c r="N139" s="441"/>
      <c r="O139" s="442"/>
      <c r="P139" s="438" t="s">
        <v>40</v>
      </c>
      <c r="Q139" s="439"/>
      <c r="R139" s="439"/>
      <c r="S139" s="439"/>
      <c r="T139" s="439"/>
      <c r="U139" s="439"/>
      <c r="V139" s="440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32" t="s">
        <v>265</v>
      </c>
      <c r="B140" s="432"/>
      <c r="C140" s="432"/>
      <c r="D140" s="432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Z140" s="432"/>
      <c r="AA140" s="65"/>
      <c r="AB140" s="65"/>
      <c r="AC140" s="82"/>
    </row>
    <row r="141" spans="1:68" ht="14.25" customHeight="1" x14ac:dyDescent="0.25">
      <c r="A141" s="433" t="s">
        <v>166</v>
      </c>
      <c r="B141" s="433"/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Z141" s="433"/>
      <c r="AA141" s="66"/>
      <c r="AB141" s="66"/>
      <c r="AC141" s="83"/>
    </row>
    <row r="142" spans="1:68" ht="27" customHeight="1" x14ac:dyDescent="0.25">
      <c r="A142" s="63" t="s">
        <v>266</v>
      </c>
      <c r="B142" s="63" t="s">
        <v>267</v>
      </c>
      <c r="C142" s="36">
        <v>4301135311</v>
      </c>
      <c r="D142" s="434">
        <v>4607111039095</v>
      </c>
      <c r="E142" s="434"/>
      <c r="F142" s="62">
        <v>0.25</v>
      </c>
      <c r="G142" s="37">
        <v>12</v>
      </c>
      <c r="H142" s="62">
        <v>3</v>
      </c>
      <c r="I142" s="62">
        <v>3.7480000000000002</v>
      </c>
      <c r="J142" s="37">
        <v>70</v>
      </c>
      <c r="K142" s="37" t="s">
        <v>97</v>
      </c>
      <c r="L142" s="37" t="s">
        <v>88</v>
      </c>
      <c r="M142" s="38" t="s">
        <v>86</v>
      </c>
      <c r="N142" s="38"/>
      <c r="O142" s="37">
        <v>180</v>
      </c>
      <c r="P142" s="4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2" s="436"/>
      <c r="R142" s="436"/>
      <c r="S142" s="436"/>
      <c r="T142" s="43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201" t="s">
        <v>268</v>
      </c>
      <c r="AG142" s="81"/>
      <c r="AJ142" s="87" t="s">
        <v>89</v>
      </c>
      <c r="AK142" s="87">
        <v>1</v>
      </c>
      <c r="BB142" s="202" t="s">
        <v>96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16.5" customHeight="1" x14ac:dyDescent="0.25">
      <c r="A143" s="63" t="s">
        <v>269</v>
      </c>
      <c r="B143" s="63" t="s">
        <v>270</v>
      </c>
      <c r="C143" s="36">
        <v>4301135534</v>
      </c>
      <c r="D143" s="434">
        <v>4607111034199</v>
      </c>
      <c r="E143" s="434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9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3" s="436"/>
      <c r="R143" s="436"/>
      <c r="S143" s="436"/>
      <c r="T143" s="43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203" t="s">
        <v>271</v>
      </c>
      <c r="AG143" s="81"/>
      <c r="AJ143" s="87" t="s">
        <v>89</v>
      </c>
      <c r="AK143" s="87">
        <v>1</v>
      </c>
      <c r="BB143" s="204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41"/>
      <c r="B144" s="441"/>
      <c r="C144" s="441"/>
      <c r="D144" s="441"/>
      <c r="E144" s="441"/>
      <c r="F144" s="441"/>
      <c r="G144" s="441"/>
      <c r="H144" s="441"/>
      <c r="I144" s="441"/>
      <c r="J144" s="441"/>
      <c r="K144" s="441"/>
      <c r="L144" s="441"/>
      <c r="M144" s="441"/>
      <c r="N144" s="441"/>
      <c r="O144" s="442"/>
      <c r="P144" s="438" t="s">
        <v>40</v>
      </c>
      <c r="Q144" s="439"/>
      <c r="R144" s="439"/>
      <c r="S144" s="439"/>
      <c r="T144" s="439"/>
      <c r="U144" s="439"/>
      <c r="V144" s="440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41"/>
      <c r="B145" s="441"/>
      <c r="C145" s="441"/>
      <c r="D145" s="441"/>
      <c r="E145" s="441"/>
      <c r="F145" s="441"/>
      <c r="G145" s="441"/>
      <c r="H145" s="441"/>
      <c r="I145" s="441"/>
      <c r="J145" s="441"/>
      <c r="K145" s="441"/>
      <c r="L145" s="441"/>
      <c r="M145" s="441"/>
      <c r="N145" s="441"/>
      <c r="O145" s="442"/>
      <c r="P145" s="438" t="s">
        <v>40</v>
      </c>
      <c r="Q145" s="439"/>
      <c r="R145" s="439"/>
      <c r="S145" s="439"/>
      <c r="T145" s="439"/>
      <c r="U145" s="439"/>
      <c r="V145" s="440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32" t="s">
        <v>272</v>
      </c>
      <c r="B146" s="432"/>
      <c r="C146" s="432"/>
      <c r="D146" s="432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Z146" s="432"/>
      <c r="AA146" s="65"/>
      <c r="AB146" s="65"/>
      <c r="AC146" s="82"/>
    </row>
    <row r="147" spans="1:68" ht="14.25" customHeight="1" x14ac:dyDescent="0.25">
      <c r="A147" s="433" t="s">
        <v>166</v>
      </c>
      <c r="B147" s="433"/>
      <c r="C147" s="433"/>
      <c r="D147" s="433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Z147" s="433"/>
      <c r="AA147" s="66"/>
      <c r="AB147" s="66"/>
      <c r="AC147" s="83"/>
    </row>
    <row r="148" spans="1:68" ht="27" customHeight="1" x14ac:dyDescent="0.25">
      <c r="A148" s="63" t="s">
        <v>273</v>
      </c>
      <c r="B148" s="63" t="s">
        <v>274</v>
      </c>
      <c r="C148" s="36">
        <v>4301135275</v>
      </c>
      <c r="D148" s="434">
        <v>4607111034380</v>
      </c>
      <c r="E148" s="434"/>
      <c r="F148" s="62">
        <v>0.25</v>
      </c>
      <c r="G148" s="37">
        <v>12</v>
      </c>
      <c r="H148" s="62">
        <v>3</v>
      </c>
      <c r="I148" s="62">
        <v>3.28</v>
      </c>
      <c r="J148" s="37">
        <v>70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50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8" s="436"/>
      <c r="R148" s="436"/>
      <c r="S148" s="436"/>
      <c r="T148" s="43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IFERROR(IF(X148="","",X148*0.01788),"")</f>
        <v>0</v>
      </c>
      <c r="AA148" s="68" t="s">
        <v>46</v>
      </c>
      <c r="AB148" s="69" t="s">
        <v>46</v>
      </c>
      <c r="AC148" s="205" t="s">
        <v>275</v>
      </c>
      <c r="AG148" s="81"/>
      <c r="AJ148" s="87" t="s">
        <v>89</v>
      </c>
      <c r="AK148" s="87">
        <v>1</v>
      </c>
      <c r="BB148" s="206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276</v>
      </c>
      <c r="B149" s="63" t="s">
        <v>277</v>
      </c>
      <c r="C149" s="36">
        <v>4301135277</v>
      </c>
      <c r="D149" s="434">
        <v>4607111034397</v>
      </c>
      <c r="E149" s="434"/>
      <c r="F149" s="62">
        <v>0.25</v>
      </c>
      <c r="G149" s="37">
        <v>12</v>
      </c>
      <c r="H149" s="62">
        <v>3</v>
      </c>
      <c r="I149" s="62">
        <v>3.28</v>
      </c>
      <c r="J149" s="37">
        <v>70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50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436"/>
      <c r="R149" s="436"/>
      <c r="S149" s="436"/>
      <c r="T149" s="437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207" t="s">
        <v>262</v>
      </c>
      <c r="AG149" s="81"/>
      <c r="AJ149" s="87" t="s">
        <v>89</v>
      </c>
      <c r="AK149" s="87">
        <v>1</v>
      </c>
      <c r="BB149" s="208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41"/>
      <c r="B150" s="441"/>
      <c r="C150" s="441"/>
      <c r="D150" s="441"/>
      <c r="E150" s="441"/>
      <c r="F150" s="441"/>
      <c r="G150" s="441"/>
      <c r="H150" s="441"/>
      <c r="I150" s="441"/>
      <c r="J150" s="441"/>
      <c r="K150" s="441"/>
      <c r="L150" s="441"/>
      <c r="M150" s="441"/>
      <c r="N150" s="441"/>
      <c r="O150" s="442"/>
      <c r="P150" s="438" t="s">
        <v>40</v>
      </c>
      <c r="Q150" s="439"/>
      <c r="R150" s="439"/>
      <c r="S150" s="439"/>
      <c r="T150" s="439"/>
      <c r="U150" s="439"/>
      <c r="V150" s="440"/>
      <c r="W150" s="42" t="s">
        <v>39</v>
      </c>
      <c r="X150" s="43">
        <f>IFERROR(SUM(X148:X149),"0")</f>
        <v>0</v>
      </c>
      <c r="Y150" s="43">
        <f>IFERROR(SUM(Y148:Y149),"0")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441"/>
      <c r="B151" s="441"/>
      <c r="C151" s="441"/>
      <c r="D151" s="441"/>
      <c r="E151" s="441"/>
      <c r="F151" s="441"/>
      <c r="G151" s="441"/>
      <c r="H151" s="441"/>
      <c r="I151" s="441"/>
      <c r="J151" s="441"/>
      <c r="K151" s="441"/>
      <c r="L151" s="441"/>
      <c r="M151" s="441"/>
      <c r="N151" s="441"/>
      <c r="O151" s="442"/>
      <c r="P151" s="438" t="s">
        <v>40</v>
      </c>
      <c r="Q151" s="439"/>
      <c r="R151" s="439"/>
      <c r="S151" s="439"/>
      <c r="T151" s="439"/>
      <c r="U151" s="439"/>
      <c r="V151" s="440"/>
      <c r="W151" s="42" t="s">
        <v>0</v>
      </c>
      <c r="X151" s="43">
        <f>IFERROR(SUMPRODUCT(X148:X149*H148:H149),"0")</f>
        <v>0</v>
      </c>
      <c r="Y151" s="43">
        <f>IFERROR(SUMPRODUCT(Y148:Y149*H148:H149),"0")</f>
        <v>0</v>
      </c>
      <c r="Z151" s="42"/>
      <c r="AA151" s="67"/>
      <c r="AB151" s="67"/>
      <c r="AC151" s="67"/>
    </row>
    <row r="152" spans="1:68" ht="16.5" customHeight="1" x14ac:dyDescent="0.25">
      <c r="A152" s="432" t="s">
        <v>278</v>
      </c>
      <c r="B152" s="432"/>
      <c r="C152" s="432"/>
      <c r="D152" s="432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Z152" s="432"/>
      <c r="AA152" s="65"/>
      <c r="AB152" s="65"/>
      <c r="AC152" s="82"/>
    </row>
    <row r="153" spans="1:68" ht="14.25" customHeight="1" x14ac:dyDescent="0.25">
      <c r="A153" s="433" t="s">
        <v>166</v>
      </c>
      <c r="B153" s="433"/>
      <c r="C153" s="433"/>
      <c r="D153" s="433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3"/>
      <c r="Z153" s="433"/>
      <c r="AA153" s="66"/>
      <c r="AB153" s="66"/>
      <c r="AC153" s="83"/>
    </row>
    <row r="154" spans="1:68" ht="27" customHeight="1" x14ac:dyDescent="0.25">
      <c r="A154" s="63" t="s">
        <v>279</v>
      </c>
      <c r="B154" s="63" t="s">
        <v>280</v>
      </c>
      <c r="C154" s="36">
        <v>4301135183</v>
      </c>
      <c r="D154" s="434">
        <v>4607111035806</v>
      </c>
      <c r="E154" s="434"/>
      <c r="F154" s="62">
        <v>0.25</v>
      </c>
      <c r="G154" s="37">
        <v>12</v>
      </c>
      <c r="H154" s="62">
        <v>3</v>
      </c>
      <c r="I154" s="62">
        <v>3.7035999999999998</v>
      </c>
      <c r="J154" s="37">
        <v>70</v>
      </c>
      <c r="K154" s="37" t="s">
        <v>97</v>
      </c>
      <c r="L154" s="37" t="s">
        <v>88</v>
      </c>
      <c r="M154" s="38" t="s">
        <v>86</v>
      </c>
      <c r="N154" s="38"/>
      <c r="O154" s="37">
        <v>180</v>
      </c>
      <c r="P154" s="502" t="str">
        <f>HYPERLINK("https://abi.ru/products/Замороженные/Горячая штучка/Пекерсы/Снеки/P003430/","Снеки «Пекерсы с индейкой в сливочном соусе» Фикс.вес 0,25 Лоток ТМ «Горячая штучка»")</f>
        <v>Снеки «Пекерсы с индейкой в сливочном соусе» Фикс.вес 0,25 Лоток ТМ «Горячая штучка»</v>
      </c>
      <c r="Q154" s="436"/>
      <c r="R154" s="436"/>
      <c r="S154" s="436"/>
      <c r="T154" s="43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IFERROR(IF(X154="","",X154*0.01788),"")</f>
        <v>0</v>
      </c>
      <c r="AA154" s="68" t="s">
        <v>46</v>
      </c>
      <c r="AB154" s="69" t="s">
        <v>46</v>
      </c>
      <c r="AC154" s="209" t="s">
        <v>281</v>
      </c>
      <c r="AG154" s="81"/>
      <c r="AJ154" s="87" t="s">
        <v>89</v>
      </c>
      <c r="AK154" s="87">
        <v>1</v>
      </c>
      <c r="BB154" s="210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282</v>
      </c>
      <c r="B155" s="63" t="s">
        <v>283</v>
      </c>
      <c r="C155" s="36">
        <v>4301135570</v>
      </c>
      <c r="D155" s="434">
        <v>4607111035806</v>
      </c>
      <c r="E155" s="434"/>
      <c r="F155" s="62">
        <v>0.25</v>
      </c>
      <c r="G155" s="37">
        <v>12</v>
      </c>
      <c r="H155" s="62">
        <v>3</v>
      </c>
      <c r="I155" s="62">
        <v>3.7035999999999998</v>
      </c>
      <c r="J155" s="37">
        <v>70</v>
      </c>
      <c r="K155" s="37" t="s">
        <v>97</v>
      </c>
      <c r="L155" s="37" t="s">
        <v>88</v>
      </c>
      <c r="M155" s="38" t="s">
        <v>86</v>
      </c>
      <c r="N155" s="38"/>
      <c r="O155" s="37">
        <v>180</v>
      </c>
      <c r="P155" s="503" t="s">
        <v>284</v>
      </c>
      <c r="Q155" s="436"/>
      <c r="R155" s="436"/>
      <c r="S155" s="436"/>
      <c r="T155" s="43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IFERROR(IF(X155="","",X155*0.01788),"")</f>
        <v>0</v>
      </c>
      <c r="AA155" s="68" t="s">
        <v>46</v>
      </c>
      <c r="AB155" s="69" t="s">
        <v>46</v>
      </c>
      <c r="AC155" s="211" t="s">
        <v>285</v>
      </c>
      <c r="AG155" s="81"/>
      <c r="AJ155" s="87" t="s">
        <v>89</v>
      </c>
      <c r="AK155" s="87">
        <v>1</v>
      </c>
      <c r="BB155" s="212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41"/>
      <c r="B156" s="441"/>
      <c r="C156" s="441"/>
      <c r="D156" s="441"/>
      <c r="E156" s="441"/>
      <c r="F156" s="441"/>
      <c r="G156" s="441"/>
      <c r="H156" s="441"/>
      <c r="I156" s="441"/>
      <c r="J156" s="441"/>
      <c r="K156" s="441"/>
      <c r="L156" s="441"/>
      <c r="M156" s="441"/>
      <c r="N156" s="441"/>
      <c r="O156" s="442"/>
      <c r="P156" s="438" t="s">
        <v>40</v>
      </c>
      <c r="Q156" s="439"/>
      <c r="R156" s="439"/>
      <c r="S156" s="439"/>
      <c r="T156" s="439"/>
      <c r="U156" s="439"/>
      <c r="V156" s="440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41"/>
      <c r="B157" s="441"/>
      <c r="C157" s="441"/>
      <c r="D157" s="441"/>
      <c r="E157" s="441"/>
      <c r="F157" s="441"/>
      <c r="G157" s="441"/>
      <c r="H157" s="441"/>
      <c r="I157" s="441"/>
      <c r="J157" s="441"/>
      <c r="K157" s="441"/>
      <c r="L157" s="441"/>
      <c r="M157" s="441"/>
      <c r="N157" s="441"/>
      <c r="O157" s="442"/>
      <c r="P157" s="438" t="s">
        <v>40</v>
      </c>
      <c r="Q157" s="439"/>
      <c r="R157" s="439"/>
      <c r="S157" s="439"/>
      <c r="T157" s="439"/>
      <c r="U157" s="439"/>
      <c r="V157" s="440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32" t="s">
        <v>286</v>
      </c>
      <c r="B158" s="432"/>
      <c r="C158" s="432"/>
      <c r="D158" s="432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Z158" s="432"/>
      <c r="AA158" s="65"/>
      <c r="AB158" s="65"/>
      <c r="AC158" s="82"/>
    </row>
    <row r="159" spans="1:68" ht="14.25" customHeight="1" x14ac:dyDescent="0.25">
      <c r="A159" s="433" t="s">
        <v>166</v>
      </c>
      <c r="B159" s="433"/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  <c r="Y159" s="433"/>
      <c r="Z159" s="433"/>
      <c r="AA159" s="66"/>
      <c r="AB159" s="66"/>
      <c r="AC159" s="83"/>
    </row>
    <row r="160" spans="1:68" ht="16.5" customHeight="1" x14ac:dyDescent="0.25">
      <c r="A160" s="63" t="s">
        <v>287</v>
      </c>
      <c r="B160" s="63" t="s">
        <v>288</v>
      </c>
      <c r="C160" s="36">
        <v>4301135596</v>
      </c>
      <c r="D160" s="434">
        <v>4607111039613</v>
      </c>
      <c r="E160" s="434"/>
      <c r="F160" s="62">
        <v>0.09</v>
      </c>
      <c r="G160" s="37">
        <v>30</v>
      </c>
      <c r="H160" s="62">
        <v>2.7</v>
      </c>
      <c r="I160" s="62">
        <v>3.09</v>
      </c>
      <c r="J160" s="37">
        <v>126</v>
      </c>
      <c r="K160" s="37" t="s">
        <v>97</v>
      </c>
      <c r="L160" s="37" t="s">
        <v>88</v>
      </c>
      <c r="M160" s="38" t="s">
        <v>86</v>
      </c>
      <c r="N160" s="38"/>
      <c r="O160" s="37">
        <v>180</v>
      </c>
      <c r="P160" s="5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436"/>
      <c r="R160" s="436"/>
      <c r="S160" s="436"/>
      <c r="T160" s="43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IFERROR(IF(X160="","",X160*0.00936),"")</f>
        <v>0</v>
      </c>
      <c r="AA160" s="68" t="s">
        <v>46</v>
      </c>
      <c r="AB160" s="69" t="s">
        <v>46</v>
      </c>
      <c r="AC160" s="213" t="s">
        <v>268</v>
      </c>
      <c r="AG160" s="81"/>
      <c r="AJ160" s="87" t="s">
        <v>89</v>
      </c>
      <c r="AK160" s="87">
        <v>1</v>
      </c>
      <c r="BB160" s="214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41"/>
      <c r="B161" s="441"/>
      <c r="C161" s="441"/>
      <c r="D161" s="441"/>
      <c r="E161" s="441"/>
      <c r="F161" s="441"/>
      <c r="G161" s="441"/>
      <c r="H161" s="441"/>
      <c r="I161" s="441"/>
      <c r="J161" s="441"/>
      <c r="K161" s="441"/>
      <c r="L161" s="441"/>
      <c r="M161" s="441"/>
      <c r="N161" s="441"/>
      <c r="O161" s="442"/>
      <c r="P161" s="438" t="s">
        <v>40</v>
      </c>
      <c r="Q161" s="439"/>
      <c r="R161" s="439"/>
      <c r="S161" s="439"/>
      <c r="T161" s="439"/>
      <c r="U161" s="439"/>
      <c r="V161" s="440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41"/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2"/>
      <c r="P162" s="438" t="s">
        <v>40</v>
      </c>
      <c r="Q162" s="439"/>
      <c r="R162" s="439"/>
      <c r="S162" s="439"/>
      <c r="T162" s="439"/>
      <c r="U162" s="439"/>
      <c r="V162" s="440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32" t="s">
        <v>289</v>
      </c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432"/>
      <c r="AA163" s="65"/>
      <c r="AB163" s="65"/>
      <c r="AC163" s="82"/>
    </row>
    <row r="164" spans="1:68" ht="14.25" customHeight="1" x14ac:dyDescent="0.25">
      <c r="A164" s="433" t="s">
        <v>290</v>
      </c>
      <c r="B164" s="433"/>
      <c r="C164" s="433"/>
      <c r="D164" s="433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3"/>
      <c r="R164" s="433"/>
      <c r="S164" s="433"/>
      <c r="T164" s="433"/>
      <c r="U164" s="433"/>
      <c r="V164" s="433"/>
      <c r="W164" s="433"/>
      <c r="X164" s="433"/>
      <c r="Y164" s="433"/>
      <c r="Z164" s="433"/>
      <c r="AA164" s="66"/>
      <c r="AB164" s="66"/>
      <c r="AC164" s="83"/>
    </row>
    <row r="165" spans="1:68" ht="27" customHeight="1" x14ac:dyDescent="0.25">
      <c r="A165" s="63" t="s">
        <v>291</v>
      </c>
      <c r="B165" s="63" t="s">
        <v>292</v>
      </c>
      <c r="C165" s="36">
        <v>4301071054</v>
      </c>
      <c r="D165" s="434">
        <v>4607111035639</v>
      </c>
      <c r="E165" s="434"/>
      <c r="F165" s="62">
        <v>0.2</v>
      </c>
      <c r="G165" s="37">
        <v>8</v>
      </c>
      <c r="H165" s="62">
        <v>1.6</v>
      </c>
      <c r="I165" s="62">
        <v>2.12</v>
      </c>
      <c r="J165" s="37">
        <v>72</v>
      </c>
      <c r="K165" s="37" t="s">
        <v>294</v>
      </c>
      <c r="L165" s="37" t="s">
        <v>88</v>
      </c>
      <c r="M165" s="38" t="s">
        <v>86</v>
      </c>
      <c r="N165" s="38"/>
      <c r="O165" s="37">
        <v>180</v>
      </c>
      <c r="P165" s="50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65" s="436"/>
      <c r="R165" s="436"/>
      <c r="S165" s="436"/>
      <c r="T165" s="437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IFERROR(IF(X165="","",X165*0.01157),"")</f>
        <v>0</v>
      </c>
      <c r="AA165" s="68" t="s">
        <v>46</v>
      </c>
      <c r="AB165" s="69" t="s">
        <v>46</v>
      </c>
      <c r="AC165" s="215" t="s">
        <v>293</v>
      </c>
      <c r="AG165" s="81"/>
      <c r="AJ165" s="87" t="s">
        <v>89</v>
      </c>
      <c r="AK165" s="87">
        <v>1</v>
      </c>
      <c r="BB165" s="216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295</v>
      </c>
      <c r="B166" s="63" t="s">
        <v>296</v>
      </c>
      <c r="C166" s="36">
        <v>4301135540</v>
      </c>
      <c r="D166" s="434">
        <v>4607111035646</v>
      </c>
      <c r="E166" s="434"/>
      <c r="F166" s="62">
        <v>0.2</v>
      </c>
      <c r="G166" s="37">
        <v>8</v>
      </c>
      <c r="H166" s="62">
        <v>1.6</v>
      </c>
      <c r="I166" s="62">
        <v>2.12</v>
      </c>
      <c r="J166" s="37">
        <v>72</v>
      </c>
      <c r="K166" s="37" t="s">
        <v>294</v>
      </c>
      <c r="L166" s="37" t="s">
        <v>88</v>
      </c>
      <c r="M166" s="38" t="s">
        <v>86</v>
      </c>
      <c r="N166" s="38"/>
      <c r="O166" s="37">
        <v>180</v>
      </c>
      <c r="P166" s="5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6" s="436"/>
      <c r="R166" s="436"/>
      <c r="S166" s="436"/>
      <c r="T166" s="43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IFERROR(IF(X166="","",X166*0.01157),"")</f>
        <v>0</v>
      </c>
      <c r="AA166" s="68" t="s">
        <v>46</v>
      </c>
      <c r="AB166" s="69" t="s">
        <v>46</v>
      </c>
      <c r="AC166" s="217" t="s">
        <v>293</v>
      </c>
      <c r="AG166" s="81"/>
      <c r="AJ166" s="87" t="s">
        <v>89</v>
      </c>
      <c r="AK166" s="87">
        <v>1</v>
      </c>
      <c r="BB166" s="218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41"/>
      <c r="B167" s="441"/>
      <c r="C167" s="441"/>
      <c r="D167" s="441"/>
      <c r="E167" s="441"/>
      <c r="F167" s="441"/>
      <c r="G167" s="441"/>
      <c r="H167" s="441"/>
      <c r="I167" s="441"/>
      <c r="J167" s="441"/>
      <c r="K167" s="441"/>
      <c r="L167" s="441"/>
      <c r="M167" s="441"/>
      <c r="N167" s="441"/>
      <c r="O167" s="442"/>
      <c r="P167" s="438" t="s">
        <v>40</v>
      </c>
      <c r="Q167" s="439"/>
      <c r="R167" s="439"/>
      <c r="S167" s="439"/>
      <c r="T167" s="439"/>
      <c r="U167" s="439"/>
      <c r="V167" s="440"/>
      <c r="W167" s="42" t="s">
        <v>39</v>
      </c>
      <c r="X167" s="43">
        <f>IFERROR(SUM(X165:X166),"0")</f>
        <v>0</v>
      </c>
      <c r="Y167" s="43">
        <f>IFERROR(SUM(Y165:Y166),"0")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441"/>
      <c r="B168" s="441"/>
      <c r="C168" s="441"/>
      <c r="D168" s="441"/>
      <c r="E168" s="441"/>
      <c r="F168" s="441"/>
      <c r="G168" s="441"/>
      <c r="H168" s="441"/>
      <c r="I168" s="441"/>
      <c r="J168" s="441"/>
      <c r="K168" s="441"/>
      <c r="L168" s="441"/>
      <c r="M168" s="441"/>
      <c r="N168" s="441"/>
      <c r="O168" s="442"/>
      <c r="P168" s="438" t="s">
        <v>40</v>
      </c>
      <c r="Q168" s="439"/>
      <c r="R168" s="439"/>
      <c r="S168" s="439"/>
      <c r="T168" s="439"/>
      <c r="U168" s="439"/>
      <c r="V168" s="440"/>
      <c r="W168" s="42" t="s">
        <v>0</v>
      </c>
      <c r="X168" s="43">
        <f>IFERROR(SUMPRODUCT(X165:X166*H165:H166),"0")</f>
        <v>0</v>
      </c>
      <c r="Y168" s="43">
        <f>IFERROR(SUMPRODUCT(Y165:Y166*H165:H166),"0")</f>
        <v>0</v>
      </c>
      <c r="Z168" s="42"/>
      <c r="AA168" s="67"/>
      <c r="AB168" s="67"/>
      <c r="AC168" s="67"/>
    </row>
    <row r="169" spans="1:68" ht="16.5" customHeight="1" x14ac:dyDescent="0.25">
      <c r="A169" s="432" t="s">
        <v>297</v>
      </c>
      <c r="B169" s="432"/>
      <c r="C169" s="432"/>
      <c r="D169" s="432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Z169" s="432"/>
      <c r="AA169" s="65"/>
      <c r="AB169" s="65"/>
      <c r="AC169" s="82"/>
    </row>
    <row r="170" spans="1:68" ht="14.25" customHeight="1" x14ac:dyDescent="0.25">
      <c r="A170" s="433" t="s">
        <v>166</v>
      </c>
      <c r="B170" s="433"/>
      <c r="C170" s="433"/>
      <c r="D170" s="433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3"/>
      <c r="R170" s="433"/>
      <c r="S170" s="433"/>
      <c r="T170" s="433"/>
      <c r="U170" s="433"/>
      <c r="V170" s="433"/>
      <c r="W170" s="433"/>
      <c r="X170" s="433"/>
      <c r="Y170" s="433"/>
      <c r="Z170" s="433"/>
      <c r="AA170" s="66"/>
      <c r="AB170" s="66"/>
      <c r="AC170" s="83"/>
    </row>
    <row r="171" spans="1:68" ht="27" customHeight="1" x14ac:dyDescent="0.25">
      <c r="A171" s="63" t="s">
        <v>298</v>
      </c>
      <c r="B171" s="63" t="s">
        <v>299</v>
      </c>
      <c r="C171" s="36">
        <v>4301135281</v>
      </c>
      <c r="D171" s="434">
        <v>4607111036568</v>
      </c>
      <c r="E171" s="434"/>
      <c r="F171" s="62">
        <v>0.28000000000000003</v>
      </c>
      <c r="G171" s="37">
        <v>6</v>
      </c>
      <c r="H171" s="62">
        <v>1.68</v>
      </c>
      <c r="I171" s="62">
        <v>2.1017999999999999</v>
      </c>
      <c r="J171" s="37">
        <v>140</v>
      </c>
      <c r="K171" s="37" t="s">
        <v>97</v>
      </c>
      <c r="L171" s="37" t="s">
        <v>88</v>
      </c>
      <c r="M171" s="38" t="s">
        <v>86</v>
      </c>
      <c r="N171" s="38"/>
      <c r="O171" s="37">
        <v>180</v>
      </c>
      <c r="P171" s="50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71" s="436"/>
      <c r="R171" s="436"/>
      <c r="S171" s="436"/>
      <c r="T171" s="43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IFERROR(IF(X171="","",X171*0.00941),"")</f>
        <v>0</v>
      </c>
      <c r="AA171" s="68" t="s">
        <v>46</v>
      </c>
      <c r="AB171" s="69" t="s">
        <v>46</v>
      </c>
      <c r="AC171" s="219" t="s">
        <v>300</v>
      </c>
      <c r="AG171" s="81"/>
      <c r="AJ171" s="87" t="s">
        <v>89</v>
      </c>
      <c r="AK171" s="87">
        <v>1</v>
      </c>
      <c r="BB171" s="220" t="s">
        <v>96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41"/>
      <c r="B172" s="441"/>
      <c r="C172" s="441"/>
      <c r="D172" s="441"/>
      <c r="E172" s="441"/>
      <c r="F172" s="441"/>
      <c r="G172" s="441"/>
      <c r="H172" s="441"/>
      <c r="I172" s="441"/>
      <c r="J172" s="441"/>
      <c r="K172" s="441"/>
      <c r="L172" s="441"/>
      <c r="M172" s="441"/>
      <c r="N172" s="441"/>
      <c r="O172" s="442"/>
      <c r="P172" s="438" t="s">
        <v>40</v>
      </c>
      <c r="Q172" s="439"/>
      <c r="R172" s="439"/>
      <c r="S172" s="439"/>
      <c r="T172" s="439"/>
      <c r="U172" s="439"/>
      <c r="V172" s="440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441"/>
      <c r="B173" s="441"/>
      <c r="C173" s="441"/>
      <c r="D173" s="441"/>
      <c r="E173" s="441"/>
      <c r="F173" s="441"/>
      <c r="G173" s="441"/>
      <c r="H173" s="441"/>
      <c r="I173" s="441"/>
      <c r="J173" s="441"/>
      <c r="K173" s="441"/>
      <c r="L173" s="441"/>
      <c r="M173" s="441"/>
      <c r="N173" s="441"/>
      <c r="O173" s="442"/>
      <c r="P173" s="438" t="s">
        <v>40</v>
      </c>
      <c r="Q173" s="439"/>
      <c r="R173" s="439"/>
      <c r="S173" s="439"/>
      <c r="T173" s="439"/>
      <c r="U173" s="439"/>
      <c r="V173" s="440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27.75" customHeight="1" x14ac:dyDescent="0.2">
      <c r="A174" s="431" t="s">
        <v>301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431"/>
      <c r="AA174" s="54"/>
      <c r="AB174" s="54"/>
      <c r="AC174" s="54"/>
    </row>
    <row r="175" spans="1:68" ht="16.5" customHeight="1" x14ac:dyDescent="0.25">
      <c r="A175" s="432" t="s">
        <v>302</v>
      </c>
      <c r="B175" s="432"/>
      <c r="C175" s="432"/>
      <c r="D175" s="432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Z175" s="432"/>
      <c r="AA175" s="65"/>
      <c r="AB175" s="65"/>
      <c r="AC175" s="82"/>
    </row>
    <row r="176" spans="1:68" ht="14.25" customHeight="1" x14ac:dyDescent="0.25">
      <c r="A176" s="433" t="s">
        <v>166</v>
      </c>
      <c r="B176" s="433"/>
      <c r="C176" s="433"/>
      <c r="D176" s="433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3"/>
      <c r="R176" s="433"/>
      <c r="S176" s="433"/>
      <c r="T176" s="433"/>
      <c r="U176" s="433"/>
      <c r="V176" s="433"/>
      <c r="W176" s="433"/>
      <c r="X176" s="433"/>
      <c r="Y176" s="433"/>
      <c r="Z176" s="433"/>
      <c r="AA176" s="66"/>
      <c r="AB176" s="66"/>
      <c r="AC176" s="83"/>
    </row>
    <row r="177" spans="1:68" ht="27" customHeight="1" x14ac:dyDescent="0.25">
      <c r="A177" s="63" t="s">
        <v>303</v>
      </c>
      <c r="B177" s="63" t="s">
        <v>304</v>
      </c>
      <c r="C177" s="36">
        <v>4301135317</v>
      </c>
      <c r="D177" s="434">
        <v>4607111039057</v>
      </c>
      <c r="E177" s="434"/>
      <c r="F177" s="62">
        <v>1.8</v>
      </c>
      <c r="G177" s="37">
        <v>1</v>
      </c>
      <c r="H177" s="62">
        <v>1.8</v>
      </c>
      <c r="I177" s="62">
        <v>1.9</v>
      </c>
      <c r="J177" s="37">
        <v>234</v>
      </c>
      <c r="K177" s="37" t="s">
        <v>181</v>
      </c>
      <c r="L177" s="37" t="s">
        <v>88</v>
      </c>
      <c r="M177" s="38" t="s">
        <v>86</v>
      </c>
      <c r="N177" s="38"/>
      <c r="O177" s="37">
        <v>180</v>
      </c>
      <c r="P177" s="508" t="s">
        <v>305</v>
      </c>
      <c r="Q177" s="436"/>
      <c r="R177" s="436"/>
      <c r="S177" s="436"/>
      <c r="T177" s="43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IFERROR(IF(X177="","",X177*0.00502),"")</f>
        <v>0</v>
      </c>
      <c r="AA177" s="68" t="s">
        <v>46</v>
      </c>
      <c r="AB177" s="69" t="s">
        <v>46</v>
      </c>
      <c r="AC177" s="221" t="s">
        <v>268</v>
      </c>
      <c r="AG177" s="81"/>
      <c r="AJ177" s="87" t="s">
        <v>89</v>
      </c>
      <c r="AK177" s="87">
        <v>1</v>
      </c>
      <c r="BB177" s="22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41"/>
      <c r="B178" s="441"/>
      <c r="C178" s="441"/>
      <c r="D178" s="441"/>
      <c r="E178" s="441"/>
      <c r="F178" s="441"/>
      <c r="G178" s="441"/>
      <c r="H178" s="441"/>
      <c r="I178" s="441"/>
      <c r="J178" s="441"/>
      <c r="K178" s="441"/>
      <c r="L178" s="441"/>
      <c r="M178" s="441"/>
      <c r="N178" s="441"/>
      <c r="O178" s="442"/>
      <c r="P178" s="438" t="s">
        <v>40</v>
      </c>
      <c r="Q178" s="439"/>
      <c r="R178" s="439"/>
      <c r="S178" s="439"/>
      <c r="T178" s="439"/>
      <c r="U178" s="439"/>
      <c r="V178" s="440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41"/>
      <c r="B179" s="441"/>
      <c r="C179" s="441"/>
      <c r="D179" s="441"/>
      <c r="E179" s="441"/>
      <c r="F179" s="441"/>
      <c r="G179" s="441"/>
      <c r="H179" s="441"/>
      <c r="I179" s="441"/>
      <c r="J179" s="441"/>
      <c r="K179" s="441"/>
      <c r="L179" s="441"/>
      <c r="M179" s="441"/>
      <c r="N179" s="441"/>
      <c r="O179" s="442"/>
      <c r="P179" s="438" t="s">
        <v>40</v>
      </c>
      <c r="Q179" s="439"/>
      <c r="R179" s="439"/>
      <c r="S179" s="439"/>
      <c r="T179" s="439"/>
      <c r="U179" s="439"/>
      <c r="V179" s="440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16.5" customHeight="1" x14ac:dyDescent="0.25">
      <c r="A180" s="432" t="s">
        <v>306</v>
      </c>
      <c r="B180" s="432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Z180" s="432"/>
      <c r="AA180" s="65"/>
      <c r="AB180" s="65"/>
      <c r="AC180" s="82"/>
    </row>
    <row r="181" spans="1:68" ht="14.25" customHeight="1" x14ac:dyDescent="0.25">
      <c r="A181" s="433" t="s">
        <v>82</v>
      </c>
      <c r="B181" s="433"/>
      <c r="C181" s="433"/>
      <c r="D181" s="433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Z181" s="433"/>
      <c r="AA181" s="66"/>
      <c r="AB181" s="66"/>
      <c r="AC181" s="83"/>
    </row>
    <row r="182" spans="1:68" ht="16.5" customHeight="1" x14ac:dyDescent="0.25">
      <c r="A182" s="63" t="s">
        <v>307</v>
      </c>
      <c r="B182" s="63" t="s">
        <v>308</v>
      </c>
      <c r="C182" s="36">
        <v>4301071062</v>
      </c>
      <c r="D182" s="434">
        <v>4607111036384</v>
      </c>
      <c r="E182" s="434"/>
      <c r="F182" s="62">
        <v>5</v>
      </c>
      <c r="G182" s="37">
        <v>1</v>
      </c>
      <c r="H182" s="62">
        <v>5</v>
      </c>
      <c r="I182" s="62">
        <v>5.2106000000000003</v>
      </c>
      <c r="J182" s="37">
        <v>144</v>
      </c>
      <c r="K182" s="37" t="s">
        <v>87</v>
      </c>
      <c r="L182" s="37" t="s">
        <v>88</v>
      </c>
      <c r="M182" s="38" t="s">
        <v>86</v>
      </c>
      <c r="N182" s="38"/>
      <c r="O182" s="37">
        <v>180</v>
      </c>
      <c r="P182" s="509" t="s">
        <v>309</v>
      </c>
      <c r="Q182" s="436"/>
      <c r="R182" s="436"/>
      <c r="S182" s="436"/>
      <c r="T182" s="43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23" t="s">
        <v>310</v>
      </c>
      <c r="AG182" s="81"/>
      <c r="AJ182" s="87" t="s">
        <v>89</v>
      </c>
      <c r="AK182" s="87">
        <v>1</v>
      </c>
      <c r="BB182" s="224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16.5" customHeight="1" x14ac:dyDescent="0.25">
      <c r="A183" s="63" t="s">
        <v>311</v>
      </c>
      <c r="B183" s="63" t="s">
        <v>312</v>
      </c>
      <c r="C183" s="36">
        <v>4301071056</v>
      </c>
      <c r="D183" s="434">
        <v>4640242180250</v>
      </c>
      <c r="E183" s="434"/>
      <c r="F183" s="62">
        <v>5</v>
      </c>
      <c r="G183" s="37">
        <v>1</v>
      </c>
      <c r="H183" s="62">
        <v>5</v>
      </c>
      <c r="I183" s="62">
        <v>5.2131999999999996</v>
      </c>
      <c r="J183" s="37">
        <v>144</v>
      </c>
      <c r="K183" s="37" t="s">
        <v>87</v>
      </c>
      <c r="L183" s="37" t="s">
        <v>88</v>
      </c>
      <c r="M183" s="38" t="s">
        <v>86</v>
      </c>
      <c r="N183" s="38"/>
      <c r="O183" s="37">
        <v>180</v>
      </c>
      <c r="P183" s="510" t="s">
        <v>313</v>
      </c>
      <c r="Q183" s="436"/>
      <c r="R183" s="436"/>
      <c r="S183" s="436"/>
      <c r="T183" s="43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25" t="s">
        <v>314</v>
      </c>
      <c r="AG183" s="81"/>
      <c r="AJ183" s="87" t="s">
        <v>89</v>
      </c>
      <c r="AK183" s="87">
        <v>1</v>
      </c>
      <c r="BB183" s="22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315</v>
      </c>
      <c r="B184" s="63" t="s">
        <v>316</v>
      </c>
      <c r="C184" s="36">
        <v>4301071050</v>
      </c>
      <c r="D184" s="434">
        <v>4607111036216</v>
      </c>
      <c r="E184" s="434"/>
      <c r="F184" s="62">
        <v>5</v>
      </c>
      <c r="G184" s="37">
        <v>1</v>
      </c>
      <c r="H184" s="62">
        <v>5</v>
      </c>
      <c r="I184" s="62">
        <v>5.2131999999999996</v>
      </c>
      <c r="J184" s="37">
        <v>144</v>
      </c>
      <c r="K184" s="37" t="s">
        <v>87</v>
      </c>
      <c r="L184" s="37" t="s">
        <v>88</v>
      </c>
      <c r="M184" s="38" t="s">
        <v>86</v>
      </c>
      <c r="N184" s="38"/>
      <c r="O184" s="37">
        <v>180</v>
      </c>
      <c r="P184" s="51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4" s="436"/>
      <c r="R184" s="436"/>
      <c r="S184" s="436"/>
      <c r="T184" s="43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7" t="s">
        <v>317</v>
      </c>
      <c r="AG184" s="81"/>
      <c r="AJ184" s="87" t="s">
        <v>89</v>
      </c>
      <c r="AK184" s="87">
        <v>1</v>
      </c>
      <c r="BB184" s="22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4301071061</v>
      </c>
      <c r="D185" s="434">
        <v>4607111036278</v>
      </c>
      <c r="E185" s="434"/>
      <c r="F185" s="62">
        <v>5</v>
      </c>
      <c r="G185" s="37">
        <v>1</v>
      </c>
      <c r="H185" s="62">
        <v>5</v>
      </c>
      <c r="I185" s="62">
        <v>5.2405999999999997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51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5" s="436"/>
      <c r="R185" s="436"/>
      <c r="S185" s="436"/>
      <c r="T185" s="43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9" t="s">
        <v>320</v>
      </c>
      <c r="AG185" s="81"/>
      <c r="AJ185" s="87" t="s">
        <v>89</v>
      </c>
      <c r="AK185" s="87">
        <v>1</v>
      </c>
      <c r="BB185" s="23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41"/>
      <c r="B186" s="441"/>
      <c r="C186" s="441"/>
      <c r="D186" s="441"/>
      <c r="E186" s="441"/>
      <c r="F186" s="441"/>
      <c r="G186" s="441"/>
      <c r="H186" s="441"/>
      <c r="I186" s="441"/>
      <c r="J186" s="441"/>
      <c r="K186" s="441"/>
      <c r="L186" s="441"/>
      <c r="M186" s="441"/>
      <c r="N186" s="441"/>
      <c r="O186" s="442"/>
      <c r="P186" s="438" t="s">
        <v>40</v>
      </c>
      <c r="Q186" s="439"/>
      <c r="R186" s="439"/>
      <c r="S186" s="439"/>
      <c r="T186" s="439"/>
      <c r="U186" s="439"/>
      <c r="V186" s="440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41"/>
      <c r="B187" s="441"/>
      <c r="C187" s="441"/>
      <c r="D187" s="441"/>
      <c r="E187" s="441"/>
      <c r="F187" s="441"/>
      <c r="G187" s="441"/>
      <c r="H187" s="441"/>
      <c r="I187" s="441"/>
      <c r="J187" s="441"/>
      <c r="K187" s="441"/>
      <c r="L187" s="441"/>
      <c r="M187" s="441"/>
      <c r="N187" s="441"/>
      <c r="O187" s="442"/>
      <c r="P187" s="438" t="s">
        <v>40</v>
      </c>
      <c r="Q187" s="439"/>
      <c r="R187" s="439"/>
      <c r="S187" s="439"/>
      <c r="T187" s="439"/>
      <c r="U187" s="439"/>
      <c r="V187" s="440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4.25" customHeight="1" x14ac:dyDescent="0.25">
      <c r="A188" s="433" t="s">
        <v>321</v>
      </c>
      <c r="B188" s="433"/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  <c r="Y188" s="433"/>
      <c r="Z188" s="433"/>
      <c r="AA188" s="66"/>
      <c r="AB188" s="66"/>
      <c r="AC188" s="83"/>
    </row>
    <row r="189" spans="1:68" ht="27" customHeight="1" x14ac:dyDescent="0.25">
      <c r="A189" s="63" t="s">
        <v>322</v>
      </c>
      <c r="B189" s="63" t="s">
        <v>323</v>
      </c>
      <c r="C189" s="36">
        <v>4301080153</v>
      </c>
      <c r="D189" s="434">
        <v>4607111036827</v>
      </c>
      <c r="E189" s="434"/>
      <c r="F189" s="62">
        <v>1</v>
      </c>
      <c r="G189" s="37">
        <v>5</v>
      </c>
      <c r="H189" s="62">
        <v>5</v>
      </c>
      <c r="I189" s="62">
        <v>5.2</v>
      </c>
      <c r="J189" s="37">
        <v>144</v>
      </c>
      <c r="K189" s="37" t="s">
        <v>87</v>
      </c>
      <c r="L189" s="37" t="s">
        <v>88</v>
      </c>
      <c r="M189" s="38" t="s">
        <v>86</v>
      </c>
      <c r="N189" s="38"/>
      <c r="O189" s="37">
        <v>90</v>
      </c>
      <c r="P189" s="5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9" s="436"/>
      <c r="R189" s="436"/>
      <c r="S189" s="436"/>
      <c r="T189" s="43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IFERROR(IF(X189="","",X189*0.00866),"")</f>
        <v>0</v>
      </c>
      <c r="AA189" s="68" t="s">
        <v>46</v>
      </c>
      <c r="AB189" s="69" t="s">
        <v>46</v>
      </c>
      <c r="AC189" s="231" t="s">
        <v>324</v>
      </c>
      <c r="AG189" s="81"/>
      <c r="AJ189" s="87" t="s">
        <v>89</v>
      </c>
      <c r="AK189" s="87">
        <v>1</v>
      </c>
      <c r="BB189" s="232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325</v>
      </c>
      <c r="B190" s="63" t="s">
        <v>326</v>
      </c>
      <c r="C190" s="36">
        <v>4301080154</v>
      </c>
      <c r="D190" s="434">
        <v>4607111036834</v>
      </c>
      <c r="E190" s="434"/>
      <c r="F190" s="62">
        <v>1</v>
      </c>
      <c r="G190" s="37">
        <v>5</v>
      </c>
      <c r="H190" s="62">
        <v>5</v>
      </c>
      <c r="I190" s="62">
        <v>5.2530000000000001</v>
      </c>
      <c r="J190" s="37">
        <v>144</v>
      </c>
      <c r="K190" s="37" t="s">
        <v>87</v>
      </c>
      <c r="L190" s="37" t="s">
        <v>88</v>
      </c>
      <c r="M190" s="38" t="s">
        <v>86</v>
      </c>
      <c r="N190" s="38"/>
      <c r="O190" s="37">
        <v>90</v>
      </c>
      <c r="P190" s="5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90" s="436"/>
      <c r="R190" s="436"/>
      <c r="S190" s="436"/>
      <c r="T190" s="43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IFERROR(IF(X190="","",X190*0.00866),"")</f>
        <v>0</v>
      </c>
      <c r="AA190" s="68" t="s">
        <v>46</v>
      </c>
      <c r="AB190" s="69" t="s">
        <v>46</v>
      </c>
      <c r="AC190" s="233" t="s">
        <v>324</v>
      </c>
      <c r="AG190" s="81"/>
      <c r="AJ190" s="87" t="s">
        <v>89</v>
      </c>
      <c r="AK190" s="87">
        <v>1</v>
      </c>
      <c r="BB190" s="234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41"/>
      <c r="B191" s="441"/>
      <c r="C191" s="441"/>
      <c r="D191" s="441"/>
      <c r="E191" s="441"/>
      <c r="F191" s="441"/>
      <c r="G191" s="441"/>
      <c r="H191" s="441"/>
      <c r="I191" s="441"/>
      <c r="J191" s="441"/>
      <c r="K191" s="441"/>
      <c r="L191" s="441"/>
      <c r="M191" s="441"/>
      <c r="N191" s="441"/>
      <c r="O191" s="442"/>
      <c r="P191" s="438" t="s">
        <v>40</v>
      </c>
      <c r="Q191" s="439"/>
      <c r="R191" s="439"/>
      <c r="S191" s="439"/>
      <c r="T191" s="439"/>
      <c r="U191" s="439"/>
      <c r="V191" s="440"/>
      <c r="W191" s="42" t="s">
        <v>39</v>
      </c>
      <c r="X191" s="43">
        <f>IFERROR(SUM(X189:X190),"0")</f>
        <v>0</v>
      </c>
      <c r="Y191" s="43">
        <f>IFERROR(SUM(Y189:Y190),"0")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441"/>
      <c r="B192" s="441"/>
      <c r="C192" s="441"/>
      <c r="D192" s="441"/>
      <c r="E192" s="441"/>
      <c r="F192" s="441"/>
      <c r="G192" s="441"/>
      <c r="H192" s="441"/>
      <c r="I192" s="441"/>
      <c r="J192" s="441"/>
      <c r="K192" s="441"/>
      <c r="L192" s="441"/>
      <c r="M192" s="441"/>
      <c r="N192" s="441"/>
      <c r="O192" s="442"/>
      <c r="P192" s="438" t="s">
        <v>40</v>
      </c>
      <c r="Q192" s="439"/>
      <c r="R192" s="439"/>
      <c r="S192" s="439"/>
      <c r="T192" s="439"/>
      <c r="U192" s="439"/>
      <c r="V192" s="440"/>
      <c r="W192" s="42" t="s">
        <v>0</v>
      </c>
      <c r="X192" s="43">
        <f>IFERROR(SUMPRODUCT(X189:X190*H189:H190),"0")</f>
        <v>0</v>
      </c>
      <c r="Y192" s="43">
        <f>IFERROR(SUMPRODUCT(Y189:Y190*H189:H190),"0")</f>
        <v>0</v>
      </c>
      <c r="Z192" s="42"/>
      <c r="AA192" s="67"/>
      <c r="AB192" s="67"/>
      <c r="AC192" s="67"/>
    </row>
    <row r="193" spans="1:68" ht="27.75" customHeight="1" x14ac:dyDescent="0.2">
      <c r="A193" s="431" t="s">
        <v>327</v>
      </c>
      <c r="B193" s="431"/>
      <c r="C193" s="431"/>
      <c r="D193" s="431"/>
      <c r="E193" s="431"/>
      <c r="F193" s="431"/>
      <c r="G193" s="431"/>
      <c r="H193" s="431"/>
      <c r="I193" s="431"/>
      <c r="J193" s="431"/>
      <c r="K193" s="431"/>
      <c r="L193" s="431"/>
      <c r="M193" s="431"/>
      <c r="N193" s="431"/>
      <c r="O193" s="431"/>
      <c r="P193" s="431"/>
      <c r="Q193" s="431"/>
      <c r="R193" s="431"/>
      <c r="S193" s="431"/>
      <c r="T193" s="431"/>
      <c r="U193" s="431"/>
      <c r="V193" s="431"/>
      <c r="W193" s="431"/>
      <c r="X193" s="431"/>
      <c r="Y193" s="431"/>
      <c r="Z193" s="431"/>
      <c r="AA193" s="54"/>
      <c r="AB193" s="54"/>
      <c r="AC193" s="54"/>
    </row>
    <row r="194" spans="1:68" ht="16.5" customHeight="1" x14ac:dyDescent="0.25">
      <c r="A194" s="432" t="s">
        <v>328</v>
      </c>
      <c r="B194" s="432"/>
      <c r="C194" s="432"/>
      <c r="D194" s="432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Z194" s="432"/>
      <c r="AA194" s="65"/>
      <c r="AB194" s="65"/>
      <c r="AC194" s="82"/>
    </row>
    <row r="195" spans="1:68" ht="14.25" customHeight="1" x14ac:dyDescent="0.25">
      <c r="A195" s="433" t="s">
        <v>91</v>
      </c>
      <c r="B195" s="433"/>
      <c r="C195" s="433"/>
      <c r="D195" s="433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Z195" s="433"/>
      <c r="AA195" s="66"/>
      <c r="AB195" s="66"/>
      <c r="AC195" s="83"/>
    </row>
    <row r="196" spans="1:68" ht="27" customHeight="1" x14ac:dyDescent="0.25">
      <c r="A196" s="63" t="s">
        <v>329</v>
      </c>
      <c r="B196" s="63" t="s">
        <v>330</v>
      </c>
      <c r="C196" s="36">
        <v>4301132182</v>
      </c>
      <c r="D196" s="434">
        <v>4607111035721</v>
      </c>
      <c r="E196" s="434"/>
      <c r="F196" s="62">
        <v>0.25</v>
      </c>
      <c r="G196" s="37">
        <v>12</v>
      </c>
      <c r="H196" s="62">
        <v>3</v>
      </c>
      <c r="I196" s="62">
        <v>3.3879999999999999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365</v>
      </c>
      <c r="P196" s="51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436"/>
      <c r="R196" s="436"/>
      <c r="S196" s="436"/>
      <c r="T196" s="437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35" t="s">
        <v>331</v>
      </c>
      <c r="AG196" s="81"/>
      <c r="AJ196" s="87" t="s">
        <v>89</v>
      </c>
      <c r="AK196" s="87">
        <v>1</v>
      </c>
      <c r="BB196" s="23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4301132179</v>
      </c>
      <c r="D197" s="434">
        <v>4607111035691</v>
      </c>
      <c r="E197" s="434"/>
      <c r="F197" s="62">
        <v>0.25</v>
      </c>
      <c r="G197" s="37">
        <v>12</v>
      </c>
      <c r="H197" s="62">
        <v>3</v>
      </c>
      <c r="I197" s="62">
        <v>3.3879999999999999</v>
      </c>
      <c r="J197" s="37">
        <v>70</v>
      </c>
      <c r="K197" s="37" t="s">
        <v>97</v>
      </c>
      <c r="L197" s="37" t="s">
        <v>88</v>
      </c>
      <c r="M197" s="38" t="s">
        <v>86</v>
      </c>
      <c r="N197" s="38"/>
      <c r="O197" s="37">
        <v>365</v>
      </c>
      <c r="P197" s="5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7" s="436"/>
      <c r="R197" s="436"/>
      <c r="S197" s="436"/>
      <c r="T197" s="437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37" t="s">
        <v>334</v>
      </c>
      <c r="AG197" s="81"/>
      <c r="AJ197" s="87" t="s">
        <v>89</v>
      </c>
      <c r="AK197" s="87">
        <v>1</v>
      </c>
      <c r="BB197" s="238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4301132170</v>
      </c>
      <c r="D198" s="434">
        <v>4607111038487</v>
      </c>
      <c r="E198" s="434"/>
      <c r="F198" s="62">
        <v>0.25</v>
      </c>
      <c r="G198" s="37">
        <v>12</v>
      </c>
      <c r="H198" s="62">
        <v>3</v>
      </c>
      <c r="I198" s="62">
        <v>3.7360000000000002</v>
      </c>
      <c r="J198" s="37">
        <v>70</v>
      </c>
      <c r="K198" s="37" t="s">
        <v>97</v>
      </c>
      <c r="L198" s="37" t="s">
        <v>88</v>
      </c>
      <c r="M198" s="38" t="s">
        <v>86</v>
      </c>
      <c r="N198" s="38"/>
      <c r="O198" s="37">
        <v>180</v>
      </c>
      <c r="P198" s="5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8" s="436"/>
      <c r="R198" s="436"/>
      <c r="S198" s="436"/>
      <c r="T198" s="43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39" t="s">
        <v>337</v>
      </c>
      <c r="AG198" s="81"/>
      <c r="AJ198" s="87" t="s">
        <v>89</v>
      </c>
      <c r="AK198" s="87">
        <v>1</v>
      </c>
      <c r="BB198" s="240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441"/>
      <c r="B199" s="441"/>
      <c r="C199" s="441"/>
      <c r="D199" s="441"/>
      <c r="E199" s="441"/>
      <c r="F199" s="441"/>
      <c r="G199" s="441"/>
      <c r="H199" s="441"/>
      <c r="I199" s="441"/>
      <c r="J199" s="441"/>
      <c r="K199" s="441"/>
      <c r="L199" s="441"/>
      <c r="M199" s="441"/>
      <c r="N199" s="441"/>
      <c r="O199" s="442"/>
      <c r="P199" s="438" t="s">
        <v>40</v>
      </c>
      <c r="Q199" s="439"/>
      <c r="R199" s="439"/>
      <c r="S199" s="439"/>
      <c r="T199" s="439"/>
      <c r="U199" s="439"/>
      <c r="V199" s="440"/>
      <c r="W199" s="42" t="s">
        <v>39</v>
      </c>
      <c r="X199" s="43">
        <f>IFERROR(SUM(X196:X198),"0")</f>
        <v>0</v>
      </c>
      <c r="Y199" s="43">
        <f>IFERROR(SUM(Y196:Y198),"0")</f>
        <v>0</v>
      </c>
      <c r="Z199" s="43">
        <f>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41"/>
      <c r="B200" s="441"/>
      <c r="C200" s="441"/>
      <c r="D200" s="441"/>
      <c r="E200" s="441"/>
      <c r="F200" s="441"/>
      <c r="G200" s="441"/>
      <c r="H200" s="441"/>
      <c r="I200" s="441"/>
      <c r="J200" s="441"/>
      <c r="K200" s="441"/>
      <c r="L200" s="441"/>
      <c r="M200" s="441"/>
      <c r="N200" s="441"/>
      <c r="O200" s="442"/>
      <c r="P200" s="438" t="s">
        <v>40</v>
      </c>
      <c r="Q200" s="439"/>
      <c r="R200" s="439"/>
      <c r="S200" s="439"/>
      <c r="T200" s="439"/>
      <c r="U200" s="439"/>
      <c r="V200" s="440"/>
      <c r="W200" s="42" t="s">
        <v>0</v>
      </c>
      <c r="X200" s="43">
        <f>IFERROR(SUMPRODUCT(X196:X198*H196:H198),"0")</f>
        <v>0</v>
      </c>
      <c r="Y200" s="43">
        <f>IFERROR(SUMPRODUCT(Y196:Y198*H196:H198),"0")</f>
        <v>0</v>
      </c>
      <c r="Z200" s="42"/>
      <c r="AA200" s="67"/>
      <c r="AB200" s="67"/>
      <c r="AC200" s="67"/>
    </row>
    <row r="201" spans="1:68" ht="14.25" customHeight="1" x14ac:dyDescent="0.25">
      <c r="A201" s="433" t="s">
        <v>338</v>
      </c>
      <c r="B201" s="433"/>
      <c r="C201" s="433"/>
      <c r="D201" s="433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  <c r="Y201" s="433"/>
      <c r="Z201" s="433"/>
      <c r="AA201" s="66"/>
      <c r="AB201" s="66"/>
      <c r="AC201" s="83"/>
    </row>
    <row r="202" spans="1:68" ht="27" customHeight="1" x14ac:dyDescent="0.25">
      <c r="A202" s="63" t="s">
        <v>339</v>
      </c>
      <c r="B202" s="63" t="s">
        <v>340</v>
      </c>
      <c r="C202" s="36">
        <v>4301051855</v>
      </c>
      <c r="D202" s="434">
        <v>4680115885875</v>
      </c>
      <c r="E202" s="434"/>
      <c r="F202" s="62">
        <v>1</v>
      </c>
      <c r="G202" s="37">
        <v>9</v>
      </c>
      <c r="H202" s="62">
        <v>9</v>
      </c>
      <c r="I202" s="62">
        <v>9.4350000000000005</v>
      </c>
      <c r="J202" s="37">
        <v>64</v>
      </c>
      <c r="K202" s="37" t="s">
        <v>345</v>
      </c>
      <c r="L202" s="37" t="s">
        <v>88</v>
      </c>
      <c r="M202" s="38" t="s">
        <v>344</v>
      </c>
      <c r="N202" s="38"/>
      <c r="O202" s="37">
        <v>365</v>
      </c>
      <c r="P202" s="518" t="s">
        <v>341</v>
      </c>
      <c r="Q202" s="436"/>
      <c r="R202" s="436"/>
      <c r="S202" s="436"/>
      <c r="T202" s="43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IFERROR(IF(X202="","",X202*0.01898),"")</f>
        <v>0</v>
      </c>
      <c r="AA202" s="68" t="s">
        <v>46</v>
      </c>
      <c r="AB202" s="69" t="s">
        <v>46</v>
      </c>
      <c r="AC202" s="241" t="s">
        <v>342</v>
      </c>
      <c r="AG202" s="81"/>
      <c r="AJ202" s="87" t="s">
        <v>89</v>
      </c>
      <c r="AK202" s="87">
        <v>1</v>
      </c>
      <c r="BB202" s="242" t="s">
        <v>343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41"/>
      <c r="B203" s="441"/>
      <c r="C203" s="441"/>
      <c r="D203" s="441"/>
      <c r="E203" s="441"/>
      <c r="F203" s="441"/>
      <c r="G203" s="441"/>
      <c r="H203" s="441"/>
      <c r="I203" s="441"/>
      <c r="J203" s="441"/>
      <c r="K203" s="441"/>
      <c r="L203" s="441"/>
      <c r="M203" s="441"/>
      <c r="N203" s="441"/>
      <c r="O203" s="442"/>
      <c r="P203" s="438" t="s">
        <v>40</v>
      </c>
      <c r="Q203" s="439"/>
      <c r="R203" s="439"/>
      <c r="S203" s="439"/>
      <c r="T203" s="439"/>
      <c r="U203" s="439"/>
      <c r="V203" s="440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441"/>
      <c r="B204" s="441"/>
      <c r="C204" s="441"/>
      <c r="D204" s="441"/>
      <c r="E204" s="441"/>
      <c r="F204" s="441"/>
      <c r="G204" s="441"/>
      <c r="H204" s="441"/>
      <c r="I204" s="441"/>
      <c r="J204" s="441"/>
      <c r="K204" s="441"/>
      <c r="L204" s="441"/>
      <c r="M204" s="441"/>
      <c r="N204" s="441"/>
      <c r="O204" s="442"/>
      <c r="P204" s="438" t="s">
        <v>40</v>
      </c>
      <c r="Q204" s="439"/>
      <c r="R204" s="439"/>
      <c r="S204" s="439"/>
      <c r="T204" s="439"/>
      <c r="U204" s="439"/>
      <c r="V204" s="440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27.75" customHeight="1" x14ac:dyDescent="0.2">
      <c r="A205" s="431" t="s">
        <v>346</v>
      </c>
      <c r="B205" s="431"/>
      <c r="C205" s="431"/>
      <c r="D205" s="431"/>
      <c r="E205" s="431"/>
      <c r="F205" s="431"/>
      <c r="G205" s="431"/>
      <c r="H205" s="431"/>
      <c r="I205" s="431"/>
      <c r="J205" s="431"/>
      <c r="K205" s="431"/>
      <c r="L205" s="431"/>
      <c r="M205" s="431"/>
      <c r="N205" s="431"/>
      <c r="O205" s="431"/>
      <c r="P205" s="431"/>
      <c r="Q205" s="431"/>
      <c r="R205" s="431"/>
      <c r="S205" s="431"/>
      <c r="T205" s="431"/>
      <c r="U205" s="431"/>
      <c r="V205" s="431"/>
      <c r="W205" s="431"/>
      <c r="X205" s="431"/>
      <c r="Y205" s="431"/>
      <c r="Z205" s="431"/>
      <c r="AA205" s="54"/>
      <c r="AB205" s="54"/>
      <c r="AC205" s="54"/>
    </row>
    <row r="206" spans="1:68" ht="16.5" customHeight="1" x14ac:dyDescent="0.25">
      <c r="A206" s="432" t="s">
        <v>347</v>
      </c>
      <c r="B206" s="432"/>
      <c r="C206" s="432"/>
      <c r="D206" s="432"/>
      <c r="E206" s="432"/>
      <c r="F206" s="432"/>
      <c r="G206" s="432"/>
      <c r="H206" s="432"/>
      <c r="I206" s="432"/>
      <c r="J206" s="432"/>
      <c r="K206" s="432"/>
      <c r="L206" s="432"/>
      <c r="M206" s="432"/>
      <c r="N206" s="432"/>
      <c r="O206" s="432"/>
      <c r="P206" s="432"/>
      <c r="Q206" s="432"/>
      <c r="R206" s="432"/>
      <c r="S206" s="432"/>
      <c r="T206" s="432"/>
      <c r="U206" s="432"/>
      <c r="V206" s="432"/>
      <c r="W206" s="432"/>
      <c r="X206" s="432"/>
      <c r="Y206" s="432"/>
      <c r="Z206" s="432"/>
      <c r="AA206" s="65"/>
      <c r="AB206" s="65"/>
      <c r="AC206" s="82"/>
    </row>
    <row r="207" spans="1:68" ht="14.25" customHeight="1" x14ac:dyDescent="0.25">
      <c r="A207" s="433" t="s">
        <v>166</v>
      </c>
      <c r="B207" s="433"/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  <c r="S207" s="433"/>
      <c r="T207" s="433"/>
      <c r="U207" s="433"/>
      <c r="V207" s="433"/>
      <c r="W207" s="433"/>
      <c r="X207" s="433"/>
      <c r="Y207" s="433"/>
      <c r="Z207" s="433"/>
      <c r="AA207" s="66"/>
      <c r="AB207" s="66"/>
      <c r="AC207" s="83"/>
    </row>
    <row r="208" spans="1:68" ht="27" customHeight="1" x14ac:dyDescent="0.25">
      <c r="A208" s="63" t="s">
        <v>348</v>
      </c>
      <c r="B208" s="63" t="s">
        <v>349</v>
      </c>
      <c r="C208" s="36">
        <v>4301135707</v>
      </c>
      <c r="D208" s="434">
        <v>4620207490198</v>
      </c>
      <c r="E208" s="434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97</v>
      </c>
      <c r="L208" s="37" t="s">
        <v>88</v>
      </c>
      <c r="M208" s="38" t="s">
        <v>86</v>
      </c>
      <c r="N208" s="38"/>
      <c r="O208" s="37">
        <v>180</v>
      </c>
      <c r="P208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8" s="436"/>
      <c r="R208" s="436"/>
      <c r="S208" s="436"/>
      <c r="T208" s="43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43" t="s">
        <v>350</v>
      </c>
      <c r="AG208" s="81"/>
      <c r="AJ208" s="87" t="s">
        <v>89</v>
      </c>
      <c r="AK208" s="87">
        <v>1</v>
      </c>
      <c r="BB208" s="244" t="s">
        <v>96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4301135719</v>
      </c>
      <c r="D209" s="434">
        <v>4620207490235</v>
      </c>
      <c r="E209" s="434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97</v>
      </c>
      <c r="L209" s="37" t="s">
        <v>88</v>
      </c>
      <c r="M209" s="38" t="s">
        <v>86</v>
      </c>
      <c r="N209" s="38"/>
      <c r="O209" s="37">
        <v>180</v>
      </c>
      <c r="P209" s="52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9" s="436"/>
      <c r="R209" s="436"/>
      <c r="S209" s="436"/>
      <c r="T209" s="43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45" t="s">
        <v>353</v>
      </c>
      <c r="AG209" s="81"/>
      <c r="AJ209" s="87" t="s">
        <v>89</v>
      </c>
      <c r="AK209" s="87">
        <v>1</v>
      </c>
      <c r="BB209" s="246" t="s">
        <v>96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4301135697</v>
      </c>
      <c r="D210" s="434">
        <v>4620207490259</v>
      </c>
      <c r="E210" s="434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97</v>
      </c>
      <c r="L210" s="37" t="s">
        <v>88</v>
      </c>
      <c r="M210" s="38" t="s">
        <v>86</v>
      </c>
      <c r="N210" s="38"/>
      <c r="O210" s="37">
        <v>180</v>
      </c>
      <c r="P210" s="5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0" s="436"/>
      <c r="R210" s="436"/>
      <c r="S210" s="436"/>
      <c r="T210" s="43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7" t="s">
        <v>350</v>
      </c>
      <c r="AG210" s="81"/>
      <c r="AJ210" s="87" t="s">
        <v>89</v>
      </c>
      <c r="AK210" s="87">
        <v>1</v>
      </c>
      <c r="BB210" s="248" t="s">
        <v>96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4301135681</v>
      </c>
      <c r="D211" s="434">
        <v>4620207490143</v>
      </c>
      <c r="E211" s="434"/>
      <c r="F211" s="62">
        <v>0.22</v>
      </c>
      <c r="G211" s="37">
        <v>12</v>
      </c>
      <c r="H211" s="62">
        <v>2.64</v>
      </c>
      <c r="I211" s="62">
        <v>3.3435999999999999</v>
      </c>
      <c r="J211" s="37">
        <v>70</v>
      </c>
      <c r="K211" s="37" t="s">
        <v>97</v>
      </c>
      <c r="L211" s="37" t="s">
        <v>88</v>
      </c>
      <c r="M211" s="38" t="s">
        <v>86</v>
      </c>
      <c r="N211" s="38"/>
      <c r="O211" s="37">
        <v>180</v>
      </c>
      <c r="P211" s="5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1" s="436"/>
      <c r="R211" s="436"/>
      <c r="S211" s="436"/>
      <c r="T211" s="43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49" t="s">
        <v>358</v>
      </c>
      <c r="AG211" s="81"/>
      <c r="AJ211" s="87" t="s">
        <v>89</v>
      </c>
      <c r="AK211" s="87">
        <v>1</v>
      </c>
      <c r="BB211" s="250" t="s">
        <v>96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41"/>
      <c r="B212" s="441"/>
      <c r="C212" s="441"/>
      <c r="D212" s="441"/>
      <c r="E212" s="441"/>
      <c r="F212" s="441"/>
      <c r="G212" s="441"/>
      <c r="H212" s="441"/>
      <c r="I212" s="441"/>
      <c r="J212" s="441"/>
      <c r="K212" s="441"/>
      <c r="L212" s="441"/>
      <c r="M212" s="441"/>
      <c r="N212" s="441"/>
      <c r="O212" s="442"/>
      <c r="P212" s="438" t="s">
        <v>40</v>
      </c>
      <c r="Q212" s="439"/>
      <c r="R212" s="439"/>
      <c r="S212" s="439"/>
      <c r="T212" s="439"/>
      <c r="U212" s="439"/>
      <c r="V212" s="440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41"/>
      <c r="B213" s="441"/>
      <c r="C213" s="441"/>
      <c r="D213" s="441"/>
      <c r="E213" s="441"/>
      <c r="F213" s="441"/>
      <c r="G213" s="441"/>
      <c r="H213" s="441"/>
      <c r="I213" s="441"/>
      <c r="J213" s="441"/>
      <c r="K213" s="441"/>
      <c r="L213" s="441"/>
      <c r="M213" s="441"/>
      <c r="N213" s="441"/>
      <c r="O213" s="442"/>
      <c r="P213" s="438" t="s">
        <v>40</v>
      </c>
      <c r="Q213" s="439"/>
      <c r="R213" s="439"/>
      <c r="S213" s="439"/>
      <c r="T213" s="439"/>
      <c r="U213" s="439"/>
      <c r="V213" s="440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432" t="s">
        <v>359</v>
      </c>
      <c r="B214" s="432"/>
      <c r="C214" s="432"/>
      <c r="D214" s="432"/>
      <c r="E214" s="432"/>
      <c r="F214" s="432"/>
      <c r="G214" s="432"/>
      <c r="H214" s="432"/>
      <c r="I214" s="432"/>
      <c r="J214" s="432"/>
      <c r="K214" s="432"/>
      <c r="L214" s="432"/>
      <c r="M214" s="432"/>
      <c r="N214" s="432"/>
      <c r="O214" s="432"/>
      <c r="P214" s="432"/>
      <c r="Q214" s="432"/>
      <c r="R214" s="432"/>
      <c r="S214" s="432"/>
      <c r="T214" s="432"/>
      <c r="U214" s="432"/>
      <c r="V214" s="432"/>
      <c r="W214" s="432"/>
      <c r="X214" s="432"/>
      <c r="Y214" s="432"/>
      <c r="Z214" s="432"/>
      <c r="AA214" s="65"/>
      <c r="AB214" s="65"/>
      <c r="AC214" s="82"/>
    </row>
    <row r="215" spans="1:68" ht="14.25" customHeight="1" x14ac:dyDescent="0.25">
      <c r="A215" s="433" t="s">
        <v>82</v>
      </c>
      <c r="B215" s="433"/>
      <c r="C215" s="433"/>
      <c r="D215" s="433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3"/>
      <c r="R215" s="433"/>
      <c r="S215" s="433"/>
      <c r="T215" s="433"/>
      <c r="U215" s="433"/>
      <c r="V215" s="433"/>
      <c r="W215" s="433"/>
      <c r="X215" s="433"/>
      <c r="Y215" s="433"/>
      <c r="Z215" s="433"/>
      <c r="AA215" s="66"/>
      <c r="AB215" s="66"/>
      <c r="AC215" s="83"/>
    </row>
    <row r="216" spans="1:68" ht="16.5" customHeight="1" x14ac:dyDescent="0.25">
      <c r="A216" s="63" t="s">
        <v>360</v>
      </c>
      <c r="B216" s="63" t="s">
        <v>361</v>
      </c>
      <c r="C216" s="36">
        <v>4301070948</v>
      </c>
      <c r="D216" s="434">
        <v>4607111037022</v>
      </c>
      <c r="E216" s="43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6" s="436"/>
      <c r="R216" s="436"/>
      <c r="S216" s="436"/>
      <c r="T216" s="437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1" t="s">
        <v>362</v>
      </c>
      <c r="AG216" s="81"/>
      <c r="AJ216" s="87" t="s">
        <v>89</v>
      </c>
      <c r="AK216" s="87">
        <v>1</v>
      </c>
      <c r="BB216" s="25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4301070990</v>
      </c>
      <c r="D217" s="434">
        <v>4607111038494</v>
      </c>
      <c r="E217" s="43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7" s="436"/>
      <c r="R217" s="436"/>
      <c r="S217" s="436"/>
      <c r="T217" s="437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3" t="s">
        <v>365</v>
      </c>
      <c r="AG217" s="81"/>
      <c r="AJ217" s="87" t="s">
        <v>89</v>
      </c>
      <c r="AK217" s="87">
        <v>1</v>
      </c>
      <c r="BB217" s="254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4301070966</v>
      </c>
      <c r="D218" s="434">
        <v>4607111038135</v>
      </c>
      <c r="E218" s="434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5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8" s="436"/>
      <c r="R218" s="436"/>
      <c r="S218" s="436"/>
      <c r="T218" s="43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5" t="s">
        <v>368</v>
      </c>
      <c r="AG218" s="81"/>
      <c r="AJ218" s="87" t="s">
        <v>89</v>
      </c>
      <c r="AK218" s="87">
        <v>1</v>
      </c>
      <c r="BB218" s="25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41"/>
      <c r="B219" s="441"/>
      <c r="C219" s="441"/>
      <c r="D219" s="441"/>
      <c r="E219" s="441"/>
      <c r="F219" s="441"/>
      <c r="G219" s="441"/>
      <c r="H219" s="441"/>
      <c r="I219" s="441"/>
      <c r="J219" s="441"/>
      <c r="K219" s="441"/>
      <c r="L219" s="441"/>
      <c r="M219" s="441"/>
      <c r="N219" s="441"/>
      <c r="O219" s="442"/>
      <c r="P219" s="438" t="s">
        <v>40</v>
      </c>
      <c r="Q219" s="439"/>
      <c r="R219" s="439"/>
      <c r="S219" s="439"/>
      <c r="T219" s="439"/>
      <c r="U219" s="439"/>
      <c r="V219" s="440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41"/>
      <c r="B220" s="441"/>
      <c r="C220" s="441"/>
      <c r="D220" s="441"/>
      <c r="E220" s="441"/>
      <c r="F220" s="441"/>
      <c r="G220" s="441"/>
      <c r="H220" s="441"/>
      <c r="I220" s="441"/>
      <c r="J220" s="441"/>
      <c r="K220" s="441"/>
      <c r="L220" s="441"/>
      <c r="M220" s="441"/>
      <c r="N220" s="441"/>
      <c r="O220" s="442"/>
      <c r="P220" s="438" t="s">
        <v>40</v>
      </c>
      <c r="Q220" s="439"/>
      <c r="R220" s="439"/>
      <c r="S220" s="439"/>
      <c r="T220" s="439"/>
      <c r="U220" s="439"/>
      <c r="V220" s="440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432" t="s">
        <v>369</v>
      </c>
      <c r="B221" s="432"/>
      <c r="C221" s="432"/>
      <c r="D221" s="432"/>
      <c r="E221" s="432"/>
      <c r="F221" s="432"/>
      <c r="G221" s="432"/>
      <c r="H221" s="432"/>
      <c r="I221" s="432"/>
      <c r="J221" s="432"/>
      <c r="K221" s="432"/>
      <c r="L221" s="432"/>
      <c r="M221" s="432"/>
      <c r="N221" s="432"/>
      <c r="O221" s="432"/>
      <c r="P221" s="432"/>
      <c r="Q221" s="432"/>
      <c r="R221" s="432"/>
      <c r="S221" s="432"/>
      <c r="T221" s="432"/>
      <c r="U221" s="432"/>
      <c r="V221" s="432"/>
      <c r="W221" s="432"/>
      <c r="X221" s="432"/>
      <c r="Y221" s="432"/>
      <c r="Z221" s="432"/>
      <c r="AA221" s="65"/>
      <c r="AB221" s="65"/>
      <c r="AC221" s="82"/>
    </row>
    <row r="222" spans="1:68" ht="14.25" customHeight="1" x14ac:dyDescent="0.25">
      <c r="A222" s="433" t="s">
        <v>82</v>
      </c>
      <c r="B222" s="433"/>
      <c r="C222" s="433"/>
      <c r="D222" s="433"/>
      <c r="E222" s="433"/>
      <c r="F222" s="433"/>
      <c r="G222" s="433"/>
      <c r="H222" s="433"/>
      <c r="I222" s="433"/>
      <c r="J222" s="433"/>
      <c r="K222" s="433"/>
      <c r="L222" s="433"/>
      <c r="M222" s="433"/>
      <c r="N222" s="433"/>
      <c r="O222" s="433"/>
      <c r="P222" s="433"/>
      <c r="Q222" s="433"/>
      <c r="R222" s="433"/>
      <c r="S222" s="433"/>
      <c r="T222" s="433"/>
      <c r="U222" s="433"/>
      <c r="V222" s="433"/>
      <c r="W222" s="433"/>
      <c r="X222" s="433"/>
      <c r="Y222" s="433"/>
      <c r="Z222" s="433"/>
      <c r="AA222" s="66"/>
      <c r="AB222" s="66"/>
      <c r="AC222" s="83"/>
    </row>
    <row r="223" spans="1:68" ht="27" customHeight="1" x14ac:dyDescent="0.25">
      <c r="A223" s="63" t="s">
        <v>370</v>
      </c>
      <c r="B223" s="63" t="s">
        <v>371</v>
      </c>
      <c r="C223" s="36">
        <v>4301070996</v>
      </c>
      <c r="D223" s="434">
        <v>4607111038654</v>
      </c>
      <c r="E223" s="434"/>
      <c r="F223" s="62">
        <v>0.4</v>
      </c>
      <c r="G223" s="37">
        <v>16</v>
      </c>
      <c r="H223" s="62">
        <v>6.4</v>
      </c>
      <c r="I223" s="62">
        <v>6.63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3" s="436"/>
      <c r="R223" s="436"/>
      <c r="S223" s="436"/>
      <c r="T223" s="43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ref="Y223:Y228" si="24">IFERROR(IF(X223="","",X223),"")</f>
        <v>0</v>
      </c>
      <c r="Z223" s="41">
        <f t="shared" ref="Z223:Z228" si="25">IFERROR(IF(X223="","",X223*0.0155),"")</f>
        <v>0</v>
      </c>
      <c r="AA223" s="68" t="s">
        <v>46</v>
      </c>
      <c r="AB223" s="69" t="s">
        <v>46</v>
      </c>
      <c r="AC223" s="257" t="s">
        <v>372</v>
      </c>
      <c r="AG223" s="81"/>
      <c r="AJ223" s="87" t="s">
        <v>89</v>
      </c>
      <c r="AK223" s="87">
        <v>1</v>
      </c>
      <c r="BB223" s="258" t="s">
        <v>70</v>
      </c>
      <c r="BM223" s="81">
        <f t="shared" ref="BM223:BM228" si="26">IFERROR(X223*I223,"0")</f>
        <v>0</v>
      </c>
      <c r="BN223" s="81">
        <f t="shared" ref="BN223:BN228" si="27">IFERROR(Y223*I223,"0")</f>
        <v>0</v>
      </c>
      <c r="BO223" s="81">
        <f t="shared" ref="BO223:BO228" si="28">IFERROR(X223/J223,"0")</f>
        <v>0</v>
      </c>
      <c r="BP223" s="81">
        <f t="shared" ref="BP223:BP228" si="29">IFERROR(Y223/J223,"0")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4301070997</v>
      </c>
      <c r="D224" s="434">
        <v>4607111038586</v>
      </c>
      <c r="E224" s="434"/>
      <c r="F224" s="62">
        <v>0.7</v>
      </c>
      <c r="G224" s="37">
        <v>8</v>
      </c>
      <c r="H224" s="62">
        <v>5.6</v>
      </c>
      <c r="I224" s="62">
        <v>5.83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4" s="436"/>
      <c r="R224" s="436"/>
      <c r="S224" s="436"/>
      <c r="T224" s="437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24"/>
        <v>0</v>
      </c>
      <c r="Z224" s="41">
        <f t="shared" si="25"/>
        <v>0</v>
      </c>
      <c r="AA224" s="68" t="s">
        <v>46</v>
      </c>
      <c r="AB224" s="69" t="s">
        <v>46</v>
      </c>
      <c r="AC224" s="259" t="s">
        <v>372</v>
      </c>
      <c r="AG224" s="81"/>
      <c r="AJ224" s="87" t="s">
        <v>89</v>
      </c>
      <c r="AK224" s="87">
        <v>1</v>
      </c>
      <c r="BB224" s="260" t="s">
        <v>70</v>
      </c>
      <c r="BM224" s="81">
        <f t="shared" si="26"/>
        <v>0</v>
      </c>
      <c r="BN224" s="81">
        <f t="shared" si="27"/>
        <v>0</v>
      </c>
      <c r="BO224" s="81">
        <f t="shared" si="28"/>
        <v>0</v>
      </c>
      <c r="BP224" s="81">
        <f t="shared" si="29"/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4301070962</v>
      </c>
      <c r="D225" s="434">
        <v>4607111038609</v>
      </c>
      <c r="E225" s="434"/>
      <c r="F225" s="62">
        <v>0.4</v>
      </c>
      <c r="G225" s="37">
        <v>16</v>
      </c>
      <c r="H225" s="62">
        <v>6.4</v>
      </c>
      <c r="I225" s="62">
        <v>6.71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5" s="436"/>
      <c r="R225" s="436"/>
      <c r="S225" s="436"/>
      <c r="T225" s="437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24"/>
        <v>0</v>
      </c>
      <c r="Z225" s="41">
        <f t="shared" si="25"/>
        <v>0</v>
      </c>
      <c r="AA225" s="68" t="s">
        <v>46</v>
      </c>
      <c r="AB225" s="69" t="s">
        <v>46</v>
      </c>
      <c r="AC225" s="261" t="s">
        <v>377</v>
      </c>
      <c r="AG225" s="81"/>
      <c r="AJ225" s="87" t="s">
        <v>89</v>
      </c>
      <c r="AK225" s="87">
        <v>1</v>
      </c>
      <c r="BB225" s="262" t="s">
        <v>70</v>
      </c>
      <c r="BM225" s="81">
        <f t="shared" si="26"/>
        <v>0</v>
      </c>
      <c r="BN225" s="81">
        <f t="shared" si="27"/>
        <v>0</v>
      </c>
      <c r="BO225" s="81">
        <f t="shared" si="28"/>
        <v>0</v>
      </c>
      <c r="BP225" s="81">
        <f t="shared" si="29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4301070963</v>
      </c>
      <c r="D226" s="434">
        <v>4607111038630</v>
      </c>
      <c r="E226" s="434"/>
      <c r="F226" s="62">
        <v>0.7</v>
      </c>
      <c r="G226" s="37">
        <v>8</v>
      </c>
      <c r="H226" s="62">
        <v>5.6</v>
      </c>
      <c r="I226" s="62">
        <v>5.87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6" s="436"/>
      <c r="R226" s="436"/>
      <c r="S226" s="436"/>
      <c r="T226" s="437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24"/>
        <v>0</v>
      </c>
      <c r="Z226" s="41">
        <f t="shared" si="25"/>
        <v>0</v>
      </c>
      <c r="AA226" s="68" t="s">
        <v>46</v>
      </c>
      <c r="AB226" s="69" t="s">
        <v>46</v>
      </c>
      <c r="AC226" s="263" t="s">
        <v>377</v>
      </c>
      <c r="AG226" s="81"/>
      <c r="AJ226" s="87" t="s">
        <v>89</v>
      </c>
      <c r="AK226" s="87">
        <v>1</v>
      </c>
      <c r="BB226" s="264" t="s">
        <v>70</v>
      </c>
      <c r="BM226" s="81">
        <f t="shared" si="26"/>
        <v>0</v>
      </c>
      <c r="BN226" s="81">
        <f t="shared" si="27"/>
        <v>0</v>
      </c>
      <c r="BO226" s="81">
        <f t="shared" si="28"/>
        <v>0</v>
      </c>
      <c r="BP226" s="81">
        <f t="shared" si="29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4301070959</v>
      </c>
      <c r="D227" s="434">
        <v>4607111038616</v>
      </c>
      <c r="E227" s="434"/>
      <c r="F227" s="62">
        <v>0.4</v>
      </c>
      <c r="G227" s="37">
        <v>16</v>
      </c>
      <c r="H227" s="62">
        <v>6.4</v>
      </c>
      <c r="I227" s="62">
        <v>6.71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5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7" s="436"/>
      <c r="R227" s="436"/>
      <c r="S227" s="436"/>
      <c r="T227" s="437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24"/>
        <v>0</v>
      </c>
      <c r="Z227" s="41">
        <f t="shared" si="25"/>
        <v>0</v>
      </c>
      <c r="AA227" s="68" t="s">
        <v>46</v>
      </c>
      <c r="AB227" s="69" t="s">
        <v>46</v>
      </c>
      <c r="AC227" s="265" t="s">
        <v>372</v>
      </c>
      <c r="AG227" s="81"/>
      <c r="AJ227" s="87" t="s">
        <v>89</v>
      </c>
      <c r="AK227" s="87">
        <v>1</v>
      </c>
      <c r="BB227" s="266" t="s">
        <v>70</v>
      </c>
      <c r="BM227" s="81">
        <f t="shared" si="26"/>
        <v>0</v>
      </c>
      <c r="BN227" s="81">
        <f t="shared" si="27"/>
        <v>0</v>
      </c>
      <c r="BO227" s="81">
        <f t="shared" si="28"/>
        <v>0</v>
      </c>
      <c r="BP227" s="81">
        <f t="shared" si="29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4301070960</v>
      </c>
      <c r="D228" s="434">
        <v>4607111038623</v>
      </c>
      <c r="E228" s="434"/>
      <c r="F228" s="62">
        <v>0.7</v>
      </c>
      <c r="G228" s="37">
        <v>8</v>
      </c>
      <c r="H228" s="62">
        <v>5.6</v>
      </c>
      <c r="I228" s="62">
        <v>5.87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8" s="436"/>
      <c r="R228" s="436"/>
      <c r="S228" s="436"/>
      <c r="T228" s="437"/>
      <c r="U228" s="39" t="s">
        <v>46</v>
      </c>
      <c r="V228" s="39" t="s">
        <v>46</v>
      </c>
      <c r="W228" s="40" t="s">
        <v>39</v>
      </c>
      <c r="X228" s="58">
        <v>0</v>
      </c>
      <c r="Y228" s="55">
        <f t="shared" si="24"/>
        <v>0</v>
      </c>
      <c r="Z228" s="41">
        <f t="shared" si="25"/>
        <v>0</v>
      </c>
      <c r="AA228" s="68" t="s">
        <v>46</v>
      </c>
      <c r="AB228" s="69" t="s">
        <v>46</v>
      </c>
      <c r="AC228" s="267" t="s">
        <v>372</v>
      </c>
      <c r="AG228" s="81"/>
      <c r="AJ228" s="87" t="s">
        <v>89</v>
      </c>
      <c r="AK228" s="87">
        <v>1</v>
      </c>
      <c r="BB228" s="268" t="s">
        <v>70</v>
      </c>
      <c r="BM228" s="81">
        <f t="shared" si="26"/>
        <v>0</v>
      </c>
      <c r="BN228" s="81">
        <f t="shared" si="27"/>
        <v>0</v>
      </c>
      <c r="BO228" s="81">
        <f t="shared" si="28"/>
        <v>0</v>
      </c>
      <c r="BP228" s="81">
        <f t="shared" si="29"/>
        <v>0</v>
      </c>
    </row>
    <row r="229" spans="1:68" x14ac:dyDescent="0.2">
      <c r="A229" s="441"/>
      <c r="B229" s="441"/>
      <c r="C229" s="441"/>
      <c r="D229" s="441"/>
      <c r="E229" s="441"/>
      <c r="F229" s="441"/>
      <c r="G229" s="441"/>
      <c r="H229" s="441"/>
      <c r="I229" s="441"/>
      <c r="J229" s="441"/>
      <c r="K229" s="441"/>
      <c r="L229" s="441"/>
      <c r="M229" s="441"/>
      <c r="N229" s="441"/>
      <c r="O229" s="442"/>
      <c r="P229" s="438" t="s">
        <v>40</v>
      </c>
      <c r="Q229" s="439"/>
      <c r="R229" s="439"/>
      <c r="S229" s="439"/>
      <c r="T229" s="439"/>
      <c r="U229" s="439"/>
      <c r="V229" s="440"/>
      <c r="W229" s="42" t="s">
        <v>39</v>
      </c>
      <c r="X229" s="43">
        <f>IFERROR(SUM(X223:X228),"0")</f>
        <v>0</v>
      </c>
      <c r="Y229" s="43">
        <f>IFERROR(SUM(Y223:Y228),"0")</f>
        <v>0</v>
      </c>
      <c r="Z229" s="43">
        <f>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441"/>
      <c r="B230" s="441"/>
      <c r="C230" s="441"/>
      <c r="D230" s="441"/>
      <c r="E230" s="441"/>
      <c r="F230" s="441"/>
      <c r="G230" s="441"/>
      <c r="H230" s="441"/>
      <c r="I230" s="441"/>
      <c r="J230" s="441"/>
      <c r="K230" s="441"/>
      <c r="L230" s="441"/>
      <c r="M230" s="441"/>
      <c r="N230" s="441"/>
      <c r="O230" s="442"/>
      <c r="P230" s="438" t="s">
        <v>40</v>
      </c>
      <c r="Q230" s="439"/>
      <c r="R230" s="439"/>
      <c r="S230" s="439"/>
      <c r="T230" s="439"/>
      <c r="U230" s="439"/>
      <c r="V230" s="440"/>
      <c r="W230" s="42" t="s">
        <v>0</v>
      </c>
      <c r="X230" s="43">
        <f>IFERROR(SUMPRODUCT(X223:X228*H223:H228),"0")</f>
        <v>0</v>
      </c>
      <c r="Y230" s="43">
        <f>IFERROR(SUMPRODUCT(Y223:Y228*H223:H228),"0")</f>
        <v>0</v>
      </c>
      <c r="Z230" s="42"/>
      <c r="AA230" s="67"/>
      <c r="AB230" s="67"/>
      <c r="AC230" s="67"/>
    </row>
    <row r="231" spans="1:68" ht="16.5" customHeight="1" x14ac:dyDescent="0.25">
      <c r="A231" s="432" t="s">
        <v>384</v>
      </c>
      <c r="B231" s="432"/>
      <c r="C231" s="432"/>
      <c r="D231" s="432"/>
      <c r="E231" s="432"/>
      <c r="F231" s="432"/>
      <c r="G231" s="432"/>
      <c r="H231" s="432"/>
      <c r="I231" s="432"/>
      <c r="J231" s="432"/>
      <c r="K231" s="432"/>
      <c r="L231" s="432"/>
      <c r="M231" s="432"/>
      <c r="N231" s="432"/>
      <c r="O231" s="432"/>
      <c r="P231" s="432"/>
      <c r="Q231" s="432"/>
      <c r="R231" s="432"/>
      <c r="S231" s="432"/>
      <c r="T231" s="432"/>
      <c r="U231" s="432"/>
      <c r="V231" s="432"/>
      <c r="W231" s="432"/>
      <c r="X231" s="432"/>
      <c r="Y231" s="432"/>
      <c r="Z231" s="432"/>
      <c r="AA231" s="65"/>
      <c r="AB231" s="65"/>
      <c r="AC231" s="82"/>
    </row>
    <row r="232" spans="1:68" ht="14.25" customHeight="1" x14ac:dyDescent="0.25">
      <c r="A232" s="433" t="s">
        <v>82</v>
      </c>
      <c r="B232" s="433"/>
      <c r="C232" s="433"/>
      <c r="D232" s="433"/>
      <c r="E232" s="433"/>
      <c r="F232" s="433"/>
      <c r="G232" s="433"/>
      <c r="H232" s="433"/>
      <c r="I232" s="433"/>
      <c r="J232" s="433"/>
      <c r="K232" s="433"/>
      <c r="L232" s="433"/>
      <c r="M232" s="433"/>
      <c r="N232" s="433"/>
      <c r="O232" s="433"/>
      <c r="P232" s="433"/>
      <c r="Q232" s="433"/>
      <c r="R232" s="433"/>
      <c r="S232" s="433"/>
      <c r="T232" s="433"/>
      <c r="U232" s="433"/>
      <c r="V232" s="433"/>
      <c r="W232" s="433"/>
      <c r="X232" s="433"/>
      <c r="Y232" s="433"/>
      <c r="Z232" s="433"/>
      <c r="AA232" s="66"/>
      <c r="AB232" s="66"/>
      <c r="AC232" s="83"/>
    </row>
    <row r="233" spans="1:68" ht="27" customHeight="1" x14ac:dyDescent="0.25">
      <c r="A233" s="63" t="s">
        <v>385</v>
      </c>
      <c r="B233" s="63" t="s">
        <v>386</v>
      </c>
      <c r="C233" s="36">
        <v>4301070917</v>
      </c>
      <c r="D233" s="434">
        <v>4607111035912</v>
      </c>
      <c r="E233" s="434"/>
      <c r="F233" s="62">
        <v>0.43</v>
      </c>
      <c r="G233" s="37">
        <v>16</v>
      </c>
      <c r="H233" s="62">
        <v>6.88</v>
      </c>
      <c r="I233" s="62">
        <v>7.19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5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3" s="436"/>
      <c r="R233" s="436"/>
      <c r="S233" s="436"/>
      <c r="T233" s="437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9" t="s">
        <v>387</v>
      </c>
      <c r="AG233" s="81"/>
      <c r="AJ233" s="87" t="s">
        <v>89</v>
      </c>
      <c r="AK233" s="87">
        <v>1</v>
      </c>
      <c r="BB233" s="27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388</v>
      </c>
      <c r="B234" s="63" t="s">
        <v>389</v>
      </c>
      <c r="C234" s="36">
        <v>4301070920</v>
      </c>
      <c r="D234" s="434">
        <v>4607111035929</v>
      </c>
      <c r="E234" s="434"/>
      <c r="F234" s="62">
        <v>0.9</v>
      </c>
      <c r="G234" s="37">
        <v>8</v>
      </c>
      <c r="H234" s="62">
        <v>7.2</v>
      </c>
      <c r="I234" s="62">
        <v>7.47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4" s="436"/>
      <c r="R234" s="436"/>
      <c r="S234" s="436"/>
      <c r="T234" s="437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71" t="s">
        <v>387</v>
      </c>
      <c r="AG234" s="81"/>
      <c r="AJ234" s="87" t="s">
        <v>89</v>
      </c>
      <c r="AK234" s="87">
        <v>1</v>
      </c>
      <c r="BB234" s="27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390</v>
      </c>
      <c r="B235" s="63" t="s">
        <v>391</v>
      </c>
      <c r="C235" s="36">
        <v>4301070915</v>
      </c>
      <c r="D235" s="434">
        <v>4607111035882</v>
      </c>
      <c r="E235" s="434"/>
      <c r="F235" s="62">
        <v>0.43</v>
      </c>
      <c r="G235" s="37">
        <v>16</v>
      </c>
      <c r="H235" s="62">
        <v>6.88</v>
      </c>
      <c r="I235" s="62">
        <v>7.19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5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5" s="436"/>
      <c r="R235" s="436"/>
      <c r="S235" s="436"/>
      <c r="T235" s="43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73" t="s">
        <v>392</v>
      </c>
      <c r="AG235" s="81"/>
      <c r="AJ235" s="87" t="s">
        <v>89</v>
      </c>
      <c r="AK235" s="87">
        <v>1</v>
      </c>
      <c r="BB235" s="27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393</v>
      </c>
      <c r="B236" s="63" t="s">
        <v>394</v>
      </c>
      <c r="C236" s="36">
        <v>4301070921</v>
      </c>
      <c r="D236" s="434">
        <v>4607111035905</v>
      </c>
      <c r="E236" s="434"/>
      <c r="F236" s="62">
        <v>0.9</v>
      </c>
      <c r="G236" s="37">
        <v>8</v>
      </c>
      <c r="H236" s="62">
        <v>7.2</v>
      </c>
      <c r="I236" s="62">
        <v>7.47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53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6" s="436"/>
      <c r="R236" s="436"/>
      <c r="S236" s="436"/>
      <c r="T236" s="43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75" t="s">
        <v>392</v>
      </c>
      <c r="AG236" s="81"/>
      <c r="AJ236" s="87" t="s">
        <v>89</v>
      </c>
      <c r="AK236" s="87">
        <v>1</v>
      </c>
      <c r="BB236" s="27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41"/>
      <c r="B237" s="441"/>
      <c r="C237" s="441"/>
      <c r="D237" s="441"/>
      <c r="E237" s="441"/>
      <c r="F237" s="441"/>
      <c r="G237" s="441"/>
      <c r="H237" s="441"/>
      <c r="I237" s="441"/>
      <c r="J237" s="441"/>
      <c r="K237" s="441"/>
      <c r="L237" s="441"/>
      <c r="M237" s="441"/>
      <c r="N237" s="441"/>
      <c r="O237" s="442"/>
      <c r="P237" s="438" t="s">
        <v>40</v>
      </c>
      <c r="Q237" s="439"/>
      <c r="R237" s="439"/>
      <c r="S237" s="439"/>
      <c r="T237" s="439"/>
      <c r="U237" s="439"/>
      <c r="V237" s="440"/>
      <c r="W237" s="42" t="s">
        <v>39</v>
      </c>
      <c r="X237" s="43">
        <f>IFERROR(SUM(X233:X236),"0")</f>
        <v>0</v>
      </c>
      <c r="Y237" s="43">
        <f>IFERROR(SUM(Y233:Y236),"0")</f>
        <v>0</v>
      </c>
      <c r="Z237" s="43">
        <f>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41"/>
      <c r="B238" s="441"/>
      <c r="C238" s="441"/>
      <c r="D238" s="441"/>
      <c r="E238" s="441"/>
      <c r="F238" s="441"/>
      <c r="G238" s="441"/>
      <c r="H238" s="441"/>
      <c r="I238" s="441"/>
      <c r="J238" s="441"/>
      <c r="K238" s="441"/>
      <c r="L238" s="441"/>
      <c r="M238" s="441"/>
      <c r="N238" s="441"/>
      <c r="O238" s="442"/>
      <c r="P238" s="438" t="s">
        <v>40</v>
      </c>
      <c r="Q238" s="439"/>
      <c r="R238" s="439"/>
      <c r="S238" s="439"/>
      <c r="T238" s="439"/>
      <c r="U238" s="439"/>
      <c r="V238" s="440"/>
      <c r="W238" s="42" t="s">
        <v>0</v>
      </c>
      <c r="X238" s="43">
        <f>IFERROR(SUMPRODUCT(X233:X236*H233:H236),"0")</f>
        <v>0</v>
      </c>
      <c r="Y238" s="43">
        <f>IFERROR(SUMPRODUCT(Y233:Y236*H233:H236),"0")</f>
        <v>0</v>
      </c>
      <c r="Z238" s="42"/>
      <c r="AA238" s="67"/>
      <c r="AB238" s="67"/>
      <c r="AC238" s="67"/>
    </row>
    <row r="239" spans="1:68" ht="16.5" customHeight="1" x14ac:dyDescent="0.25">
      <c r="A239" s="432" t="s">
        <v>395</v>
      </c>
      <c r="B239" s="432"/>
      <c r="C239" s="432"/>
      <c r="D239" s="432"/>
      <c r="E239" s="432"/>
      <c r="F239" s="432"/>
      <c r="G239" s="432"/>
      <c r="H239" s="432"/>
      <c r="I239" s="432"/>
      <c r="J239" s="432"/>
      <c r="K239" s="432"/>
      <c r="L239" s="432"/>
      <c r="M239" s="432"/>
      <c r="N239" s="432"/>
      <c r="O239" s="432"/>
      <c r="P239" s="432"/>
      <c r="Q239" s="432"/>
      <c r="R239" s="432"/>
      <c r="S239" s="432"/>
      <c r="T239" s="432"/>
      <c r="U239" s="432"/>
      <c r="V239" s="432"/>
      <c r="W239" s="432"/>
      <c r="X239" s="432"/>
      <c r="Y239" s="432"/>
      <c r="Z239" s="432"/>
      <c r="AA239" s="65"/>
      <c r="AB239" s="65"/>
      <c r="AC239" s="82"/>
    </row>
    <row r="240" spans="1:68" ht="14.25" customHeight="1" x14ac:dyDescent="0.25">
      <c r="A240" s="433" t="s">
        <v>82</v>
      </c>
      <c r="B240" s="433"/>
      <c r="C240" s="433"/>
      <c r="D240" s="433"/>
      <c r="E240" s="433"/>
      <c r="F240" s="433"/>
      <c r="G240" s="433"/>
      <c r="H240" s="433"/>
      <c r="I240" s="433"/>
      <c r="J240" s="433"/>
      <c r="K240" s="433"/>
      <c r="L240" s="433"/>
      <c r="M240" s="433"/>
      <c r="N240" s="433"/>
      <c r="O240" s="433"/>
      <c r="P240" s="433"/>
      <c r="Q240" s="433"/>
      <c r="R240" s="433"/>
      <c r="S240" s="433"/>
      <c r="T240" s="433"/>
      <c r="U240" s="433"/>
      <c r="V240" s="433"/>
      <c r="W240" s="433"/>
      <c r="X240" s="433"/>
      <c r="Y240" s="433"/>
      <c r="Z240" s="433"/>
      <c r="AA240" s="66"/>
      <c r="AB240" s="66"/>
      <c r="AC240" s="83"/>
    </row>
    <row r="241" spans="1:68" ht="27" customHeight="1" x14ac:dyDescent="0.25">
      <c r="A241" s="63" t="s">
        <v>396</v>
      </c>
      <c r="B241" s="63" t="s">
        <v>397</v>
      </c>
      <c r="C241" s="36">
        <v>4301071093</v>
      </c>
      <c r="D241" s="434">
        <v>4620207490709</v>
      </c>
      <c r="E241" s="434"/>
      <c r="F241" s="62">
        <v>0.65</v>
      </c>
      <c r="G241" s="37">
        <v>8</v>
      </c>
      <c r="H241" s="62">
        <v>5.2</v>
      </c>
      <c r="I241" s="62">
        <v>5.47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536" t="s">
        <v>398</v>
      </c>
      <c r="Q241" s="436"/>
      <c r="R241" s="436"/>
      <c r="S241" s="436"/>
      <c r="T241" s="43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77" t="s">
        <v>399</v>
      </c>
      <c r="AG241" s="81"/>
      <c r="AJ241" s="87" t="s">
        <v>89</v>
      </c>
      <c r="AK241" s="87">
        <v>1</v>
      </c>
      <c r="BB241" s="278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41"/>
      <c r="B242" s="441"/>
      <c r="C242" s="441"/>
      <c r="D242" s="441"/>
      <c r="E242" s="441"/>
      <c r="F242" s="441"/>
      <c r="G242" s="441"/>
      <c r="H242" s="441"/>
      <c r="I242" s="441"/>
      <c r="J242" s="441"/>
      <c r="K242" s="441"/>
      <c r="L242" s="441"/>
      <c r="M242" s="441"/>
      <c r="N242" s="441"/>
      <c r="O242" s="442"/>
      <c r="P242" s="438" t="s">
        <v>40</v>
      </c>
      <c r="Q242" s="439"/>
      <c r="R242" s="439"/>
      <c r="S242" s="439"/>
      <c r="T242" s="439"/>
      <c r="U242" s="439"/>
      <c r="V242" s="440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41"/>
      <c r="B243" s="441"/>
      <c r="C243" s="441"/>
      <c r="D243" s="441"/>
      <c r="E243" s="441"/>
      <c r="F243" s="441"/>
      <c r="G243" s="441"/>
      <c r="H243" s="441"/>
      <c r="I243" s="441"/>
      <c r="J243" s="441"/>
      <c r="K243" s="441"/>
      <c r="L243" s="441"/>
      <c r="M243" s="441"/>
      <c r="N243" s="441"/>
      <c r="O243" s="442"/>
      <c r="P243" s="438" t="s">
        <v>40</v>
      </c>
      <c r="Q243" s="439"/>
      <c r="R243" s="439"/>
      <c r="S243" s="439"/>
      <c r="T243" s="439"/>
      <c r="U243" s="439"/>
      <c r="V243" s="440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4.25" customHeight="1" x14ac:dyDescent="0.25">
      <c r="A244" s="433" t="s">
        <v>166</v>
      </c>
      <c r="B244" s="433"/>
      <c r="C244" s="433"/>
      <c r="D244" s="433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33"/>
      <c r="P244" s="433"/>
      <c r="Q244" s="433"/>
      <c r="R244" s="433"/>
      <c r="S244" s="433"/>
      <c r="T244" s="433"/>
      <c r="U244" s="433"/>
      <c r="V244" s="433"/>
      <c r="W244" s="433"/>
      <c r="X244" s="433"/>
      <c r="Y244" s="433"/>
      <c r="Z244" s="433"/>
      <c r="AA244" s="66"/>
      <c r="AB244" s="66"/>
      <c r="AC244" s="83"/>
    </row>
    <row r="245" spans="1:68" ht="27" customHeight="1" x14ac:dyDescent="0.25">
      <c r="A245" s="63" t="s">
        <v>400</v>
      </c>
      <c r="B245" s="63" t="s">
        <v>401</v>
      </c>
      <c r="C245" s="36">
        <v>4301135692</v>
      </c>
      <c r="D245" s="434">
        <v>4620207490570</v>
      </c>
      <c r="E245" s="434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97</v>
      </c>
      <c r="L245" s="37" t="s">
        <v>88</v>
      </c>
      <c r="M245" s="38" t="s">
        <v>86</v>
      </c>
      <c r="N245" s="38"/>
      <c r="O245" s="37">
        <v>180</v>
      </c>
      <c r="P245" s="537" t="s">
        <v>402</v>
      </c>
      <c r="Q245" s="436"/>
      <c r="R245" s="436"/>
      <c r="S245" s="436"/>
      <c r="T245" s="43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79" t="s">
        <v>403</v>
      </c>
      <c r="AG245" s="81"/>
      <c r="AJ245" s="87" t="s">
        <v>89</v>
      </c>
      <c r="AK245" s="87">
        <v>1</v>
      </c>
      <c r="BB245" s="280" t="s">
        <v>96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404</v>
      </c>
      <c r="B246" s="63" t="s">
        <v>405</v>
      </c>
      <c r="C246" s="36">
        <v>4301135691</v>
      </c>
      <c r="D246" s="434">
        <v>4620207490549</v>
      </c>
      <c r="E246" s="434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97</v>
      </c>
      <c r="L246" s="37" t="s">
        <v>88</v>
      </c>
      <c r="M246" s="38" t="s">
        <v>86</v>
      </c>
      <c r="N246" s="38"/>
      <c r="O246" s="37">
        <v>180</v>
      </c>
      <c r="P246" s="538" t="s">
        <v>406</v>
      </c>
      <c r="Q246" s="436"/>
      <c r="R246" s="436"/>
      <c r="S246" s="436"/>
      <c r="T246" s="43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81" t="s">
        <v>403</v>
      </c>
      <c r="AG246" s="81"/>
      <c r="AJ246" s="87" t="s">
        <v>89</v>
      </c>
      <c r="AK246" s="87">
        <v>1</v>
      </c>
      <c r="BB246" s="282" t="s">
        <v>96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4301135694</v>
      </c>
      <c r="D247" s="434">
        <v>4620207490501</v>
      </c>
      <c r="E247" s="434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97</v>
      </c>
      <c r="L247" s="37" t="s">
        <v>88</v>
      </c>
      <c r="M247" s="38" t="s">
        <v>86</v>
      </c>
      <c r="N247" s="38"/>
      <c r="O247" s="37">
        <v>180</v>
      </c>
      <c r="P247" s="539" t="s">
        <v>409</v>
      </c>
      <c r="Q247" s="436"/>
      <c r="R247" s="436"/>
      <c r="S247" s="436"/>
      <c r="T247" s="43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83" t="s">
        <v>403</v>
      </c>
      <c r="AG247" s="81"/>
      <c r="AJ247" s="87" t="s">
        <v>89</v>
      </c>
      <c r="AK247" s="87">
        <v>1</v>
      </c>
      <c r="BB247" s="284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41"/>
      <c r="B248" s="441"/>
      <c r="C248" s="441"/>
      <c r="D248" s="441"/>
      <c r="E248" s="441"/>
      <c r="F248" s="441"/>
      <c r="G248" s="441"/>
      <c r="H248" s="441"/>
      <c r="I248" s="441"/>
      <c r="J248" s="441"/>
      <c r="K248" s="441"/>
      <c r="L248" s="441"/>
      <c r="M248" s="441"/>
      <c r="N248" s="441"/>
      <c r="O248" s="442"/>
      <c r="P248" s="438" t="s">
        <v>40</v>
      </c>
      <c r="Q248" s="439"/>
      <c r="R248" s="439"/>
      <c r="S248" s="439"/>
      <c r="T248" s="439"/>
      <c r="U248" s="439"/>
      <c r="V248" s="440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441"/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/>
      <c r="N249" s="441"/>
      <c r="O249" s="442"/>
      <c r="P249" s="438" t="s">
        <v>40</v>
      </c>
      <c r="Q249" s="439"/>
      <c r="R249" s="439"/>
      <c r="S249" s="439"/>
      <c r="T249" s="439"/>
      <c r="U249" s="439"/>
      <c r="V249" s="440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6.5" customHeight="1" x14ac:dyDescent="0.25">
      <c r="A250" s="432" t="s">
        <v>410</v>
      </c>
      <c r="B250" s="432"/>
      <c r="C250" s="432"/>
      <c r="D250" s="432"/>
      <c r="E250" s="432"/>
      <c r="F250" s="432"/>
      <c r="G250" s="432"/>
      <c r="H250" s="432"/>
      <c r="I250" s="432"/>
      <c r="J250" s="432"/>
      <c r="K250" s="432"/>
      <c r="L250" s="432"/>
      <c r="M250" s="432"/>
      <c r="N250" s="432"/>
      <c r="O250" s="432"/>
      <c r="P250" s="432"/>
      <c r="Q250" s="432"/>
      <c r="R250" s="432"/>
      <c r="S250" s="432"/>
      <c r="T250" s="432"/>
      <c r="U250" s="432"/>
      <c r="V250" s="432"/>
      <c r="W250" s="432"/>
      <c r="X250" s="432"/>
      <c r="Y250" s="432"/>
      <c r="Z250" s="432"/>
      <c r="AA250" s="65"/>
      <c r="AB250" s="65"/>
      <c r="AC250" s="82"/>
    </row>
    <row r="251" spans="1:68" ht="14.25" customHeight="1" x14ac:dyDescent="0.25">
      <c r="A251" s="433" t="s">
        <v>338</v>
      </c>
      <c r="B251" s="433"/>
      <c r="C251" s="433"/>
      <c r="D251" s="433"/>
      <c r="E251" s="433"/>
      <c r="F251" s="433"/>
      <c r="G251" s="433"/>
      <c r="H251" s="433"/>
      <c r="I251" s="433"/>
      <c r="J251" s="433"/>
      <c r="K251" s="433"/>
      <c r="L251" s="433"/>
      <c r="M251" s="433"/>
      <c r="N251" s="433"/>
      <c r="O251" s="433"/>
      <c r="P251" s="433"/>
      <c r="Q251" s="433"/>
      <c r="R251" s="433"/>
      <c r="S251" s="433"/>
      <c r="T251" s="433"/>
      <c r="U251" s="433"/>
      <c r="V251" s="433"/>
      <c r="W251" s="433"/>
      <c r="X251" s="433"/>
      <c r="Y251" s="433"/>
      <c r="Z251" s="433"/>
      <c r="AA251" s="66"/>
      <c r="AB251" s="66"/>
      <c r="AC251" s="83"/>
    </row>
    <row r="252" spans="1:68" ht="27" customHeight="1" x14ac:dyDescent="0.25">
      <c r="A252" s="63" t="s">
        <v>411</v>
      </c>
      <c r="B252" s="63" t="s">
        <v>412</v>
      </c>
      <c r="C252" s="36">
        <v>4301051320</v>
      </c>
      <c r="D252" s="434">
        <v>4680115881334</v>
      </c>
      <c r="E252" s="434"/>
      <c r="F252" s="62">
        <v>0.33</v>
      </c>
      <c r="G252" s="37">
        <v>6</v>
      </c>
      <c r="H252" s="62">
        <v>1.98</v>
      </c>
      <c r="I252" s="62">
        <v>2.25</v>
      </c>
      <c r="J252" s="37">
        <v>182</v>
      </c>
      <c r="K252" s="37" t="s">
        <v>97</v>
      </c>
      <c r="L252" s="37" t="s">
        <v>88</v>
      </c>
      <c r="M252" s="38" t="s">
        <v>344</v>
      </c>
      <c r="N252" s="38"/>
      <c r="O252" s="37">
        <v>365</v>
      </c>
      <c r="P252" s="5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2" s="436"/>
      <c r="R252" s="436"/>
      <c r="S252" s="436"/>
      <c r="T252" s="437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IFERROR(IF(X252="","",X252*0.00651),"")</f>
        <v>0</v>
      </c>
      <c r="AA252" s="68" t="s">
        <v>46</v>
      </c>
      <c r="AB252" s="69" t="s">
        <v>46</v>
      </c>
      <c r="AC252" s="285" t="s">
        <v>413</v>
      </c>
      <c r="AG252" s="81"/>
      <c r="AJ252" s="87" t="s">
        <v>89</v>
      </c>
      <c r="AK252" s="87">
        <v>1</v>
      </c>
      <c r="BB252" s="286" t="s">
        <v>343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41"/>
      <c r="B253" s="441"/>
      <c r="C253" s="441"/>
      <c r="D253" s="441"/>
      <c r="E253" s="441"/>
      <c r="F253" s="441"/>
      <c r="G253" s="441"/>
      <c r="H253" s="441"/>
      <c r="I253" s="441"/>
      <c r="J253" s="441"/>
      <c r="K253" s="441"/>
      <c r="L253" s="441"/>
      <c r="M253" s="441"/>
      <c r="N253" s="441"/>
      <c r="O253" s="442"/>
      <c r="P253" s="438" t="s">
        <v>40</v>
      </c>
      <c r="Q253" s="439"/>
      <c r="R253" s="439"/>
      <c r="S253" s="439"/>
      <c r="T253" s="439"/>
      <c r="U253" s="439"/>
      <c r="V253" s="440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41"/>
      <c r="B254" s="441"/>
      <c r="C254" s="441"/>
      <c r="D254" s="441"/>
      <c r="E254" s="441"/>
      <c r="F254" s="441"/>
      <c r="G254" s="441"/>
      <c r="H254" s="441"/>
      <c r="I254" s="441"/>
      <c r="J254" s="441"/>
      <c r="K254" s="441"/>
      <c r="L254" s="441"/>
      <c r="M254" s="441"/>
      <c r="N254" s="441"/>
      <c r="O254" s="442"/>
      <c r="P254" s="438" t="s">
        <v>40</v>
      </c>
      <c r="Q254" s="439"/>
      <c r="R254" s="439"/>
      <c r="S254" s="439"/>
      <c r="T254" s="439"/>
      <c r="U254" s="439"/>
      <c r="V254" s="440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16.5" customHeight="1" x14ac:dyDescent="0.25">
      <c r="A255" s="432" t="s">
        <v>414</v>
      </c>
      <c r="B255" s="432"/>
      <c r="C255" s="432"/>
      <c r="D255" s="432"/>
      <c r="E255" s="432"/>
      <c r="F255" s="432"/>
      <c r="G255" s="432"/>
      <c r="H255" s="432"/>
      <c r="I255" s="432"/>
      <c r="J255" s="432"/>
      <c r="K255" s="432"/>
      <c r="L255" s="432"/>
      <c r="M255" s="432"/>
      <c r="N255" s="432"/>
      <c r="O255" s="432"/>
      <c r="P255" s="432"/>
      <c r="Q255" s="432"/>
      <c r="R255" s="432"/>
      <c r="S255" s="432"/>
      <c r="T255" s="432"/>
      <c r="U255" s="432"/>
      <c r="V255" s="432"/>
      <c r="W255" s="432"/>
      <c r="X255" s="432"/>
      <c r="Y255" s="432"/>
      <c r="Z255" s="432"/>
      <c r="AA255" s="65"/>
      <c r="AB255" s="65"/>
      <c r="AC255" s="82"/>
    </row>
    <row r="256" spans="1:68" ht="14.25" customHeight="1" x14ac:dyDescent="0.25">
      <c r="A256" s="433" t="s">
        <v>82</v>
      </c>
      <c r="B256" s="433"/>
      <c r="C256" s="433"/>
      <c r="D256" s="433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3"/>
      <c r="R256" s="433"/>
      <c r="S256" s="433"/>
      <c r="T256" s="433"/>
      <c r="U256" s="433"/>
      <c r="V256" s="433"/>
      <c r="W256" s="433"/>
      <c r="X256" s="433"/>
      <c r="Y256" s="433"/>
      <c r="Z256" s="433"/>
      <c r="AA256" s="66"/>
      <c r="AB256" s="66"/>
      <c r="AC256" s="83"/>
    </row>
    <row r="257" spans="1:68" ht="16.5" customHeight="1" x14ac:dyDescent="0.25">
      <c r="A257" s="63" t="s">
        <v>415</v>
      </c>
      <c r="B257" s="63" t="s">
        <v>416</v>
      </c>
      <c r="C257" s="36">
        <v>4301071063</v>
      </c>
      <c r="D257" s="434">
        <v>4607111039019</v>
      </c>
      <c r="E257" s="434"/>
      <c r="F257" s="62">
        <v>0.43</v>
      </c>
      <c r="G257" s="37">
        <v>16</v>
      </c>
      <c r="H257" s="62">
        <v>6.88</v>
      </c>
      <c r="I257" s="62">
        <v>7.2060000000000004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5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7" s="436"/>
      <c r="R257" s="436"/>
      <c r="S257" s="436"/>
      <c r="T257" s="43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7" t="s">
        <v>417</v>
      </c>
      <c r="AG257" s="81"/>
      <c r="AJ257" s="87" t="s">
        <v>89</v>
      </c>
      <c r="AK257" s="87">
        <v>1</v>
      </c>
      <c r="BB257" s="288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16.5" customHeight="1" x14ac:dyDescent="0.25">
      <c r="A258" s="63" t="s">
        <v>418</v>
      </c>
      <c r="B258" s="63" t="s">
        <v>419</v>
      </c>
      <c r="C258" s="36">
        <v>4301071000</v>
      </c>
      <c r="D258" s="434">
        <v>4607111038708</v>
      </c>
      <c r="E258" s="434"/>
      <c r="F258" s="62">
        <v>0.8</v>
      </c>
      <c r="G258" s="37">
        <v>8</v>
      </c>
      <c r="H258" s="62">
        <v>6.4</v>
      </c>
      <c r="I258" s="62">
        <v>6.67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5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8" s="436"/>
      <c r="R258" s="436"/>
      <c r="S258" s="436"/>
      <c r="T258" s="43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9" t="s">
        <v>417</v>
      </c>
      <c r="AG258" s="81"/>
      <c r="AJ258" s="87" t="s">
        <v>89</v>
      </c>
      <c r="AK258" s="87">
        <v>1</v>
      </c>
      <c r="BB258" s="29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41"/>
      <c r="B259" s="441"/>
      <c r="C259" s="441"/>
      <c r="D259" s="441"/>
      <c r="E259" s="441"/>
      <c r="F259" s="441"/>
      <c r="G259" s="441"/>
      <c r="H259" s="441"/>
      <c r="I259" s="441"/>
      <c r="J259" s="441"/>
      <c r="K259" s="441"/>
      <c r="L259" s="441"/>
      <c r="M259" s="441"/>
      <c r="N259" s="441"/>
      <c r="O259" s="442"/>
      <c r="P259" s="438" t="s">
        <v>40</v>
      </c>
      <c r="Q259" s="439"/>
      <c r="R259" s="439"/>
      <c r="S259" s="439"/>
      <c r="T259" s="439"/>
      <c r="U259" s="439"/>
      <c r="V259" s="440"/>
      <c r="W259" s="42" t="s">
        <v>39</v>
      </c>
      <c r="X259" s="43">
        <f>IFERROR(SUM(X257:X258),"0")</f>
        <v>0</v>
      </c>
      <c r="Y259" s="43">
        <f>IFERROR(SUM(Y257:Y258),"0")</f>
        <v>0</v>
      </c>
      <c r="Z259" s="43">
        <f>IFERROR(IF(Z257="",0,Z257),"0")+IFERROR(IF(Z258="",0,Z258),"0")</f>
        <v>0</v>
      </c>
      <c r="AA259" s="67"/>
      <c r="AB259" s="67"/>
      <c r="AC259" s="67"/>
    </row>
    <row r="260" spans="1:68" x14ac:dyDescent="0.2">
      <c r="A260" s="441"/>
      <c r="B260" s="441"/>
      <c r="C260" s="441"/>
      <c r="D260" s="441"/>
      <c r="E260" s="441"/>
      <c r="F260" s="441"/>
      <c r="G260" s="441"/>
      <c r="H260" s="441"/>
      <c r="I260" s="441"/>
      <c r="J260" s="441"/>
      <c r="K260" s="441"/>
      <c r="L260" s="441"/>
      <c r="M260" s="441"/>
      <c r="N260" s="441"/>
      <c r="O260" s="442"/>
      <c r="P260" s="438" t="s">
        <v>40</v>
      </c>
      <c r="Q260" s="439"/>
      <c r="R260" s="439"/>
      <c r="S260" s="439"/>
      <c r="T260" s="439"/>
      <c r="U260" s="439"/>
      <c r="V260" s="440"/>
      <c r="W260" s="42" t="s">
        <v>0</v>
      </c>
      <c r="X260" s="43">
        <f>IFERROR(SUMPRODUCT(X257:X258*H257:H258),"0")</f>
        <v>0</v>
      </c>
      <c r="Y260" s="43">
        <f>IFERROR(SUMPRODUCT(Y257:Y258*H257:H258),"0")</f>
        <v>0</v>
      </c>
      <c r="Z260" s="42"/>
      <c r="AA260" s="67"/>
      <c r="AB260" s="67"/>
      <c r="AC260" s="67"/>
    </row>
    <row r="261" spans="1:68" ht="27.75" customHeight="1" x14ac:dyDescent="0.2">
      <c r="A261" s="431" t="s">
        <v>420</v>
      </c>
      <c r="B261" s="431"/>
      <c r="C261" s="431"/>
      <c r="D261" s="431"/>
      <c r="E261" s="431"/>
      <c r="F261" s="431"/>
      <c r="G261" s="431"/>
      <c r="H261" s="431"/>
      <c r="I261" s="431"/>
      <c r="J261" s="431"/>
      <c r="K261" s="431"/>
      <c r="L261" s="431"/>
      <c r="M261" s="431"/>
      <c r="N261" s="431"/>
      <c r="O261" s="431"/>
      <c r="P261" s="431"/>
      <c r="Q261" s="431"/>
      <c r="R261" s="431"/>
      <c r="S261" s="431"/>
      <c r="T261" s="431"/>
      <c r="U261" s="431"/>
      <c r="V261" s="431"/>
      <c r="W261" s="431"/>
      <c r="X261" s="431"/>
      <c r="Y261" s="431"/>
      <c r="Z261" s="431"/>
      <c r="AA261" s="54"/>
      <c r="AB261" s="54"/>
      <c r="AC261" s="54"/>
    </row>
    <row r="262" spans="1:68" ht="16.5" customHeight="1" x14ac:dyDescent="0.25">
      <c r="A262" s="432" t="s">
        <v>421</v>
      </c>
      <c r="B262" s="432"/>
      <c r="C262" s="432"/>
      <c r="D262" s="432"/>
      <c r="E262" s="432"/>
      <c r="F262" s="432"/>
      <c r="G262" s="432"/>
      <c r="H262" s="432"/>
      <c r="I262" s="432"/>
      <c r="J262" s="432"/>
      <c r="K262" s="432"/>
      <c r="L262" s="432"/>
      <c r="M262" s="432"/>
      <c r="N262" s="432"/>
      <c r="O262" s="432"/>
      <c r="P262" s="432"/>
      <c r="Q262" s="432"/>
      <c r="R262" s="432"/>
      <c r="S262" s="432"/>
      <c r="T262" s="432"/>
      <c r="U262" s="432"/>
      <c r="V262" s="432"/>
      <c r="W262" s="432"/>
      <c r="X262" s="432"/>
      <c r="Y262" s="432"/>
      <c r="Z262" s="432"/>
      <c r="AA262" s="65"/>
      <c r="AB262" s="65"/>
      <c r="AC262" s="82"/>
    </row>
    <row r="263" spans="1:68" ht="14.25" customHeight="1" x14ac:dyDescent="0.25">
      <c r="A263" s="433" t="s">
        <v>82</v>
      </c>
      <c r="B263" s="433"/>
      <c r="C263" s="433"/>
      <c r="D263" s="433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33"/>
      <c r="P263" s="433"/>
      <c r="Q263" s="433"/>
      <c r="R263" s="433"/>
      <c r="S263" s="433"/>
      <c r="T263" s="433"/>
      <c r="U263" s="433"/>
      <c r="V263" s="433"/>
      <c r="W263" s="433"/>
      <c r="X263" s="433"/>
      <c r="Y263" s="433"/>
      <c r="Z263" s="433"/>
      <c r="AA263" s="66"/>
      <c r="AB263" s="66"/>
      <c r="AC263" s="83"/>
    </row>
    <row r="264" spans="1:68" ht="27" customHeight="1" x14ac:dyDescent="0.25">
      <c r="A264" s="63" t="s">
        <v>422</v>
      </c>
      <c r="B264" s="63" t="s">
        <v>423</v>
      </c>
      <c r="C264" s="36">
        <v>4301071036</v>
      </c>
      <c r="D264" s="434">
        <v>4607111036162</v>
      </c>
      <c r="E264" s="434"/>
      <c r="F264" s="62">
        <v>0.8</v>
      </c>
      <c r="G264" s="37">
        <v>8</v>
      </c>
      <c r="H264" s="62">
        <v>6.4</v>
      </c>
      <c r="I264" s="62">
        <v>6.6811999999999996</v>
      </c>
      <c r="J264" s="37">
        <v>84</v>
      </c>
      <c r="K264" s="37" t="s">
        <v>87</v>
      </c>
      <c r="L264" s="37" t="s">
        <v>88</v>
      </c>
      <c r="M264" s="38" t="s">
        <v>86</v>
      </c>
      <c r="N264" s="38"/>
      <c r="O264" s="37">
        <v>90</v>
      </c>
      <c r="P264" s="5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4" s="436"/>
      <c r="R264" s="436"/>
      <c r="S264" s="436"/>
      <c r="T264" s="43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91" t="s">
        <v>424</v>
      </c>
      <c r="AG264" s="81"/>
      <c r="AJ264" s="87" t="s">
        <v>89</v>
      </c>
      <c r="AK264" s="87">
        <v>1</v>
      </c>
      <c r="BB264" s="292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41"/>
      <c r="B265" s="441"/>
      <c r="C265" s="441"/>
      <c r="D265" s="441"/>
      <c r="E265" s="441"/>
      <c r="F265" s="441"/>
      <c r="G265" s="441"/>
      <c r="H265" s="441"/>
      <c r="I265" s="441"/>
      <c r="J265" s="441"/>
      <c r="K265" s="441"/>
      <c r="L265" s="441"/>
      <c r="M265" s="441"/>
      <c r="N265" s="441"/>
      <c r="O265" s="442"/>
      <c r="P265" s="438" t="s">
        <v>40</v>
      </c>
      <c r="Q265" s="439"/>
      <c r="R265" s="439"/>
      <c r="S265" s="439"/>
      <c r="T265" s="439"/>
      <c r="U265" s="439"/>
      <c r="V265" s="440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41"/>
      <c r="B266" s="441"/>
      <c r="C266" s="441"/>
      <c r="D266" s="441"/>
      <c r="E266" s="441"/>
      <c r="F266" s="441"/>
      <c r="G266" s="441"/>
      <c r="H266" s="441"/>
      <c r="I266" s="441"/>
      <c r="J266" s="441"/>
      <c r="K266" s="441"/>
      <c r="L266" s="441"/>
      <c r="M266" s="441"/>
      <c r="N266" s="441"/>
      <c r="O266" s="442"/>
      <c r="P266" s="438" t="s">
        <v>40</v>
      </c>
      <c r="Q266" s="439"/>
      <c r="R266" s="439"/>
      <c r="S266" s="439"/>
      <c r="T266" s="439"/>
      <c r="U266" s="439"/>
      <c r="V266" s="440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27.75" customHeight="1" x14ac:dyDescent="0.2">
      <c r="A267" s="431" t="s">
        <v>425</v>
      </c>
      <c r="B267" s="431"/>
      <c r="C267" s="431"/>
      <c r="D267" s="431"/>
      <c r="E267" s="431"/>
      <c r="F267" s="431"/>
      <c r="G267" s="431"/>
      <c r="H267" s="431"/>
      <c r="I267" s="431"/>
      <c r="J267" s="431"/>
      <c r="K267" s="431"/>
      <c r="L267" s="431"/>
      <c r="M267" s="431"/>
      <c r="N267" s="431"/>
      <c r="O267" s="431"/>
      <c r="P267" s="431"/>
      <c r="Q267" s="431"/>
      <c r="R267" s="431"/>
      <c r="S267" s="431"/>
      <c r="T267" s="431"/>
      <c r="U267" s="431"/>
      <c r="V267" s="431"/>
      <c r="W267" s="431"/>
      <c r="X267" s="431"/>
      <c r="Y267" s="431"/>
      <c r="Z267" s="431"/>
      <c r="AA267" s="54"/>
      <c r="AB267" s="54"/>
      <c r="AC267" s="54"/>
    </row>
    <row r="268" spans="1:68" ht="16.5" customHeight="1" x14ac:dyDescent="0.25">
      <c r="A268" s="432" t="s">
        <v>426</v>
      </c>
      <c r="B268" s="432"/>
      <c r="C268" s="432"/>
      <c r="D268" s="432"/>
      <c r="E268" s="432"/>
      <c r="F268" s="432"/>
      <c r="G268" s="432"/>
      <c r="H268" s="432"/>
      <c r="I268" s="432"/>
      <c r="J268" s="432"/>
      <c r="K268" s="432"/>
      <c r="L268" s="432"/>
      <c r="M268" s="432"/>
      <c r="N268" s="432"/>
      <c r="O268" s="432"/>
      <c r="P268" s="432"/>
      <c r="Q268" s="432"/>
      <c r="R268" s="432"/>
      <c r="S268" s="432"/>
      <c r="T268" s="432"/>
      <c r="U268" s="432"/>
      <c r="V268" s="432"/>
      <c r="W268" s="432"/>
      <c r="X268" s="432"/>
      <c r="Y268" s="432"/>
      <c r="Z268" s="432"/>
      <c r="AA268" s="65"/>
      <c r="AB268" s="65"/>
      <c r="AC268" s="82"/>
    </row>
    <row r="269" spans="1:68" ht="14.25" customHeight="1" x14ac:dyDescent="0.25">
      <c r="A269" s="433" t="s">
        <v>82</v>
      </c>
      <c r="B269" s="433"/>
      <c r="C269" s="433"/>
      <c r="D269" s="433"/>
      <c r="E269" s="433"/>
      <c r="F269" s="433"/>
      <c r="G269" s="433"/>
      <c r="H269" s="433"/>
      <c r="I269" s="433"/>
      <c r="J269" s="433"/>
      <c r="K269" s="433"/>
      <c r="L269" s="433"/>
      <c r="M269" s="433"/>
      <c r="N269" s="433"/>
      <c r="O269" s="433"/>
      <c r="P269" s="433"/>
      <c r="Q269" s="433"/>
      <c r="R269" s="433"/>
      <c r="S269" s="433"/>
      <c r="T269" s="433"/>
      <c r="U269" s="433"/>
      <c r="V269" s="433"/>
      <c r="W269" s="433"/>
      <c r="X269" s="433"/>
      <c r="Y269" s="433"/>
      <c r="Z269" s="433"/>
      <c r="AA269" s="66"/>
      <c r="AB269" s="66"/>
      <c r="AC269" s="83"/>
    </row>
    <row r="270" spans="1:68" ht="27" customHeight="1" x14ac:dyDescent="0.25">
      <c r="A270" s="63" t="s">
        <v>427</v>
      </c>
      <c r="B270" s="63" t="s">
        <v>428</v>
      </c>
      <c r="C270" s="36">
        <v>4301071029</v>
      </c>
      <c r="D270" s="434">
        <v>4607111035899</v>
      </c>
      <c r="E270" s="434"/>
      <c r="F270" s="62">
        <v>1</v>
      </c>
      <c r="G270" s="37">
        <v>5</v>
      </c>
      <c r="H270" s="62">
        <v>5</v>
      </c>
      <c r="I270" s="62">
        <v>5.2619999999999996</v>
      </c>
      <c r="J270" s="37">
        <v>84</v>
      </c>
      <c r="K270" s="37" t="s">
        <v>87</v>
      </c>
      <c r="L270" s="37" t="s">
        <v>88</v>
      </c>
      <c r="M270" s="38" t="s">
        <v>86</v>
      </c>
      <c r="N270" s="38"/>
      <c r="O270" s="37">
        <v>180</v>
      </c>
      <c r="P270" s="5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0" s="436"/>
      <c r="R270" s="436"/>
      <c r="S270" s="436"/>
      <c r="T270" s="43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93" t="s">
        <v>317</v>
      </c>
      <c r="AG270" s="81"/>
      <c r="AJ270" s="87" t="s">
        <v>89</v>
      </c>
      <c r="AK270" s="87">
        <v>1</v>
      </c>
      <c r="BB270" s="294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429</v>
      </c>
      <c r="B271" s="63" t="s">
        <v>430</v>
      </c>
      <c r="C271" s="36">
        <v>4301070991</v>
      </c>
      <c r="D271" s="434">
        <v>4607111038180</v>
      </c>
      <c r="E271" s="434"/>
      <c r="F271" s="62">
        <v>0.4</v>
      </c>
      <c r="G271" s="37">
        <v>16</v>
      </c>
      <c r="H271" s="62">
        <v>6.4</v>
      </c>
      <c r="I271" s="62">
        <v>6.71</v>
      </c>
      <c r="J271" s="37">
        <v>84</v>
      </c>
      <c r="K271" s="37" t="s">
        <v>87</v>
      </c>
      <c r="L271" s="37" t="s">
        <v>88</v>
      </c>
      <c r="M271" s="38" t="s">
        <v>86</v>
      </c>
      <c r="N271" s="38"/>
      <c r="O271" s="37">
        <v>180</v>
      </c>
      <c r="P271" s="54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1" s="436"/>
      <c r="R271" s="436"/>
      <c r="S271" s="436"/>
      <c r="T271" s="43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95" t="s">
        <v>431</v>
      </c>
      <c r="AG271" s="81"/>
      <c r="AJ271" s="87" t="s">
        <v>89</v>
      </c>
      <c r="AK271" s="87">
        <v>1</v>
      </c>
      <c r="BB271" s="296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41"/>
      <c r="B272" s="441"/>
      <c r="C272" s="441"/>
      <c r="D272" s="441"/>
      <c r="E272" s="441"/>
      <c r="F272" s="441"/>
      <c r="G272" s="441"/>
      <c r="H272" s="441"/>
      <c r="I272" s="441"/>
      <c r="J272" s="441"/>
      <c r="K272" s="441"/>
      <c r="L272" s="441"/>
      <c r="M272" s="441"/>
      <c r="N272" s="441"/>
      <c r="O272" s="442"/>
      <c r="P272" s="438" t="s">
        <v>40</v>
      </c>
      <c r="Q272" s="439"/>
      <c r="R272" s="439"/>
      <c r="S272" s="439"/>
      <c r="T272" s="439"/>
      <c r="U272" s="439"/>
      <c r="V272" s="440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441"/>
      <c r="B273" s="441"/>
      <c r="C273" s="441"/>
      <c r="D273" s="441"/>
      <c r="E273" s="441"/>
      <c r="F273" s="441"/>
      <c r="G273" s="441"/>
      <c r="H273" s="441"/>
      <c r="I273" s="441"/>
      <c r="J273" s="441"/>
      <c r="K273" s="441"/>
      <c r="L273" s="441"/>
      <c r="M273" s="441"/>
      <c r="N273" s="441"/>
      <c r="O273" s="442"/>
      <c r="P273" s="438" t="s">
        <v>40</v>
      </c>
      <c r="Q273" s="439"/>
      <c r="R273" s="439"/>
      <c r="S273" s="439"/>
      <c r="T273" s="439"/>
      <c r="U273" s="439"/>
      <c r="V273" s="440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27.75" customHeight="1" x14ac:dyDescent="0.2">
      <c r="A274" s="431" t="s">
        <v>432</v>
      </c>
      <c r="B274" s="431"/>
      <c r="C274" s="431"/>
      <c r="D274" s="431"/>
      <c r="E274" s="431"/>
      <c r="F274" s="431"/>
      <c r="G274" s="431"/>
      <c r="H274" s="431"/>
      <c r="I274" s="431"/>
      <c r="J274" s="431"/>
      <c r="K274" s="431"/>
      <c r="L274" s="431"/>
      <c r="M274" s="431"/>
      <c r="N274" s="431"/>
      <c r="O274" s="431"/>
      <c r="P274" s="431"/>
      <c r="Q274" s="431"/>
      <c r="R274" s="431"/>
      <c r="S274" s="431"/>
      <c r="T274" s="431"/>
      <c r="U274" s="431"/>
      <c r="V274" s="431"/>
      <c r="W274" s="431"/>
      <c r="X274" s="431"/>
      <c r="Y274" s="431"/>
      <c r="Z274" s="431"/>
      <c r="AA274" s="54"/>
      <c r="AB274" s="54"/>
      <c r="AC274" s="54"/>
    </row>
    <row r="275" spans="1:68" ht="16.5" customHeight="1" x14ac:dyDescent="0.25">
      <c r="A275" s="432" t="s">
        <v>433</v>
      </c>
      <c r="B275" s="432"/>
      <c r="C275" s="432"/>
      <c r="D275" s="432"/>
      <c r="E275" s="432"/>
      <c r="F275" s="432"/>
      <c r="G275" s="432"/>
      <c r="H275" s="432"/>
      <c r="I275" s="432"/>
      <c r="J275" s="432"/>
      <c r="K275" s="432"/>
      <c r="L275" s="432"/>
      <c r="M275" s="432"/>
      <c r="N275" s="432"/>
      <c r="O275" s="432"/>
      <c r="P275" s="432"/>
      <c r="Q275" s="432"/>
      <c r="R275" s="432"/>
      <c r="S275" s="432"/>
      <c r="T275" s="432"/>
      <c r="U275" s="432"/>
      <c r="V275" s="432"/>
      <c r="W275" s="432"/>
      <c r="X275" s="432"/>
      <c r="Y275" s="432"/>
      <c r="Z275" s="432"/>
      <c r="AA275" s="65"/>
      <c r="AB275" s="65"/>
      <c r="AC275" s="82"/>
    </row>
    <row r="276" spans="1:68" ht="14.25" customHeight="1" x14ac:dyDescent="0.25">
      <c r="A276" s="433" t="s">
        <v>434</v>
      </c>
      <c r="B276" s="433"/>
      <c r="C276" s="433"/>
      <c r="D276" s="433"/>
      <c r="E276" s="433"/>
      <c r="F276" s="433"/>
      <c r="G276" s="433"/>
      <c r="H276" s="433"/>
      <c r="I276" s="433"/>
      <c r="J276" s="433"/>
      <c r="K276" s="433"/>
      <c r="L276" s="433"/>
      <c r="M276" s="433"/>
      <c r="N276" s="433"/>
      <c r="O276" s="433"/>
      <c r="P276" s="433"/>
      <c r="Q276" s="433"/>
      <c r="R276" s="433"/>
      <c r="S276" s="433"/>
      <c r="T276" s="433"/>
      <c r="U276" s="433"/>
      <c r="V276" s="433"/>
      <c r="W276" s="433"/>
      <c r="X276" s="433"/>
      <c r="Y276" s="433"/>
      <c r="Z276" s="433"/>
      <c r="AA276" s="66"/>
      <c r="AB276" s="66"/>
      <c r="AC276" s="83"/>
    </row>
    <row r="277" spans="1:68" ht="27" customHeight="1" x14ac:dyDescent="0.25">
      <c r="A277" s="63" t="s">
        <v>435</v>
      </c>
      <c r="B277" s="63" t="s">
        <v>436</v>
      </c>
      <c r="C277" s="36">
        <v>4301133004</v>
      </c>
      <c r="D277" s="434">
        <v>4607111039774</v>
      </c>
      <c r="E277" s="434"/>
      <c r="F277" s="62">
        <v>0.25</v>
      </c>
      <c r="G277" s="37">
        <v>12</v>
      </c>
      <c r="H277" s="62">
        <v>3</v>
      </c>
      <c r="I277" s="62">
        <v>3.22</v>
      </c>
      <c r="J277" s="37">
        <v>70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546" t="s">
        <v>437</v>
      </c>
      <c r="Q277" s="436"/>
      <c r="R277" s="436"/>
      <c r="S277" s="436"/>
      <c r="T277" s="43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IFERROR(IF(X277="","",X277*0.01788),"")</f>
        <v>0</v>
      </c>
      <c r="AA277" s="68" t="s">
        <v>46</v>
      </c>
      <c r="AB277" s="69" t="s">
        <v>46</v>
      </c>
      <c r="AC277" s="297" t="s">
        <v>438</v>
      </c>
      <c r="AG277" s="81"/>
      <c r="AJ277" s="87" t="s">
        <v>89</v>
      </c>
      <c r="AK277" s="87">
        <v>1</v>
      </c>
      <c r="BB277" s="298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41"/>
      <c r="B278" s="441"/>
      <c r="C278" s="441"/>
      <c r="D278" s="441"/>
      <c r="E278" s="441"/>
      <c r="F278" s="441"/>
      <c r="G278" s="441"/>
      <c r="H278" s="441"/>
      <c r="I278" s="441"/>
      <c r="J278" s="441"/>
      <c r="K278" s="441"/>
      <c r="L278" s="441"/>
      <c r="M278" s="441"/>
      <c r="N278" s="441"/>
      <c r="O278" s="442"/>
      <c r="P278" s="438" t="s">
        <v>40</v>
      </c>
      <c r="Q278" s="439"/>
      <c r="R278" s="439"/>
      <c r="S278" s="439"/>
      <c r="T278" s="439"/>
      <c r="U278" s="439"/>
      <c r="V278" s="440"/>
      <c r="W278" s="42" t="s">
        <v>39</v>
      </c>
      <c r="X278" s="43">
        <f>IFERROR(SUM(X277:X277),"0")</f>
        <v>0</v>
      </c>
      <c r="Y278" s="43">
        <f>IFERROR(SUM(Y277:Y277),"0")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41"/>
      <c r="B279" s="441"/>
      <c r="C279" s="441"/>
      <c r="D279" s="441"/>
      <c r="E279" s="441"/>
      <c r="F279" s="441"/>
      <c r="G279" s="441"/>
      <c r="H279" s="441"/>
      <c r="I279" s="441"/>
      <c r="J279" s="441"/>
      <c r="K279" s="441"/>
      <c r="L279" s="441"/>
      <c r="M279" s="441"/>
      <c r="N279" s="441"/>
      <c r="O279" s="442"/>
      <c r="P279" s="438" t="s">
        <v>40</v>
      </c>
      <c r="Q279" s="439"/>
      <c r="R279" s="439"/>
      <c r="S279" s="439"/>
      <c r="T279" s="439"/>
      <c r="U279" s="439"/>
      <c r="V279" s="440"/>
      <c r="W279" s="42" t="s">
        <v>0</v>
      </c>
      <c r="X279" s="43">
        <f>IFERROR(SUMPRODUCT(X277:X277*H277:H277),"0")</f>
        <v>0</v>
      </c>
      <c r="Y279" s="43">
        <f>IFERROR(SUMPRODUCT(Y277:Y277*H277:H277),"0")</f>
        <v>0</v>
      </c>
      <c r="Z279" s="42"/>
      <c r="AA279" s="67"/>
      <c r="AB279" s="67"/>
      <c r="AC279" s="67"/>
    </row>
    <row r="280" spans="1:68" ht="14.25" customHeight="1" x14ac:dyDescent="0.25">
      <c r="A280" s="433" t="s">
        <v>166</v>
      </c>
      <c r="B280" s="433"/>
      <c r="C280" s="433"/>
      <c r="D280" s="433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3"/>
      <c r="P280" s="433"/>
      <c r="Q280" s="433"/>
      <c r="R280" s="433"/>
      <c r="S280" s="433"/>
      <c r="T280" s="433"/>
      <c r="U280" s="433"/>
      <c r="V280" s="433"/>
      <c r="W280" s="433"/>
      <c r="X280" s="433"/>
      <c r="Y280" s="433"/>
      <c r="Z280" s="433"/>
      <c r="AA280" s="66"/>
      <c r="AB280" s="66"/>
      <c r="AC280" s="83"/>
    </row>
    <row r="281" spans="1:68" ht="37.5" customHeight="1" x14ac:dyDescent="0.25">
      <c r="A281" s="63" t="s">
        <v>439</v>
      </c>
      <c r="B281" s="63" t="s">
        <v>440</v>
      </c>
      <c r="C281" s="36">
        <v>4301135400</v>
      </c>
      <c r="D281" s="434">
        <v>4607111039361</v>
      </c>
      <c r="E281" s="434"/>
      <c r="F281" s="62">
        <v>0.25</v>
      </c>
      <c r="G281" s="37">
        <v>12</v>
      </c>
      <c r="H281" s="62">
        <v>3</v>
      </c>
      <c r="I281" s="62">
        <v>3.7035999999999998</v>
      </c>
      <c r="J281" s="37">
        <v>70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436"/>
      <c r="R281" s="436"/>
      <c r="S281" s="436"/>
      <c r="T281" s="437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IFERROR(IF(X281="","",X281*0.01788),"")</f>
        <v>0</v>
      </c>
      <c r="AA281" s="68" t="s">
        <v>46</v>
      </c>
      <c r="AB281" s="69" t="s">
        <v>46</v>
      </c>
      <c r="AC281" s="299" t="s">
        <v>438</v>
      </c>
      <c r="AG281" s="81"/>
      <c r="AJ281" s="87" t="s">
        <v>89</v>
      </c>
      <c r="AK281" s="87">
        <v>1</v>
      </c>
      <c r="BB281" s="300" t="s">
        <v>96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41"/>
      <c r="B282" s="441"/>
      <c r="C282" s="441"/>
      <c r="D282" s="441"/>
      <c r="E282" s="441"/>
      <c r="F282" s="441"/>
      <c r="G282" s="441"/>
      <c r="H282" s="441"/>
      <c r="I282" s="441"/>
      <c r="J282" s="441"/>
      <c r="K282" s="441"/>
      <c r="L282" s="441"/>
      <c r="M282" s="441"/>
      <c r="N282" s="441"/>
      <c r="O282" s="442"/>
      <c r="P282" s="438" t="s">
        <v>40</v>
      </c>
      <c r="Q282" s="439"/>
      <c r="R282" s="439"/>
      <c r="S282" s="439"/>
      <c r="T282" s="439"/>
      <c r="U282" s="439"/>
      <c r="V282" s="440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41"/>
      <c r="B283" s="441"/>
      <c r="C283" s="441"/>
      <c r="D283" s="441"/>
      <c r="E283" s="441"/>
      <c r="F283" s="441"/>
      <c r="G283" s="441"/>
      <c r="H283" s="441"/>
      <c r="I283" s="441"/>
      <c r="J283" s="441"/>
      <c r="K283" s="441"/>
      <c r="L283" s="441"/>
      <c r="M283" s="441"/>
      <c r="N283" s="441"/>
      <c r="O283" s="442"/>
      <c r="P283" s="438" t="s">
        <v>40</v>
      </c>
      <c r="Q283" s="439"/>
      <c r="R283" s="439"/>
      <c r="S283" s="439"/>
      <c r="T283" s="439"/>
      <c r="U283" s="439"/>
      <c r="V283" s="440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27.75" customHeight="1" x14ac:dyDescent="0.2">
      <c r="A284" s="431" t="s">
        <v>302</v>
      </c>
      <c r="B284" s="431"/>
      <c r="C284" s="431"/>
      <c r="D284" s="431"/>
      <c r="E284" s="431"/>
      <c r="F284" s="431"/>
      <c r="G284" s="431"/>
      <c r="H284" s="431"/>
      <c r="I284" s="431"/>
      <c r="J284" s="431"/>
      <c r="K284" s="431"/>
      <c r="L284" s="431"/>
      <c r="M284" s="431"/>
      <c r="N284" s="431"/>
      <c r="O284" s="431"/>
      <c r="P284" s="431"/>
      <c r="Q284" s="431"/>
      <c r="R284" s="431"/>
      <c r="S284" s="431"/>
      <c r="T284" s="431"/>
      <c r="U284" s="431"/>
      <c r="V284" s="431"/>
      <c r="W284" s="431"/>
      <c r="X284" s="431"/>
      <c r="Y284" s="431"/>
      <c r="Z284" s="431"/>
      <c r="AA284" s="54"/>
      <c r="AB284" s="54"/>
      <c r="AC284" s="54"/>
    </row>
    <row r="285" spans="1:68" ht="16.5" customHeight="1" x14ac:dyDescent="0.25">
      <c r="A285" s="432" t="s">
        <v>302</v>
      </c>
      <c r="B285" s="432"/>
      <c r="C285" s="432"/>
      <c r="D285" s="432"/>
      <c r="E285" s="432"/>
      <c r="F285" s="432"/>
      <c r="G285" s="432"/>
      <c r="H285" s="432"/>
      <c r="I285" s="432"/>
      <c r="J285" s="432"/>
      <c r="K285" s="432"/>
      <c r="L285" s="432"/>
      <c r="M285" s="432"/>
      <c r="N285" s="432"/>
      <c r="O285" s="432"/>
      <c r="P285" s="432"/>
      <c r="Q285" s="432"/>
      <c r="R285" s="432"/>
      <c r="S285" s="432"/>
      <c r="T285" s="432"/>
      <c r="U285" s="432"/>
      <c r="V285" s="432"/>
      <c r="W285" s="432"/>
      <c r="X285" s="432"/>
      <c r="Y285" s="432"/>
      <c r="Z285" s="432"/>
      <c r="AA285" s="65"/>
      <c r="AB285" s="65"/>
      <c r="AC285" s="82"/>
    </row>
    <row r="286" spans="1:68" ht="14.25" customHeight="1" x14ac:dyDescent="0.25">
      <c r="A286" s="433" t="s">
        <v>82</v>
      </c>
      <c r="B286" s="433"/>
      <c r="C286" s="433"/>
      <c r="D286" s="433"/>
      <c r="E286" s="433"/>
      <c r="F286" s="433"/>
      <c r="G286" s="433"/>
      <c r="H286" s="433"/>
      <c r="I286" s="433"/>
      <c r="J286" s="433"/>
      <c r="K286" s="433"/>
      <c r="L286" s="433"/>
      <c r="M286" s="433"/>
      <c r="N286" s="433"/>
      <c r="O286" s="433"/>
      <c r="P286" s="433"/>
      <c r="Q286" s="433"/>
      <c r="R286" s="433"/>
      <c r="S286" s="433"/>
      <c r="T286" s="433"/>
      <c r="U286" s="433"/>
      <c r="V286" s="433"/>
      <c r="W286" s="433"/>
      <c r="X286" s="433"/>
      <c r="Y286" s="433"/>
      <c r="Z286" s="433"/>
      <c r="AA286" s="66"/>
      <c r="AB286" s="66"/>
      <c r="AC286" s="83"/>
    </row>
    <row r="287" spans="1:68" ht="27" customHeight="1" x14ac:dyDescent="0.25">
      <c r="A287" s="63" t="s">
        <v>441</v>
      </c>
      <c r="B287" s="63" t="s">
        <v>442</v>
      </c>
      <c r="C287" s="36">
        <v>4301071014</v>
      </c>
      <c r="D287" s="434">
        <v>4640242181264</v>
      </c>
      <c r="E287" s="434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48" t="s">
        <v>443</v>
      </c>
      <c r="Q287" s="436"/>
      <c r="R287" s="436"/>
      <c r="S287" s="436"/>
      <c r="T287" s="43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301" t="s">
        <v>444</v>
      </c>
      <c r="AG287" s="81"/>
      <c r="AJ287" s="87" t="s">
        <v>89</v>
      </c>
      <c r="AK287" s="87">
        <v>1</v>
      </c>
      <c r="BB287" s="302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445</v>
      </c>
      <c r="B288" s="63" t="s">
        <v>446</v>
      </c>
      <c r="C288" s="36">
        <v>4301071021</v>
      </c>
      <c r="D288" s="434">
        <v>4640242181325</v>
      </c>
      <c r="E288" s="434"/>
      <c r="F288" s="62">
        <v>0.7</v>
      </c>
      <c r="G288" s="37">
        <v>10</v>
      </c>
      <c r="H288" s="62">
        <v>7</v>
      </c>
      <c r="I288" s="62">
        <v>7.28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49" t="s">
        <v>447</v>
      </c>
      <c r="Q288" s="436"/>
      <c r="R288" s="436"/>
      <c r="S288" s="436"/>
      <c r="T288" s="43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03" t="s">
        <v>444</v>
      </c>
      <c r="AG288" s="81"/>
      <c r="AJ288" s="87" t="s">
        <v>89</v>
      </c>
      <c r="AK288" s="87">
        <v>1</v>
      </c>
      <c r="BB288" s="304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448</v>
      </c>
      <c r="B289" s="63" t="s">
        <v>449</v>
      </c>
      <c r="C289" s="36">
        <v>4301070993</v>
      </c>
      <c r="D289" s="434">
        <v>4640242180670</v>
      </c>
      <c r="E289" s="434"/>
      <c r="F289" s="62">
        <v>1</v>
      </c>
      <c r="G289" s="37">
        <v>6</v>
      </c>
      <c r="H289" s="62">
        <v>6</v>
      </c>
      <c r="I289" s="62">
        <v>6.23</v>
      </c>
      <c r="J289" s="37">
        <v>84</v>
      </c>
      <c r="K289" s="37" t="s">
        <v>87</v>
      </c>
      <c r="L289" s="37" t="s">
        <v>88</v>
      </c>
      <c r="M289" s="38" t="s">
        <v>86</v>
      </c>
      <c r="N289" s="38"/>
      <c r="O289" s="37">
        <v>180</v>
      </c>
      <c r="P289" s="550" t="s">
        <v>450</v>
      </c>
      <c r="Q289" s="436"/>
      <c r="R289" s="436"/>
      <c r="S289" s="436"/>
      <c r="T289" s="437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5" t="s">
        <v>451</v>
      </c>
      <c r="AG289" s="81"/>
      <c r="AJ289" s="87" t="s">
        <v>89</v>
      </c>
      <c r="AK289" s="87">
        <v>1</v>
      </c>
      <c r="BB289" s="306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41"/>
      <c r="B290" s="441"/>
      <c r="C290" s="441"/>
      <c r="D290" s="441"/>
      <c r="E290" s="441"/>
      <c r="F290" s="441"/>
      <c r="G290" s="441"/>
      <c r="H290" s="441"/>
      <c r="I290" s="441"/>
      <c r="J290" s="441"/>
      <c r="K290" s="441"/>
      <c r="L290" s="441"/>
      <c r="M290" s="441"/>
      <c r="N290" s="441"/>
      <c r="O290" s="442"/>
      <c r="P290" s="438" t="s">
        <v>40</v>
      </c>
      <c r="Q290" s="439"/>
      <c r="R290" s="439"/>
      <c r="S290" s="439"/>
      <c r="T290" s="439"/>
      <c r="U290" s="439"/>
      <c r="V290" s="440"/>
      <c r="W290" s="42" t="s">
        <v>39</v>
      </c>
      <c r="X290" s="43">
        <f>IFERROR(SUM(X287:X289),"0")</f>
        <v>0</v>
      </c>
      <c r="Y290" s="43">
        <f>IFERROR(SUM(Y287:Y289),"0")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441"/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2"/>
      <c r="P291" s="438" t="s">
        <v>40</v>
      </c>
      <c r="Q291" s="439"/>
      <c r="R291" s="439"/>
      <c r="S291" s="439"/>
      <c r="T291" s="439"/>
      <c r="U291" s="439"/>
      <c r="V291" s="440"/>
      <c r="W291" s="42" t="s">
        <v>0</v>
      </c>
      <c r="X291" s="43">
        <f>IFERROR(SUMPRODUCT(X287:X289*H287:H289),"0")</f>
        <v>0</v>
      </c>
      <c r="Y291" s="43">
        <f>IFERROR(SUMPRODUCT(Y287:Y289*H287:H289),"0")</f>
        <v>0</v>
      </c>
      <c r="Z291" s="42"/>
      <c r="AA291" s="67"/>
      <c r="AB291" s="67"/>
      <c r="AC291" s="67"/>
    </row>
    <row r="292" spans="1:68" ht="14.25" customHeight="1" x14ac:dyDescent="0.25">
      <c r="A292" s="433" t="s">
        <v>192</v>
      </c>
      <c r="B292" s="433"/>
      <c r="C292" s="433"/>
      <c r="D292" s="433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33"/>
      <c r="P292" s="433"/>
      <c r="Q292" s="433"/>
      <c r="R292" s="433"/>
      <c r="S292" s="433"/>
      <c r="T292" s="433"/>
      <c r="U292" s="433"/>
      <c r="V292" s="433"/>
      <c r="W292" s="433"/>
      <c r="X292" s="433"/>
      <c r="Y292" s="433"/>
      <c r="Z292" s="433"/>
      <c r="AA292" s="66"/>
      <c r="AB292" s="66"/>
      <c r="AC292" s="83"/>
    </row>
    <row r="293" spans="1:68" ht="27" customHeight="1" x14ac:dyDescent="0.25">
      <c r="A293" s="63" t="s">
        <v>452</v>
      </c>
      <c r="B293" s="63" t="s">
        <v>453</v>
      </c>
      <c r="C293" s="36">
        <v>4301131019</v>
      </c>
      <c r="D293" s="434">
        <v>4640242180427</v>
      </c>
      <c r="E293" s="434"/>
      <c r="F293" s="62">
        <v>1.8</v>
      </c>
      <c r="G293" s="37">
        <v>1</v>
      </c>
      <c r="H293" s="62">
        <v>1.8</v>
      </c>
      <c r="I293" s="62">
        <v>1.915</v>
      </c>
      <c r="J293" s="37">
        <v>234</v>
      </c>
      <c r="K293" s="37" t="s">
        <v>181</v>
      </c>
      <c r="L293" s="37" t="s">
        <v>88</v>
      </c>
      <c r="M293" s="38" t="s">
        <v>86</v>
      </c>
      <c r="N293" s="38"/>
      <c r="O293" s="37">
        <v>180</v>
      </c>
      <c r="P293" s="5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436"/>
      <c r="R293" s="436"/>
      <c r="S293" s="436"/>
      <c r="T293" s="43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7" t="s">
        <v>454</v>
      </c>
      <c r="AG293" s="81"/>
      <c r="AJ293" s="87" t="s">
        <v>89</v>
      </c>
      <c r="AK293" s="87">
        <v>1</v>
      </c>
      <c r="BB293" s="308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41"/>
      <c r="B294" s="441"/>
      <c r="C294" s="441"/>
      <c r="D294" s="441"/>
      <c r="E294" s="441"/>
      <c r="F294" s="441"/>
      <c r="G294" s="441"/>
      <c r="H294" s="441"/>
      <c r="I294" s="441"/>
      <c r="J294" s="441"/>
      <c r="K294" s="441"/>
      <c r="L294" s="441"/>
      <c r="M294" s="441"/>
      <c r="N294" s="441"/>
      <c r="O294" s="442"/>
      <c r="P294" s="438" t="s">
        <v>40</v>
      </c>
      <c r="Q294" s="439"/>
      <c r="R294" s="439"/>
      <c r="S294" s="439"/>
      <c r="T294" s="439"/>
      <c r="U294" s="439"/>
      <c r="V294" s="440"/>
      <c r="W294" s="42" t="s">
        <v>39</v>
      </c>
      <c r="X294" s="43">
        <f>IFERROR(SUM(X293:X293),"0")</f>
        <v>0</v>
      </c>
      <c r="Y294" s="43">
        <f>IFERROR(SUM(Y293:Y293),"0")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441"/>
      <c r="B295" s="441"/>
      <c r="C295" s="441"/>
      <c r="D295" s="441"/>
      <c r="E295" s="441"/>
      <c r="F295" s="441"/>
      <c r="G295" s="441"/>
      <c r="H295" s="441"/>
      <c r="I295" s="441"/>
      <c r="J295" s="441"/>
      <c r="K295" s="441"/>
      <c r="L295" s="441"/>
      <c r="M295" s="441"/>
      <c r="N295" s="441"/>
      <c r="O295" s="442"/>
      <c r="P295" s="438" t="s">
        <v>40</v>
      </c>
      <c r="Q295" s="439"/>
      <c r="R295" s="439"/>
      <c r="S295" s="439"/>
      <c r="T295" s="439"/>
      <c r="U295" s="439"/>
      <c r="V295" s="440"/>
      <c r="W295" s="42" t="s">
        <v>0</v>
      </c>
      <c r="X295" s="43">
        <f>IFERROR(SUMPRODUCT(X293:X293*H293:H293),"0")</f>
        <v>0</v>
      </c>
      <c r="Y295" s="43">
        <f>IFERROR(SUMPRODUCT(Y293:Y293*H293:H293),"0")</f>
        <v>0</v>
      </c>
      <c r="Z295" s="42"/>
      <c r="AA295" s="67"/>
      <c r="AB295" s="67"/>
      <c r="AC295" s="67"/>
    </row>
    <row r="296" spans="1:68" ht="14.25" customHeight="1" x14ac:dyDescent="0.25">
      <c r="A296" s="433" t="s">
        <v>91</v>
      </c>
      <c r="B296" s="433"/>
      <c r="C296" s="433"/>
      <c r="D296" s="433"/>
      <c r="E296" s="433"/>
      <c r="F296" s="433"/>
      <c r="G296" s="433"/>
      <c r="H296" s="433"/>
      <c r="I296" s="433"/>
      <c r="J296" s="433"/>
      <c r="K296" s="433"/>
      <c r="L296" s="433"/>
      <c r="M296" s="433"/>
      <c r="N296" s="433"/>
      <c r="O296" s="433"/>
      <c r="P296" s="433"/>
      <c r="Q296" s="433"/>
      <c r="R296" s="433"/>
      <c r="S296" s="433"/>
      <c r="T296" s="433"/>
      <c r="U296" s="433"/>
      <c r="V296" s="433"/>
      <c r="W296" s="433"/>
      <c r="X296" s="433"/>
      <c r="Y296" s="433"/>
      <c r="Z296" s="433"/>
      <c r="AA296" s="66"/>
      <c r="AB296" s="66"/>
      <c r="AC296" s="83"/>
    </row>
    <row r="297" spans="1:68" ht="27" customHeight="1" x14ac:dyDescent="0.25">
      <c r="A297" s="63" t="s">
        <v>455</v>
      </c>
      <c r="B297" s="63" t="s">
        <v>456</v>
      </c>
      <c r="C297" s="36">
        <v>4301132080</v>
      </c>
      <c r="D297" s="434">
        <v>4640242180397</v>
      </c>
      <c r="E297" s="434"/>
      <c r="F297" s="62">
        <v>1</v>
      </c>
      <c r="G297" s="37">
        <v>6</v>
      </c>
      <c r="H297" s="62">
        <v>6</v>
      </c>
      <c r="I297" s="62">
        <v>6.26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436"/>
      <c r="R297" s="436"/>
      <c r="S297" s="436"/>
      <c r="T297" s="43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9" t="s">
        <v>457</v>
      </c>
      <c r="AG297" s="81"/>
      <c r="AJ297" s="87" t="s">
        <v>89</v>
      </c>
      <c r="AK297" s="87">
        <v>1</v>
      </c>
      <c r="BB297" s="310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458</v>
      </c>
      <c r="B298" s="63" t="s">
        <v>459</v>
      </c>
      <c r="C298" s="36">
        <v>4301132104</v>
      </c>
      <c r="D298" s="434">
        <v>4640242181219</v>
      </c>
      <c r="E298" s="434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181</v>
      </c>
      <c r="L298" s="37" t="s">
        <v>88</v>
      </c>
      <c r="M298" s="38" t="s">
        <v>86</v>
      </c>
      <c r="N298" s="38"/>
      <c r="O298" s="37">
        <v>180</v>
      </c>
      <c r="P298" s="553" t="s">
        <v>460</v>
      </c>
      <c r="Q298" s="436"/>
      <c r="R298" s="436"/>
      <c r="S298" s="436"/>
      <c r="T298" s="437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1" t="s">
        <v>457</v>
      </c>
      <c r="AG298" s="81"/>
      <c r="AJ298" s="87" t="s">
        <v>89</v>
      </c>
      <c r="AK298" s="87">
        <v>1</v>
      </c>
      <c r="BB298" s="312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41"/>
      <c r="B299" s="441"/>
      <c r="C299" s="441"/>
      <c r="D299" s="441"/>
      <c r="E299" s="441"/>
      <c r="F299" s="441"/>
      <c r="G299" s="441"/>
      <c r="H299" s="441"/>
      <c r="I299" s="441"/>
      <c r="J299" s="441"/>
      <c r="K299" s="441"/>
      <c r="L299" s="441"/>
      <c r="M299" s="441"/>
      <c r="N299" s="441"/>
      <c r="O299" s="442"/>
      <c r="P299" s="438" t="s">
        <v>40</v>
      </c>
      <c r="Q299" s="439"/>
      <c r="R299" s="439"/>
      <c r="S299" s="439"/>
      <c r="T299" s="439"/>
      <c r="U299" s="439"/>
      <c r="V299" s="440"/>
      <c r="W299" s="42" t="s">
        <v>39</v>
      </c>
      <c r="X299" s="43">
        <f>IFERROR(SUM(X297:X298),"0")</f>
        <v>0</v>
      </c>
      <c r="Y299" s="43">
        <f>IFERROR(SUM(Y297:Y298),"0")</f>
        <v>0</v>
      </c>
      <c r="Z299" s="43">
        <f>IFERROR(IF(Z297="",0,Z297),"0")+IFERROR(IF(Z298="",0,Z298),"0")</f>
        <v>0</v>
      </c>
      <c r="AA299" s="67"/>
      <c r="AB299" s="67"/>
      <c r="AC299" s="67"/>
    </row>
    <row r="300" spans="1:68" x14ac:dyDescent="0.2">
      <c r="A300" s="441"/>
      <c r="B300" s="441"/>
      <c r="C300" s="441"/>
      <c r="D300" s="441"/>
      <c r="E300" s="441"/>
      <c r="F300" s="441"/>
      <c r="G300" s="441"/>
      <c r="H300" s="441"/>
      <c r="I300" s="441"/>
      <c r="J300" s="441"/>
      <c r="K300" s="441"/>
      <c r="L300" s="441"/>
      <c r="M300" s="441"/>
      <c r="N300" s="441"/>
      <c r="O300" s="442"/>
      <c r="P300" s="438" t="s">
        <v>40</v>
      </c>
      <c r="Q300" s="439"/>
      <c r="R300" s="439"/>
      <c r="S300" s="439"/>
      <c r="T300" s="439"/>
      <c r="U300" s="439"/>
      <c r="V300" s="440"/>
      <c r="W300" s="42" t="s">
        <v>0</v>
      </c>
      <c r="X300" s="43">
        <f>IFERROR(SUMPRODUCT(X297:X298*H297:H298),"0")</f>
        <v>0</v>
      </c>
      <c r="Y300" s="43">
        <f>IFERROR(SUMPRODUCT(Y297:Y298*H297:H298),"0")</f>
        <v>0</v>
      </c>
      <c r="Z300" s="42"/>
      <c r="AA300" s="67"/>
      <c r="AB300" s="67"/>
      <c r="AC300" s="67"/>
    </row>
    <row r="301" spans="1:68" ht="14.25" customHeight="1" x14ac:dyDescent="0.25">
      <c r="A301" s="433" t="s">
        <v>162</v>
      </c>
      <c r="B301" s="433"/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3"/>
      <c r="P301" s="433"/>
      <c r="Q301" s="433"/>
      <c r="R301" s="433"/>
      <c r="S301" s="433"/>
      <c r="T301" s="433"/>
      <c r="U301" s="433"/>
      <c r="V301" s="433"/>
      <c r="W301" s="433"/>
      <c r="X301" s="433"/>
      <c r="Y301" s="433"/>
      <c r="Z301" s="433"/>
      <c r="AA301" s="66"/>
      <c r="AB301" s="66"/>
      <c r="AC301" s="83"/>
    </row>
    <row r="302" spans="1:68" ht="27" customHeight="1" x14ac:dyDescent="0.25">
      <c r="A302" s="63" t="s">
        <v>461</v>
      </c>
      <c r="B302" s="63" t="s">
        <v>462</v>
      </c>
      <c r="C302" s="36">
        <v>4301136028</v>
      </c>
      <c r="D302" s="434">
        <v>4640242180304</v>
      </c>
      <c r="E302" s="434"/>
      <c r="F302" s="62">
        <v>2.7</v>
      </c>
      <c r="G302" s="37">
        <v>1</v>
      </c>
      <c r="H302" s="62">
        <v>2.7</v>
      </c>
      <c r="I302" s="62">
        <v>2.8906000000000001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54" t="s">
        <v>463</v>
      </c>
      <c r="Q302" s="436"/>
      <c r="R302" s="436"/>
      <c r="S302" s="436"/>
      <c r="T302" s="437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13" t="s">
        <v>464</v>
      </c>
      <c r="AG302" s="81"/>
      <c r="AJ302" s="87" t="s">
        <v>89</v>
      </c>
      <c r="AK302" s="87">
        <v>1</v>
      </c>
      <c r="BB302" s="314" t="s">
        <v>96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465</v>
      </c>
      <c r="B303" s="63" t="s">
        <v>466</v>
      </c>
      <c r="C303" s="36">
        <v>4301136026</v>
      </c>
      <c r="D303" s="434">
        <v>4640242180236</v>
      </c>
      <c r="E303" s="434"/>
      <c r="F303" s="62">
        <v>5</v>
      </c>
      <c r="G303" s="37">
        <v>1</v>
      </c>
      <c r="H303" s="62">
        <v>5</v>
      </c>
      <c r="I303" s="62">
        <v>5.2350000000000003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5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436"/>
      <c r="R303" s="436"/>
      <c r="S303" s="436"/>
      <c r="T303" s="437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15" t="s">
        <v>464</v>
      </c>
      <c r="AG303" s="81"/>
      <c r="AJ303" s="87" t="s">
        <v>89</v>
      </c>
      <c r="AK303" s="87">
        <v>1</v>
      </c>
      <c r="BB303" s="316" t="s">
        <v>96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ht="27" customHeight="1" x14ac:dyDescent="0.25">
      <c r="A304" s="63" t="s">
        <v>467</v>
      </c>
      <c r="B304" s="63" t="s">
        <v>468</v>
      </c>
      <c r="C304" s="36">
        <v>4301136029</v>
      </c>
      <c r="D304" s="434">
        <v>4640242180410</v>
      </c>
      <c r="E304" s="434"/>
      <c r="F304" s="62">
        <v>2.2400000000000002</v>
      </c>
      <c r="G304" s="37">
        <v>1</v>
      </c>
      <c r="H304" s="62">
        <v>2.2400000000000002</v>
      </c>
      <c r="I304" s="62">
        <v>2.4319999999999999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436"/>
      <c r="R304" s="436"/>
      <c r="S304" s="436"/>
      <c r="T304" s="437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17" t="s">
        <v>464</v>
      </c>
      <c r="AG304" s="81"/>
      <c r="AJ304" s="87" t="s">
        <v>89</v>
      </c>
      <c r="AK304" s="87">
        <v>1</v>
      </c>
      <c r="BB304" s="318" t="s">
        <v>96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x14ac:dyDescent="0.2">
      <c r="A305" s="441"/>
      <c r="B305" s="441"/>
      <c r="C305" s="441"/>
      <c r="D305" s="441"/>
      <c r="E305" s="441"/>
      <c r="F305" s="441"/>
      <c r="G305" s="441"/>
      <c r="H305" s="441"/>
      <c r="I305" s="441"/>
      <c r="J305" s="441"/>
      <c r="K305" s="441"/>
      <c r="L305" s="441"/>
      <c r="M305" s="441"/>
      <c r="N305" s="441"/>
      <c r="O305" s="442"/>
      <c r="P305" s="438" t="s">
        <v>40</v>
      </c>
      <c r="Q305" s="439"/>
      <c r="R305" s="439"/>
      <c r="S305" s="439"/>
      <c r="T305" s="439"/>
      <c r="U305" s="439"/>
      <c r="V305" s="440"/>
      <c r="W305" s="42" t="s">
        <v>39</v>
      </c>
      <c r="X305" s="43">
        <f>IFERROR(SUM(X302:X304),"0")</f>
        <v>0</v>
      </c>
      <c r="Y305" s="43">
        <f>IFERROR(SUM(Y302:Y304),"0")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441"/>
      <c r="B306" s="441"/>
      <c r="C306" s="441"/>
      <c r="D306" s="441"/>
      <c r="E306" s="441"/>
      <c r="F306" s="441"/>
      <c r="G306" s="441"/>
      <c r="H306" s="441"/>
      <c r="I306" s="441"/>
      <c r="J306" s="441"/>
      <c r="K306" s="441"/>
      <c r="L306" s="441"/>
      <c r="M306" s="441"/>
      <c r="N306" s="441"/>
      <c r="O306" s="442"/>
      <c r="P306" s="438" t="s">
        <v>40</v>
      </c>
      <c r="Q306" s="439"/>
      <c r="R306" s="439"/>
      <c r="S306" s="439"/>
      <c r="T306" s="439"/>
      <c r="U306" s="439"/>
      <c r="V306" s="440"/>
      <c r="W306" s="42" t="s">
        <v>0</v>
      </c>
      <c r="X306" s="43">
        <f>IFERROR(SUMPRODUCT(X302:X304*H302:H304),"0")</f>
        <v>0</v>
      </c>
      <c r="Y306" s="43">
        <f>IFERROR(SUMPRODUCT(Y302:Y304*H302:H304),"0")</f>
        <v>0</v>
      </c>
      <c r="Z306" s="42"/>
      <c r="AA306" s="67"/>
      <c r="AB306" s="67"/>
      <c r="AC306" s="67"/>
    </row>
    <row r="307" spans="1:68" ht="14.25" customHeight="1" x14ac:dyDescent="0.25">
      <c r="A307" s="433" t="s">
        <v>166</v>
      </c>
      <c r="B307" s="433"/>
      <c r="C307" s="433"/>
      <c r="D307" s="433"/>
      <c r="E307" s="433"/>
      <c r="F307" s="433"/>
      <c r="G307" s="433"/>
      <c r="H307" s="433"/>
      <c r="I307" s="433"/>
      <c r="J307" s="433"/>
      <c r="K307" s="433"/>
      <c r="L307" s="433"/>
      <c r="M307" s="433"/>
      <c r="N307" s="433"/>
      <c r="O307" s="433"/>
      <c r="P307" s="433"/>
      <c r="Q307" s="433"/>
      <c r="R307" s="433"/>
      <c r="S307" s="433"/>
      <c r="T307" s="433"/>
      <c r="U307" s="433"/>
      <c r="V307" s="433"/>
      <c r="W307" s="433"/>
      <c r="X307" s="433"/>
      <c r="Y307" s="433"/>
      <c r="Z307" s="433"/>
      <c r="AA307" s="66"/>
      <c r="AB307" s="66"/>
      <c r="AC307" s="83"/>
    </row>
    <row r="308" spans="1:68" ht="37.5" customHeight="1" x14ac:dyDescent="0.25">
      <c r="A308" s="63" t="s">
        <v>469</v>
      </c>
      <c r="B308" s="63" t="s">
        <v>470</v>
      </c>
      <c r="C308" s="36">
        <v>4301135504</v>
      </c>
      <c r="D308" s="434">
        <v>4640242181554</v>
      </c>
      <c r="E308" s="434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57" t="s">
        <v>471</v>
      </c>
      <c r="Q308" s="436"/>
      <c r="R308" s="436"/>
      <c r="S308" s="436"/>
      <c r="T308" s="43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ref="Y308:Y328" si="30">IFERROR(IF(X308="","",X308),"")</f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9" t="s">
        <v>472</v>
      </c>
      <c r="AG308" s="81"/>
      <c r="AJ308" s="87" t="s">
        <v>89</v>
      </c>
      <c r="AK308" s="87">
        <v>1</v>
      </c>
      <c r="BB308" s="320" t="s">
        <v>96</v>
      </c>
      <c r="BM308" s="81">
        <f t="shared" ref="BM308:BM328" si="31">IFERROR(X308*I308,"0")</f>
        <v>0</v>
      </c>
      <c r="BN308" s="81">
        <f t="shared" ref="BN308:BN328" si="32">IFERROR(Y308*I308,"0")</f>
        <v>0</v>
      </c>
      <c r="BO308" s="81">
        <f t="shared" ref="BO308:BO328" si="33">IFERROR(X308/J308,"0")</f>
        <v>0</v>
      </c>
      <c r="BP308" s="81">
        <f t="shared" ref="BP308:BP328" si="34">IFERROR(Y308/J308,"0")</f>
        <v>0</v>
      </c>
    </row>
    <row r="309" spans="1:68" ht="27" customHeight="1" x14ac:dyDescent="0.25">
      <c r="A309" s="63" t="s">
        <v>473</v>
      </c>
      <c r="B309" s="63" t="s">
        <v>474</v>
      </c>
      <c r="C309" s="36">
        <v>4301135394</v>
      </c>
      <c r="D309" s="434">
        <v>4640242181561</v>
      </c>
      <c r="E309" s="434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58" t="s">
        <v>475</v>
      </c>
      <c r="Q309" s="436"/>
      <c r="R309" s="436"/>
      <c r="S309" s="436"/>
      <c r="T309" s="43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30"/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21" t="s">
        <v>476</v>
      </c>
      <c r="AG309" s="81"/>
      <c r="AJ309" s="87" t="s">
        <v>89</v>
      </c>
      <c r="AK309" s="87">
        <v>1</v>
      </c>
      <c r="BB309" s="322" t="s">
        <v>96</v>
      </c>
      <c r="BM309" s="81">
        <f t="shared" si="31"/>
        <v>0</v>
      </c>
      <c r="BN309" s="81">
        <f t="shared" si="32"/>
        <v>0</v>
      </c>
      <c r="BO309" s="81">
        <f t="shared" si="33"/>
        <v>0</v>
      </c>
      <c r="BP309" s="81">
        <f t="shared" si="34"/>
        <v>0</v>
      </c>
    </row>
    <row r="310" spans="1:68" ht="27" customHeight="1" x14ac:dyDescent="0.25">
      <c r="A310" s="63" t="s">
        <v>477</v>
      </c>
      <c r="B310" s="63" t="s">
        <v>478</v>
      </c>
      <c r="C310" s="36">
        <v>4301135374</v>
      </c>
      <c r="D310" s="434">
        <v>4640242181424</v>
      </c>
      <c r="E310" s="434"/>
      <c r="F310" s="62">
        <v>5.5</v>
      </c>
      <c r="G310" s="37">
        <v>1</v>
      </c>
      <c r="H310" s="62">
        <v>5.5</v>
      </c>
      <c r="I310" s="62">
        <v>5.7350000000000003</v>
      </c>
      <c r="J310" s="37">
        <v>84</v>
      </c>
      <c r="K310" s="37" t="s">
        <v>87</v>
      </c>
      <c r="L310" s="37" t="s">
        <v>88</v>
      </c>
      <c r="M310" s="38" t="s">
        <v>86</v>
      </c>
      <c r="N310" s="38"/>
      <c r="O310" s="37">
        <v>180</v>
      </c>
      <c r="P310" s="5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436"/>
      <c r="R310" s="436"/>
      <c r="S310" s="436"/>
      <c r="T310" s="43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30"/>
        <v>0</v>
      </c>
      <c r="Z310" s="41">
        <f>IFERROR(IF(X310="","",X310*0.0155),"")</f>
        <v>0</v>
      </c>
      <c r="AA310" s="68" t="s">
        <v>46</v>
      </c>
      <c r="AB310" s="69" t="s">
        <v>46</v>
      </c>
      <c r="AC310" s="323" t="s">
        <v>472</v>
      </c>
      <c r="AG310" s="81"/>
      <c r="AJ310" s="87" t="s">
        <v>89</v>
      </c>
      <c r="AK310" s="87">
        <v>1</v>
      </c>
      <c r="BB310" s="324" t="s">
        <v>96</v>
      </c>
      <c r="BM310" s="81">
        <f t="shared" si="31"/>
        <v>0</v>
      </c>
      <c r="BN310" s="81">
        <f t="shared" si="32"/>
        <v>0</v>
      </c>
      <c r="BO310" s="81">
        <f t="shared" si="33"/>
        <v>0</v>
      </c>
      <c r="BP310" s="81">
        <f t="shared" si="34"/>
        <v>0</v>
      </c>
    </row>
    <row r="311" spans="1:68" ht="27" customHeight="1" x14ac:dyDescent="0.25">
      <c r="A311" s="63" t="s">
        <v>479</v>
      </c>
      <c r="B311" s="63" t="s">
        <v>480</v>
      </c>
      <c r="C311" s="36">
        <v>4301135320</v>
      </c>
      <c r="D311" s="434">
        <v>4640242181592</v>
      </c>
      <c r="E311" s="434"/>
      <c r="F311" s="62">
        <v>3.5</v>
      </c>
      <c r="G311" s="37">
        <v>1</v>
      </c>
      <c r="H311" s="62">
        <v>3.5</v>
      </c>
      <c r="I311" s="62">
        <v>3.6850000000000001</v>
      </c>
      <c r="J311" s="37">
        <v>126</v>
      </c>
      <c r="K311" s="37" t="s">
        <v>97</v>
      </c>
      <c r="L311" s="37" t="s">
        <v>88</v>
      </c>
      <c r="M311" s="38" t="s">
        <v>86</v>
      </c>
      <c r="N311" s="38"/>
      <c r="O311" s="37">
        <v>180</v>
      </c>
      <c r="P311" s="560" t="s">
        <v>481</v>
      </c>
      <c r="Q311" s="436"/>
      <c r="R311" s="436"/>
      <c r="S311" s="436"/>
      <c r="T311" s="43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30"/>
        <v>0</v>
      </c>
      <c r="Z311" s="41">
        <f t="shared" ref="Z311:Z319" si="35">IFERROR(IF(X311="","",X311*0.00936),"")</f>
        <v>0</v>
      </c>
      <c r="AA311" s="68" t="s">
        <v>46</v>
      </c>
      <c r="AB311" s="69" t="s">
        <v>46</v>
      </c>
      <c r="AC311" s="325" t="s">
        <v>482</v>
      </c>
      <c r="AG311" s="81"/>
      <c r="AJ311" s="87" t="s">
        <v>89</v>
      </c>
      <c r="AK311" s="87">
        <v>1</v>
      </c>
      <c r="BB311" s="326" t="s">
        <v>96</v>
      </c>
      <c r="BM311" s="81">
        <f t="shared" si="31"/>
        <v>0</v>
      </c>
      <c r="BN311" s="81">
        <f t="shared" si="32"/>
        <v>0</v>
      </c>
      <c r="BO311" s="81">
        <f t="shared" si="33"/>
        <v>0</v>
      </c>
      <c r="BP311" s="81">
        <f t="shared" si="34"/>
        <v>0</v>
      </c>
    </row>
    <row r="312" spans="1:68" ht="37.5" customHeight="1" x14ac:dyDescent="0.25">
      <c r="A312" s="63" t="s">
        <v>483</v>
      </c>
      <c r="B312" s="63" t="s">
        <v>484</v>
      </c>
      <c r="C312" s="36">
        <v>4301135552</v>
      </c>
      <c r="D312" s="434">
        <v>4640242181431</v>
      </c>
      <c r="E312" s="434"/>
      <c r="F312" s="62">
        <v>3.5</v>
      </c>
      <c r="G312" s="37">
        <v>1</v>
      </c>
      <c r="H312" s="62">
        <v>3.5</v>
      </c>
      <c r="I312" s="62">
        <v>3.6920000000000002</v>
      </c>
      <c r="J312" s="37">
        <v>126</v>
      </c>
      <c r="K312" s="37" t="s">
        <v>97</v>
      </c>
      <c r="L312" s="37" t="s">
        <v>88</v>
      </c>
      <c r="M312" s="38" t="s">
        <v>86</v>
      </c>
      <c r="N312" s="38"/>
      <c r="O312" s="37">
        <v>180</v>
      </c>
      <c r="P312" s="561" t="s">
        <v>485</v>
      </c>
      <c r="Q312" s="436"/>
      <c r="R312" s="436"/>
      <c r="S312" s="436"/>
      <c r="T312" s="43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30"/>
        <v>0</v>
      </c>
      <c r="Z312" s="41">
        <f t="shared" si="35"/>
        <v>0</v>
      </c>
      <c r="AA312" s="68" t="s">
        <v>46</v>
      </c>
      <c r="AB312" s="69" t="s">
        <v>46</v>
      </c>
      <c r="AC312" s="327" t="s">
        <v>486</v>
      </c>
      <c r="AG312" s="81"/>
      <c r="AJ312" s="87" t="s">
        <v>89</v>
      </c>
      <c r="AK312" s="87">
        <v>1</v>
      </c>
      <c r="BB312" s="328" t="s">
        <v>96</v>
      </c>
      <c r="BM312" s="81">
        <f t="shared" si="31"/>
        <v>0</v>
      </c>
      <c r="BN312" s="81">
        <f t="shared" si="32"/>
        <v>0</v>
      </c>
      <c r="BO312" s="81">
        <f t="shared" si="33"/>
        <v>0</v>
      </c>
      <c r="BP312" s="81">
        <f t="shared" si="34"/>
        <v>0</v>
      </c>
    </row>
    <row r="313" spans="1:68" ht="27" customHeight="1" x14ac:dyDescent="0.25">
      <c r="A313" s="63" t="s">
        <v>487</v>
      </c>
      <c r="B313" s="63" t="s">
        <v>488</v>
      </c>
      <c r="C313" s="36">
        <v>4301135405</v>
      </c>
      <c r="D313" s="434">
        <v>4640242181523</v>
      </c>
      <c r="E313" s="434"/>
      <c r="F313" s="62">
        <v>3</v>
      </c>
      <c r="G313" s="37">
        <v>1</v>
      </c>
      <c r="H313" s="62">
        <v>3</v>
      </c>
      <c r="I313" s="62">
        <v>3.1920000000000002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5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436"/>
      <c r="R313" s="436"/>
      <c r="S313" s="436"/>
      <c r="T313" s="43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30"/>
        <v>0</v>
      </c>
      <c r="Z313" s="41">
        <f t="shared" si="35"/>
        <v>0</v>
      </c>
      <c r="AA313" s="68" t="s">
        <v>46</v>
      </c>
      <c r="AB313" s="69" t="s">
        <v>46</v>
      </c>
      <c r="AC313" s="329" t="s">
        <v>476</v>
      </c>
      <c r="AG313" s="81"/>
      <c r="AJ313" s="87" t="s">
        <v>89</v>
      </c>
      <c r="AK313" s="87">
        <v>1</v>
      </c>
      <c r="BB313" s="330" t="s">
        <v>96</v>
      </c>
      <c r="BM313" s="81">
        <f t="shared" si="31"/>
        <v>0</v>
      </c>
      <c r="BN313" s="81">
        <f t="shared" si="32"/>
        <v>0</v>
      </c>
      <c r="BO313" s="81">
        <f t="shared" si="33"/>
        <v>0</v>
      </c>
      <c r="BP313" s="81">
        <f t="shared" si="34"/>
        <v>0</v>
      </c>
    </row>
    <row r="314" spans="1:68" ht="37.5" customHeight="1" x14ac:dyDescent="0.25">
      <c r="A314" s="63" t="s">
        <v>489</v>
      </c>
      <c r="B314" s="63" t="s">
        <v>490</v>
      </c>
      <c r="C314" s="36">
        <v>4301135404</v>
      </c>
      <c r="D314" s="434">
        <v>4640242181516</v>
      </c>
      <c r="E314" s="434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97</v>
      </c>
      <c r="L314" s="37" t="s">
        <v>88</v>
      </c>
      <c r="M314" s="38" t="s">
        <v>86</v>
      </c>
      <c r="N314" s="38"/>
      <c r="O314" s="37">
        <v>180</v>
      </c>
      <c r="P314" s="563" t="s">
        <v>491</v>
      </c>
      <c r="Q314" s="436"/>
      <c r="R314" s="436"/>
      <c r="S314" s="436"/>
      <c r="T314" s="43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30"/>
        <v>0</v>
      </c>
      <c r="Z314" s="41">
        <f t="shared" si="35"/>
        <v>0</v>
      </c>
      <c r="AA314" s="68" t="s">
        <v>46</v>
      </c>
      <c r="AB314" s="69" t="s">
        <v>46</v>
      </c>
      <c r="AC314" s="331" t="s">
        <v>486</v>
      </c>
      <c r="AG314" s="81"/>
      <c r="AJ314" s="87" t="s">
        <v>89</v>
      </c>
      <c r="AK314" s="87">
        <v>1</v>
      </c>
      <c r="BB314" s="332" t="s">
        <v>96</v>
      </c>
      <c r="BM314" s="81">
        <f t="shared" si="31"/>
        <v>0</v>
      </c>
      <c r="BN314" s="81">
        <f t="shared" si="32"/>
        <v>0</v>
      </c>
      <c r="BO314" s="81">
        <f t="shared" si="33"/>
        <v>0</v>
      </c>
      <c r="BP314" s="81">
        <f t="shared" si="34"/>
        <v>0</v>
      </c>
    </row>
    <row r="315" spans="1:68" ht="27" customHeight="1" x14ac:dyDescent="0.25">
      <c r="A315" s="63" t="s">
        <v>492</v>
      </c>
      <c r="B315" s="63" t="s">
        <v>493</v>
      </c>
      <c r="C315" s="36">
        <v>4301135375</v>
      </c>
      <c r="D315" s="434">
        <v>4640242181486</v>
      </c>
      <c r="E315" s="434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436"/>
      <c r="R315" s="436"/>
      <c r="S315" s="436"/>
      <c r="T315" s="43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30"/>
        <v>0</v>
      </c>
      <c r="Z315" s="41">
        <f t="shared" si="35"/>
        <v>0</v>
      </c>
      <c r="AA315" s="68" t="s">
        <v>46</v>
      </c>
      <c r="AB315" s="69" t="s">
        <v>46</v>
      </c>
      <c r="AC315" s="333" t="s">
        <v>472</v>
      </c>
      <c r="AG315" s="81"/>
      <c r="AJ315" s="87" t="s">
        <v>89</v>
      </c>
      <c r="AK315" s="87">
        <v>1</v>
      </c>
      <c r="BB315" s="334" t="s">
        <v>96</v>
      </c>
      <c r="BM315" s="81">
        <f t="shared" si="31"/>
        <v>0</v>
      </c>
      <c r="BN315" s="81">
        <f t="shared" si="32"/>
        <v>0</v>
      </c>
      <c r="BO315" s="81">
        <f t="shared" si="33"/>
        <v>0</v>
      </c>
      <c r="BP315" s="81">
        <f t="shared" si="34"/>
        <v>0</v>
      </c>
    </row>
    <row r="316" spans="1:68" ht="37.5" customHeight="1" x14ac:dyDescent="0.25">
      <c r="A316" s="63" t="s">
        <v>494</v>
      </c>
      <c r="B316" s="63" t="s">
        <v>495</v>
      </c>
      <c r="C316" s="36">
        <v>4301135402</v>
      </c>
      <c r="D316" s="434">
        <v>4640242181493</v>
      </c>
      <c r="E316" s="434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97</v>
      </c>
      <c r="L316" s="37" t="s">
        <v>88</v>
      </c>
      <c r="M316" s="38" t="s">
        <v>86</v>
      </c>
      <c r="N316" s="38"/>
      <c r="O316" s="37">
        <v>180</v>
      </c>
      <c r="P316" s="565" t="s">
        <v>496</v>
      </c>
      <c r="Q316" s="436"/>
      <c r="R316" s="436"/>
      <c r="S316" s="436"/>
      <c r="T316" s="43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30"/>
        <v>0</v>
      </c>
      <c r="Z316" s="41">
        <f t="shared" si="35"/>
        <v>0</v>
      </c>
      <c r="AA316" s="68" t="s">
        <v>46</v>
      </c>
      <c r="AB316" s="69" t="s">
        <v>46</v>
      </c>
      <c r="AC316" s="335" t="s">
        <v>472</v>
      </c>
      <c r="AG316" s="81"/>
      <c r="AJ316" s="87" t="s">
        <v>89</v>
      </c>
      <c r="AK316" s="87">
        <v>1</v>
      </c>
      <c r="BB316" s="336" t="s">
        <v>96</v>
      </c>
      <c r="BM316" s="81">
        <f t="shared" si="31"/>
        <v>0</v>
      </c>
      <c r="BN316" s="81">
        <f t="shared" si="32"/>
        <v>0</v>
      </c>
      <c r="BO316" s="81">
        <f t="shared" si="33"/>
        <v>0</v>
      </c>
      <c r="BP316" s="81">
        <f t="shared" si="34"/>
        <v>0</v>
      </c>
    </row>
    <row r="317" spans="1:68" ht="37.5" customHeight="1" x14ac:dyDescent="0.25">
      <c r="A317" s="63" t="s">
        <v>497</v>
      </c>
      <c r="B317" s="63" t="s">
        <v>498</v>
      </c>
      <c r="C317" s="36">
        <v>4301135403</v>
      </c>
      <c r="D317" s="434">
        <v>4640242181509</v>
      </c>
      <c r="E317" s="434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56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436"/>
      <c r="R317" s="436"/>
      <c r="S317" s="436"/>
      <c r="T317" s="43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30"/>
        <v>0</v>
      </c>
      <c r="Z317" s="41">
        <f t="shared" si="35"/>
        <v>0</v>
      </c>
      <c r="AA317" s="68" t="s">
        <v>46</v>
      </c>
      <c r="AB317" s="69" t="s">
        <v>46</v>
      </c>
      <c r="AC317" s="337" t="s">
        <v>472</v>
      </c>
      <c r="AG317" s="81"/>
      <c r="AJ317" s="87" t="s">
        <v>89</v>
      </c>
      <c r="AK317" s="87">
        <v>1</v>
      </c>
      <c r="BB317" s="338" t="s">
        <v>96</v>
      </c>
      <c r="BM317" s="81">
        <f t="shared" si="31"/>
        <v>0</v>
      </c>
      <c r="BN317" s="81">
        <f t="shared" si="32"/>
        <v>0</v>
      </c>
      <c r="BO317" s="81">
        <f t="shared" si="33"/>
        <v>0</v>
      </c>
      <c r="BP317" s="81">
        <f t="shared" si="34"/>
        <v>0</v>
      </c>
    </row>
    <row r="318" spans="1:68" ht="27" customHeight="1" x14ac:dyDescent="0.25">
      <c r="A318" s="63" t="s">
        <v>499</v>
      </c>
      <c r="B318" s="63" t="s">
        <v>500</v>
      </c>
      <c r="C318" s="36">
        <v>4301135304</v>
      </c>
      <c r="D318" s="434">
        <v>4640242181240</v>
      </c>
      <c r="E318" s="434"/>
      <c r="F318" s="62">
        <v>0.3</v>
      </c>
      <c r="G318" s="37">
        <v>9</v>
      </c>
      <c r="H318" s="62">
        <v>2.7</v>
      </c>
      <c r="I318" s="62">
        <v>2.88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67" t="s">
        <v>501</v>
      </c>
      <c r="Q318" s="436"/>
      <c r="R318" s="436"/>
      <c r="S318" s="436"/>
      <c r="T318" s="43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30"/>
        <v>0</v>
      </c>
      <c r="Z318" s="41">
        <f t="shared" si="35"/>
        <v>0</v>
      </c>
      <c r="AA318" s="68" t="s">
        <v>46</v>
      </c>
      <c r="AB318" s="69" t="s">
        <v>46</v>
      </c>
      <c r="AC318" s="339" t="s">
        <v>472</v>
      </c>
      <c r="AG318" s="81"/>
      <c r="AJ318" s="87" t="s">
        <v>89</v>
      </c>
      <c r="AK318" s="87">
        <v>1</v>
      </c>
      <c r="BB318" s="340" t="s">
        <v>96</v>
      </c>
      <c r="BM318" s="81">
        <f t="shared" si="31"/>
        <v>0</v>
      </c>
      <c r="BN318" s="81">
        <f t="shared" si="32"/>
        <v>0</v>
      </c>
      <c r="BO318" s="81">
        <f t="shared" si="33"/>
        <v>0</v>
      </c>
      <c r="BP318" s="81">
        <f t="shared" si="34"/>
        <v>0</v>
      </c>
    </row>
    <row r="319" spans="1:68" ht="27" customHeight="1" x14ac:dyDescent="0.25">
      <c r="A319" s="63" t="s">
        <v>502</v>
      </c>
      <c r="B319" s="63" t="s">
        <v>503</v>
      </c>
      <c r="C319" s="36">
        <v>4301135310</v>
      </c>
      <c r="D319" s="434">
        <v>4640242181318</v>
      </c>
      <c r="E319" s="434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97</v>
      </c>
      <c r="L319" s="37" t="s">
        <v>88</v>
      </c>
      <c r="M319" s="38" t="s">
        <v>86</v>
      </c>
      <c r="N319" s="38"/>
      <c r="O319" s="37">
        <v>180</v>
      </c>
      <c r="P319" s="568" t="s">
        <v>504</v>
      </c>
      <c r="Q319" s="436"/>
      <c r="R319" s="436"/>
      <c r="S319" s="436"/>
      <c r="T319" s="43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30"/>
        <v>0</v>
      </c>
      <c r="Z319" s="41">
        <f t="shared" si="35"/>
        <v>0</v>
      </c>
      <c r="AA319" s="68" t="s">
        <v>46</v>
      </c>
      <c r="AB319" s="69" t="s">
        <v>46</v>
      </c>
      <c r="AC319" s="341" t="s">
        <v>476</v>
      </c>
      <c r="AG319" s="81"/>
      <c r="AJ319" s="87" t="s">
        <v>89</v>
      </c>
      <c r="AK319" s="87">
        <v>1</v>
      </c>
      <c r="BB319" s="342" t="s">
        <v>96</v>
      </c>
      <c r="BM319" s="81">
        <f t="shared" si="31"/>
        <v>0</v>
      </c>
      <c r="BN319" s="81">
        <f t="shared" si="32"/>
        <v>0</v>
      </c>
      <c r="BO319" s="81">
        <f t="shared" si="33"/>
        <v>0</v>
      </c>
      <c r="BP319" s="81">
        <f t="shared" si="34"/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4301135306</v>
      </c>
      <c r="D320" s="434">
        <v>4640242181387</v>
      </c>
      <c r="E320" s="434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181</v>
      </c>
      <c r="L320" s="37" t="s">
        <v>88</v>
      </c>
      <c r="M320" s="38" t="s">
        <v>86</v>
      </c>
      <c r="N320" s="38"/>
      <c r="O320" s="37">
        <v>180</v>
      </c>
      <c r="P320" s="569" t="s">
        <v>507</v>
      </c>
      <c r="Q320" s="436"/>
      <c r="R320" s="436"/>
      <c r="S320" s="436"/>
      <c r="T320" s="43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30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43" t="s">
        <v>472</v>
      </c>
      <c r="AG320" s="81"/>
      <c r="AJ320" s="87" t="s">
        <v>89</v>
      </c>
      <c r="AK320" s="87">
        <v>1</v>
      </c>
      <c r="BB320" s="344" t="s">
        <v>96</v>
      </c>
      <c r="BM320" s="81">
        <f t="shared" si="31"/>
        <v>0</v>
      </c>
      <c r="BN320" s="81">
        <f t="shared" si="32"/>
        <v>0</v>
      </c>
      <c r="BO320" s="81">
        <f t="shared" si="33"/>
        <v>0</v>
      </c>
      <c r="BP320" s="81">
        <f t="shared" si="34"/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4301135305</v>
      </c>
      <c r="D321" s="434">
        <v>4640242181394</v>
      </c>
      <c r="E321" s="434"/>
      <c r="F321" s="62">
        <v>0.3</v>
      </c>
      <c r="G321" s="37">
        <v>9</v>
      </c>
      <c r="H321" s="62">
        <v>2.7</v>
      </c>
      <c r="I321" s="62">
        <v>2.8450000000000002</v>
      </c>
      <c r="J321" s="37">
        <v>234</v>
      </c>
      <c r="K321" s="37" t="s">
        <v>181</v>
      </c>
      <c r="L321" s="37" t="s">
        <v>88</v>
      </c>
      <c r="M321" s="38" t="s">
        <v>86</v>
      </c>
      <c r="N321" s="38"/>
      <c r="O321" s="37">
        <v>180</v>
      </c>
      <c r="P321" s="570" t="s">
        <v>510</v>
      </c>
      <c r="Q321" s="436"/>
      <c r="R321" s="436"/>
      <c r="S321" s="436"/>
      <c r="T321" s="43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30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45" t="s">
        <v>472</v>
      </c>
      <c r="AG321" s="81"/>
      <c r="AJ321" s="87" t="s">
        <v>89</v>
      </c>
      <c r="AK321" s="87">
        <v>1</v>
      </c>
      <c r="BB321" s="346" t="s">
        <v>96</v>
      </c>
      <c r="BM321" s="81">
        <f t="shared" si="31"/>
        <v>0</v>
      </c>
      <c r="BN321" s="81">
        <f t="shared" si="32"/>
        <v>0</v>
      </c>
      <c r="BO321" s="81">
        <f t="shared" si="33"/>
        <v>0</v>
      </c>
      <c r="BP321" s="81">
        <f t="shared" si="34"/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4301135309</v>
      </c>
      <c r="D322" s="434">
        <v>4640242181332</v>
      </c>
      <c r="E322" s="434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181</v>
      </c>
      <c r="L322" s="37" t="s">
        <v>88</v>
      </c>
      <c r="M322" s="38" t="s">
        <v>86</v>
      </c>
      <c r="N322" s="38"/>
      <c r="O322" s="37">
        <v>180</v>
      </c>
      <c r="P322" s="571" t="s">
        <v>513</v>
      </c>
      <c r="Q322" s="436"/>
      <c r="R322" s="436"/>
      <c r="S322" s="436"/>
      <c r="T322" s="43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30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7" t="s">
        <v>472</v>
      </c>
      <c r="AG322" s="81"/>
      <c r="AJ322" s="87" t="s">
        <v>89</v>
      </c>
      <c r="AK322" s="87">
        <v>1</v>
      </c>
      <c r="BB322" s="348" t="s">
        <v>96</v>
      </c>
      <c r="BM322" s="81">
        <f t="shared" si="31"/>
        <v>0</v>
      </c>
      <c r="BN322" s="81">
        <f t="shared" si="32"/>
        <v>0</v>
      </c>
      <c r="BO322" s="81">
        <f t="shared" si="33"/>
        <v>0</v>
      </c>
      <c r="BP322" s="81">
        <f t="shared" si="34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4301135308</v>
      </c>
      <c r="D323" s="434">
        <v>4640242181349</v>
      </c>
      <c r="E323" s="434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181</v>
      </c>
      <c r="L323" s="37" t="s">
        <v>88</v>
      </c>
      <c r="M323" s="38" t="s">
        <v>86</v>
      </c>
      <c r="N323" s="38"/>
      <c r="O323" s="37">
        <v>180</v>
      </c>
      <c r="P323" s="572" t="s">
        <v>516</v>
      </c>
      <c r="Q323" s="436"/>
      <c r="R323" s="436"/>
      <c r="S323" s="436"/>
      <c r="T323" s="437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30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9" t="s">
        <v>472</v>
      </c>
      <c r="AG323" s="81"/>
      <c r="AJ323" s="87" t="s">
        <v>89</v>
      </c>
      <c r="AK323" s="87">
        <v>1</v>
      </c>
      <c r="BB323" s="350" t="s">
        <v>96</v>
      </c>
      <c r="BM323" s="81">
        <f t="shared" si="31"/>
        <v>0</v>
      </c>
      <c r="BN323" s="81">
        <f t="shared" si="32"/>
        <v>0</v>
      </c>
      <c r="BO323" s="81">
        <f t="shared" si="33"/>
        <v>0</v>
      </c>
      <c r="BP323" s="81">
        <f t="shared" si="34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4301135307</v>
      </c>
      <c r="D324" s="434">
        <v>4640242181370</v>
      </c>
      <c r="E324" s="434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181</v>
      </c>
      <c r="L324" s="37" t="s">
        <v>88</v>
      </c>
      <c r="M324" s="38" t="s">
        <v>86</v>
      </c>
      <c r="N324" s="38"/>
      <c r="O324" s="37">
        <v>180</v>
      </c>
      <c r="P324" s="573" t="s">
        <v>519</v>
      </c>
      <c r="Q324" s="436"/>
      <c r="R324" s="436"/>
      <c r="S324" s="436"/>
      <c r="T324" s="437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30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51" t="s">
        <v>520</v>
      </c>
      <c r="AG324" s="81"/>
      <c r="AJ324" s="87" t="s">
        <v>89</v>
      </c>
      <c r="AK324" s="87">
        <v>1</v>
      </c>
      <c r="BB324" s="352" t="s">
        <v>96</v>
      </c>
      <c r="BM324" s="81">
        <f t="shared" si="31"/>
        <v>0</v>
      </c>
      <c r="BN324" s="81">
        <f t="shared" si="32"/>
        <v>0</v>
      </c>
      <c r="BO324" s="81">
        <f t="shared" si="33"/>
        <v>0</v>
      </c>
      <c r="BP324" s="81">
        <f t="shared" si="34"/>
        <v>0</v>
      </c>
    </row>
    <row r="325" spans="1:68" ht="27" customHeight="1" x14ac:dyDescent="0.25">
      <c r="A325" s="63" t="s">
        <v>521</v>
      </c>
      <c r="B325" s="63" t="s">
        <v>522</v>
      </c>
      <c r="C325" s="36">
        <v>4301135318</v>
      </c>
      <c r="D325" s="434">
        <v>4607111037480</v>
      </c>
      <c r="E325" s="434"/>
      <c r="F325" s="62">
        <v>1</v>
      </c>
      <c r="G325" s="37">
        <v>4</v>
      </c>
      <c r="H325" s="62">
        <v>4</v>
      </c>
      <c r="I325" s="62">
        <v>4.2724000000000002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74" t="s">
        <v>523</v>
      </c>
      <c r="Q325" s="436"/>
      <c r="R325" s="436"/>
      <c r="S325" s="436"/>
      <c r="T325" s="437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30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53" t="s">
        <v>524</v>
      </c>
      <c r="AG325" s="81"/>
      <c r="AJ325" s="87" t="s">
        <v>89</v>
      </c>
      <c r="AK325" s="87">
        <v>1</v>
      </c>
      <c r="BB325" s="354" t="s">
        <v>96</v>
      </c>
      <c r="BM325" s="81">
        <f t="shared" si="31"/>
        <v>0</v>
      </c>
      <c r="BN325" s="81">
        <f t="shared" si="32"/>
        <v>0</v>
      </c>
      <c r="BO325" s="81">
        <f t="shared" si="33"/>
        <v>0</v>
      </c>
      <c r="BP325" s="81">
        <f t="shared" si="34"/>
        <v>0</v>
      </c>
    </row>
    <row r="326" spans="1:68" ht="27" customHeight="1" x14ac:dyDescent="0.25">
      <c r="A326" s="63" t="s">
        <v>525</v>
      </c>
      <c r="B326" s="63" t="s">
        <v>526</v>
      </c>
      <c r="C326" s="36">
        <v>4301135319</v>
      </c>
      <c r="D326" s="434">
        <v>4607111037473</v>
      </c>
      <c r="E326" s="434"/>
      <c r="F326" s="62">
        <v>1</v>
      </c>
      <c r="G326" s="37">
        <v>4</v>
      </c>
      <c r="H326" s="62">
        <v>4</v>
      </c>
      <c r="I326" s="62">
        <v>4.2300000000000004</v>
      </c>
      <c r="J326" s="37">
        <v>84</v>
      </c>
      <c r="K326" s="37" t="s">
        <v>87</v>
      </c>
      <c r="L326" s="37" t="s">
        <v>88</v>
      </c>
      <c r="M326" s="38" t="s">
        <v>86</v>
      </c>
      <c r="N326" s="38"/>
      <c r="O326" s="37">
        <v>180</v>
      </c>
      <c r="P326" s="575" t="s">
        <v>527</v>
      </c>
      <c r="Q326" s="436"/>
      <c r="R326" s="436"/>
      <c r="S326" s="436"/>
      <c r="T326" s="437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30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55" t="s">
        <v>528</v>
      </c>
      <c r="AG326" s="81"/>
      <c r="AJ326" s="87" t="s">
        <v>89</v>
      </c>
      <c r="AK326" s="87">
        <v>1</v>
      </c>
      <c r="BB326" s="356" t="s">
        <v>96</v>
      </c>
      <c r="BM326" s="81">
        <f t="shared" si="31"/>
        <v>0</v>
      </c>
      <c r="BN326" s="81">
        <f t="shared" si="32"/>
        <v>0</v>
      </c>
      <c r="BO326" s="81">
        <f t="shared" si="33"/>
        <v>0</v>
      </c>
      <c r="BP326" s="81">
        <f t="shared" si="34"/>
        <v>0</v>
      </c>
    </row>
    <row r="327" spans="1:68" ht="27" customHeight="1" x14ac:dyDescent="0.25">
      <c r="A327" s="63" t="s">
        <v>529</v>
      </c>
      <c r="B327" s="63" t="s">
        <v>530</v>
      </c>
      <c r="C327" s="36">
        <v>4301135198</v>
      </c>
      <c r="D327" s="434">
        <v>4640242180663</v>
      </c>
      <c r="E327" s="434"/>
      <c r="F327" s="62">
        <v>0.9</v>
      </c>
      <c r="G327" s="37">
        <v>4</v>
      </c>
      <c r="H327" s="62">
        <v>3.6</v>
      </c>
      <c r="I327" s="62">
        <v>3.83</v>
      </c>
      <c r="J327" s="37">
        <v>84</v>
      </c>
      <c r="K327" s="37" t="s">
        <v>87</v>
      </c>
      <c r="L327" s="37" t="s">
        <v>88</v>
      </c>
      <c r="M327" s="38" t="s">
        <v>86</v>
      </c>
      <c r="N327" s="38"/>
      <c r="O327" s="37">
        <v>180</v>
      </c>
      <c r="P327" s="576" t="s">
        <v>531</v>
      </c>
      <c r="Q327" s="436"/>
      <c r="R327" s="436"/>
      <c r="S327" s="436"/>
      <c r="T327" s="437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30"/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57" t="s">
        <v>532</v>
      </c>
      <c r="AG327" s="81"/>
      <c r="AJ327" s="87" t="s">
        <v>89</v>
      </c>
      <c r="AK327" s="87">
        <v>1</v>
      </c>
      <c r="BB327" s="358" t="s">
        <v>96</v>
      </c>
      <c r="BM327" s="81">
        <f t="shared" si="31"/>
        <v>0</v>
      </c>
      <c r="BN327" s="81">
        <f t="shared" si="32"/>
        <v>0</v>
      </c>
      <c r="BO327" s="81">
        <f t="shared" si="33"/>
        <v>0</v>
      </c>
      <c r="BP327" s="81">
        <f t="shared" si="34"/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4301135723</v>
      </c>
      <c r="D328" s="434">
        <v>4640242181783</v>
      </c>
      <c r="E328" s="434"/>
      <c r="F328" s="62">
        <v>0.3</v>
      </c>
      <c r="G328" s="37">
        <v>9</v>
      </c>
      <c r="H328" s="62">
        <v>2.7</v>
      </c>
      <c r="I328" s="62">
        <v>2.988</v>
      </c>
      <c r="J328" s="37">
        <v>126</v>
      </c>
      <c r="K328" s="37" t="s">
        <v>97</v>
      </c>
      <c r="L328" s="37" t="s">
        <v>88</v>
      </c>
      <c r="M328" s="38" t="s">
        <v>86</v>
      </c>
      <c r="N328" s="38"/>
      <c r="O328" s="37">
        <v>180</v>
      </c>
      <c r="P328" s="577" t="s">
        <v>535</v>
      </c>
      <c r="Q328" s="436"/>
      <c r="R328" s="436"/>
      <c r="S328" s="436"/>
      <c r="T328" s="437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30"/>
        <v>0</v>
      </c>
      <c r="Z328" s="41">
        <f>IFERROR(IF(X328="","",X328*0.00936),"")</f>
        <v>0</v>
      </c>
      <c r="AA328" s="68" t="s">
        <v>46</v>
      </c>
      <c r="AB328" s="69" t="s">
        <v>46</v>
      </c>
      <c r="AC328" s="359" t="s">
        <v>536</v>
      </c>
      <c r="AG328" s="81"/>
      <c r="AJ328" s="87" t="s">
        <v>89</v>
      </c>
      <c r="AK328" s="87">
        <v>1</v>
      </c>
      <c r="BB328" s="360" t="s">
        <v>96</v>
      </c>
      <c r="BM328" s="81">
        <f t="shared" si="31"/>
        <v>0</v>
      </c>
      <c r="BN328" s="81">
        <f t="shared" si="32"/>
        <v>0</v>
      </c>
      <c r="BO328" s="81">
        <f t="shared" si="33"/>
        <v>0</v>
      </c>
      <c r="BP328" s="81">
        <f t="shared" si="34"/>
        <v>0</v>
      </c>
    </row>
    <row r="329" spans="1:68" x14ac:dyDescent="0.2">
      <c r="A329" s="441"/>
      <c r="B329" s="441"/>
      <c r="C329" s="441"/>
      <c r="D329" s="441"/>
      <c r="E329" s="441"/>
      <c r="F329" s="441"/>
      <c r="G329" s="441"/>
      <c r="H329" s="441"/>
      <c r="I329" s="441"/>
      <c r="J329" s="441"/>
      <c r="K329" s="441"/>
      <c r="L329" s="441"/>
      <c r="M329" s="441"/>
      <c r="N329" s="441"/>
      <c r="O329" s="442"/>
      <c r="P329" s="438" t="s">
        <v>40</v>
      </c>
      <c r="Q329" s="439"/>
      <c r="R329" s="439"/>
      <c r="S329" s="439"/>
      <c r="T329" s="439"/>
      <c r="U329" s="439"/>
      <c r="V329" s="440"/>
      <c r="W329" s="42" t="s">
        <v>39</v>
      </c>
      <c r="X329" s="43">
        <f>IFERROR(SUM(X308:X328),"0")</f>
        <v>0</v>
      </c>
      <c r="Y329" s="43">
        <f>IFERROR(SUM(Y308:Y328),"0")</f>
        <v>0</v>
      </c>
      <c r="Z329" s="43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441"/>
      <c r="B330" s="441"/>
      <c r="C330" s="441"/>
      <c r="D330" s="441"/>
      <c r="E330" s="441"/>
      <c r="F330" s="441"/>
      <c r="G330" s="441"/>
      <c r="H330" s="441"/>
      <c r="I330" s="441"/>
      <c r="J330" s="441"/>
      <c r="K330" s="441"/>
      <c r="L330" s="441"/>
      <c r="M330" s="441"/>
      <c r="N330" s="441"/>
      <c r="O330" s="442"/>
      <c r="P330" s="438" t="s">
        <v>40</v>
      </c>
      <c r="Q330" s="439"/>
      <c r="R330" s="439"/>
      <c r="S330" s="439"/>
      <c r="T330" s="439"/>
      <c r="U330" s="439"/>
      <c r="V330" s="440"/>
      <c r="W330" s="42" t="s">
        <v>0</v>
      </c>
      <c r="X330" s="43">
        <f>IFERROR(SUMPRODUCT(X308:X328*H308:H328),"0")</f>
        <v>0</v>
      </c>
      <c r="Y330" s="43">
        <f>IFERROR(SUMPRODUCT(Y308:Y328*H308:H328),"0")</f>
        <v>0</v>
      </c>
      <c r="Z330" s="42"/>
      <c r="AA330" s="67"/>
      <c r="AB330" s="67"/>
      <c r="AC330" s="67"/>
    </row>
    <row r="331" spans="1:68" ht="16.5" customHeight="1" x14ac:dyDescent="0.25">
      <c r="A331" s="432" t="s">
        <v>537</v>
      </c>
      <c r="B331" s="432"/>
      <c r="C331" s="432"/>
      <c r="D331" s="432"/>
      <c r="E331" s="432"/>
      <c r="F331" s="432"/>
      <c r="G331" s="432"/>
      <c r="H331" s="432"/>
      <c r="I331" s="432"/>
      <c r="J331" s="432"/>
      <c r="K331" s="432"/>
      <c r="L331" s="432"/>
      <c r="M331" s="432"/>
      <c r="N331" s="432"/>
      <c r="O331" s="432"/>
      <c r="P331" s="432"/>
      <c r="Q331" s="432"/>
      <c r="R331" s="432"/>
      <c r="S331" s="432"/>
      <c r="T331" s="432"/>
      <c r="U331" s="432"/>
      <c r="V331" s="432"/>
      <c r="W331" s="432"/>
      <c r="X331" s="432"/>
      <c r="Y331" s="432"/>
      <c r="Z331" s="432"/>
      <c r="AA331" s="65"/>
      <c r="AB331" s="65"/>
      <c r="AC331" s="82"/>
    </row>
    <row r="332" spans="1:68" ht="14.25" customHeight="1" x14ac:dyDescent="0.25">
      <c r="A332" s="433" t="s">
        <v>166</v>
      </c>
      <c r="B332" s="433"/>
      <c r="C332" s="433"/>
      <c r="D332" s="433"/>
      <c r="E332" s="433"/>
      <c r="F332" s="433"/>
      <c r="G332" s="433"/>
      <c r="H332" s="433"/>
      <c r="I332" s="433"/>
      <c r="J332" s="433"/>
      <c r="K332" s="433"/>
      <c r="L332" s="433"/>
      <c r="M332" s="433"/>
      <c r="N332" s="433"/>
      <c r="O332" s="433"/>
      <c r="P332" s="433"/>
      <c r="Q332" s="433"/>
      <c r="R332" s="433"/>
      <c r="S332" s="433"/>
      <c r="T332" s="433"/>
      <c r="U332" s="433"/>
      <c r="V332" s="433"/>
      <c r="W332" s="433"/>
      <c r="X332" s="433"/>
      <c r="Y332" s="433"/>
      <c r="Z332" s="433"/>
      <c r="AA332" s="66"/>
      <c r="AB332" s="66"/>
      <c r="AC332" s="83"/>
    </row>
    <row r="333" spans="1:68" ht="27" customHeight="1" x14ac:dyDescent="0.25">
      <c r="A333" s="63" t="s">
        <v>538</v>
      </c>
      <c r="B333" s="63" t="s">
        <v>539</v>
      </c>
      <c r="C333" s="36">
        <v>4301135268</v>
      </c>
      <c r="D333" s="434">
        <v>4640242181134</v>
      </c>
      <c r="E333" s="434"/>
      <c r="F333" s="62">
        <v>0.8</v>
      </c>
      <c r="G333" s="37">
        <v>5</v>
      </c>
      <c r="H333" s="62">
        <v>4</v>
      </c>
      <c r="I333" s="62">
        <v>4.2830000000000004</v>
      </c>
      <c r="J333" s="37">
        <v>84</v>
      </c>
      <c r="K333" s="37" t="s">
        <v>87</v>
      </c>
      <c r="L333" s="37" t="s">
        <v>88</v>
      </c>
      <c r="M333" s="38" t="s">
        <v>86</v>
      </c>
      <c r="N333" s="38"/>
      <c r="O333" s="37">
        <v>180</v>
      </c>
      <c r="P333" s="578" t="s">
        <v>540</v>
      </c>
      <c r="Q333" s="436"/>
      <c r="R333" s="436"/>
      <c r="S333" s="436"/>
      <c r="T333" s="437"/>
      <c r="U333" s="39" t="s">
        <v>46</v>
      </c>
      <c r="V333" s="39" t="s">
        <v>46</v>
      </c>
      <c r="W333" s="40" t="s">
        <v>39</v>
      </c>
      <c r="X333" s="58">
        <v>0</v>
      </c>
      <c r="Y333" s="55">
        <f>IFERROR(IF(X333="","",X333),"")</f>
        <v>0</v>
      </c>
      <c r="Z333" s="41">
        <f>IFERROR(IF(X333="","",X333*0.0155),"")</f>
        <v>0</v>
      </c>
      <c r="AA333" s="68" t="s">
        <v>46</v>
      </c>
      <c r="AB333" s="69" t="s">
        <v>46</v>
      </c>
      <c r="AC333" s="361" t="s">
        <v>541</v>
      </c>
      <c r="AG333" s="81"/>
      <c r="AJ333" s="87" t="s">
        <v>89</v>
      </c>
      <c r="AK333" s="87">
        <v>1</v>
      </c>
      <c r="BB333" s="362" t="s">
        <v>96</v>
      </c>
      <c r="BM333" s="81">
        <f>IFERROR(X333*I333,"0")</f>
        <v>0</v>
      </c>
      <c r="BN333" s="81">
        <f>IFERROR(Y333*I333,"0")</f>
        <v>0</v>
      </c>
      <c r="BO333" s="81">
        <f>IFERROR(X333/J333,"0")</f>
        <v>0</v>
      </c>
      <c r="BP333" s="81">
        <f>IFERROR(Y333/J333,"0")</f>
        <v>0</v>
      </c>
    </row>
    <row r="334" spans="1:68" x14ac:dyDescent="0.2">
      <c r="A334" s="441"/>
      <c r="B334" s="441"/>
      <c r="C334" s="441"/>
      <c r="D334" s="441"/>
      <c r="E334" s="441"/>
      <c r="F334" s="441"/>
      <c r="G334" s="441"/>
      <c r="H334" s="441"/>
      <c r="I334" s="441"/>
      <c r="J334" s="441"/>
      <c r="K334" s="441"/>
      <c r="L334" s="441"/>
      <c r="M334" s="441"/>
      <c r="N334" s="441"/>
      <c r="O334" s="442"/>
      <c r="P334" s="438" t="s">
        <v>40</v>
      </c>
      <c r="Q334" s="439"/>
      <c r="R334" s="439"/>
      <c r="S334" s="439"/>
      <c r="T334" s="439"/>
      <c r="U334" s="439"/>
      <c r="V334" s="440"/>
      <c r="W334" s="42" t="s">
        <v>39</v>
      </c>
      <c r="X334" s="43">
        <f>IFERROR(SUM(X333:X333),"0")</f>
        <v>0</v>
      </c>
      <c r="Y334" s="43">
        <f>IFERROR(SUM(Y333:Y333),"0")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441"/>
      <c r="B335" s="441"/>
      <c r="C335" s="441"/>
      <c r="D335" s="441"/>
      <c r="E335" s="441"/>
      <c r="F335" s="441"/>
      <c r="G335" s="441"/>
      <c r="H335" s="441"/>
      <c r="I335" s="441"/>
      <c r="J335" s="441"/>
      <c r="K335" s="441"/>
      <c r="L335" s="441"/>
      <c r="M335" s="441"/>
      <c r="N335" s="441"/>
      <c r="O335" s="442"/>
      <c r="P335" s="438" t="s">
        <v>40</v>
      </c>
      <c r="Q335" s="439"/>
      <c r="R335" s="439"/>
      <c r="S335" s="439"/>
      <c r="T335" s="439"/>
      <c r="U335" s="439"/>
      <c r="V335" s="440"/>
      <c r="W335" s="42" t="s">
        <v>0</v>
      </c>
      <c r="X335" s="43">
        <f>IFERROR(SUMPRODUCT(X333:X333*H333:H333),"0")</f>
        <v>0</v>
      </c>
      <c r="Y335" s="43">
        <f>IFERROR(SUMPRODUCT(Y333:Y333*H333:H333),"0")</f>
        <v>0</v>
      </c>
      <c r="Z335" s="42"/>
      <c r="AA335" s="67"/>
      <c r="AB335" s="67"/>
      <c r="AC335" s="67"/>
    </row>
    <row r="336" spans="1:68" ht="15" customHeight="1" x14ac:dyDescent="0.2">
      <c r="A336" s="441"/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582"/>
      <c r="P336" s="579" t="s">
        <v>33</v>
      </c>
      <c r="Q336" s="580"/>
      <c r="R336" s="580"/>
      <c r="S336" s="580"/>
      <c r="T336" s="580"/>
      <c r="U336" s="580"/>
      <c r="V336" s="581"/>
      <c r="W336" s="42" t="s">
        <v>0</v>
      </c>
      <c r="X336" s="43">
        <f>IFERROR(X24+X36+X43+X55+X60+X65+X69+X73+X79+X85+X91+X100+X111+X119+X129+X133+X139+X145+X151+X157+X162+X168+X173+X179+X187+X192+X200+X204+X213+X220+X230+X238+X243+X249+X254+X260+X266+X273+X279+X283+X291+X295+X300+X306+X330+X335,"0")</f>
        <v>0</v>
      </c>
      <c r="Y336" s="43">
        <f>IFERROR(Y24+Y36+Y43+Y55+Y60+Y65+Y69+Y73+Y79+Y85+Y91+Y100+Y111+Y119+Y129+Y133+Y139+Y145+Y151+Y157+Y162+Y168+Y173+Y179+Y187+Y192+Y200+Y204+Y213+Y220+Y230+Y238+Y243+Y249+Y254+Y260+Y266+Y273+Y279+Y283+Y291+Y295+Y300+Y306+Y330+Y335,"0")</f>
        <v>0</v>
      </c>
      <c r="Z336" s="42"/>
      <c r="AA336" s="67"/>
      <c r="AB336" s="67"/>
      <c r="AC336" s="67"/>
    </row>
    <row r="337" spans="1:35" x14ac:dyDescent="0.2">
      <c r="A337" s="441"/>
      <c r="B337" s="441"/>
      <c r="C337" s="441"/>
      <c r="D337" s="441"/>
      <c r="E337" s="441"/>
      <c r="F337" s="441"/>
      <c r="G337" s="441"/>
      <c r="H337" s="441"/>
      <c r="I337" s="441"/>
      <c r="J337" s="441"/>
      <c r="K337" s="441"/>
      <c r="L337" s="441"/>
      <c r="M337" s="441"/>
      <c r="N337" s="441"/>
      <c r="O337" s="582"/>
      <c r="P337" s="579" t="s">
        <v>34</v>
      </c>
      <c r="Q337" s="580"/>
      <c r="R337" s="580"/>
      <c r="S337" s="580"/>
      <c r="T337" s="580"/>
      <c r="U337" s="580"/>
      <c r="V337" s="581"/>
      <c r="W337" s="42" t="s">
        <v>0</v>
      </c>
      <c r="X337" s="43">
        <f>IFERROR(SUM(BM22:BM333),"0")</f>
        <v>0</v>
      </c>
      <c r="Y337" s="43">
        <f>IFERROR(SUM(BN22:BN333),"0")</f>
        <v>0</v>
      </c>
      <c r="Z337" s="42"/>
      <c r="AA337" s="67"/>
      <c r="AB337" s="67"/>
      <c r="AC337" s="67"/>
    </row>
    <row r="338" spans="1:35" x14ac:dyDescent="0.2">
      <c r="A338" s="441"/>
      <c r="B338" s="441"/>
      <c r="C338" s="441"/>
      <c r="D338" s="441"/>
      <c r="E338" s="441"/>
      <c r="F338" s="441"/>
      <c r="G338" s="441"/>
      <c r="H338" s="441"/>
      <c r="I338" s="441"/>
      <c r="J338" s="441"/>
      <c r="K338" s="441"/>
      <c r="L338" s="441"/>
      <c r="M338" s="441"/>
      <c r="N338" s="441"/>
      <c r="O338" s="582"/>
      <c r="P338" s="579" t="s">
        <v>35</v>
      </c>
      <c r="Q338" s="580"/>
      <c r="R338" s="580"/>
      <c r="S338" s="580"/>
      <c r="T338" s="580"/>
      <c r="U338" s="580"/>
      <c r="V338" s="581"/>
      <c r="W338" s="42" t="s">
        <v>20</v>
      </c>
      <c r="X338" s="44">
        <f>ROUNDUP(SUM(BO22:BO333),0)</f>
        <v>0</v>
      </c>
      <c r="Y338" s="44">
        <f>ROUNDUP(SUM(BP22:BP333),0)</f>
        <v>0</v>
      </c>
      <c r="Z338" s="42"/>
      <c r="AA338" s="67"/>
      <c r="AB338" s="67"/>
      <c r="AC338" s="67"/>
    </row>
    <row r="339" spans="1:35" x14ac:dyDescent="0.2">
      <c r="A339" s="441"/>
      <c r="B339" s="441"/>
      <c r="C339" s="441"/>
      <c r="D339" s="441"/>
      <c r="E339" s="441"/>
      <c r="F339" s="441"/>
      <c r="G339" s="441"/>
      <c r="H339" s="441"/>
      <c r="I339" s="441"/>
      <c r="J339" s="441"/>
      <c r="K339" s="441"/>
      <c r="L339" s="441"/>
      <c r="M339" s="441"/>
      <c r="N339" s="441"/>
      <c r="O339" s="582"/>
      <c r="P339" s="579" t="s">
        <v>36</v>
      </c>
      <c r="Q339" s="580"/>
      <c r="R339" s="580"/>
      <c r="S339" s="580"/>
      <c r="T339" s="580"/>
      <c r="U339" s="580"/>
      <c r="V339" s="581"/>
      <c r="W339" s="42" t="s">
        <v>0</v>
      </c>
      <c r="X339" s="43">
        <f>GrossWeightTotal+PalletQtyTotal*25</f>
        <v>0</v>
      </c>
      <c r="Y339" s="43">
        <f>GrossWeightTotalR+PalletQtyTotalR*25</f>
        <v>0</v>
      </c>
      <c r="Z339" s="42"/>
      <c r="AA339" s="67"/>
      <c r="AB339" s="67"/>
      <c r="AC339" s="67"/>
    </row>
    <row r="340" spans="1:35" x14ac:dyDescent="0.2">
      <c r="A340" s="441"/>
      <c r="B340" s="441"/>
      <c r="C340" s="441"/>
      <c r="D340" s="441"/>
      <c r="E340" s="441"/>
      <c r="F340" s="441"/>
      <c r="G340" s="441"/>
      <c r="H340" s="441"/>
      <c r="I340" s="441"/>
      <c r="J340" s="441"/>
      <c r="K340" s="441"/>
      <c r="L340" s="441"/>
      <c r="M340" s="441"/>
      <c r="N340" s="441"/>
      <c r="O340" s="582"/>
      <c r="P340" s="579" t="s">
        <v>37</v>
      </c>
      <c r="Q340" s="580"/>
      <c r="R340" s="580"/>
      <c r="S340" s="580"/>
      <c r="T340" s="580"/>
      <c r="U340" s="580"/>
      <c r="V340" s="581"/>
      <c r="W340" s="42" t="s">
        <v>20</v>
      </c>
      <c r="X340" s="43">
        <f>IFERROR(X23+X35+X42+X54+X59+X64+X68+X72+X78+X84+X90+X99+X110+X118+X128+X132+X138+X144+X150+X156+X161+X167+X172+X178+X186+X191+X199+X203+X212+X219+X229+X237+X242+X248+X253+X259+X265+X272+X278+X282+X290+X294+X299+X305+X329+X334,"0")</f>
        <v>0</v>
      </c>
      <c r="Y340" s="43">
        <f>IFERROR(Y23+Y35+Y42+Y54+Y59+Y64+Y68+Y72+Y78+Y84+Y90+Y99+Y110+Y118+Y128+Y132+Y138+Y144+Y150+Y156+Y161+Y167+Y172+Y178+Y186+Y191+Y199+Y203+Y212+Y219+Y229+Y237+Y242+Y248+Y253+Y259+Y265+Y272+Y278+Y282+Y290+Y294+Y299+Y305+Y329+Y334,"0")</f>
        <v>0</v>
      </c>
      <c r="Z340" s="42"/>
      <c r="AA340" s="67"/>
      <c r="AB340" s="67"/>
      <c r="AC340" s="67"/>
    </row>
    <row r="341" spans="1:35" ht="14.25" x14ac:dyDescent="0.2">
      <c r="A341" s="441"/>
      <c r="B341" s="441"/>
      <c r="C341" s="441"/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582"/>
      <c r="P341" s="579" t="s">
        <v>38</v>
      </c>
      <c r="Q341" s="580"/>
      <c r="R341" s="580"/>
      <c r="S341" s="580"/>
      <c r="T341" s="580"/>
      <c r="U341" s="580"/>
      <c r="V341" s="581"/>
      <c r="W341" s="45" t="s">
        <v>52</v>
      </c>
      <c r="X341" s="42"/>
      <c r="Y341" s="42"/>
      <c r="Z341" s="42">
        <f>IFERROR(Z23+Z35+Z42+Z54+Z59+Z64+Z68+Z72+Z78+Z84+Z90+Z99+Z110+Z118+Z128+Z132+Z138+Z144+Z150+Z156+Z161+Z167+Z172+Z178+Z186+Z191+Z199+Z203+Z212+Z219+Z229+Z237+Z242+Z248+Z253+Z259+Z265+Z272+Z278+Z282+Z290+Z294+Z299+Z305+Z329+Z334,"0")</f>
        <v>0</v>
      </c>
      <c r="AA341" s="67"/>
      <c r="AB341" s="67"/>
      <c r="AC341" s="67"/>
    </row>
    <row r="342" spans="1:35" ht="13.5" thickBot="1" x14ac:dyDescent="0.25"/>
    <row r="343" spans="1:35" ht="27" thickTop="1" thickBot="1" x14ac:dyDescent="0.25">
      <c r="A343" s="46" t="s">
        <v>9</v>
      </c>
      <c r="B343" s="88" t="s">
        <v>81</v>
      </c>
      <c r="C343" s="583" t="s">
        <v>45</v>
      </c>
      <c r="D343" s="583" t="s">
        <v>45</v>
      </c>
      <c r="E343" s="583" t="s">
        <v>45</v>
      </c>
      <c r="F343" s="583" t="s">
        <v>45</v>
      </c>
      <c r="G343" s="583" t="s">
        <v>45</v>
      </c>
      <c r="H343" s="583" t="s">
        <v>45</v>
      </c>
      <c r="I343" s="583" t="s">
        <v>45</v>
      </c>
      <c r="J343" s="583" t="s">
        <v>45</v>
      </c>
      <c r="K343" s="583" t="s">
        <v>45</v>
      </c>
      <c r="L343" s="583" t="s">
        <v>45</v>
      </c>
      <c r="M343" s="583" t="s">
        <v>45</v>
      </c>
      <c r="N343" s="584"/>
      <c r="O343" s="583" t="s">
        <v>45</v>
      </c>
      <c r="P343" s="583" t="s">
        <v>45</v>
      </c>
      <c r="Q343" s="583" t="s">
        <v>45</v>
      </c>
      <c r="R343" s="583" t="s">
        <v>45</v>
      </c>
      <c r="S343" s="583" t="s">
        <v>45</v>
      </c>
      <c r="T343" s="583" t="s">
        <v>45</v>
      </c>
      <c r="U343" s="583" t="s">
        <v>301</v>
      </c>
      <c r="V343" s="583" t="s">
        <v>301</v>
      </c>
      <c r="W343" s="88" t="s">
        <v>327</v>
      </c>
      <c r="X343" s="583" t="s">
        <v>346</v>
      </c>
      <c r="Y343" s="583" t="s">
        <v>346</v>
      </c>
      <c r="Z343" s="583" t="s">
        <v>346</v>
      </c>
      <c r="AA343" s="583" t="s">
        <v>346</v>
      </c>
      <c r="AB343" s="583" t="s">
        <v>346</v>
      </c>
      <c r="AC343" s="583" t="s">
        <v>346</v>
      </c>
      <c r="AD343" s="583" t="s">
        <v>346</v>
      </c>
      <c r="AE343" s="88" t="s">
        <v>420</v>
      </c>
      <c r="AF343" s="88" t="s">
        <v>425</v>
      </c>
      <c r="AG343" s="88" t="s">
        <v>432</v>
      </c>
      <c r="AH343" s="583" t="s">
        <v>302</v>
      </c>
      <c r="AI343" s="583" t="s">
        <v>302</v>
      </c>
    </row>
    <row r="344" spans="1:35" ht="14.25" customHeight="1" thickTop="1" x14ac:dyDescent="0.2">
      <c r="A344" s="585" t="s">
        <v>10</v>
      </c>
      <c r="B344" s="583" t="s">
        <v>81</v>
      </c>
      <c r="C344" s="583" t="s">
        <v>90</v>
      </c>
      <c r="D344" s="583" t="s">
        <v>113</v>
      </c>
      <c r="E344" s="583" t="s">
        <v>126</v>
      </c>
      <c r="F344" s="583" t="s">
        <v>145</v>
      </c>
      <c r="G344" s="583" t="s">
        <v>177</v>
      </c>
      <c r="H344" s="583" t="s">
        <v>184</v>
      </c>
      <c r="I344" s="583" t="s">
        <v>191</v>
      </c>
      <c r="J344" s="583" t="s">
        <v>208</v>
      </c>
      <c r="K344" s="583" t="s">
        <v>227</v>
      </c>
      <c r="L344" s="583" t="s">
        <v>239</v>
      </c>
      <c r="M344" s="583" t="s">
        <v>259</v>
      </c>
      <c r="N344" s="1"/>
      <c r="O344" s="583" t="s">
        <v>265</v>
      </c>
      <c r="P344" s="583" t="s">
        <v>272</v>
      </c>
      <c r="Q344" s="583" t="s">
        <v>278</v>
      </c>
      <c r="R344" s="583" t="s">
        <v>286</v>
      </c>
      <c r="S344" s="583" t="s">
        <v>289</v>
      </c>
      <c r="T344" s="583" t="s">
        <v>297</v>
      </c>
      <c r="U344" s="583" t="s">
        <v>302</v>
      </c>
      <c r="V344" s="583" t="s">
        <v>306</v>
      </c>
      <c r="W344" s="583" t="s">
        <v>328</v>
      </c>
      <c r="X344" s="583" t="s">
        <v>347</v>
      </c>
      <c r="Y344" s="583" t="s">
        <v>359</v>
      </c>
      <c r="Z344" s="583" t="s">
        <v>369</v>
      </c>
      <c r="AA344" s="583" t="s">
        <v>384</v>
      </c>
      <c r="AB344" s="583" t="s">
        <v>395</v>
      </c>
      <c r="AC344" s="583" t="s">
        <v>410</v>
      </c>
      <c r="AD344" s="583" t="s">
        <v>414</v>
      </c>
      <c r="AE344" s="583" t="s">
        <v>421</v>
      </c>
      <c r="AF344" s="583" t="s">
        <v>426</v>
      </c>
      <c r="AG344" s="583" t="s">
        <v>433</v>
      </c>
      <c r="AH344" s="583" t="s">
        <v>302</v>
      </c>
      <c r="AI344" s="583" t="s">
        <v>537</v>
      </c>
    </row>
    <row r="345" spans="1:35" ht="13.5" thickBot="1" x14ac:dyDescent="0.25">
      <c r="A345" s="586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1"/>
      <c r="O345" s="583"/>
      <c r="P345" s="583"/>
      <c r="Q345" s="583"/>
      <c r="R345" s="583"/>
      <c r="S345" s="583"/>
      <c r="T345" s="583"/>
      <c r="U345" s="583"/>
      <c r="V345" s="583"/>
      <c r="W345" s="583"/>
      <c r="X345" s="583"/>
      <c r="Y345" s="583"/>
      <c r="Z345" s="583"/>
      <c r="AA345" s="583"/>
      <c r="AB345" s="583"/>
      <c r="AC345" s="583"/>
      <c r="AD345" s="583"/>
      <c r="AE345" s="583"/>
      <c r="AF345" s="583"/>
      <c r="AG345" s="583"/>
      <c r="AH345" s="583"/>
      <c r="AI345" s="583"/>
    </row>
    <row r="346" spans="1:35" ht="18" thickTop="1" thickBot="1" x14ac:dyDescent="0.25">
      <c r="A346" s="46" t="s">
        <v>13</v>
      </c>
      <c r="B346" s="52">
        <f>IFERROR(X22*H22,"0")</f>
        <v>0</v>
      </c>
      <c r="C346" s="52">
        <f>IFERROR(X28*H28,"0")+IFERROR(X29*H29,"0")+IFERROR(X30*H30,"0")+IFERROR(X31*H31,"0")+IFERROR(X32*H32,"0")+IFERROR(X33*H33,"0")+IFERROR(X34*H34,"0")</f>
        <v>0</v>
      </c>
      <c r="D346" s="52">
        <f>IFERROR(X39*H39,"0")+IFERROR(X40*H40,"0")+IFERROR(X41*H41,"0")</f>
        <v>0</v>
      </c>
      <c r="E346" s="52">
        <f>IFERROR(X46*H46,"0")+IFERROR(X47*H47,"0")+IFERROR(X48*H48,"0")+IFERROR(X49*H49,"0")+IFERROR(X50*H50,"0")+IFERROR(X51*H51,"0")+IFERROR(X52*H52,"0")+IFERROR(X53*H53,"0")</f>
        <v>0</v>
      </c>
      <c r="F346" s="52">
        <f>IFERROR(X58*H58,"0")+IFERROR(X62*H62,"0")+IFERROR(X63*H63,"0")+IFERROR(X67*H67,"0")+IFERROR(X71*H71,"0")+IFERROR(X75*H75,"0")+IFERROR(X76*H76,"0")+IFERROR(X77*H77,"0")</f>
        <v>0</v>
      </c>
      <c r="G346" s="52">
        <f>IFERROR(X82*H82,"0")+IFERROR(X83*H83,"0")</f>
        <v>0</v>
      </c>
      <c r="H346" s="52">
        <f>IFERROR(X88*H88,"0")+IFERROR(X89*H89,"0")</f>
        <v>0</v>
      </c>
      <c r="I346" s="52">
        <f>IFERROR(X94*H94,"0")+IFERROR(X95*H95,"0")+IFERROR(X96*H96,"0")+IFERROR(X97*H97,"0")+IFERROR(X98*H98,"0")</f>
        <v>0</v>
      </c>
      <c r="J346" s="52">
        <f>IFERROR(X103*H103,"0")+IFERROR(X104*H104,"0")+IFERROR(X105*H105,"0")+IFERROR(X106*H106,"0")+IFERROR(X107*H107,"0")+IFERROR(X108*H108,"0")+IFERROR(X109*H109,"0")</f>
        <v>0</v>
      </c>
      <c r="K346" s="52">
        <f>IFERROR(X114*H114,"0")+IFERROR(X115*H115,"0")+IFERROR(X116*H116,"0")+IFERROR(X117*H117,"0")</f>
        <v>0</v>
      </c>
      <c r="L346" s="52">
        <f>IFERROR(X122*H122,"0")+IFERROR(X123*H123,"0")+IFERROR(X124*H124,"0")+IFERROR(X125*H125,"0")+IFERROR(X126*H126,"0")+IFERROR(X127*H127,"0")+IFERROR(X131*H131,"0")</f>
        <v>0</v>
      </c>
      <c r="M346" s="52">
        <f>IFERROR(X136*H136,"0")+IFERROR(X137*H137,"0")</f>
        <v>0</v>
      </c>
      <c r="N346" s="1"/>
      <c r="O346" s="52">
        <f>IFERROR(X142*H142,"0")+IFERROR(X143*H143,"0")</f>
        <v>0</v>
      </c>
      <c r="P346" s="52">
        <f>IFERROR(X148*H148,"0")+IFERROR(X149*H149,"0")</f>
        <v>0</v>
      </c>
      <c r="Q346" s="52">
        <f>IFERROR(X154*H154,"0")+IFERROR(X155*H155,"0")</f>
        <v>0</v>
      </c>
      <c r="R346" s="52">
        <f>IFERROR(X160*H160,"0")</f>
        <v>0</v>
      </c>
      <c r="S346" s="52">
        <f>IFERROR(X165*H165,"0")+IFERROR(X166*H166,"0")</f>
        <v>0</v>
      </c>
      <c r="T346" s="52">
        <f>IFERROR(X171*H171,"0")</f>
        <v>0</v>
      </c>
      <c r="U346" s="52">
        <f>IFERROR(X177*H177,"0")</f>
        <v>0</v>
      </c>
      <c r="V346" s="52">
        <f>IFERROR(X182*H182,"0")+IFERROR(X183*H183,"0")+IFERROR(X184*H184,"0")+IFERROR(X185*H185,"0")+IFERROR(X189*H189,"0")+IFERROR(X190*H190,"0")</f>
        <v>0</v>
      </c>
      <c r="W346" s="52">
        <f>IFERROR(X196*H196,"0")+IFERROR(X197*H197,"0")+IFERROR(X198*H198,"0")+IFERROR(X202*H202,"0")</f>
        <v>0</v>
      </c>
      <c r="X346" s="52">
        <f>IFERROR(X208*H208,"0")+IFERROR(X209*H209,"0")+IFERROR(X210*H210,"0")+IFERROR(X211*H211,"0")</f>
        <v>0</v>
      </c>
      <c r="Y346" s="52">
        <f>IFERROR(X216*H216,"0")+IFERROR(X217*H217,"0")+IFERROR(X218*H218,"0")</f>
        <v>0</v>
      </c>
      <c r="Z346" s="52">
        <f>IFERROR(X223*H223,"0")+IFERROR(X224*H224,"0")+IFERROR(X225*H225,"0")+IFERROR(X226*H226,"0")+IFERROR(X227*H227,"0")+IFERROR(X228*H228,"0")</f>
        <v>0</v>
      </c>
      <c r="AA346" s="52">
        <f>IFERROR(X233*H233,"0")+IFERROR(X234*H234,"0")+IFERROR(X235*H235,"0")+IFERROR(X236*H236,"0")</f>
        <v>0</v>
      </c>
      <c r="AB346" s="52">
        <f>IFERROR(X241*H241,"0")+IFERROR(X245*H245,"0")+IFERROR(X246*H246,"0")+IFERROR(X247*H247,"0")</f>
        <v>0</v>
      </c>
      <c r="AC346" s="52">
        <f>IFERROR(X252*H252,"0")</f>
        <v>0</v>
      </c>
      <c r="AD346" s="52">
        <f>IFERROR(X257*H257,"0")+IFERROR(X258*H258,"0")</f>
        <v>0</v>
      </c>
      <c r="AE346" s="52">
        <f>IFERROR(X264*H264,"0")</f>
        <v>0</v>
      </c>
      <c r="AF346" s="52">
        <f>IFERROR(X270*H270,"0")+IFERROR(X271*H271,"0")</f>
        <v>0</v>
      </c>
      <c r="AG346" s="52">
        <f>IFERROR(X277*H277,"0")+IFERROR(X281*H281,"0")</f>
        <v>0</v>
      </c>
      <c r="AH346" s="52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0</v>
      </c>
      <c r="AI346" s="52">
        <f>IFERROR(X333*H333,"0")</f>
        <v>0</v>
      </c>
    </row>
    <row r="347" spans="1:35" ht="13.5" thickTop="1" x14ac:dyDescent="0.2">
      <c r="C347" s="1"/>
    </row>
    <row r="348" spans="1:35" ht="19.5" customHeight="1" x14ac:dyDescent="0.2">
      <c r="A348" s="70" t="s">
        <v>62</v>
      </c>
      <c r="B348" s="70" t="s">
        <v>63</v>
      </c>
      <c r="C348" s="70" t="s">
        <v>65</v>
      </c>
    </row>
    <row r="349" spans="1:35" x14ac:dyDescent="0.2">
      <c r="A349" s="71">
        <f>SUMPRODUCT(--(BB:BB="ЗПФ"),--(W:W="кор"),H:H,Y:Y)+SUMPRODUCT(--(BB:BB="ЗПФ"),--(W:W="кг"),Y:Y)</f>
        <v>0</v>
      </c>
      <c r="B349" s="72">
        <f>SUMPRODUCT(--(BB:BB="ПГП"),--(W:W="кор"),H:H,Y:Y)+SUMPRODUCT(--(BB:BB="ПГП"),--(W:W="кг"),Y:Y)</f>
        <v>0</v>
      </c>
      <c r="C349" s="72">
        <f>SUMPRODUCT(--(BB:BB="КИЗ"),--(W:W="кор"),H:H,Y:Y)+SUMPRODUCT(--(BB:BB="КИЗ"),--(W:W="кг"),Y:Y)</f>
        <v>0</v>
      </c>
    </row>
  </sheetData>
  <sheetProtection algorithmName="SHA-512" hashValue="wQCO6cj+6hfS7rLfyznnlUGWsnM8QIoshoJEbnkQ2hUpFAhfR1d8mrG1es8S5YkMpcsBEAFWFfd02KWUfd7NUg==" saltValue="ev/8D8ZJVg6LSrILtw0f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1">
    <mergeCell ref="AE344:AE345"/>
    <mergeCell ref="AF344:AF345"/>
    <mergeCell ref="AG344:AG345"/>
    <mergeCell ref="AH344:AH345"/>
    <mergeCell ref="AI344:AI345"/>
    <mergeCell ref="V344:V345"/>
    <mergeCell ref="W344:W345"/>
    <mergeCell ref="X344:X345"/>
    <mergeCell ref="Y344:Y345"/>
    <mergeCell ref="Z344:Z345"/>
    <mergeCell ref="AA344:AA345"/>
    <mergeCell ref="AB344:AB345"/>
    <mergeCell ref="AC344:AC345"/>
    <mergeCell ref="AD344:AD345"/>
    <mergeCell ref="C343:T343"/>
    <mergeCell ref="U343:V343"/>
    <mergeCell ref="X343:AD343"/>
    <mergeCell ref="AH343:AI343"/>
    <mergeCell ref="A344:A345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J344:J345"/>
    <mergeCell ref="K344:K345"/>
    <mergeCell ref="L344:L345"/>
    <mergeCell ref="M344:M345"/>
    <mergeCell ref="O344:O345"/>
    <mergeCell ref="P344:P345"/>
    <mergeCell ref="Q344:Q345"/>
    <mergeCell ref="R344:R345"/>
    <mergeCell ref="S344:S345"/>
    <mergeCell ref="T344:T345"/>
    <mergeCell ref="U344:U345"/>
    <mergeCell ref="A331:Z331"/>
    <mergeCell ref="A332:Z332"/>
    <mergeCell ref="D333:E333"/>
    <mergeCell ref="P333:T333"/>
    <mergeCell ref="P334:V334"/>
    <mergeCell ref="A334:O335"/>
    <mergeCell ref="P335:V335"/>
    <mergeCell ref="P336:V336"/>
    <mergeCell ref="A336:O341"/>
    <mergeCell ref="P337:V337"/>
    <mergeCell ref="P338:V338"/>
    <mergeCell ref="P339:V339"/>
    <mergeCell ref="P340:V340"/>
    <mergeCell ref="P341:V341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A292:Z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A286:Z286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P278:V278"/>
    <mergeCell ref="A278:O279"/>
    <mergeCell ref="P279:V279"/>
    <mergeCell ref="P265:V265"/>
    <mergeCell ref="A265:O266"/>
    <mergeCell ref="P266:V266"/>
    <mergeCell ref="A267:Z267"/>
    <mergeCell ref="A268:Z268"/>
    <mergeCell ref="A269:Z269"/>
    <mergeCell ref="D270:E270"/>
    <mergeCell ref="P270:T270"/>
    <mergeCell ref="D271:E271"/>
    <mergeCell ref="P271:T271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A221:Z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P203:V203"/>
    <mergeCell ref="A203:O204"/>
    <mergeCell ref="P204:V204"/>
    <mergeCell ref="A205:Z205"/>
    <mergeCell ref="A206:Z206"/>
    <mergeCell ref="A207:Z207"/>
    <mergeCell ref="D208:E208"/>
    <mergeCell ref="P208:T208"/>
    <mergeCell ref="D209:E209"/>
    <mergeCell ref="P209:T209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190:E190"/>
    <mergeCell ref="P190:T190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P132:V132"/>
    <mergeCell ref="A132:O133"/>
    <mergeCell ref="P133:V133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A70:Z70"/>
    <mergeCell ref="D71:E71"/>
    <mergeCell ref="P71:T71"/>
    <mergeCell ref="P72:V72"/>
    <mergeCell ref="A72:O73"/>
    <mergeCell ref="P73:V73"/>
    <mergeCell ref="A74:Z74"/>
    <mergeCell ref="D75:E75"/>
    <mergeCell ref="P75:T75"/>
    <mergeCell ref="D63:E63"/>
    <mergeCell ref="P63:T63"/>
    <mergeCell ref="P64:V64"/>
    <mergeCell ref="A64:O65"/>
    <mergeCell ref="P65:V65"/>
    <mergeCell ref="A66:Z66"/>
    <mergeCell ref="D67:E67"/>
    <mergeCell ref="P67:T67"/>
    <mergeCell ref="P68:V68"/>
    <mergeCell ref="A68:O69"/>
    <mergeCell ref="P69:V69"/>
    <mergeCell ref="A56:Z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A37:Z37"/>
    <mergeCell ref="A38:Z38"/>
    <mergeCell ref="D39:E39"/>
    <mergeCell ref="P39:T39"/>
    <mergeCell ref="D40:E40"/>
    <mergeCell ref="P40:T40"/>
    <mergeCell ref="D41:E41"/>
    <mergeCell ref="P41:T41"/>
    <mergeCell ref="P42:V42"/>
    <mergeCell ref="A42:O43"/>
    <mergeCell ref="P43:V43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3 X308:X328 X302:X304 X297:X298 X293 X287:X289 X281 X277 X270:X271 X264 X257:X258 X252 X245:X247 X241 X233:X236 X223:X228 X216:X218 X208:X211 X202 X196:X198 X189:X190 X182:X185 X177 X171 X165:X166 X160 X154:X155 X148:X149 X142:X143 X136:X137 X131 X122:X127 X114:X117 X103:X109 X94:X98 X88:X89 X82:X83 X75:X77 X71 X67 X62:X63 X58 X46:X53 X39:X41 X28:X3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542</v>
      </c>
      <c r="H1" s="9"/>
    </row>
    <row r="3" spans="2:8" x14ac:dyDescent="0.2">
      <c r="B3" s="53" t="s">
        <v>543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544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545</v>
      </c>
      <c r="D6" s="53" t="s">
        <v>546</v>
      </c>
      <c r="E6" s="53" t="s">
        <v>46</v>
      </c>
    </row>
    <row r="8" spans="2:8" x14ac:dyDescent="0.2">
      <c r="B8" s="53" t="s">
        <v>80</v>
      </c>
      <c r="C8" s="53" t="s">
        <v>545</v>
      </c>
      <c r="D8" s="53" t="s">
        <v>46</v>
      </c>
      <c r="E8" s="53" t="s">
        <v>46</v>
      </c>
    </row>
    <row r="10" spans="2:8" x14ac:dyDescent="0.2">
      <c r="B10" s="53" t="s">
        <v>547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548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549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550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551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552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553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554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555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556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557</v>
      </c>
      <c r="C20" s="53" t="s">
        <v>46</v>
      </c>
      <c r="D20" s="53" t="s">
        <v>46</v>
      </c>
      <c r="E20" s="53" t="s">
        <v>46</v>
      </c>
    </row>
  </sheetData>
  <sheetProtection algorithmName="SHA-512" hashValue="4HSeusyQtgKq2AUaY+LSlXCia9izAAiUCrO59Xzm6cx3DYjmNY6/QVA4t7gRDfouVBdR4blmowi1y9ipcQeDXg==" saltValue="cCE3Q1SQbF1mvzKCU2gR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590</vt:i4>
      </vt:variant>
    </vt:vector>
  </HeadingPairs>
  <TitlesOfParts>
    <vt:vector size="5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