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2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заказа'!$U$253:$U$253</definedName>
    <definedName name="GrossWeightTotalR">'Бланк заказа'!$V$253:$V$253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заказа'!$U$254:$U$254</definedName>
    <definedName name="PalletQtyTotalR">'Бланк заказа'!$V$254:$V$254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заказа'!$U$89:$U$89</definedName>
    <definedName name="SalesQty32">'Бланк заказа'!$U$90:$U$90</definedName>
    <definedName name="SalesQty33">'Бланк заказа'!$U$91:$U$91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заказа'!$U$104:$U$104</definedName>
    <definedName name="SalesQty39">'Бланк заказа'!$U$105:$U$105</definedName>
    <definedName name="SalesQty4">'Бланк заказа'!$U$30:$U$30</definedName>
    <definedName name="SalesQty40">'Бланк заказа'!$U$110:$U$110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заказа'!$U$118:$U$118</definedName>
    <definedName name="SalesQty45">'Бланк заказа'!$U$123:$U$123</definedName>
    <definedName name="SalesQty46">'Бланк заказа'!$U$128:$U$128</definedName>
    <definedName name="SalesQty47">'Бланк заказа'!$U$129:$U$129</definedName>
    <definedName name="SalesQty48">'Бланк заказа'!$U$134:$U$134</definedName>
    <definedName name="SalesQty49">'Бланк заказа'!$U$140:$U$140</definedName>
    <definedName name="SalesQty5">'Бланк заказа'!$U$31:$U$31</definedName>
    <definedName name="SalesQty50">'Бланк заказа'!$U$145:$U$145</definedName>
    <definedName name="SalesQty51">'Бланк заказа'!$U$150:$U$150</definedName>
    <definedName name="SalesQty52">'Бланк заказа'!$U$151:$U$151</definedName>
    <definedName name="SalesQty53">'Бланк заказа'!$U$152:$U$152</definedName>
    <definedName name="SalesQty54">'Бланк заказа'!$U$153:$U$153</definedName>
    <definedName name="SalesQty55">'Бланк заказа'!$U$157:$U$157</definedName>
    <definedName name="SalesQty56">'Бланк заказа'!$U$158:$U$158</definedName>
    <definedName name="SalesQty57">'Бланк заказа'!$U$164:$U$164</definedName>
    <definedName name="SalesQty58">'Бланк заказа'!$U$165:$U$165</definedName>
    <definedName name="SalesQty59">'Бланк заказа'!$U$170:$U$170</definedName>
    <definedName name="SalesQty6">'Бланк заказа'!$U$36:$U$36</definedName>
    <definedName name="SalesQty60">'Бланк заказа'!$U$175:$U$175</definedName>
    <definedName name="SalesQty61">'Бланк заказа'!$U$181:$U$181</definedName>
    <definedName name="SalesQty62">'Бланк заказа'!$U$186:$U$186</definedName>
    <definedName name="SalesQty63">'Бланк заказа'!$U$191:$U$191</definedName>
    <definedName name="SalesQty64">'Бланк заказа'!$U$192:$U$192</definedName>
    <definedName name="SalesQty65">'Бланк заказа'!$U$193:$U$193</definedName>
    <definedName name="SalesQty66">'Бланк заказа'!$U$194:$U$194</definedName>
    <definedName name="SalesQty67">'Бланк заказа'!$U$199:$U$199</definedName>
    <definedName name="SalesQty68">'Бланк заказа'!$U$204:$U$204</definedName>
    <definedName name="SalesQty69">'Бланк заказа'!$U$205:$U$205</definedName>
    <definedName name="SalesQty7">'Бланк заказа'!$U$37:$U$37</definedName>
    <definedName name="SalesQty70">'Бланк заказа'!$U$211:$U$211</definedName>
    <definedName name="SalesQty71">'Бланк заказа'!$U$217:$U$217</definedName>
    <definedName name="SalesQty72">'Бланк заказа'!$U$222:$U$222</definedName>
    <definedName name="SalesQty73">'Бланк заказа'!$U$228:$U$228</definedName>
    <definedName name="SalesQty74">'Бланк заказа'!$U$232:$U$232</definedName>
    <definedName name="SalesQty75">'Бланк заказа'!$U$236:$U$236</definedName>
    <definedName name="SalesQty76">'Бланк заказа'!$U$237:$U$237</definedName>
    <definedName name="SalesQty77">'Бланк заказа'!$U$238:$U$238</definedName>
    <definedName name="SalesQty78">'Бланк заказа'!$U$242:$U$242</definedName>
    <definedName name="SalesQty79">'Бланк заказа'!$U$243:$U$243</definedName>
    <definedName name="SalesQty8">'Бланк заказа'!$U$38:$U$38</definedName>
    <definedName name="SalesQty80">'Бланк заказа'!$U$244:$U$244</definedName>
    <definedName name="SalesQty81">'Бланк заказа'!$U$245:$U$245</definedName>
    <definedName name="SalesQty82">'Бланк заказа'!$U$246:$U$246</definedName>
    <definedName name="SalesQty83">'Бланк заказа'!$U$247:$U$247</definedName>
    <definedName name="SalesQty84">'Бланк заказа'!$U$248:$U$248</definedName>
    <definedName name="SalesQty85">'Бланк заказа'!$U$249:$U$249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заказа'!$V$89:$V$89</definedName>
    <definedName name="SalesRoundBox32">'Бланк заказа'!$V$90:$V$90</definedName>
    <definedName name="SalesRoundBox33">'Бланк заказа'!$V$91:$V$91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заказа'!$V$104:$V$104</definedName>
    <definedName name="SalesRoundBox39">'Бланк заказа'!$V$105:$V$105</definedName>
    <definedName name="SalesRoundBox4">'Бланк заказа'!$V$30:$V$30</definedName>
    <definedName name="SalesRoundBox40">'Бланк заказа'!$V$110:$V$110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заказа'!$V$118:$V$118</definedName>
    <definedName name="SalesRoundBox45">'Бланк заказа'!$V$123:$V$123</definedName>
    <definedName name="SalesRoundBox46">'Бланк заказа'!$V$128:$V$128</definedName>
    <definedName name="SalesRoundBox47">'Бланк заказа'!$V$129:$V$129</definedName>
    <definedName name="SalesRoundBox48">'Бланк заказа'!$V$134:$V$134</definedName>
    <definedName name="SalesRoundBox49">'Бланк заказа'!$V$140:$V$140</definedName>
    <definedName name="SalesRoundBox5">'Бланк заказа'!$V$31:$V$31</definedName>
    <definedName name="SalesRoundBox50">'Бланк заказа'!$V$145:$V$145</definedName>
    <definedName name="SalesRoundBox51">'Бланк заказа'!$V$150:$V$150</definedName>
    <definedName name="SalesRoundBox52">'Бланк заказа'!$V$151:$V$151</definedName>
    <definedName name="SalesRoundBox53">'Бланк заказа'!$V$152:$V$152</definedName>
    <definedName name="SalesRoundBox54">'Бланк заказа'!$V$153:$V$153</definedName>
    <definedName name="SalesRoundBox55">'Бланк заказа'!$V$157:$V$157</definedName>
    <definedName name="SalesRoundBox56">'Бланк заказа'!$V$158:$V$158</definedName>
    <definedName name="SalesRoundBox57">'Бланк заказа'!$V$164:$V$164</definedName>
    <definedName name="SalesRoundBox58">'Бланк заказа'!$V$165:$V$165</definedName>
    <definedName name="SalesRoundBox59">'Бланк заказа'!$V$170:$V$170</definedName>
    <definedName name="SalesRoundBox6">'Бланк заказа'!$V$36:$V$36</definedName>
    <definedName name="SalesRoundBox60">'Бланк заказа'!$V$175:$V$175</definedName>
    <definedName name="SalesRoundBox61">'Бланк заказа'!$V$181:$V$181</definedName>
    <definedName name="SalesRoundBox62">'Бланк заказа'!$V$186:$V$186</definedName>
    <definedName name="SalesRoundBox63">'Бланк заказа'!$V$191:$V$191</definedName>
    <definedName name="SalesRoundBox64">'Бланк заказа'!$V$192:$V$192</definedName>
    <definedName name="SalesRoundBox65">'Бланк заказа'!$V$193:$V$193</definedName>
    <definedName name="SalesRoundBox66">'Бланк заказа'!$V$194:$V$194</definedName>
    <definedName name="SalesRoundBox67">'Бланк заказа'!$V$199:$V$199</definedName>
    <definedName name="SalesRoundBox68">'Бланк заказа'!$V$204:$V$204</definedName>
    <definedName name="SalesRoundBox69">'Бланк заказа'!$V$205:$V$205</definedName>
    <definedName name="SalesRoundBox7">'Бланк заказа'!$V$37:$V$37</definedName>
    <definedName name="SalesRoundBox70">'Бланк заказа'!$V$211:$V$211</definedName>
    <definedName name="SalesRoundBox71">'Бланк заказа'!$V$217:$V$217</definedName>
    <definedName name="SalesRoundBox72">'Бланк заказа'!$V$222:$V$222</definedName>
    <definedName name="SalesRoundBox73">'Бланк заказа'!$V$228:$V$228</definedName>
    <definedName name="SalesRoundBox74">'Бланк заказа'!$V$232:$V$232</definedName>
    <definedName name="SalesRoundBox75">'Бланк заказа'!$V$236:$V$236</definedName>
    <definedName name="SalesRoundBox76">'Бланк заказа'!$V$237:$V$237</definedName>
    <definedName name="SalesRoundBox77">'Бланк заказа'!$V$238:$V$238</definedName>
    <definedName name="SalesRoundBox78">'Бланк заказа'!$V$242:$V$242</definedName>
    <definedName name="SalesRoundBox79">'Бланк заказа'!$V$243:$V$243</definedName>
    <definedName name="SalesRoundBox8">'Бланк заказа'!$V$38:$V$38</definedName>
    <definedName name="SalesRoundBox80">'Бланк заказа'!$V$244:$V$244</definedName>
    <definedName name="SalesRoundBox81">'Бланк заказа'!$V$245:$V$245</definedName>
    <definedName name="SalesRoundBox82">'Бланк заказа'!$V$246:$V$246</definedName>
    <definedName name="SalesRoundBox83">'Бланк заказа'!$V$247:$V$247</definedName>
    <definedName name="SalesRoundBox84">'Бланк заказа'!$V$248:$V$248</definedName>
    <definedName name="SalesRoundBox85">'Бланк заказа'!$V$249:$V$249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заказа'!$T$89:$T$89</definedName>
    <definedName name="UnitOfMeasure32">'Бланк заказа'!$T$90:$T$90</definedName>
    <definedName name="UnitOfMeasure33">'Бланк заказа'!$T$91:$T$91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заказа'!$T$104:$T$104</definedName>
    <definedName name="UnitOfMeasure39">'Бланк заказа'!$T$105:$T$105</definedName>
    <definedName name="UnitOfMeasure4">'Бланк заказа'!$T$30:$T$30</definedName>
    <definedName name="UnitOfMeasure40">'Бланк заказа'!$T$110:$T$110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заказа'!$T$118:$T$118</definedName>
    <definedName name="UnitOfMeasure45">'Бланк заказа'!$T$123:$T$123</definedName>
    <definedName name="UnitOfMeasure46">'Бланк заказа'!$T$128:$T$128</definedName>
    <definedName name="UnitOfMeasure47">'Бланк заказа'!$T$129:$T$129</definedName>
    <definedName name="UnitOfMeasure48">'Бланк заказа'!$T$134:$T$134</definedName>
    <definedName name="UnitOfMeasure49">'Бланк заказа'!$T$140:$T$140</definedName>
    <definedName name="UnitOfMeasure5">'Бланк заказа'!$T$31:$T$31</definedName>
    <definedName name="UnitOfMeasure50">'Бланк заказа'!$T$145:$T$145</definedName>
    <definedName name="UnitOfMeasure51">'Бланк заказа'!$T$150:$T$150</definedName>
    <definedName name="UnitOfMeasure52">'Бланк заказа'!$T$151:$T$151</definedName>
    <definedName name="UnitOfMeasure53">'Бланк заказа'!$T$152:$T$152</definedName>
    <definedName name="UnitOfMeasure54">'Бланк заказа'!$T$153:$T$153</definedName>
    <definedName name="UnitOfMeasure55">'Бланк заказа'!$T$157:$T$157</definedName>
    <definedName name="UnitOfMeasure56">'Бланк заказа'!$T$158:$T$158</definedName>
    <definedName name="UnitOfMeasure57">'Бланк заказа'!$T$164:$T$164</definedName>
    <definedName name="UnitOfMeasure58">'Бланк заказа'!$T$165:$T$165</definedName>
    <definedName name="UnitOfMeasure59">'Бланк заказа'!$T$170:$T$170</definedName>
    <definedName name="UnitOfMeasure6">'Бланк заказа'!$T$36:$T$36</definedName>
    <definedName name="UnitOfMeasure60">'Бланк заказа'!$T$175:$T$175</definedName>
    <definedName name="UnitOfMeasure61">'Бланк заказа'!$T$181:$T$181</definedName>
    <definedName name="UnitOfMeasure62">'Бланк заказа'!$T$186:$T$186</definedName>
    <definedName name="UnitOfMeasure63">'Бланк заказа'!$T$191:$T$191</definedName>
    <definedName name="UnitOfMeasure64">'Бланк заказа'!$T$192:$T$192</definedName>
    <definedName name="UnitOfMeasure65">'Бланк заказа'!$T$193:$T$193</definedName>
    <definedName name="UnitOfMeasure66">'Бланк заказа'!$T$194:$T$194</definedName>
    <definedName name="UnitOfMeasure67">'Бланк заказа'!$T$199:$T$199</definedName>
    <definedName name="UnitOfMeasure68">'Бланк заказа'!$T$204:$T$204</definedName>
    <definedName name="UnitOfMeasure69">'Бланк заказа'!$T$205:$T$205</definedName>
    <definedName name="UnitOfMeasure7">'Бланк заказа'!$T$37:$T$37</definedName>
    <definedName name="UnitOfMeasure70">'Бланк заказа'!$T$211:$T$211</definedName>
    <definedName name="UnitOfMeasure71">'Бланк заказа'!$T$217:$T$217</definedName>
    <definedName name="UnitOfMeasure72">'Бланк заказа'!$T$222:$T$222</definedName>
    <definedName name="UnitOfMeasure73">'Бланк заказа'!$T$228:$T$228</definedName>
    <definedName name="UnitOfMeasure74">'Бланк заказа'!$T$232:$T$232</definedName>
    <definedName name="UnitOfMeasure75">'Бланк заказа'!$T$236:$T$236</definedName>
    <definedName name="UnitOfMeasure76">'Бланк заказа'!$T$237:$T$237</definedName>
    <definedName name="UnitOfMeasure77">'Бланк заказа'!$T$238:$T$238</definedName>
    <definedName name="UnitOfMeasure78">'Бланк заказа'!$T$242:$T$242</definedName>
    <definedName name="UnitOfMeasure79">'Бланк заказа'!$T$243:$T$243</definedName>
    <definedName name="UnitOfMeasure8">'Бланк заказа'!$T$38:$T$38</definedName>
    <definedName name="UnitOfMeasure80">'Бланк заказа'!$T$244:$T$244</definedName>
    <definedName name="UnitOfMeasure81">'Бланк заказа'!$T$245:$T$245</definedName>
    <definedName name="UnitOfMeasure82">'Бланк заказа'!$T$246:$T$246</definedName>
    <definedName name="UnitOfMeasure83">'Бланк заказа'!$T$247:$T$247</definedName>
    <definedName name="UnitOfMeasure84">'Бланк заказа'!$T$248:$T$248</definedName>
    <definedName name="UnitOfMeasure85">'Бланк заказа'!$T$249:$T$249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62" i="2" l="1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U254" i="2"/>
  <c r="U253" i="2"/>
  <c r="U255" i="2" s="1"/>
  <c r="U251" i="2"/>
  <c r="U250" i="2"/>
  <c r="W249" i="2"/>
  <c r="V249" i="2"/>
  <c r="W248" i="2"/>
  <c r="V248" i="2"/>
  <c r="W247" i="2"/>
  <c r="V247" i="2"/>
  <c r="W246" i="2"/>
  <c r="V246" i="2"/>
  <c r="W245" i="2"/>
  <c r="V245" i="2"/>
  <c r="W244" i="2"/>
  <c r="W250" i="2" s="1"/>
  <c r="V244" i="2"/>
  <c r="V250" i="2" s="1"/>
  <c r="W243" i="2"/>
  <c r="V243" i="2"/>
  <c r="W242" i="2"/>
  <c r="V242" i="2"/>
  <c r="V251" i="2" s="1"/>
  <c r="V240" i="2"/>
  <c r="U240" i="2"/>
  <c r="U239" i="2"/>
  <c r="W238" i="2"/>
  <c r="V238" i="2"/>
  <c r="V239" i="2" s="1"/>
  <c r="W237" i="2"/>
  <c r="W239" i="2" s="1"/>
  <c r="V237" i="2"/>
  <c r="W236" i="2"/>
  <c r="V236" i="2"/>
  <c r="U234" i="2"/>
  <c r="W233" i="2"/>
  <c r="U233" i="2"/>
  <c r="W232" i="2"/>
  <c r="V232" i="2"/>
  <c r="V234" i="2" s="1"/>
  <c r="V230" i="2"/>
  <c r="U230" i="2"/>
  <c r="U229" i="2"/>
  <c r="W228" i="2"/>
  <c r="W229" i="2" s="1"/>
  <c r="V228" i="2"/>
  <c r="V229" i="2" s="1"/>
  <c r="U224" i="2"/>
  <c r="U223" i="2"/>
  <c r="W222" i="2"/>
  <c r="W223" i="2" s="1"/>
  <c r="V222" i="2"/>
  <c r="V224" i="2" s="1"/>
  <c r="M222" i="2"/>
  <c r="U219" i="2"/>
  <c r="V218" i="2"/>
  <c r="U218" i="2"/>
  <c r="W217" i="2"/>
  <c r="W218" i="2" s="1"/>
  <c r="V217" i="2"/>
  <c r="V219" i="2" s="1"/>
  <c r="M217" i="2"/>
  <c r="V213" i="2"/>
  <c r="U213" i="2"/>
  <c r="W212" i="2"/>
  <c r="V212" i="2"/>
  <c r="U212" i="2"/>
  <c r="W211" i="2"/>
  <c r="V211" i="2"/>
  <c r="M211" i="2"/>
  <c r="U207" i="2"/>
  <c r="U206" i="2"/>
  <c r="W205" i="2"/>
  <c r="W206" i="2" s="1"/>
  <c r="V205" i="2"/>
  <c r="V207" i="2" s="1"/>
  <c r="M205" i="2"/>
  <c r="W204" i="2"/>
  <c r="V204" i="2"/>
  <c r="M204" i="2"/>
  <c r="U201" i="2"/>
  <c r="U200" i="2"/>
  <c r="W199" i="2"/>
  <c r="W200" i="2" s="1"/>
  <c r="V199" i="2"/>
  <c r="V201" i="2" s="1"/>
  <c r="V196" i="2"/>
  <c r="U196" i="2"/>
  <c r="U195" i="2"/>
  <c r="W194" i="2"/>
  <c r="V194" i="2"/>
  <c r="M194" i="2"/>
  <c r="W193" i="2"/>
  <c r="V193" i="2"/>
  <c r="M193" i="2"/>
  <c r="W192" i="2"/>
  <c r="V192" i="2"/>
  <c r="M192" i="2"/>
  <c r="W191" i="2"/>
  <c r="W195" i="2" s="1"/>
  <c r="V191" i="2"/>
  <c r="V195" i="2" s="1"/>
  <c r="M191" i="2"/>
  <c r="U188" i="2"/>
  <c r="U187" i="2"/>
  <c r="W186" i="2"/>
  <c r="W187" i="2" s="1"/>
  <c r="V186" i="2"/>
  <c r="V188" i="2" s="1"/>
  <c r="V183" i="2"/>
  <c r="U183" i="2"/>
  <c r="U182" i="2"/>
  <c r="W181" i="2"/>
  <c r="W182" i="2" s="1"/>
  <c r="V181" i="2"/>
  <c r="V182" i="2" s="1"/>
  <c r="M181" i="2"/>
  <c r="V177" i="2"/>
  <c r="U177" i="2"/>
  <c r="W176" i="2"/>
  <c r="V176" i="2"/>
  <c r="U176" i="2"/>
  <c r="W175" i="2"/>
  <c r="V175" i="2"/>
  <c r="U172" i="2"/>
  <c r="W171" i="2"/>
  <c r="V171" i="2"/>
  <c r="U171" i="2"/>
  <c r="W170" i="2"/>
  <c r="V170" i="2"/>
  <c r="V172" i="2" s="1"/>
  <c r="M170" i="2"/>
  <c r="V167" i="2"/>
  <c r="U167" i="2"/>
  <c r="U166" i="2"/>
  <c r="W165" i="2"/>
  <c r="W166" i="2" s="1"/>
  <c r="V165" i="2"/>
  <c r="M165" i="2"/>
  <c r="W164" i="2"/>
  <c r="V164" i="2"/>
  <c r="V166" i="2" s="1"/>
  <c r="M164" i="2"/>
  <c r="V160" i="2"/>
  <c r="U160" i="2"/>
  <c r="W159" i="2"/>
  <c r="U159" i="2"/>
  <c r="W158" i="2"/>
  <c r="V158" i="2"/>
  <c r="V159" i="2" s="1"/>
  <c r="M158" i="2"/>
  <c r="W157" i="2"/>
  <c r="V157" i="2"/>
  <c r="M157" i="2"/>
  <c r="U155" i="2"/>
  <c r="U154" i="2"/>
  <c r="W153" i="2"/>
  <c r="V153" i="2"/>
  <c r="M153" i="2"/>
  <c r="W152" i="2"/>
  <c r="V152" i="2"/>
  <c r="M152" i="2"/>
  <c r="W151" i="2"/>
  <c r="V151" i="2"/>
  <c r="M151" i="2"/>
  <c r="W150" i="2"/>
  <c r="W154" i="2" s="1"/>
  <c r="V150" i="2"/>
  <c r="V154" i="2" s="1"/>
  <c r="M150" i="2"/>
  <c r="U147" i="2"/>
  <c r="W146" i="2"/>
  <c r="V146" i="2"/>
  <c r="U146" i="2"/>
  <c r="W145" i="2"/>
  <c r="V145" i="2"/>
  <c r="V147" i="2" s="1"/>
  <c r="M145" i="2"/>
  <c r="V142" i="2"/>
  <c r="U142" i="2"/>
  <c r="W141" i="2"/>
  <c r="V141" i="2"/>
  <c r="U141" i="2"/>
  <c r="W140" i="2"/>
  <c r="V140" i="2"/>
  <c r="M140" i="2"/>
  <c r="U136" i="2"/>
  <c r="U135" i="2"/>
  <c r="W134" i="2"/>
  <c r="W135" i="2" s="1"/>
  <c r="V134" i="2"/>
  <c r="V136" i="2" s="1"/>
  <c r="M134" i="2"/>
  <c r="U131" i="2"/>
  <c r="U130" i="2"/>
  <c r="W129" i="2"/>
  <c r="V129" i="2"/>
  <c r="M129" i="2"/>
  <c r="W128" i="2"/>
  <c r="W130" i="2" s="1"/>
  <c r="V128" i="2"/>
  <c r="V131" i="2" s="1"/>
  <c r="M128" i="2"/>
  <c r="V125" i="2"/>
  <c r="U125" i="2"/>
  <c r="V124" i="2"/>
  <c r="U124" i="2"/>
  <c r="W123" i="2"/>
  <c r="W124" i="2" s="1"/>
  <c r="V123" i="2"/>
  <c r="M123" i="2"/>
  <c r="U120" i="2"/>
  <c r="W119" i="2"/>
  <c r="V119" i="2"/>
  <c r="U119" i="2"/>
  <c r="W118" i="2"/>
  <c r="V118" i="2"/>
  <c r="M118" i="2"/>
  <c r="W117" i="2"/>
  <c r="V117" i="2"/>
  <c r="M117" i="2"/>
  <c r="W116" i="2"/>
  <c r="V116" i="2"/>
  <c r="W115" i="2"/>
  <c r="V115" i="2"/>
  <c r="V120" i="2" s="1"/>
  <c r="M115" i="2"/>
  <c r="V112" i="2"/>
  <c r="U112" i="2"/>
  <c r="V111" i="2"/>
  <c r="U111" i="2"/>
  <c r="W110" i="2"/>
  <c r="W111" i="2" s="1"/>
  <c r="V110" i="2"/>
  <c r="M110" i="2"/>
  <c r="U107" i="2"/>
  <c r="W106" i="2"/>
  <c r="V106" i="2"/>
  <c r="U106" i="2"/>
  <c r="W105" i="2"/>
  <c r="V105" i="2"/>
  <c r="M105" i="2"/>
  <c r="W104" i="2"/>
  <c r="V104" i="2"/>
  <c r="V107" i="2" s="1"/>
  <c r="M104" i="2"/>
  <c r="U101" i="2"/>
  <c r="V100" i="2"/>
  <c r="U100" i="2"/>
  <c r="W99" i="2"/>
  <c r="W100" i="2" s="1"/>
  <c r="V99" i="2"/>
  <c r="W98" i="2"/>
  <c r="V98" i="2"/>
  <c r="W97" i="2"/>
  <c r="V97" i="2"/>
  <c r="W96" i="2"/>
  <c r="V96" i="2"/>
  <c r="V101" i="2" s="1"/>
  <c r="U93" i="2"/>
  <c r="W92" i="2"/>
  <c r="V92" i="2"/>
  <c r="U92" i="2"/>
  <c r="W91" i="2"/>
  <c r="V91" i="2"/>
  <c r="M91" i="2"/>
  <c r="W90" i="2"/>
  <c r="V90" i="2"/>
  <c r="M90" i="2"/>
  <c r="W89" i="2"/>
  <c r="V89" i="2"/>
  <c r="V93" i="2" s="1"/>
  <c r="M89" i="2"/>
  <c r="U86" i="2"/>
  <c r="U85" i="2"/>
  <c r="W84" i="2"/>
  <c r="V84" i="2"/>
  <c r="M84" i="2"/>
  <c r="W83" i="2"/>
  <c r="V83" i="2"/>
  <c r="M83" i="2"/>
  <c r="W82" i="2"/>
  <c r="V82" i="2"/>
  <c r="M82" i="2"/>
  <c r="W81" i="2"/>
  <c r="W85" i="2" s="1"/>
  <c r="V81" i="2"/>
  <c r="M81" i="2"/>
  <c r="W80" i="2"/>
  <c r="V80" i="2"/>
  <c r="M80" i="2"/>
  <c r="W79" i="2"/>
  <c r="V79" i="2"/>
  <c r="M79" i="2"/>
  <c r="W78" i="2"/>
  <c r="V78" i="2"/>
  <c r="V85" i="2" s="1"/>
  <c r="M78" i="2"/>
  <c r="V75" i="2"/>
  <c r="U75" i="2"/>
  <c r="U74" i="2"/>
  <c r="W73" i="2"/>
  <c r="V73" i="2"/>
  <c r="M73" i="2"/>
  <c r="W72" i="2"/>
  <c r="W74" i="2" s="1"/>
  <c r="V72" i="2"/>
  <c r="V74" i="2" s="1"/>
  <c r="M72" i="2"/>
  <c r="V69" i="2"/>
  <c r="U69" i="2"/>
  <c r="U68" i="2"/>
  <c r="W67" i="2"/>
  <c r="W68" i="2" s="1"/>
  <c r="V67" i="2"/>
  <c r="V68" i="2" s="1"/>
  <c r="M67" i="2"/>
  <c r="V64" i="2"/>
  <c r="U64" i="2"/>
  <c r="V63" i="2"/>
  <c r="U63" i="2"/>
  <c r="W62" i="2"/>
  <c r="W63" i="2" s="1"/>
  <c r="V62" i="2"/>
  <c r="W61" i="2"/>
  <c r="V61" i="2"/>
  <c r="U58" i="2"/>
  <c r="U57" i="2"/>
  <c r="W56" i="2"/>
  <c r="V56" i="2"/>
  <c r="M56" i="2"/>
  <c r="W55" i="2"/>
  <c r="V55" i="2"/>
  <c r="W54" i="2"/>
  <c r="V54" i="2"/>
  <c r="W53" i="2"/>
  <c r="V53" i="2"/>
  <c r="M53" i="2"/>
  <c r="W52" i="2"/>
  <c r="V52" i="2"/>
  <c r="W51" i="2"/>
  <c r="V51" i="2"/>
  <c r="W50" i="2"/>
  <c r="W57" i="2" s="1"/>
  <c r="V50" i="2"/>
  <c r="V58" i="2" s="1"/>
  <c r="M50" i="2"/>
  <c r="U47" i="2"/>
  <c r="U46" i="2"/>
  <c r="W45" i="2"/>
  <c r="V45" i="2"/>
  <c r="M45" i="2"/>
  <c r="W44" i="2"/>
  <c r="W46" i="2" s="1"/>
  <c r="V44" i="2"/>
  <c r="V47" i="2" s="1"/>
  <c r="M44" i="2"/>
  <c r="U41" i="2"/>
  <c r="U40" i="2"/>
  <c r="U256" i="2" s="1"/>
  <c r="W39" i="2"/>
  <c r="V39" i="2"/>
  <c r="M39" i="2"/>
  <c r="W38" i="2"/>
  <c r="V38" i="2"/>
  <c r="V40" i="2" s="1"/>
  <c r="M38" i="2"/>
  <c r="W37" i="2"/>
  <c r="W40" i="2" s="1"/>
  <c r="V37" i="2"/>
  <c r="W36" i="2"/>
  <c r="V36" i="2"/>
  <c r="V41" i="2" s="1"/>
  <c r="M36" i="2"/>
  <c r="U33" i="2"/>
  <c r="U32" i="2"/>
  <c r="W31" i="2"/>
  <c r="V31" i="2"/>
  <c r="V33" i="2" s="1"/>
  <c r="M31" i="2"/>
  <c r="W30" i="2"/>
  <c r="V30" i="2"/>
  <c r="M30" i="2"/>
  <c r="W29" i="2"/>
  <c r="V29" i="2"/>
  <c r="M29" i="2"/>
  <c r="W28" i="2"/>
  <c r="W32" i="2" s="1"/>
  <c r="V28" i="2"/>
  <c r="V32" i="2" s="1"/>
  <c r="M28" i="2"/>
  <c r="V24" i="2"/>
  <c r="U24" i="2"/>
  <c r="U252" i="2" s="1"/>
  <c r="W23" i="2"/>
  <c r="U23" i="2"/>
  <c r="W22" i="2"/>
  <c r="V22" i="2"/>
  <c r="V254" i="2" s="1"/>
  <c r="M22" i="2"/>
  <c r="H10" i="2"/>
  <c r="A9" i="2"/>
  <c r="F10" i="2" s="1"/>
  <c r="D7" i="2"/>
  <c r="N6" i="2"/>
  <c r="M2" i="2"/>
  <c r="W257" i="2" l="1"/>
  <c r="H9" i="2"/>
  <c r="V86" i="2"/>
  <c r="V252" i="2" s="1"/>
  <c r="J9" i="2"/>
  <c r="A10" i="2"/>
  <c r="V135" i="2"/>
  <c r="V155" i="2"/>
  <c r="V206" i="2"/>
  <c r="V223" i="2"/>
  <c r="V187" i="2"/>
  <c r="V200" i="2"/>
  <c r="V233" i="2"/>
  <c r="F9" i="2"/>
  <c r="V57" i="2"/>
  <c r="V46" i="2"/>
  <c r="V253" i="2"/>
  <c r="V255" i="2" s="1"/>
  <c r="V130" i="2"/>
  <c r="V23" i="2"/>
  <c r="V256" i="2" l="1"/>
  <c r="C265" i="2"/>
  <c r="B265" i="2"/>
  <c r="A265" i="2"/>
</calcChain>
</file>

<file path=xl/sharedStrings.xml><?xml version="1.0" encoding="utf-8"?>
<sst xmlns="http://schemas.openxmlformats.org/spreadsheetml/2006/main" count="1221" uniqueCount="344">
  <si>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</si>
  <si>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</si>
  <si>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</si>
  <si>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</si>
  <si>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</si>
  <si>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</si>
  <si>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</si>
  <si>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</si>
  <si>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</si>
  <si>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</si>
  <si>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</si>
  <si>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</si>
  <si>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</si>
  <si>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</si>
  <si>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</si>
  <si>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</si>
  <si>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</si>
  <si>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</si>
  <si>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</si>
  <si>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</si>
  <si>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</si>
  <si>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</si>
  <si>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</si>
  <si>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</si>
  <si>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</si>
  <si>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</si>
  <si>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</si>
  <si>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</si>
  <si>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</si>
  <si>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</si>
  <si>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</si>
  <si>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</si>
  <si>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</si>
  <si>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</si>
  <si>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</si>
  <si>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</si>
  <si>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</si>
  <si>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</si>
  <si>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</si>
  <si>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</si>
  <si>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</si>
  <si>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</si>
  <si>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</si>
  <si>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</si>
  <si>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</si>
  <si>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</si>
  <si>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</si>
  <si>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</si>
  <si>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</si>
  <si>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</si>
  <si>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</si>
  <si>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</si>
  <si>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</si>
  <si>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</si>
  <si>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</si>
  <si>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</si>
  <si>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</si>
  <si>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</si>
  <si>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</si>
  <si>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</si>
  <si>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</si>
  <si>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</si>
  <si>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</si>
  <si>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</si>
  <si>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</si>
  <si>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</si>
  <si>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</si>
  <si>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</si>
  <si>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</si>
  <si>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</si>
  <si>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25.10.2023</t>
  </si>
  <si>
    <t>24.10.2023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</si>
  <si>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</si>
  <si>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</si>
  <si>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</si>
  <si>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</si>
  <si>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</si>
  <si>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</si>
  <si>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</si>
  <si>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</si>
  <si>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</si>
  <si>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</si>
  <si>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</si>
  <si>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</si>
  <si>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</si>
  <si>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</si>
  <si>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</si>
  <si>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</si>
  <si>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</si>
  <si>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</si>
  <si>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</si>
  <si>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</si>
  <si>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</si>
  <si>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</si>
  <si>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</si>
  <si>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</si>
  <si>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</si>
  <si>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</si>
  <si>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</si>
  <si>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</si>
  <si>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</si>
  <si>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</si>
  <si>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</si>
  <si>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</si>
  <si>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</si>
  <si>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</si>
  <si>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</si>
  <si>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</si>
  <si>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</si>
  <si>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</si>
  <si>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</si>
  <si>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</si>
  <si>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</si>
  <si>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</si>
  <si>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</si>
  <si>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</si>
  <si>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</si>
  <si>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</si>
  <si>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</si>
  <si>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</si>
  <si>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</si>
  <si>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</si>
  <si>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</si>
  <si>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</si>
  <si>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</si>
  <si>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</si>
  <si>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</si>
  <si>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</si>
  <si>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</si>
  <si>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</si>
  <si>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</si>
  <si>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</si>
  <si>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</si>
  <si>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</si>
  <si>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</si>
  <si>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</si>
  <si>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</si>
  <si>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</si>
  <si>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</si>
  <si>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</si>
  <si>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</si>
  <si>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</si>
  <si>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</si>
  <si>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</si>
  <si>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</si>
  <si>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</si>
  <si>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</si>
  <si>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</si>
  <si>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</si>
  <si>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</si>
  <si>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</si>
  <si>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</si>
  <si>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</si>
  <si>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</si>
  <si>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</si>
  <si>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</si>
  <si>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</si>
  <si>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</si>
  <si>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</si>
  <si>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</si>
  <si>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</si>
  <si>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</si>
  <si>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</si>
  <si>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</si>
  <si>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</si>
  <si>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</si>
  <si>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</si>
  <si>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</si>
  <si>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</si>
  <si>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</si>
  <si>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</si>
  <si>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</si>
  <si>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</si>
  <si>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</si>
  <si>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</si>
  <si>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</si>
  <si>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</si>
  <si>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</si>
  <si>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</si>
  <si>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</si>
  <si>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</si>
  <si>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</si>
  <si>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</si>
  <si>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</si>
  <si>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</si>
  <si>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</si>
  <si>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</si>
  <si>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</si>
  <si>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</si>
  <si>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</si>
  <si>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</si>
  <si>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</si>
  <si>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</si>
  <si>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</si>
  <si>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</si>
  <si>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</si>
  <si>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</si>
  <si>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</si>
  <si>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</si>
  <si>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</si>
  <si>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</si>
  <si>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</si>
  <si>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</si>
  <si>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</si>
  <si>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</si>
  <si>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</si>
  <si>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</si>
  <si>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</si>
  <si>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SU002177</t>
  </si>
  <si>
    <t>P002299</t>
  </si>
  <si>
    <t>Чебуманы</t>
  </si>
  <si>
    <t>SU002289</t>
  </si>
  <si>
    <t>P002492</t>
  </si>
  <si>
    <t>No Name</t>
  </si>
  <si>
    <t>No Name ПГП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</si>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</sst>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5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161" t="s">
        <v>29</v>
      </c>
      <c r="E1" s="161"/>
      <c r="F1" s="161"/>
      <c r="G1" s="14" t="s">
        <v>69</v>
      </c>
      <c r="H1" s="161" t="s">
        <v>50</v>
      </c>
      <c r="I1" s="161"/>
      <c r="J1" s="161"/>
      <c r="K1" s="161"/>
      <c r="L1" s="161"/>
      <c r="M1" s="161"/>
      <c r="N1" s="161"/>
      <c r="O1" s="162" t="s">
        <v>70</v>
      </c>
      <c r="P1" s="163"/>
      <c r="Q1" s="16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4"/>
      <c r="O2" s="164"/>
      <c r="P2" s="164"/>
      <c r="Q2" s="164"/>
      <c r="R2" s="164"/>
      <c r="S2" s="164"/>
      <c r="T2" s="16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164"/>
      <c r="N3" s="164"/>
      <c r="O3" s="164"/>
      <c r="P3" s="164"/>
      <c r="Q3" s="164"/>
      <c r="R3" s="164"/>
      <c r="S3" s="164"/>
      <c r="T3" s="16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165" t="s">
        <v>8</v>
      </c>
      <c r="B5" s="165"/>
      <c r="C5" s="165"/>
      <c r="D5" s="166"/>
      <c r="E5" s="166"/>
      <c r="F5" s="167" t="s">
        <v>14</v>
      </c>
      <c r="G5" s="167"/>
      <c r="H5" s="166"/>
      <c r="I5" s="166"/>
      <c r="J5" s="166"/>
      <c r="K5" s="166"/>
      <c r="M5" s="27" t="s">
        <v>4</v>
      </c>
      <c r="N5" s="168">
        <v>45226</v>
      </c>
      <c r="O5" s="168"/>
      <c r="Q5" s="169" t="s">
        <v>3</v>
      </c>
      <c r="R5" s="170"/>
      <c r="S5" s="171" t="s">
        <v>330</v>
      </c>
      <c r="T5" s="172"/>
      <c r="Y5" s="60"/>
      <c r="Z5" s="60"/>
      <c r="AA5" s="60"/>
    </row>
    <row r="6" spans="1:28" s="17" customFormat="1" ht="24" customHeight="1" x14ac:dyDescent="0.2">
      <c r="A6" s="165" t="s">
        <v>1</v>
      </c>
      <c r="B6" s="165"/>
      <c r="C6" s="165"/>
      <c r="D6" s="173" t="s">
        <v>78</v>
      </c>
      <c r="E6" s="173"/>
      <c r="F6" s="173"/>
      <c r="G6" s="173"/>
      <c r="H6" s="173"/>
      <c r="I6" s="173"/>
      <c r="J6" s="173"/>
      <c r="K6" s="173"/>
      <c r="M6" s="27" t="s">
        <v>30</v>
      </c>
      <c r="N6" s="174" t="str">
        <f>IF(N5=0," ",CHOOSE(WEEKDAY(N5,2),"Понедельник","Вторник","Среда","Четверг","Пятница","Суббота","Воскресенье"))</f>
        <v>Пятница</v>
      </c>
      <c r="O6" s="174"/>
      <c r="Q6" s="175" t="s">
        <v>5</v>
      </c>
      <c r="R6" s="176"/>
      <c r="S6" s="177" t="s">
        <v>72</v>
      </c>
      <c r="T6" s="1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183" t="str">
        <f>IFERROR(VLOOKUP(DeliveryAddress,Table,3,0),1)</f>
        <v>1</v>
      </c>
      <c r="E7" s="184"/>
      <c r="F7" s="184"/>
      <c r="G7" s="184"/>
      <c r="H7" s="184"/>
      <c r="I7" s="184"/>
      <c r="J7" s="184"/>
      <c r="K7" s="185"/>
      <c r="M7" s="29"/>
      <c r="N7" s="49"/>
      <c r="O7" s="49"/>
      <c r="Q7" s="175"/>
      <c r="R7" s="176"/>
      <c r="S7" s="179"/>
      <c r="T7" s="180"/>
      <c r="Y7" s="60"/>
      <c r="Z7" s="60"/>
      <c r="AA7" s="60"/>
    </row>
    <row r="8" spans="1:28" s="17" customFormat="1" ht="25.5" customHeight="1" x14ac:dyDescent="0.2">
      <c r="A8" s="186" t="s">
        <v>61</v>
      </c>
      <c r="B8" s="186"/>
      <c r="C8" s="186"/>
      <c r="D8" s="187" t="s">
        <v>79</v>
      </c>
      <c r="E8" s="187"/>
      <c r="F8" s="187"/>
      <c r="G8" s="187"/>
      <c r="H8" s="187"/>
      <c r="I8" s="187"/>
      <c r="J8" s="187"/>
      <c r="K8" s="187"/>
      <c r="M8" s="27" t="s">
        <v>11</v>
      </c>
      <c r="N8" s="188">
        <v>0.33333333333333331</v>
      </c>
      <c r="O8" s="188"/>
      <c r="Q8" s="175"/>
      <c r="R8" s="176"/>
      <c r="S8" s="179"/>
      <c r="T8" s="180"/>
      <c r="Y8" s="60"/>
      <c r="Z8" s="60"/>
      <c r="AA8" s="60"/>
    </row>
    <row r="9" spans="1:28" s="17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9"/>
      <c r="C9" s="189"/>
      <c r="D9" s="190" t="s">
        <v>49</v>
      </c>
      <c r="E9" s="191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9"/>
      <c r="H9" s="192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M9" s="31" t="s">
        <v>15</v>
      </c>
      <c r="N9" s="168"/>
      <c r="O9" s="168"/>
      <c r="Q9" s="175"/>
      <c r="R9" s="176"/>
      <c r="S9" s="181"/>
      <c r="T9" s="1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9"/>
      <c r="C10" s="189"/>
      <c r="D10" s="190"/>
      <c r="E10" s="191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9"/>
      <c r="H10" s="193" t="str">
        <f>IFERROR(VLOOKUP($D$10,Proxy,2,FALSE),"")</f>
        <v/>
      </c>
      <c r="I10" s="193"/>
      <c r="J10" s="193"/>
      <c r="K10" s="193"/>
      <c r="M10" s="31" t="s">
        <v>35</v>
      </c>
      <c r="N10" s="188"/>
      <c r="O10" s="188"/>
      <c r="R10" s="29" t="s">
        <v>12</v>
      </c>
      <c r="S10" s="194" t="s">
        <v>73</v>
      </c>
      <c r="T10" s="19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188"/>
      <c r="O11" s="188"/>
      <c r="R11" s="29" t="s">
        <v>31</v>
      </c>
      <c r="S11" s="196" t="s">
        <v>58</v>
      </c>
      <c r="T11" s="19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97" t="s">
        <v>74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M12" s="27" t="s">
        <v>33</v>
      </c>
      <c r="N12" s="198"/>
      <c r="O12" s="198"/>
      <c r="P12" s="28"/>
      <c r="Q12"/>
      <c r="R12" s="29" t="s">
        <v>49</v>
      </c>
      <c r="S12" s="199"/>
      <c r="T12" s="199"/>
      <c r="U12"/>
      <c r="Y12" s="60"/>
      <c r="Z12" s="60"/>
      <c r="AA12" s="60"/>
    </row>
    <row r="13" spans="1:28" s="17" customFormat="1" ht="23.25" customHeight="1" x14ac:dyDescent="0.2">
      <c r="A13" s="197" t="s">
        <v>75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31"/>
      <c r="M13" s="31" t="s">
        <v>34</v>
      </c>
      <c r="N13" s="196"/>
      <c r="O13" s="19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97" t="s">
        <v>76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00" t="s">
        <v>77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/>
      <c r="M15" s="201" t="s">
        <v>64</v>
      </c>
      <c r="N15" s="201"/>
      <c r="O15" s="201"/>
      <c r="P15" s="201"/>
      <c r="Q15" s="20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2"/>
      <c r="N16" s="202"/>
      <c r="O16" s="202"/>
      <c r="P16" s="202"/>
      <c r="Q16" s="20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04" t="s">
        <v>62</v>
      </c>
      <c r="B17" s="204" t="s">
        <v>52</v>
      </c>
      <c r="C17" s="205" t="s">
        <v>51</v>
      </c>
      <c r="D17" s="204" t="s">
        <v>53</v>
      </c>
      <c r="E17" s="204"/>
      <c r="F17" s="204" t="s">
        <v>24</v>
      </c>
      <c r="G17" s="204" t="s">
        <v>27</v>
      </c>
      <c r="H17" s="204" t="s">
        <v>25</v>
      </c>
      <c r="I17" s="204" t="s">
        <v>26</v>
      </c>
      <c r="J17" s="206" t="s">
        <v>16</v>
      </c>
      <c r="K17" s="206" t="s">
        <v>2</v>
      </c>
      <c r="L17" s="204" t="s">
        <v>28</v>
      </c>
      <c r="M17" s="204" t="s">
        <v>17</v>
      </c>
      <c r="N17" s="204"/>
      <c r="O17" s="204"/>
      <c r="P17" s="204"/>
      <c r="Q17" s="204"/>
      <c r="R17" s="203" t="s">
        <v>59</v>
      </c>
      <c r="S17" s="204"/>
      <c r="T17" s="204" t="s">
        <v>6</v>
      </c>
      <c r="U17" s="204" t="s">
        <v>44</v>
      </c>
      <c r="V17" s="208" t="s">
        <v>57</v>
      </c>
      <c r="W17" s="204" t="s">
        <v>18</v>
      </c>
      <c r="X17" s="210" t="s">
        <v>63</v>
      </c>
      <c r="Y17" s="210" t="s">
        <v>19</v>
      </c>
      <c r="Z17" s="211" t="s">
        <v>60</v>
      </c>
      <c r="AA17" s="212"/>
      <c r="AB17" s="213"/>
      <c r="AC17" s="217"/>
      <c r="AZ17" s="218" t="s">
        <v>67</v>
      </c>
    </row>
    <row r="18" spans="1:52" ht="14.25" customHeight="1" x14ac:dyDescent="0.2">
      <c r="A18" s="204"/>
      <c r="B18" s="204"/>
      <c r="C18" s="205"/>
      <c r="D18" s="204"/>
      <c r="E18" s="204"/>
      <c r="F18" s="204" t="s">
        <v>20</v>
      </c>
      <c r="G18" s="204" t="s">
        <v>21</v>
      </c>
      <c r="H18" s="204" t="s">
        <v>22</v>
      </c>
      <c r="I18" s="204" t="s">
        <v>22</v>
      </c>
      <c r="J18" s="207"/>
      <c r="K18" s="207"/>
      <c r="L18" s="204"/>
      <c r="M18" s="204"/>
      <c r="N18" s="204"/>
      <c r="O18" s="204"/>
      <c r="P18" s="204"/>
      <c r="Q18" s="204"/>
      <c r="R18" s="36" t="s">
        <v>47</v>
      </c>
      <c r="S18" s="36" t="s">
        <v>46</v>
      </c>
      <c r="T18" s="204"/>
      <c r="U18" s="204"/>
      <c r="V18" s="209"/>
      <c r="W18" s="204"/>
      <c r="X18" s="210"/>
      <c r="Y18" s="210"/>
      <c r="Z18" s="214"/>
      <c r="AA18" s="215"/>
      <c r="AB18" s="216"/>
      <c r="AC18" s="217"/>
      <c r="AZ18" s="218"/>
    </row>
    <row r="19" spans="1:52" ht="27.75" customHeight="1" x14ac:dyDescent="0.2">
      <c r="A19" s="219" t="s">
        <v>80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55"/>
      <c r="Y19" s="55"/>
    </row>
    <row r="20" spans="1:52" ht="16.5" customHeight="1" x14ac:dyDescent="0.25">
      <c r="A20" s="220" t="s">
        <v>80</v>
      </c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66"/>
      <c r="Y20" s="66"/>
    </row>
    <row r="21" spans="1:52" ht="14.25" customHeight="1" x14ac:dyDescent="0.25">
      <c r="A21" s="221" t="s">
        <v>81</v>
      </c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67"/>
      <c r="Y21" s="67"/>
    </row>
    <row r="22" spans="1:52" ht="27" customHeight="1" x14ac:dyDescent="0.25">
      <c r="A22" s="64" t="s">
        <v>82</v>
      </c>
      <c r="B22" s="64" t="s">
        <v>83</v>
      </c>
      <c r="C22" s="37">
        <v>4301070826</v>
      </c>
      <c r="D22" s="222">
        <v>4607111035752</v>
      </c>
      <c r="E22" s="22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84</v>
      </c>
      <c r="L22" s="38">
        <v>90</v>
      </c>
      <c r="M22" s="22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24"/>
      <c r="O22" s="224"/>
      <c r="P22" s="224"/>
      <c r="Q22" s="225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229"/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30"/>
      <c r="M23" s="226" t="s">
        <v>43</v>
      </c>
      <c r="N23" s="227"/>
      <c r="O23" s="227"/>
      <c r="P23" s="227"/>
      <c r="Q23" s="227"/>
      <c r="R23" s="227"/>
      <c r="S23" s="228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30"/>
      <c r="M24" s="226" t="s">
        <v>43</v>
      </c>
      <c r="N24" s="227"/>
      <c r="O24" s="227"/>
      <c r="P24" s="227"/>
      <c r="Q24" s="227"/>
      <c r="R24" s="227"/>
      <c r="S24" s="228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219" t="s">
        <v>48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55"/>
      <c r="Y25" s="55"/>
    </row>
    <row r="26" spans="1:52" ht="16.5" customHeight="1" x14ac:dyDescent="0.25">
      <c r="A26" s="220" t="s">
        <v>85</v>
      </c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66"/>
      <c r="Y26" s="66"/>
    </row>
    <row r="27" spans="1:52" ht="14.25" customHeight="1" x14ac:dyDescent="0.25">
      <c r="A27" s="221" t="s">
        <v>86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67"/>
      <c r="Y27" s="67"/>
    </row>
    <row r="28" spans="1:52" ht="27" customHeight="1" x14ac:dyDescent="0.25">
      <c r="A28" s="64" t="s">
        <v>87</v>
      </c>
      <c r="B28" s="64" t="s">
        <v>88</v>
      </c>
      <c r="C28" s="37">
        <v>4301132066</v>
      </c>
      <c r="D28" s="222">
        <v>4607111036520</v>
      </c>
      <c r="E28" s="22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84</v>
      </c>
      <c r="L28" s="38">
        <v>180</v>
      </c>
      <c r="M28" s="2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24"/>
      <c r="O28" s="224"/>
      <c r="P28" s="224"/>
      <c r="Q28" s="225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89</v>
      </c>
    </row>
    <row r="29" spans="1:52" ht="27" customHeight="1" x14ac:dyDescent="0.25">
      <c r="A29" s="64" t="s">
        <v>90</v>
      </c>
      <c r="B29" s="64" t="s">
        <v>91</v>
      </c>
      <c r="C29" s="37">
        <v>4301132063</v>
      </c>
      <c r="D29" s="222">
        <v>4607111036605</v>
      </c>
      <c r="E29" s="22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84</v>
      </c>
      <c r="L29" s="38">
        <v>180</v>
      </c>
      <c r="M29" s="23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24"/>
      <c r="O29" s="224"/>
      <c r="P29" s="224"/>
      <c r="Q29" s="225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89</v>
      </c>
    </row>
    <row r="30" spans="1:52" ht="27" customHeight="1" x14ac:dyDescent="0.25">
      <c r="A30" s="64" t="s">
        <v>92</v>
      </c>
      <c r="B30" s="64" t="s">
        <v>93</v>
      </c>
      <c r="C30" s="37">
        <v>4301132064</v>
      </c>
      <c r="D30" s="222">
        <v>4607111036537</v>
      </c>
      <c r="E30" s="22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84</v>
      </c>
      <c r="L30" s="38">
        <v>180</v>
      </c>
      <c r="M30" s="23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24"/>
      <c r="O30" s="224"/>
      <c r="P30" s="224"/>
      <c r="Q30" s="225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89</v>
      </c>
    </row>
    <row r="31" spans="1:52" ht="27" customHeight="1" x14ac:dyDescent="0.25">
      <c r="A31" s="64" t="s">
        <v>94</v>
      </c>
      <c r="B31" s="64" t="s">
        <v>95</v>
      </c>
      <c r="C31" s="37">
        <v>4301132065</v>
      </c>
      <c r="D31" s="222">
        <v>4607111036599</v>
      </c>
      <c r="E31" s="22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84</v>
      </c>
      <c r="L31" s="38">
        <v>180</v>
      </c>
      <c r="M31" s="23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24"/>
      <c r="O31" s="224"/>
      <c r="P31" s="224"/>
      <c r="Q31" s="225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89</v>
      </c>
    </row>
    <row r="32" spans="1:52" x14ac:dyDescent="0.2">
      <c r="A32" s="229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30"/>
      <c r="M32" s="226" t="s">
        <v>43</v>
      </c>
      <c r="N32" s="227"/>
      <c r="O32" s="227"/>
      <c r="P32" s="227"/>
      <c r="Q32" s="227"/>
      <c r="R32" s="227"/>
      <c r="S32" s="228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30"/>
      <c r="M33" s="226" t="s">
        <v>43</v>
      </c>
      <c r="N33" s="227"/>
      <c r="O33" s="227"/>
      <c r="P33" s="227"/>
      <c r="Q33" s="227"/>
      <c r="R33" s="227"/>
      <c r="S33" s="228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220" t="s">
        <v>96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66"/>
      <c r="Y34" s="66"/>
    </row>
    <row r="35" spans="1:52" ht="14.25" customHeight="1" x14ac:dyDescent="0.25">
      <c r="A35" s="221" t="s">
        <v>81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67"/>
      <c r="Y35" s="67"/>
    </row>
    <row r="36" spans="1:52" ht="27" customHeight="1" x14ac:dyDescent="0.25">
      <c r="A36" s="64" t="s">
        <v>97</v>
      </c>
      <c r="B36" s="64" t="s">
        <v>98</v>
      </c>
      <c r="C36" s="37">
        <v>4301070865</v>
      </c>
      <c r="D36" s="222">
        <v>4607111036285</v>
      </c>
      <c r="E36" s="22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84</v>
      </c>
      <c r="L36" s="38">
        <v>180</v>
      </c>
      <c r="M36" s="23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24"/>
      <c r="O36" s="224"/>
      <c r="P36" s="224"/>
      <c r="Q36" s="225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99</v>
      </c>
      <c r="B37" s="64" t="s">
        <v>100</v>
      </c>
      <c r="C37" s="37">
        <v>4301070861</v>
      </c>
      <c r="D37" s="222">
        <v>4607111036308</v>
      </c>
      <c r="E37" s="22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84</v>
      </c>
      <c r="L37" s="38">
        <v>180</v>
      </c>
      <c r="M37" s="236" t="s">
        <v>101</v>
      </c>
      <c r="N37" s="224"/>
      <c r="O37" s="224"/>
      <c r="P37" s="224"/>
      <c r="Q37" s="225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102</v>
      </c>
      <c r="B38" s="64" t="s">
        <v>103</v>
      </c>
      <c r="C38" s="37">
        <v>4301070884</v>
      </c>
      <c r="D38" s="222">
        <v>4607111036315</v>
      </c>
      <c r="E38" s="22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84</v>
      </c>
      <c r="L38" s="38">
        <v>180</v>
      </c>
      <c r="M38" s="23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24"/>
      <c r="O38" s="224"/>
      <c r="P38" s="224"/>
      <c r="Q38" s="225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ht="27" customHeight="1" x14ac:dyDescent="0.25">
      <c r="A39" s="64" t="s">
        <v>104</v>
      </c>
      <c r="B39" s="64" t="s">
        <v>105</v>
      </c>
      <c r="C39" s="37">
        <v>4301070864</v>
      </c>
      <c r="D39" s="222">
        <v>4607111036292</v>
      </c>
      <c r="E39" s="222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84</v>
      </c>
      <c r="L39" s="38">
        <v>180</v>
      </c>
      <c r="M39" s="2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24"/>
      <c r="O39" s="224"/>
      <c r="P39" s="224"/>
      <c r="Q39" s="225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74"/>
      <c r="AZ39" s="84" t="s">
        <v>69</v>
      </c>
    </row>
    <row r="40" spans="1:52" x14ac:dyDescent="0.2">
      <c r="A40" s="229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30"/>
      <c r="M40" s="226" t="s">
        <v>43</v>
      </c>
      <c r="N40" s="227"/>
      <c r="O40" s="227"/>
      <c r="P40" s="227"/>
      <c r="Q40" s="227"/>
      <c r="R40" s="227"/>
      <c r="S40" s="228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52" x14ac:dyDescent="0.2">
      <c r="A41" s="229"/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30"/>
      <c r="M41" s="226" t="s">
        <v>43</v>
      </c>
      <c r="N41" s="227"/>
      <c r="O41" s="227"/>
      <c r="P41" s="227"/>
      <c r="Q41" s="227"/>
      <c r="R41" s="227"/>
      <c r="S41" s="228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52" ht="16.5" customHeight="1" x14ac:dyDescent="0.25">
      <c r="A42" s="220" t="s">
        <v>106</v>
      </c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66"/>
      <c r="Y42" s="66"/>
    </row>
    <row r="43" spans="1:52" ht="14.25" customHeight="1" x14ac:dyDescent="0.25">
      <c r="A43" s="221" t="s">
        <v>107</v>
      </c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67"/>
      <c r="Y43" s="67"/>
    </row>
    <row r="44" spans="1:52" ht="27" customHeight="1" x14ac:dyDescent="0.25">
      <c r="A44" s="64" t="s">
        <v>108</v>
      </c>
      <c r="B44" s="64" t="s">
        <v>109</v>
      </c>
      <c r="C44" s="37">
        <v>4301190014</v>
      </c>
      <c r="D44" s="222">
        <v>4607111037053</v>
      </c>
      <c r="E44" s="22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84</v>
      </c>
      <c r="L44" s="38">
        <v>365</v>
      </c>
      <c r="M44" s="23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24"/>
      <c r="O44" s="224"/>
      <c r="P44" s="224"/>
      <c r="Q44" s="225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89</v>
      </c>
    </row>
    <row r="45" spans="1:52" ht="27" customHeight="1" x14ac:dyDescent="0.25">
      <c r="A45" s="64" t="s">
        <v>110</v>
      </c>
      <c r="B45" s="64" t="s">
        <v>111</v>
      </c>
      <c r="C45" s="37">
        <v>4301190015</v>
      </c>
      <c r="D45" s="222">
        <v>4607111037060</v>
      </c>
      <c r="E45" s="22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84</v>
      </c>
      <c r="L45" s="38">
        <v>365</v>
      </c>
      <c r="M45" s="24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24"/>
      <c r="O45" s="224"/>
      <c r="P45" s="224"/>
      <c r="Q45" s="225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89</v>
      </c>
    </row>
    <row r="46" spans="1:52" x14ac:dyDescent="0.2">
      <c r="A46" s="229"/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30"/>
      <c r="M46" s="226" t="s">
        <v>43</v>
      </c>
      <c r="N46" s="227"/>
      <c r="O46" s="227"/>
      <c r="P46" s="227"/>
      <c r="Q46" s="227"/>
      <c r="R46" s="227"/>
      <c r="S46" s="228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30"/>
      <c r="M47" s="226" t="s">
        <v>43</v>
      </c>
      <c r="N47" s="227"/>
      <c r="O47" s="227"/>
      <c r="P47" s="227"/>
      <c r="Q47" s="227"/>
      <c r="R47" s="227"/>
      <c r="S47" s="228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220" t="s">
        <v>112</v>
      </c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66"/>
      <c r="Y48" s="66"/>
    </row>
    <row r="49" spans="1:52" ht="14.25" customHeight="1" x14ac:dyDescent="0.25">
      <c r="A49" s="221" t="s">
        <v>81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67"/>
      <c r="Y49" s="67"/>
    </row>
    <row r="50" spans="1:52" ht="27" customHeight="1" x14ac:dyDescent="0.25">
      <c r="A50" s="64" t="s">
        <v>113</v>
      </c>
      <c r="B50" s="64" t="s">
        <v>114</v>
      </c>
      <c r="C50" s="37">
        <v>4301070935</v>
      </c>
      <c r="D50" s="222">
        <v>4607111037190</v>
      </c>
      <c r="E50" s="222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84</v>
      </c>
      <c r="L50" s="38">
        <v>150</v>
      </c>
      <c r="M50" s="24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24"/>
      <c r="O50" s="224"/>
      <c r="P50" s="224"/>
      <c r="Q50" s="225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6" si="0">IFERROR(IF(U50="","",U50),"")</f>
        <v>0</v>
      </c>
      <c r="W50" s="42">
        <f t="shared" ref="W50:W56" si="1">IFERROR(IF(U50="","",U50*0.0155),"")</f>
        <v>0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115</v>
      </c>
      <c r="B51" s="64" t="s">
        <v>116</v>
      </c>
      <c r="C51" s="37">
        <v>4301070972</v>
      </c>
      <c r="D51" s="222">
        <v>4607111037183</v>
      </c>
      <c r="E51" s="222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84</v>
      </c>
      <c r="L51" s="38">
        <v>180</v>
      </c>
      <c r="M51" s="242" t="s">
        <v>117</v>
      </c>
      <c r="N51" s="224"/>
      <c r="O51" s="224"/>
      <c r="P51" s="224"/>
      <c r="Q51" s="225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118</v>
      </c>
      <c r="B52" s="64" t="s">
        <v>119</v>
      </c>
      <c r="C52" s="37">
        <v>4301070970</v>
      </c>
      <c r="D52" s="222">
        <v>4607111037091</v>
      </c>
      <c r="E52" s="222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84</v>
      </c>
      <c r="L52" s="38">
        <v>180</v>
      </c>
      <c r="M52" s="243" t="s">
        <v>120</v>
      </c>
      <c r="N52" s="224"/>
      <c r="O52" s="224"/>
      <c r="P52" s="224"/>
      <c r="Q52" s="225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121</v>
      </c>
      <c r="B53" s="64" t="s">
        <v>122</v>
      </c>
      <c r="C53" s="37">
        <v>4301070944</v>
      </c>
      <c r="D53" s="222">
        <v>4607111036902</v>
      </c>
      <c r="E53" s="222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84</v>
      </c>
      <c r="L53" s="38">
        <v>150</v>
      </c>
      <c r="M53" s="24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24"/>
      <c r="O53" s="224"/>
      <c r="P53" s="224"/>
      <c r="Q53" s="225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121</v>
      </c>
      <c r="B54" s="64" t="s">
        <v>123</v>
      </c>
      <c r="C54" s="37">
        <v>4301070971</v>
      </c>
      <c r="D54" s="222">
        <v>4607111036902</v>
      </c>
      <c r="E54" s="222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9" t="s">
        <v>84</v>
      </c>
      <c r="L54" s="38">
        <v>180</v>
      </c>
      <c r="M54" s="245" t="s">
        <v>124</v>
      </c>
      <c r="N54" s="224"/>
      <c r="O54" s="224"/>
      <c r="P54" s="224"/>
      <c r="Q54" s="225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ht="27" customHeight="1" x14ac:dyDescent="0.25">
      <c r="A55" s="64" t="s">
        <v>125</v>
      </c>
      <c r="B55" s="64" t="s">
        <v>126</v>
      </c>
      <c r="C55" s="37">
        <v>4301070969</v>
      </c>
      <c r="D55" s="222">
        <v>4607111036858</v>
      </c>
      <c r="E55" s="222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9" t="s">
        <v>84</v>
      </c>
      <c r="L55" s="38">
        <v>180</v>
      </c>
      <c r="M55" s="246" t="s">
        <v>127</v>
      </c>
      <c r="N55" s="224"/>
      <c r="O55" s="224"/>
      <c r="P55" s="224"/>
      <c r="Q55" s="225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69</v>
      </c>
    </row>
    <row r="56" spans="1:52" ht="27" customHeight="1" x14ac:dyDescent="0.25">
      <c r="A56" s="64" t="s">
        <v>128</v>
      </c>
      <c r="B56" s="64" t="s">
        <v>129</v>
      </c>
      <c r="C56" s="37">
        <v>4301070909</v>
      </c>
      <c r="D56" s="222">
        <v>4607111036889</v>
      </c>
      <c r="E56" s="222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9" t="s">
        <v>84</v>
      </c>
      <c r="L56" s="38">
        <v>150</v>
      </c>
      <c r="M56" s="24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6" s="224"/>
      <c r="O56" s="224"/>
      <c r="P56" s="224"/>
      <c r="Q56" s="225"/>
      <c r="R56" s="40" t="s">
        <v>49</v>
      </c>
      <c r="S56" s="40" t="s">
        <v>49</v>
      </c>
      <c r="T56" s="41" t="s">
        <v>42</v>
      </c>
      <c r="U56" s="59">
        <v>0</v>
      </c>
      <c r="V56" s="56">
        <f t="shared" si="0"/>
        <v>0</v>
      </c>
      <c r="W56" s="42">
        <f t="shared" si="1"/>
        <v>0</v>
      </c>
      <c r="X56" s="69" t="s">
        <v>49</v>
      </c>
      <c r="Y56" s="70" t="s">
        <v>49</v>
      </c>
      <c r="AC56" s="74"/>
      <c r="AZ56" s="93" t="s">
        <v>69</v>
      </c>
    </row>
    <row r="57" spans="1:52" x14ac:dyDescent="0.2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30"/>
      <c r="M57" s="226" t="s">
        <v>43</v>
      </c>
      <c r="N57" s="227"/>
      <c r="O57" s="227"/>
      <c r="P57" s="227"/>
      <c r="Q57" s="227"/>
      <c r="R57" s="227"/>
      <c r="S57" s="228"/>
      <c r="T57" s="43" t="s">
        <v>42</v>
      </c>
      <c r="U57" s="44">
        <f>IFERROR(SUM(U50:U56),"0")</f>
        <v>0</v>
      </c>
      <c r="V57" s="44">
        <f>IFERROR(SUM(V50:V56),"0")</f>
        <v>0</v>
      </c>
      <c r="W57" s="44">
        <f>IFERROR(IF(W50="",0,W50),"0")+IFERROR(IF(W51="",0,W51),"0")+IFERROR(IF(W52="",0,W52),"0")+IFERROR(IF(W53="",0,W53),"0")+IFERROR(IF(W54="",0,W54),"0")+IFERROR(IF(W55="",0,W55),"0")+IFERROR(IF(W56="",0,W56),"0")</f>
        <v>0</v>
      </c>
      <c r="X57" s="68"/>
      <c r="Y57" s="68"/>
    </row>
    <row r="58" spans="1:52" x14ac:dyDescent="0.2">
      <c r="A58" s="229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30"/>
      <c r="M58" s="226" t="s">
        <v>43</v>
      </c>
      <c r="N58" s="227"/>
      <c r="O58" s="227"/>
      <c r="P58" s="227"/>
      <c r="Q58" s="227"/>
      <c r="R58" s="227"/>
      <c r="S58" s="228"/>
      <c r="T58" s="43" t="s">
        <v>0</v>
      </c>
      <c r="U58" s="44">
        <f>IFERROR(SUMPRODUCT(U50:U56*H50:H56),"0")</f>
        <v>0</v>
      </c>
      <c r="V58" s="44">
        <f>IFERROR(SUMPRODUCT(V50:V56*H50:H56),"0")</f>
        <v>0</v>
      </c>
      <c r="W58" s="43"/>
      <c r="X58" s="68"/>
      <c r="Y58" s="68"/>
    </row>
    <row r="59" spans="1:52" ht="16.5" customHeight="1" x14ac:dyDescent="0.25">
      <c r="A59" s="220" t="s">
        <v>130</v>
      </c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66"/>
      <c r="Y59" s="66"/>
    </row>
    <row r="60" spans="1:52" ht="14.25" customHeight="1" x14ac:dyDescent="0.25">
      <c r="A60" s="221" t="s">
        <v>81</v>
      </c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67"/>
      <c r="Y60" s="67"/>
    </row>
    <row r="61" spans="1:52" ht="27" customHeight="1" x14ac:dyDescent="0.25">
      <c r="A61" s="64" t="s">
        <v>131</v>
      </c>
      <c r="B61" s="64" t="s">
        <v>132</v>
      </c>
      <c r="C61" s="37">
        <v>4301070977</v>
      </c>
      <c r="D61" s="222">
        <v>4607111037411</v>
      </c>
      <c r="E61" s="222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9" t="s">
        <v>84</v>
      </c>
      <c r="L61" s="38">
        <v>180</v>
      </c>
      <c r="M61" s="248" t="s">
        <v>133</v>
      </c>
      <c r="N61" s="224"/>
      <c r="O61" s="224"/>
      <c r="P61" s="224"/>
      <c r="Q61" s="225"/>
      <c r="R61" s="40" t="s">
        <v>49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IFERROR(IF(U61="","",U61*0.00502),"")</f>
        <v>0</v>
      </c>
      <c r="X61" s="69" t="s">
        <v>49</v>
      </c>
      <c r="Y61" s="70" t="s">
        <v>49</v>
      </c>
      <c r="AC61" s="74"/>
      <c r="AZ61" s="94" t="s">
        <v>69</v>
      </c>
    </row>
    <row r="62" spans="1:52" ht="27" customHeight="1" x14ac:dyDescent="0.25">
      <c r="A62" s="64" t="s">
        <v>134</v>
      </c>
      <c r="B62" s="64" t="s">
        <v>135</v>
      </c>
      <c r="C62" s="37">
        <v>4301070981</v>
      </c>
      <c r="D62" s="222">
        <v>4607111036728</v>
      </c>
      <c r="E62" s="222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9" t="s">
        <v>84</v>
      </c>
      <c r="L62" s="38">
        <v>180</v>
      </c>
      <c r="M62" s="249" t="s">
        <v>136</v>
      </c>
      <c r="N62" s="224"/>
      <c r="O62" s="224"/>
      <c r="P62" s="224"/>
      <c r="Q62" s="225"/>
      <c r="R62" s="40" t="s">
        <v>49</v>
      </c>
      <c r="S62" s="40" t="s">
        <v>49</v>
      </c>
      <c r="T62" s="41" t="s">
        <v>42</v>
      </c>
      <c r="U62" s="59">
        <v>0</v>
      </c>
      <c r="V62" s="56">
        <f>IFERROR(IF(U62="","",U62),"")</f>
        <v>0</v>
      </c>
      <c r="W62" s="42">
        <f>IFERROR(IF(U62="","",U62*0.00866),"")</f>
        <v>0</v>
      </c>
      <c r="X62" s="69" t="s">
        <v>49</v>
      </c>
      <c r="Y62" s="70" t="s">
        <v>49</v>
      </c>
      <c r="AC62" s="74"/>
      <c r="AZ62" s="95" t="s">
        <v>69</v>
      </c>
    </row>
    <row r="63" spans="1:52" x14ac:dyDescent="0.2">
      <c r="A63" s="229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30"/>
      <c r="M63" s="226" t="s">
        <v>43</v>
      </c>
      <c r="N63" s="227"/>
      <c r="O63" s="227"/>
      <c r="P63" s="227"/>
      <c r="Q63" s="227"/>
      <c r="R63" s="227"/>
      <c r="S63" s="228"/>
      <c r="T63" s="43" t="s">
        <v>42</v>
      </c>
      <c r="U63" s="44">
        <f>IFERROR(SUM(U61:U62),"0")</f>
        <v>0</v>
      </c>
      <c r="V63" s="44">
        <f>IFERROR(SUM(V61:V62),"0")</f>
        <v>0</v>
      </c>
      <c r="W63" s="44">
        <f>IFERROR(IF(W61="",0,W61),"0")+IFERROR(IF(W62="",0,W62),"0")</f>
        <v>0</v>
      </c>
      <c r="X63" s="68"/>
      <c r="Y63" s="68"/>
    </row>
    <row r="64" spans="1:52" x14ac:dyDescent="0.2">
      <c r="A64" s="229"/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30"/>
      <c r="M64" s="226" t="s">
        <v>43</v>
      </c>
      <c r="N64" s="227"/>
      <c r="O64" s="227"/>
      <c r="P64" s="227"/>
      <c r="Q64" s="227"/>
      <c r="R64" s="227"/>
      <c r="S64" s="228"/>
      <c r="T64" s="43" t="s">
        <v>0</v>
      </c>
      <c r="U64" s="44">
        <f>IFERROR(SUMPRODUCT(U61:U62*H61:H62),"0")</f>
        <v>0</v>
      </c>
      <c r="V64" s="44">
        <f>IFERROR(SUMPRODUCT(V61:V62*H61:H62),"0")</f>
        <v>0</v>
      </c>
      <c r="W64" s="43"/>
      <c r="X64" s="68"/>
      <c r="Y64" s="68"/>
    </row>
    <row r="65" spans="1:52" ht="16.5" customHeight="1" x14ac:dyDescent="0.25">
      <c r="A65" s="220" t="s">
        <v>137</v>
      </c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66"/>
      <c r="Y65" s="66"/>
    </row>
    <row r="66" spans="1:52" ht="14.25" customHeight="1" x14ac:dyDescent="0.25">
      <c r="A66" s="221" t="s">
        <v>138</v>
      </c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67"/>
      <c r="Y66" s="67"/>
    </row>
    <row r="67" spans="1:52" ht="27" customHeight="1" x14ac:dyDescent="0.25">
      <c r="A67" s="64" t="s">
        <v>139</v>
      </c>
      <c r="B67" s="64" t="s">
        <v>140</v>
      </c>
      <c r="C67" s="37">
        <v>4301135113</v>
      </c>
      <c r="D67" s="222">
        <v>4607111033659</v>
      </c>
      <c r="E67" s="222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9" t="s">
        <v>84</v>
      </c>
      <c r="L67" s="38">
        <v>180</v>
      </c>
      <c r="M67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24"/>
      <c r="O67" s="224"/>
      <c r="P67" s="224"/>
      <c r="Q67" s="225"/>
      <c r="R67" s="40" t="s">
        <v>49</v>
      </c>
      <c r="S67" s="40" t="s">
        <v>49</v>
      </c>
      <c r="T67" s="41" t="s">
        <v>42</v>
      </c>
      <c r="U67" s="59">
        <v>0</v>
      </c>
      <c r="V67" s="56">
        <f>IFERROR(IF(U67="","",U67),"")</f>
        <v>0</v>
      </c>
      <c r="W67" s="42">
        <f>IFERROR(IF(U67="","",U67*0.01788),"")</f>
        <v>0</v>
      </c>
      <c r="X67" s="69" t="s">
        <v>49</v>
      </c>
      <c r="Y67" s="70" t="s">
        <v>49</v>
      </c>
      <c r="AC67" s="74"/>
      <c r="AZ67" s="96" t="s">
        <v>89</v>
      </c>
    </row>
    <row r="68" spans="1:52" x14ac:dyDescent="0.2">
      <c r="A68" s="229"/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30"/>
      <c r="M68" s="226" t="s">
        <v>43</v>
      </c>
      <c r="N68" s="227"/>
      <c r="O68" s="227"/>
      <c r="P68" s="227"/>
      <c r="Q68" s="227"/>
      <c r="R68" s="227"/>
      <c r="S68" s="228"/>
      <c r="T68" s="43" t="s">
        <v>42</v>
      </c>
      <c r="U68" s="44">
        <f>IFERROR(SUM(U67:U67),"0")</f>
        <v>0</v>
      </c>
      <c r="V68" s="44">
        <f>IFERROR(SUM(V67:V67),"0")</f>
        <v>0</v>
      </c>
      <c r="W68" s="44">
        <f>IFERROR(IF(W67="",0,W67),"0")</f>
        <v>0</v>
      </c>
      <c r="X68" s="68"/>
      <c r="Y68" s="68"/>
    </row>
    <row r="69" spans="1:52" x14ac:dyDescent="0.2">
      <c r="A69" s="229"/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30"/>
      <c r="M69" s="226" t="s">
        <v>43</v>
      </c>
      <c r="N69" s="227"/>
      <c r="O69" s="227"/>
      <c r="P69" s="227"/>
      <c r="Q69" s="227"/>
      <c r="R69" s="227"/>
      <c r="S69" s="228"/>
      <c r="T69" s="43" t="s">
        <v>0</v>
      </c>
      <c r="U69" s="44">
        <f>IFERROR(SUMPRODUCT(U67:U67*H67:H67),"0")</f>
        <v>0</v>
      </c>
      <c r="V69" s="44">
        <f>IFERROR(SUMPRODUCT(V67:V67*H67:H67),"0")</f>
        <v>0</v>
      </c>
      <c r="W69" s="43"/>
      <c r="X69" s="68"/>
      <c r="Y69" s="68"/>
    </row>
    <row r="70" spans="1:52" ht="16.5" customHeight="1" x14ac:dyDescent="0.25">
      <c r="A70" s="220" t="s">
        <v>141</v>
      </c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66"/>
      <c r="Y70" s="66"/>
    </row>
    <row r="71" spans="1:52" ht="14.25" customHeight="1" x14ac:dyDescent="0.25">
      <c r="A71" s="221" t="s">
        <v>142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67"/>
      <c r="Y71" s="67"/>
    </row>
    <row r="72" spans="1:52" ht="27" customHeight="1" x14ac:dyDescent="0.25">
      <c r="A72" s="64" t="s">
        <v>143</v>
      </c>
      <c r="B72" s="64" t="s">
        <v>144</v>
      </c>
      <c r="C72" s="37">
        <v>4301131012</v>
      </c>
      <c r="D72" s="222">
        <v>4607111034137</v>
      </c>
      <c r="E72" s="222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84</v>
      </c>
      <c r="L72" s="38">
        <v>180</v>
      </c>
      <c r="M72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24"/>
      <c r="O72" s="224"/>
      <c r="P72" s="224"/>
      <c r="Q72" s="225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74"/>
      <c r="AZ72" s="97" t="s">
        <v>89</v>
      </c>
    </row>
    <row r="73" spans="1:52" ht="27" customHeight="1" x14ac:dyDescent="0.25">
      <c r="A73" s="64" t="s">
        <v>145</v>
      </c>
      <c r="B73" s="64" t="s">
        <v>146</v>
      </c>
      <c r="C73" s="37">
        <v>4301131011</v>
      </c>
      <c r="D73" s="222">
        <v>4607111034120</v>
      </c>
      <c r="E73" s="222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9" t="s">
        <v>84</v>
      </c>
      <c r="L73" s="38">
        <v>180</v>
      </c>
      <c r="M73" s="25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24"/>
      <c r="O73" s="224"/>
      <c r="P73" s="224"/>
      <c r="Q73" s="225"/>
      <c r="R73" s="40" t="s">
        <v>49</v>
      </c>
      <c r="S73" s="40" t="s">
        <v>49</v>
      </c>
      <c r="T73" s="41" t="s">
        <v>42</v>
      </c>
      <c r="U73" s="59">
        <v>0</v>
      </c>
      <c r="V73" s="56">
        <f>IFERROR(IF(U73="","",U73),"")</f>
        <v>0</v>
      </c>
      <c r="W73" s="42">
        <f>IFERROR(IF(U73="","",U73*0.01788),"")</f>
        <v>0</v>
      </c>
      <c r="X73" s="69" t="s">
        <v>49</v>
      </c>
      <c r="Y73" s="70" t="s">
        <v>49</v>
      </c>
      <c r="AC73" s="74"/>
      <c r="AZ73" s="98" t="s">
        <v>89</v>
      </c>
    </row>
    <row r="74" spans="1:52" x14ac:dyDescent="0.2">
      <c r="A74" s="229"/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30"/>
      <c r="M74" s="226" t="s">
        <v>43</v>
      </c>
      <c r="N74" s="227"/>
      <c r="O74" s="227"/>
      <c r="P74" s="227"/>
      <c r="Q74" s="227"/>
      <c r="R74" s="227"/>
      <c r="S74" s="228"/>
      <c r="T74" s="43" t="s">
        <v>42</v>
      </c>
      <c r="U74" s="44">
        <f>IFERROR(SUM(U72:U73),"0")</f>
        <v>0</v>
      </c>
      <c r="V74" s="44">
        <f>IFERROR(SUM(V72:V73),"0")</f>
        <v>0</v>
      </c>
      <c r="W74" s="44">
        <f>IFERROR(IF(W72="",0,W72),"0")+IFERROR(IF(W73="",0,W73),"0")</f>
        <v>0</v>
      </c>
      <c r="X74" s="68"/>
      <c r="Y74" s="68"/>
    </row>
    <row r="75" spans="1:52" x14ac:dyDescent="0.2">
      <c r="A75" s="229"/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30"/>
      <c r="M75" s="226" t="s">
        <v>43</v>
      </c>
      <c r="N75" s="227"/>
      <c r="O75" s="227"/>
      <c r="P75" s="227"/>
      <c r="Q75" s="227"/>
      <c r="R75" s="227"/>
      <c r="S75" s="228"/>
      <c r="T75" s="43" t="s">
        <v>0</v>
      </c>
      <c r="U75" s="44">
        <f>IFERROR(SUMPRODUCT(U72:U73*H72:H73),"0")</f>
        <v>0</v>
      </c>
      <c r="V75" s="44">
        <f>IFERROR(SUMPRODUCT(V72:V73*H72:H73),"0")</f>
        <v>0</v>
      </c>
      <c r="W75" s="43"/>
      <c r="X75" s="68"/>
      <c r="Y75" s="68"/>
    </row>
    <row r="76" spans="1:52" ht="16.5" customHeight="1" x14ac:dyDescent="0.25">
      <c r="A76" s="220" t="s">
        <v>147</v>
      </c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66"/>
      <c r="Y76" s="66"/>
    </row>
    <row r="77" spans="1:52" ht="14.25" customHeight="1" x14ac:dyDescent="0.25">
      <c r="A77" s="221" t="s">
        <v>138</v>
      </c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67"/>
      <c r="Y77" s="67"/>
    </row>
    <row r="78" spans="1:52" ht="27" customHeight="1" x14ac:dyDescent="0.25">
      <c r="A78" s="64" t="s">
        <v>148</v>
      </c>
      <c r="B78" s="64" t="s">
        <v>149</v>
      </c>
      <c r="C78" s="37">
        <v>4301135121</v>
      </c>
      <c r="D78" s="222">
        <v>4607111036735</v>
      </c>
      <c r="E78" s="222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9" t="s">
        <v>84</v>
      </c>
      <c r="L78" s="38">
        <v>180</v>
      </c>
      <c r="M78" s="25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8" s="224"/>
      <c r="O78" s="224"/>
      <c r="P78" s="224"/>
      <c r="Q78" s="225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ref="V78:V84" si="2">IFERROR(IF(U78="","",U78),"")</f>
        <v>0</v>
      </c>
      <c r="W78" s="42">
        <f t="shared" ref="W78:W84" si="3">IFERROR(IF(U78="","",U78*0.01788),"")</f>
        <v>0</v>
      </c>
      <c r="X78" s="69" t="s">
        <v>49</v>
      </c>
      <c r="Y78" s="70" t="s">
        <v>49</v>
      </c>
      <c r="AC78" s="74"/>
      <c r="AZ78" s="99" t="s">
        <v>89</v>
      </c>
    </row>
    <row r="79" spans="1:52" ht="27" customHeight="1" x14ac:dyDescent="0.25">
      <c r="A79" s="64" t="s">
        <v>150</v>
      </c>
      <c r="B79" s="64" t="s">
        <v>151</v>
      </c>
      <c r="C79" s="37">
        <v>4301135053</v>
      </c>
      <c r="D79" s="222">
        <v>4607111036407</v>
      </c>
      <c r="E79" s="222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9" t="s">
        <v>84</v>
      </c>
      <c r="L79" s="38">
        <v>180</v>
      </c>
      <c r="M79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9" s="224"/>
      <c r="O79" s="224"/>
      <c r="P79" s="224"/>
      <c r="Q79" s="225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74"/>
      <c r="AZ79" s="100" t="s">
        <v>89</v>
      </c>
    </row>
    <row r="80" spans="1:52" ht="16.5" customHeight="1" x14ac:dyDescent="0.25">
      <c r="A80" s="64" t="s">
        <v>152</v>
      </c>
      <c r="B80" s="64" t="s">
        <v>153</v>
      </c>
      <c r="C80" s="37">
        <v>4301135122</v>
      </c>
      <c r="D80" s="222">
        <v>4607111033628</v>
      </c>
      <c r="E80" s="222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84</v>
      </c>
      <c r="L80" s="38">
        <v>180</v>
      </c>
      <c r="M80" s="25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0" s="224"/>
      <c r="O80" s="224"/>
      <c r="P80" s="224"/>
      <c r="Q80" s="225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74"/>
      <c r="AZ80" s="101" t="s">
        <v>89</v>
      </c>
    </row>
    <row r="81" spans="1:52" ht="27" customHeight="1" x14ac:dyDescent="0.25">
      <c r="A81" s="64" t="s">
        <v>154</v>
      </c>
      <c r="B81" s="64" t="s">
        <v>155</v>
      </c>
      <c r="C81" s="37">
        <v>4301130400</v>
      </c>
      <c r="D81" s="222">
        <v>4607111033451</v>
      </c>
      <c r="E81" s="222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84</v>
      </c>
      <c r="L81" s="38">
        <v>180</v>
      </c>
      <c r="M81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1" s="224"/>
      <c r="O81" s="224"/>
      <c r="P81" s="224"/>
      <c r="Q81" s="225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89</v>
      </c>
    </row>
    <row r="82" spans="1:52" ht="27" customHeight="1" x14ac:dyDescent="0.25">
      <c r="A82" s="64" t="s">
        <v>156</v>
      </c>
      <c r="B82" s="64" t="s">
        <v>157</v>
      </c>
      <c r="C82" s="37">
        <v>4301135120</v>
      </c>
      <c r="D82" s="222">
        <v>4607111035141</v>
      </c>
      <c r="E82" s="22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84</v>
      </c>
      <c r="L82" s="38">
        <v>180</v>
      </c>
      <c r="M82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2" s="224"/>
      <c r="O82" s="224"/>
      <c r="P82" s="224"/>
      <c r="Q82" s="225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89</v>
      </c>
    </row>
    <row r="83" spans="1:52" ht="27" customHeight="1" x14ac:dyDescent="0.25">
      <c r="A83" s="64" t="s">
        <v>158</v>
      </c>
      <c r="B83" s="64" t="s">
        <v>159</v>
      </c>
      <c r="C83" s="37">
        <v>4301135111</v>
      </c>
      <c r="D83" s="222">
        <v>4607111035028</v>
      </c>
      <c r="E83" s="222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9" t="s">
        <v>84</v>
      </c>
      <c r="L83" s="38">
        <v>180</v>
      </c>
      <c r="M83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3" s="224"/>
      <c r="O83" s="224"/>
      <c r="P83" s="224"/>
      <c r="Q83" s="225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89</v>
      </c>
    </row>
    <row r="84" spans="1:52" ht="27" customHeight="1" x14ac:dyDescent="0.25">
      <c r="A84" s="64" t="s">
        <v>160</v>
      </c>
      <c r="B84" s="64" t="s">
        <v>161</v>
      </c>
      <c r="C84" s="37">
        <v>4301135109</v>
      </c>
      <c r="D84" s="222">
        <v>4607111033444</v>
      </c>
      <c r="E84" s="222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9" t="s">
        <v>84</v>
      </c>
      <c r="L84" s="38">
        <v>180</v>
      </c>
      <c r="M84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4" s="224"/>
      <c r="O84" s="224"/>
      <c r="P84" s="224"/>
      <c r="Q84" s="225"/>
      <c r="R84" s="40" t="s">
        <v>49</v>
      </c>
      <c r="S84" s="40" t="s">
        <v>49</v>
      </c>
      <c r="T84" s="41" t="s">
        <v>42</v>
      </c>
      <c r="U84" s="59">
        <v>0</v>
      </c>
      <c r="V84" s="56">
        <f t="shared" si="2"/>
        <v>0</v>
      </c>
      <c r="W84" s="42">
        <f t="shared" si="3"/>
        <v>0</v>
      </c>
      <c r="X84" s="69" t="s">
        <v>49</v>
      </c>
      <c r="Y84" s="70" t="s">
        <v>49</v>
      </c>
      <c r="AC84" s="74"/>
      <c r="AZ84" s="105" t="s">
        <v>89</v>
      </c>
    </row>
    <row r="85" spans="1:52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30"/>
      <c r="M85" s="226" t="s">
        <v>43</v>
      </c>
      <c r="N85" s="227"/>
      <c r="O85" s="227"/>
      <c r="P85" s="227"/>
      <c r="Q85" s="227"/>
      <c r="R85" s="227"/>
      <c r="S85" s="228"/>
      <c r="T85" s="43" t="s">
        <v>42</v>
      </c>
      <c r="U85" s="44">
        <f>IFERROR(SUM(U78:U84),"0")</f>
        <v>0</v>
      </c>
      <c r="V85" s="44">
        <f>IFERROR(SUM(V78:V84),"0")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x14ac:dyDescent="0.2">
      <c r="A86" s="229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30"/>
      <c r="M86" s="226" t="s">
        <v>43</v>
      </c>
      <c r="N86" s="227"/>
      <c r="O86" s="227"/>
      <c r="P86" s="227"/>
      <c r="Q86" s="227"/>
      <c r="R86" s="227"/>
      <c r="S86" s="228"/>
      <c r="T86" s="43" t="s">
        <v>0</v>
      </c>
      <c r="U86" s="44">
        <f>IFERROR(SUMPRODUCT(U78:U84*H78:H84),"0")</f>
        <v>0</v>
      </c>
      <c r="V86" s="44">
        <f>IFERROR(SUMPRODUCT(V78:V84*H78:H84),"0")</f>
        <v>0</v>
      </c>
      <c r="W86" s="43"/>
      <c r="X86" s="68"/>
      <c r="Y86" s="68"/>
    </row>
    <row r="87" spans="1:52" ht="16.5" customHeight="1" x14ac:dyDescent="0.25">
      <c r="A87" s="220" t="s">
        <v>162</v>
      </c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66"/>
      <c r="Y87" s="66"/>
    </row>
    <row r="88" spans="1:52" ht="14.25" customHeight="1" x14ac:dyDescent="0.25">
      <c r="A88" s="221" t="s">
        <v>162</v>
      </c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67"/>
      <c r="Y88" s="67"/>
    </row>
    <row r="89" spans="1:52" ht="27" customHeight="1" x14ac:dyDescent="0.25">
      <c r="A89" s="64" t="s">
        <v>163</v>
      </c>
      <c r="B89" s="64" t="s">
        <v>164</v>
      </c>
      <c r="C89" s="37">
        <v>4301136013</v>
      </c>
      <c r="D89" s="222">
        <v>4607025784012</v>
      </c>
      <c r="E89" s="222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9" t="s">
        <v>84</v>
      </c>
      <c r="L89" s="38">
        <v>180</v>
      </c>
      <c r="M89" s="2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9" s="224"/>
      <c r="O89" s="224"/>
      <c r="P89" s="224"/>
      <c r="Q89" s="225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IFERROR(IF(U89="","",U89*0.00936),"")</f>
        <v>0</v>
      </c>
      <c r="X89" s="69" t="s">
        <v>49</v>
      </c>
      <c r="Y89" s="70" t="s">
        <v>49</v>
      </c>
      <c r="AC89" s="74"/>
      <c r="AZ89" s="106" t="s">
        <v>89</v>
      </c>
    </row>
    <row r="90" spans="1:52" ht="27" customHeight="1" x14ac:dyDescent="0.25">
      <c r="A90" s="64" t="s">
        <v>165</v>
      </c>
      <c r="B90" s="64" t="s">
        <v>166</v>
      </c>
      <c r="C90" s="37">
        <v>4301136012</v>
      </c>
      <c r="D90" s="222">
        <v>4607025784319</v>
      </c>
      <c r="E90" s="222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9" t="s">
        <v>84</v>
      </c>
      <c r="L90" s="38">
        <v>180</v>
      </c>
      <c r="M90" s="26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0" s="224"/>
      <c r="O90" s="224"/>
      <c r="P90" s="224"/>
      <c r="Q90" s="225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IFERROR(IF(U90="","",U90*0.01788),"")</f>
        <v>0</v>
      </c>
      <c r="X90" s="69" t="s">
        <v>49</v>
      </c>
      <c r="Y90" s="70" t="s">
        <v>49</v>
      </c>
      <c r="AC90" s="74"/>
      <c r="AZ90" s="107" t="s">
        <v>89</v>
      </c>
    </row>
    <row r="91" spans="1:52" ht="16.5" customHeight="1" x14ac:dyDescent="0.25">
      <c r="A91" s="64" t="s">
        <v>167</v>
      </c>
      <c r="B91" s="64" t="s">
        <v>168</v>
      </c>
      <c r="C91" s="37">
        <v>4301136014</v>
      </c>
      <c r="D91" s="222">
        <v>4607111035370</v>
      </c>
      <c r="E91" s="222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9" t="s">
        <v>84</v>
      </c>
      <c r="L91" s="38">
        <v>180</v>
      </c>
      <c r="M91" s="26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1" s="224"/>
      <c r="O91" s="224"/>
      <c r="P91" s="224"/>
      <c r="Q91" s="225"/>
      <c r="R91" s="40" t="s">
        <v>49</v>
      </c>
      <c r="S91" s="40" t="s">
        <v>49</v>
      </c>
      <c r="T91" s="41" t="s">
        <v>42</v>
      </c>
      <c r="U91" s="59">
        <v>0</v>
      </c>
      <c r="V91" s="56">
        <f>IFERROR(IF(U91="","",U91),"")</f>
        <v>0</v>
      </c>
      <c r="W91" s="42">
        <f>IFERROR(IF(U91="","",U91*0.0155),"")</f>
        <v>0</v>
      </c>
      <c r="X91" s="69" t="s">
        <v>49</v>
      </c>
      <c r="Y91" s="70" t="s">
        <v>49</v>
      </c>
      <c r="AC91" s="74"/>
      <c r="AZ91" s="108" t="s">
        <v>89</v>
      </c>
    </row>
    <row r="92" spans="1:52" x14ac:dyDescent="0.2">
      <c r="A92" s="229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30"/>
      <c r="M92" s="226" t="s">
        <v>43</v>
      </c>
      <c r="N92" s="227"/>
      <c r="O92" s="227"/>
      <c r="P92" s="227"/>
      <c r="Q92" s="227"/>
      <c r="R92" s="227"/>
      <c r="S92" s="228"/>
      <c r="T92" s="43" t="s">
        <v>42</v>
      </c>
      <c r="U92" s="44">
        <f>IFERROR(SUM(U89:U91),"0")</f>
        <v>0</v>
      </c>
      <c r="V92" s="44">
        <f>IFERROR(SUM(V89:V91),"0")</f>
        <v>0</v>
      </c>
      <c r="W92" s="44">
        <f>IFERROR(IF(W89="",0,W89),"0")+IFERROR(IF(W90="",0,W90),"0")+IFERROR(IF(W91="",0,W91),"0")</f>
        <v>0</v>
      </c>
      <c r="X92" s="68"/>
      <c r="Y92" s="68"/>
    </row>
    <row r="93" spans="1:52" x14ac:dyDescent="0.2">
      <c r="A93" s="229"/>
      <c r="B93" s="229"/>
      <c r="C93" s="229"/>
      <c r="D93" s="229"/>
      <c r="E93" s="229"/>
      <c r="F93" s="229"/>
      <c r="G93" s="229"/>
      <c r="H93" s="229"/>
      <c r="I93" s="229"/>
      <c r="J93" s="229"/>
      <c r="K93" s="229"/>
      <c r="L93" s="230"/>
      <c r="M93" s="226" t="s">
        <v>43</v>
      </c>
      <c r="N93" s="227"/>
      <c r="O93" s="227"/>
      <c r="P93" s="227"/>
      <c r="Q93" s="227"/>
      <c r="R93" s="227"/>
      <c r="S93" s="228"/>
      <c r="T93" s="43" t="s">
        <v>0</v>
      </c>
      <c r="U93" s="44">
        <f>IFERROR(SUMPRODUCT(U89:U91*H89:H91),"0")</f>
        <v>0</v>
      </c>
      <c r="V93" s="44">
        <f>IFERROR(SUMPRODUCT(V89:V91*H89:H91),"0")</f>
        <v>0</v>
      </c>
      <c r="W93" s="43"/>
      <c r="X93" s="68"/>
      <c r="Y93" s="68"/>
    </row>
    <row r="94" spans="1:52" ht="16.5" customHeight="1" x14ac:dyDescent="0.25">
      <c r="A94" s="220" t="s">
        <v>169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66"/>
      <c r="Y94" s="66"/>
    </row>
    <row r="95" spans="1:52" ht="14.25" customHeight="1" x14ac:dyDescent="0.25">
      <c r="A95" s="221" t="s">
        <v>81</v>
      </c>
      <c r="B95" s="221"/>
      <c r="C95" s="221"/>
      <c r="D95" s="221"/>
      <c r="E95" s="221"/>
      <c r="F95" s="221"/>
      <c r="G95" s="221"/>
      <c r="H95" s="221"/>
      <c r="I95" s="221"/>
      <c r="J95" s="221"/>
      <c r="K95" s="221"/>
      <c r="L95" s="221"/>
      <c r="M95" s="221"/>
      <c r="N95" s="221"/>
      <c r="O95" s="221"/>
      <c r="P95" s="221"/>
      <c r="Q95" s="221"/>
      <c r="R95" s="221"/>
      <c r="S95" s="221"/>
      <c r="T95" s="221"/>
      <c r="U95" s="221"/>
      <c r="V95" s="221"/>
      <c r="W95" s="221"/>
      <c r="X95" s="67"/>
      <c r="Y95" s="67"/>
    </row>
    <row r="96" spans="1:52" ht="27" customHeight="1" x14ac:dyDescent="0.25">
      <c r="A96" s="64" t="s">
        <v>170</v>
      </c>
      <c r="B96" s="64" t="s">
        <v>171</v>
      </c>
      <c r="C96" s="37">
        <v>4301070975</v>
      </c>
      <c r="D96" s="222">
        <v>4607111033970</v>
      </c>
      <c r="E96" s="222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9" t="s">
        <v>84</v>
      </c>
      <c r="L96" s="38">
        <v>180</v>
      </c>
      <c r="M96" s="263" t="s">
        <v>172</v>
      </c>
      <c r="N96" s="224"/>
      <c r="O96" s="224"/>
      <c r="P96" s="224"/>
      <c r="Q96" s="225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09" t="s">
        <v>69</v>
      </c>
    </row>
    <row r="97" spans="1:52" ht="27" customHeight="1" x14ac:dyDescent="0.25">
      <c r="A97" s="64" t="s">
        <v>173</v>
      </c>
      <c r="B97" s="64" t="s">
        <v>174</v>
      </c>
      <c r="C97" s="37">
        <v>4301070976</v>
      </c>
      <c r="D97" s="222">
        <v>4607111034144</v>
      </c>
      <c r="E97" s="222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9" t="s">
        <v>84</v>
      </c>
      <c r="L97" s="38">
        <v>180</v>
      </c>
      <c r="M97" s="264" t="s">
        <v>175</v>
      </c>
      <c r="N97" s="224"/>
      <c r="O97" s="224"/>
      <c r="P97" s="224"/>
      <c r="Q97" s="225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74"/>
      <c r="AZ97" s="110" t="s">
        <v>69</v>
      </c>
    </row>
    <row r="98" spans="1:52" ht="27" customHeight="1" x14ac:dyDescent="0.25">
      <c r="A98" s="64" t="s">
        <v>176</v>
      </c>
      <c r="B98" s="64" t="s">
        <v>177</v>
      </c>
      <c r="C98" s="37">
        <v>4301070973</v>
      </c>
      <c r="D98" s="222">
        <v>4607111033987</v>
      </c>
      <c r="E98" s="222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9" t="s">
        <v>84</v>
      </c>
      <c r="L98" s="38">
        <v>180</v>
      </c>
      <c r="M98" s="265" t="s">
        <v>178</v>
      </c>
      <c r="N98" s="224"/>
      <c r="O98" s="224"/>
      <c r="P98" s="224"/>
      <c r="Q98" s="225"/>
      <c r="R98" s="40" t="s">
        <v>49</v>
      </c>
      <c r="S98" s="40" t="s">
        <v>49</v>
      </c>
      <c r="T98" s="41" t="s">
        <v>42</v>
      </c>
      <c r="U98" s="59">
        <v>0</v>
      </c>
      <c r="V98" s="56">
        <f>IFERROR(IF(U98="","",U98),"")</f>
        <v>0</v>
      </c>
      <c r="W98" s="42">
        <f>IFERROR(IF(U98="","",U98*0.0155),"")</f>
        <v>0</v>
      </c>
      <c r="X98" s="69" t="s">
        <v>49</v>
      </c>
      <c r="Y98" s="70" t="s">
        <v>49</v>
      </c>
      <c r="AC98" s="74"/>
      <c r="AZ98" s="111" t="s">
        <v>69</v>
      </c>
    </row>
    <row r="99" spans="1:52" ht="27" customHeight="1" x14ac:dyDescent="0.25">
      <c r="A99" s="64" t="s">
        <v>179</v>
      </c>
      <c r="B99" s="64" t="s">
        <v>180</v>
      </c>
      <c r="C99" s="37">
        <v>4301070974</v>
      </c>
      <c r="D99" s="222">
        <v>4607111034151</v>
      </c>
      <c r="E99" s="222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9" t="s">
        <v>84</v>
      </c>
      <c r="L99" s="38">
        <v>180</v>
      </c>
      <c r="M99" s="266" t="s">
        <v>181</v>
      </c>
      <c r="N99" s="224"/>
      <c r="O99" s="224"/>
      <c r="P99" s="224"/>
      <c r="Q99" s="225"/>
      <c r="R99" s="40" t="s">
        <v>49</v>
      </c>
      <c r="S99" s="40" t="s">
        <v>49</v>
      </c>
      <c r="T99" s="41" t="s">
        <v>42</v>
      </c>
      <c r="U99" s="59">
        <v>0</v>
      </c>
      <c r="V99" s="56">
        <f>IFERROR(IF(U99="","",U99),"")</f>
        <v>0</v>
      </c>
      <c r="W99" s="42">
        <f>IFERROR(IF(U99="","",U99*0.0155),"")</f>
        <v>0</v>
      </c>
      <c r="X99" s="69" t="s">
        <v>49</v>
      </c>
      <c r="Y99" s="70" t="s">
        <v>49</v>
      </c>
      <c r="AC99" s="74"/>
      <c r="AZ99" s="112" t="s">
        <v>69</v>
      </c>
    </row>
    <row r="100" spans="1:52" x14ac:dyDescent="0.2">
      <c r="A100" s="229"/>
      <c r="B100" s="229"/>
      <c r="C100" s="229"/>
      <c r="D100" s="229"/>
      <c r="E100" s="229"/>
      <c r="F100" s="229"/>
      <c r="G100" s="229"/>
      <c r="H100" s="229"/>
      <c r="I100" s="229"/>
      <c r="J100" s="229"/>
      <c r="K100" s="229"/>
      <c r="L100" s="230"/>
      <c r="M100" s="226" t="s">
        <v>43</v>
      </c>
      <c r="N100" s="227"/>
      <c r="O100" s="227"/>
      <c r="P100" s="227"/>
      <c r="Q100" s="227"/>
      <c r="R100" s="227"/>
      <c r="S100" s="228"/>
      <c r="T100" s="43" t="s">
        <v>42</v>
      </c>
      <c r="U100" s="44">
        <f>IFERROR(SUM(U96:U99),"0")</f>
        <v>0</v>
      </c>
      <c r="V100" s="44">
        <f>IFERROR(SUM(V96:V99),"0")</f>
        <v>0</v>
      </c>
      <c r="W100" s="44">
        <f>IFERROR(IF(W96="",0,W96),"0")+IFERROR(IF(W97="",0,W97),"0")+IFERROR(IF(W98="",0,W98),"0")+IFERROR(IF(W99="",0,W99),"0")</f>
        <v>0</v>
      </c>
      <c r="X100" s="68"/>
      <c r="Y100" s="68"/>
    </row>
    <row r="101" spans="1:52" x14ac:dyDescent="0.2">
      <c r="A101" s="229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30"/>
      <c r="M101" s="226" t="s">
        <v>43</v>
      </c>
      <c r="N101" s="227"/>
      <c r="O101" s="227"/>
      <c r="P101" s="227"/>
      <c r="Q101" s="227"/>
      <c r="R101" s="227"/>
      <c r="S101" s="228"/>
      <c r="T101" s="43" t="s">
        <v>0</v>
      </c>
      <c r="U101" s="44">
        <f>IFERROR(SUMPRODUCT(U96:U99*H96:H99),"0")</f>
        <v>0</v>
      </c>
      <c r="V101" s="44">
        <f>IFERROR(SUMPRODUCT(V96:V99*H96:H99),"0")</f>
        <v>0</v>
      </c>
      <c r="W101" s="43"/>
      <c r="X101" s="68"/>
      <c r="Y101" s="68"/>
    </row>
    <row r="102" spans="1:52" ht="16.5" customHeight="1" x14ac:dyDescent="0.25">
      <c r="A102" s="220" t="s">
        <v>182</v>
      </c>
      <c r="B102" s="220"/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66"/>
      <c r="Y102" s="66"/>
    </row>
    <row r="103" spans="1:52" ht="14.25" customHeight="1" x14ac:dyDescent="0.25">
      <c r="A103" s="221" t="s">
        <v>138</v>
      </c>
      <c r="B103" s="221"/>
      <c r="C103" s="221"/>
      <c r="D103" s="221"/>
      <c r="E103" s="221"/>
      <c r="F103" s="221"/>
      <c r="G103" s="221"/>
      <c r="H103" s="221"/>
      <c r="I103" s="221"/>
      <c r="J103" s="221"/>
      <c r="K103" s="221"/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67"/>
      <c r="Y103" s="67"/>
    </row>
    <row r="104" spans="1:52" ht="27" customHeight="1" x14ac:dyDescent="0.25">
      <c r="A104" s="64" t="s">
        <v>183</v>
      </c>
      <c r="B104" s="64" t="s">
        <v>184</v>
      </c>
      <c r="C104" s="37">
        <v>4301135162</v>
      </c>
      <c r="D104" s="222">
        <v>4607111034014</v>
      </c>
      <c r="E104" s="222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84</v>
      </c>
      <c r="L104" s="38">
        <v>180</v>
      </c>
      <c r="M104" s="26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4" s="224"/>
      <c r="O104" s="224"/>
      <c r="P104" s="224"/>
      <c r="Q104" s="225"/>
      <c r="R104" s="40" t="s">
        <v>49</v>
      </c>
      <c r="S104" s="40" t="s">
        <v>49</v>
      </c>
      <c r="T104" s="41" t="s">
        <v>42</v>
      </c>
      <c r="U104" s="59">
        <v>0</v>
      </c>
      <c r="V104" s="56">
        <f>IFERROR(IF(U104="","",U104),"")</f>
        <v>0</v>
      </c>
      <c r="W104" s="42">
        <f>IFERROR(IF(U104="","",U104*0.01788),"")</f>
        <v>0</v>
      </c>
      <c r="X104" s="69" t="s">
        <v>49</v>
      </c>
      <c r="Y104" s="70" t="s">
        <v>49</v>
      </c>
      <c r="AC104" s="74"/>
      <c r="AZ104" s="113" t="s">
        <v>89</v>
      </c>
    </row>
    <row r="105" spans="1:52" ht="27" customHeight="1" x14ac:dyDescent="0.25">
      <c r="A105" s="64" t="s">
        <v>185</v>
      </c>
      <c r="B105" s="64" t="s">
        <v>186</v>
      </c>
      <c r="C105" s="37">
        <v>4301135117</v>
      </c>
      <c r="D105" s="222">
        <v>4607111033994</v>
      </c>
      <c r="E105" s="222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9" t="s">
        <v>84</v>
      </c>
      <c r="L105" s="38">
        <v>180</v>
      </c>
      <c r="M105" s="26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5" s="224"/>
      <c r="O105" s="224"/>
      <c r="P105" s="224"/>
      <c r="Q105" s="225"/>
      <c r="R105" s="40" t="s">
        <v>49</v>
      </c>
      <c r="S105" s="40" t="s">
        <v>49</v>
      </c>
      <c r="T105" s="41" t="s">
        <v>42</v>
      </c>
      <c r="U105" s="59">
        <v>0</v>
      </c>
      <c r="V105" s="56">
        <f>IFERROR(IF(U105="","",U105),"")</f>
        <v>0</v>
      </c>
      <c r="W105" s="42">
        <f>IFERROR(IF(U105="","",U105*0.01788),"")</f>
        <v>0</v>
      </c>
      <c r="X105" s="69" t="s">
        <v>49</v>
      </c>
      <c r="Y105" s="70" t="s">
        <v>49</v>
      </c>
      <c r="AC105" s="74"/>
      <c r="AZ105" s="114" t="s">
        <v>89</v>
      </c>
    </row>
    <row r="106" spans="1:52" x14ac:dyDescent="0.2">
      <c r="A106" s="229"/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30"/>
      <c r="M106" s="226" t="s">
        <v>43</v>
      </c>
      <c r="N106" s="227"/>
      <c r="O106" s="227"/>
      <c r="P106" s="227"/>
      <c r="Q106" s="227"/>
      <c r="R106" s="227"/>
      <c r="S106" s="228"/>
      <c r="T106" s="43" t="s">
        <v>42</v>
      </c>
      <c r="U106" s="44">
        <f>IFERROR(SUM(U104:U105),"0")</f>
        <v>0</v>
      </c>
      <c r="V106" s="44">
        <f>IFERROR(SUM(V104:V105),"0")</f>
        <v>0</v>
      </c>
      <c r="W106" s="44">
        <f>IFERROR(IF(W104="",0,W104),"0")+IFERROR(IF(W105="",0,W105),"0")</f>
        <v>0</v>
      </c>
      <c r="X106" s="68"/>
      <c r="Y106" s="68"/>
    </row>
    <row r="107" spans="1:52" x14ac:dyDescent="0.2">
      <c r="A107" s="229"/>
      <c r="B107" s="229"/>
      <c r="C107" s="229"/>
      <c r="D107" s="229"/>
      <c r="E107" s="229"/>
      <c r="F107" s="229"/>
      <c r="G107" s="229"/>
      <c r="H107" s="229"/>
      <c r="I107" s="229"/>
      <c r="J107" s="229"/>
      <c r="K107" s="229"/>
      <c r="L107" s="230"/>
      <c r="M107" s="226" t="s">
        <v>43</v>
      </c>
      <c r="N107" s="227"/>
      <c r="O107" s="227"/>
      <c r="P107" s="227"/>
      <c r="Q107" s="227"/>
      <c r="R107" s="227"/>
      <c r="S107" s="228"/>
      <c r="T107" s="43" t="s">
        <v>0</v>
      </c>
      <c r="U107" s="44">
        <f>IFERROR(SUMPRODUCT(U104:U105*H104:H105),"0")</f>
        <v>0</v>
      </c>
      <c r="V107" s="44">
        <f>IFERROR(SUMPRODUCT(V104:V105*H104:H105),"0")</f>
        <v>0</v>
      </c>
      <c r="W107" s="43"/>
      <c r="X107" s="68"/>
      <c r="Y107" s="68"/>
    </row>
    <row r="108" spans="1:52" ht="16.5" customHeight="1" x14ac:dyDescent="0.25">
      <c r="A108" s="220" t="s">
        <v>187</v>
      </c>
      <c r="B108" s="220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66"/>
      <c r="Y108" s="66"/>
    </row>
    <row r="109" spans="1:52" ht="14.25" customHeight="1" x14ac:dyDescent="0.25">
      <c r="A109" s="221" t="s">
        <v>138</v>
      </c>
      <c r="B109" s="221"/>
      <c r="C109" s="221"/>
      <c r="D109" s="221"/>
      <c r="E109" s="221"/>
      <c r="F109" s="221"/>
      <c r="G109" s="221"/>
      <c r="H109" s="221"/>
      <c r="I109" s="221"/>
      <c r="J109" s="221"/>
      <c r="K109" s="221"/>
      <c r="L109" s="221"/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67"/>
      <c r="Y109" s="67"/>
    </row>
    <row r="110" spans="1:52" ht="16.5" customHeight="1" x14ac:dyDescent="0.25">
      <c r="A110" s="64" t="s">
        <v>188</v>
      </c>
      <c r="B110" s="64" t="s">
        <v>189</v>
      </c>
      <c r="C110" s="37">
        <v>4301135112</v>
      </c>
      <c r="D110" s="222">
        <v>4607111034199</v>
      </c>
      <c r="E110" s="222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9" t="s">
        <v>84</v>
      </c>
      <c r="L110" s="38">
        <v>180</v>
      </c>
      <c r="M110" s="26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0" s="224"/>
      <c r="O110" s="224"/>
      <c r="P110" s="224"/>
      <c r="Q110" s="225"/>
      <c r="R110" s="40" t="s">
        <v>49</v>
      </c>
      <c r="S110" s="40" t="s">
        <v>49</v>
      </c>
      <c r="T110" s="41" t="s">
        <v>42</v>
      </c>
      <c r="U110" s="59">
        <v>0</v>
      </c>
      <c r="V110" s="56">
        <f>IFERROR(IF(U110="","",U110),"")</f>
        <v>0</v>
      </c>
      <c r="W110" s="42">
        <f>IFERROR(IF(U110="","",U110*0.01788),"")</f>
        <v>0</v>
      </c>
      <c r="X110" s="69" t="s">
        <v>49</v>
      </c>
      <c r="Y110" s="70" t="s">
        <v>49</v>
      </c>
      <c r="AC110" s="74"/>
      <c r="AZ110" s="115" t="s">
        <v>89</v>
      </c>
    </row>
    <row r="111" spans="1:52" x14ac:dyDescent="0.2">
      <c r="A111" s="229"/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30"/>
      <c r="M111" s="226" t="s">
        <v>43</v>
      </c>
      <c r="N111" s="227"/>
      <c r="O111" s="227"/>
      <c r="P111" s="227"/>
      <c r="Q111" s="227"/>
      <c r="R111" s="227"/>
      <c r="S111" s="228"/>
      <c r="T111" s="43" t="s">
        <v>42</v>
      </c>
      <c r="U111" s="44">
        <f>IFERROR(SUM(U110:U110),"0")</f>
        <v>0</v>
      </c>
      <c r="V111" s="44">
        <f>IFERROR(SUM(V110:V110),"0")</f>
        <v>0</v>
      </c>
      <c r="W111" s="44">
        <f>IFERROR(IF(W110="",0,W110),"0")</f>
        <v>0</v>
      </c>
      <c r="X111" s="68"/>
      <c r="Y111" s="68"/>
    </row>
    <row r="112" spans="1:52" x14ac:dyDescent="0.2">
      <c r="A112" s="229"/>
      <c r="B112" s="229"/>
      <c r="C112" s="229"/>
      <c r="D112" s="229"/>
      <c r="E112" s="229"/>
      <c r="F112" s="229"/>
      <c r="G112" s="229"/>
      <c r="H112" s="229"/>
      <c r="I112" s="229"/>
      <c r="J112" s="229"/>
      <c r="K112" s="229"/>
      <c r="L112" s="230"/>
      <c r="M112" s="226" t="s">
        <v>43</v>
      </c>
      <c r="N112" s="227"/>
      <c r="O112" s="227"/>
      <c r="P112" s="227"/>
      <c r="Q112" s="227"/>
      <c r="R112" s="227"/>
      <c r="S112" s="228"/>
      <c r="T112" s="43" t="s">
        <v>0</v>
      </c>
      <c r="U112" s="44">
        <f>IFERROR(SUMPRODUCT(U110:U110*H110:H110),"0")</f>
        <v>0</v>
      </c>
      <c r="V112" s="44">
        <f>IFERROR(SUMPRODUCT(V110:V110*H110:H110),"0")</f>
        <v>0</v>
      </c>
      <c r="W112" s="43"/>
      <c r="X112" s="68"/>
      <c r="Y112" s="68"/>
    </row>
    <row r="113" spans="1:52" ht="16.5" customHeight="1" x14ac:dyDescent="0.25">
      <c r="A113" s="220" t="s">
        <v>190</v>
      </c>
      <c r="B113" s="220"/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66"/>
      <c r="Y113" s="66"/>
    </row>
    <row r="114" spans="1:52" ht="14.25" customHeight="1" x14ac:dyDescent="0.25">
      <c r="A114" s="221" t="s">
        <v>138</v>
      </c>
      <c r="B114" s="221"/>
      <c r="C114" s="221"/>
      <c r="D114" s="221"/>
      <c r="E114" s="221"/>
      <c r="F114" s="221"/>
      <c r="G114" s="221"/>
      <c r="H114" s="221"/>
      <c r="I114" s="221"/>
      <c r="J114" s="221"/>
      <c r="K114" s="221"/>
      <c r="L114" s="221"/>
      <c r="M114" s="221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67"/>
      <c r="Y114" s="67"/>
    </row>
    <row r="115" spans="1:52" ht="27" customHeight="1" x14ac:dyDescent="0.25">
      <c r="A115" s="64" t="s">
        <v>191</v>
      </c>
      <c r="B115" s="64" t="s">
        <v>192</v>
      </c>
      <c r="C115" s="37">
        <v>4301130006</v>
      </c>
      <c r="D115" s="222">
        <v>4607111034670</v>
      </c>
      <c r="E115" s="222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84</v>
      </c>
      <c r="L115" s="38">
        <v>180</v>
      </c>
      <c r="M115" s="27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5" s="224"/>
      <c r="O115" s="224"/>
      <c r="P115" s="224"/>
      <c r="Q115" s="225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193</v>
      </c>
      <c r="Y115" s="70" t="s">
        <v>49</v>
      </c>
      <c r="AC115" s="74"/>
      <c r="AZ115" s="116" t="s">
        <v>89</v>
      </c>
    </row>
    <row r="116" spans="1:52" ht="27" customHeight="1" x14ac:dyDescent="0.25">
      <c r="A116" s="64" t="s">
        <v>194</v>
      </c>
      <c r="B116" s="64" t="s">
        <v>195</v>
      </c>
      <c r="C116" s="37">
        <v>4301130003</v>
      </c>
      <c r="D116" s="222">
        <v>4607111034687</v>
      </c>
      <c r="E116" s="222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9" t="s">
        <v>84</v>
      </c>
      <c r="L116" s="38">
        <v>180</v>
      </c>
      <c r="M116" s="271" t="s">
        <v>196</v>
      </c>
      <c r="N116" s="224"/>
      <c r="O116" s="224"/>
      <c r="P116" s="224"/>
      <c r="Q116" s="225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IFERROR(IF(U116="","",U116*0.00936),"")</f>
        <v>0</v>
      </c>
      <c r="X116" s="69" t="s">
        <v>193</v>
      </c>
      <c r="Y116" s="70" t="s">
        <v>49</v>
      </c>
      <c r="AC116" s="74"/>
      <c r="AZ116" s="117" t="s">
        <v>89</v>
      </c>
    </row>
    <row r="117" spans="1:52" ht="27" customHeight="1" x14ac:dyDescent="0.25">
      <c r="A117" s="64" t="s">
        <v>197</v>
      </c>
      <c r="B117" s="64" t="s">
        <v>198</v>
      </c>
      <c r="C117" s="37">
        <v>4301135115</v>
      </c>
      <c r="D117" s="222">
        <v>4607111034380</v>
      </c>
      <c r="E117" s="222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9" t="s">
        <v>84</v>
      </c>
      <c r="L117" s="38">
        <v>180</v>
      </c>
      <c r="M117" s="27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7" s="224"/>
      <c r="O117" s="224"/>
      <c r="P117" s="224"/>
      <c r="Q117" s="225"/>
      <c r="R117" s="40" t="s">
        <v>49</v>
      </c>
      <c r="S117" s="40" t="s">
        <v>49</v>
      </c>
      <c r="T117" s="41" t="s">
        <v>42</v>
      </c>
      <c r="U117" s="59">
        <v>0</v>
      </c>
      <c r="V117" s="56">
        <f>IFERROR(IF(U117="","",U117),"")</f>
        <v>0</v>
      </c>
      <c r="W117" s="42">
        <f>IFERROR(IF(U117="","",U117*0.01788),"")</f>
        <v>0</v>
      </c>
      <c r="X117" s="69" t="s">
        <v>49</v>
      </c>
      <c r="Y117" s="70" t="s">
        <v>49</v>
      </c>
      <c r="AC117" s="74"/>
      <c r="AZ117" s="118" t="s">
        <v>89</v>
      </c>
    </row>
    <row r="118" spans="1:52" ht="27" customHeight="1" x14ac:dyDescent="0.25">
      <c r="A118" s="64" t="s">
        <v>199</v>
      </c>
      <c r="B118" s="64" t="s">
        <v>200</v>
      </c>
      <c r="C118" s="37">
        <v>4301135114</v>
      </c>
      <c r="D118" s="222">
        <v>4607111034397</v>
      </c>
      <c r="E118" s="222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9" t="s">
        <v>84</v>
      </c>
      <c r="L118" s="38">
        <v>180</v>
      </c>
      <c r="M118" s="27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8" s="224"/>
      <c r="O118" s="224"/>
      <c r="P118" s="224"/>
      <c r="Q118" s="225"/>
      <c r="R118" s="40" t="s">
        <v>49</v>
      </c>
      <c r="S118" s="40" t="s">
        <v>49</v>
      </c>
      <c r="T118" s="41" t="s">
        <v>42</v>
      </c>
      <c r="U118" s="59">
        <v>0</v>
      </c>
      <c r="V118" s="56">
        <f>IFERROR(IF(U118="","",U118),"")</f>
        <v>0</v>
      </c>
      <c r="W118" s="42">
        <f>IFERROR(IF(U118="","",U118*0.01788),"")</f>
        <v>0</v>
      </c>
      <c r="X118" s="69" t="s">
        <v>49</v>
      </c>
      <c r="Y118" s="70" t="s">
        <v>49</v>
      </c>
      <c r="AC118" s="74"/>
      <c r="AZ118" s="119" t="s">
        <v>89</v>
      </c>
    </row>
    <row r="119" spans="1:52" x14ac:dyDescent="0.2">
      <c r="A119" s="229"/>
      <c r="B119" s="229"/>
      <c r="C119" s="229"/>
      <c r="D119" s="229"/>
      <c r="E119" s="229"/>
      <c r="F119" s="229"/>
      <c r="G119" s="229"/>
      <c r="H119" s="229"/>
      <c r="I119" s="229"/>
      <c r="J119" s="229"/>
      <c r="K119" s="229"/>
      <c r="L119" s="230"/>
      <c r="M119" s="226" t="s">
        <v>43</v>
      </c>
      <c r="N119" s="227"/>
      <c r="O119" s="227"/>
      <c r="P119" s="227"/>
      <c r="Q119" s="227"/>
      <c r="R119" s="227"/>
      <c r="S119" s="228"/>
      <c r="T119" s="43" t="s">
        <v>42</v>
      </c>
      <c r="U119" s="44">
        <f>IFERROR(SUM(U115:U118),"0")</f>
        <v>0</v>
      </c>
      <c r="V119" s="44">
        <f>IFERROR(SUM(V115:V118),"0")</f>
        <v>0</v>
      </c>
      <c r="W119" s="44">
        <f>IFERROR(IF(W115="",0,W115),"0")+IFERROR(IF(W116="",0,W116),"0")+IFERROR(IF(W117="",0,W117),"0")+IFERROR(IF(W118="",0,W118),"0")</f>
        <v>0</v>
      </c>
      <c r="X119" s="68"/>
      <c r="Y119" s="68"/>
    </row>
    <row r="120" spans="1:52" x14ac:dyDescent="0.2">
      <c r="A120" s="229"/>
      <c r="B120" s="229"/>
      <c r="C120" s="229"/>
      <c r="D120" s="229"/>
      <c r="E120" s="229"/>
      <c r="F120" s="229"/>
      <c r="G120" s="229"/>
      <c r="H120" s="229"/>
      <c r="I120" s="229"/>
      <c r="J120" s="229"/>
      <c r="K120" s="229"/>
      <c r="L120" s="230"/>
      <c r="M120" s="226" t="s">
        <v>43</v>
      </c>
      <c r="N120" s="227"/>
      <c r="O120" s="227"/>
      <c r="P120" s="227"/>
      <c r="Q120" s="227"/>
      <c r="R120" s="227"/>
      <c r="S120" s="228"/>
      <c r="T120" s="43" t="s">
        <v>0</v>
      </c>
      <c r="U120" s="44">
        <f>IFERROR(SUMPRODUCT(U115:U118*H115:H118),"0")</f>
        <v>0</v>
      </c>
      <c r="V120" s="44">
        <f>IFERROR(SUMPRODUCT(V115:V118*H115:H118),"0")</f>
        <v>0</v>
      </c>
      <c r="W120" s="43"/>
      <c r="X120" s="68"/>
      <c r="Y120" s="68"/>
    </row>
    <row r="121" spans="1:52" ht="16.5" customHeight="1" x14ac:dyDescent="0.25">
      <c r="A121" s="220" t="s">
        <v>201</v>
      </c>
      <c r="B121" s="220"/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66"/>
      <c r="Y121" s="66"/>
    </row>
    <row r="122" spans="1:52" ht="14.25" customHeight="1" x14ac:dyDescent="0.25">
      <c r="A122" s="221" t="s">
        <v>138</v>
      </c>
      <c r="B122" s="221"/>
      <c r="C122" s="221"/>
      <c r="D122" s="221"/>
      <c r="E122" s="221"/>
      <c r="F122" s="221"/>
      <c r="G122" s="221"/>
      <c r="H122" s="221"/>
      <c r="I122" s="221"/>
      <c r="J122" s="221"/>
      <c r="K122" s="221"/>
      <c r="L122" s="221"/>
      <c r="M122" s="221"/>
      <c r="N122" s="221"/>
      <c r="O122" s="221"/>
      <c r="P122" s="221"/>
      <c r="Q122" s="221"/>
      <c r="R122" s="221"/>
      <c r="S122" s="221"/>
      <c r="T122" s="221"/>
      <c r="U122" s="221"/>
      <c r="V122" s="221"/>
      <c r="W122" s="221"/>
      <c r="X122" s="67"/>
      <c r="Y122" s="67"/>
    </row>
    <row r="123" spans="1:52" ht="27" customHeight="1" x14ac:dyDescent="0.25">
      <c r="A123" s="64" t="s">
        <v>202</v>
      </c>
      <c r="B123" s="64" t="s">
        <v>203</v>
      </c>
      <c r="C123" s="37">
        <v>4301135134</v>
      </c>
      <c r="D123" s="222">
        <v>4607111035806</v>
      </c>
      <c r="E123" s="222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9" t="s">
        <v>84</v>
      </c>
      <c r="L123" s="38">
        <v>180</v>
      </c>
      <c r="M123" s="27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3" s="224"/>
      <c r="O123" s="224"/>
      <c r="P123" s="224"/>
      <c r="Q123" s="225"/>
      <c r="R123" s="40" t="s">
        <v>49</v>
      </c>
      <c r="S123" s="40" t="s">
        <v>49</v>
      </c>
      <c r="T123" s="41" t="s">
        <v>42</v>
      </c>
      <c r="U123" s="59">
        <v>0</v>
      </c>
      <c r="V123" s="56">
        <f>IFERROR(IF(U123="","",U123),"")</f>
        <v>0</v>
      </c>
      <c r="W123" s="42">
        <f>IFERROR(IF(U123="","",U123*0.01788),"")</f>
        <v>0</v>
      </c>
      <c r="X123" s="69" t="s">
        <v>49</v>
      </c>
      <c r="Y123" s="70" t="s">
        <v>49</v>
      </c>
      <c r="AC123" s="74"/>
      <c r="AZ123" s="120" t="s">
        <v>89</v>
      </c>
    </row>
    <row r="124" spans="1:52" x14ac:dyDescent="0.2">
      <c r="A124" s="229"/>
      <c r="B124" s="229"/>
      <c r="C124" s="229"/>
      <c r="D124" s="229"/>
      <c r="E124" s="229"/>
      <c r="F124" s="229"/>
      <c r="G124" s="229"/>
      <c r="H124" s="229"/>
      <c r="I124" s="229"/>
      <c r="J124" s="229"/>
      <c r="K124" s="229"/>
      <c r="L124" s="230"/>
      <c r="M124" s="226" t="s">
        <v>43</v>
      </c>
      <c r="N124" s="227"/>
      <c r="O124" s="227"/>
      <c r="P124" s="227"/>
      <c r="Q124" s="227"/>
      <c r="R124" s="227"/>
      <c r="S124" s="228"/>
      <c r="T124" s="43" t="s">
        <v>42</v>
      </c>
      <c r="U124" s="44">
        <f>IFERROR(SUM(U123:U123),"0")</f>
        <v>0</v>
      </c>
      <c r="V124" s="44">
        <f>IFERROR(SUM(V123:V123),"0")</f>
        <v>0</v>
      </c>
      <c r="W124" s="44">
        <f>IFERROR(IF(W123="",0,W123),"0")</f>
        <v>0</v>
      </c>
      <c r="X124" s="68"/>
      <c r="Y124" s="68"/>
    </row>
    <row r="125" spans="1:52" x14ac:dyDescent="0.2">
      <c r="A125" s="229"/>
      <c r="B125" s="229"/>
      <c r="C125" s="229"/>
      <c r="D125" s="229"/>
      <c r="E125" s="229"/>
      <c r="F125" s="229"/>
      <c r="G125" s="229"/>
      <c r="H125" s="229"/>
      <c r="I125" s="229"/>
      <c r="J125" s="229"/>
      <c r="K125" s="229"/>
      <c r="L125" s="230"/>
      <c r="M125" s="226" t="s">
        <v>43</v>
      </c>
      <c r="N125" s="227"/>
      <c r="O125" s="227"/>
      <c r="P125" s="227"/>
      <c r="Q125" s="227"/>
      <c r="R125" s="227"/>
      <c r="S125" s="228"/>
      <c r="T125" s="43" t="s">
        <v>0</v>
      </c>
      <c r="U125" s="44">
        <f>IFERROR(SUMPRODUCT(U123:U123*H123:H123),"0")</f>
        <v>0</v>
      </c>
      <c r="V125" s="44">
        <f>IFERROR(SUMPRODUCT(V123:V123*H123:H123),"0")</f>
        <v>0</v>
      </c>
      <c r="W125" s="43"/>
      <c r="X125" s="68"/>
      <c r="Y125" s="68"/>
    </row>
    <row r="126" spans="1:52" ht="16.5" customHeight="1" x14ac:dyDescent="0.25">
      <c r="A126" s="220" t="s">
        <v>204</v>
      </c>
      <c r="B126" s="220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66"/>
      <c r="Y126" s="66"/>
    </row>
    <row r="127" spans="1:52" ht="14.25" customHeight="1" x14ac:dyDescent="0.25">
      <c r="A127" s="221" t="s">
        <v>205</v>
      </c>
      <c r="B127" s="221"/>
      <c r="C127" s="221"/>
      <c r="D127" s="221"/>
      <c r="E127" s="221"/>
      <c r="F127" s="221"/>
      <c r="G127" s="221"/>
      <c r="H127" s="221"/>
      <c r="I127" s="221"/>
      <c r="J127" s="221"/>
      <c r="K127" s="221"/>
      <c r="L127" s="221"/>
      <c r="M127" s="221"/>
      <c r="N127" s="221"/>
      <c r="O127" s="221"/>
      <c r="P127" s="221"/>
      <c r="Q127" s="221"/>
      <c r="R127" s="221"/>
      <c r="S127" s="221"/>
      <c r="T127" s="221"/>
      <c r="U127" s="221"/>
      <c r="V127" s="221"/>
      <c r="W127" s="221"/>
      <c r="X127" s="67"/>
      <c r="Y127" s="67"/>
    </row>
    <row r="128" spans="1:52" ht="27" customHeight="1" x14ac:dyDescent="0.25">
      <c r="A128" s="64" t="s">
        <v>206</v>
      </c>
      <c r="B128" s="64" t="s">
        <v>207</v>
      </c>
      <c r="C128" s="37">
        <v>4301070768</v>
      </c>
      <c r="D128" s="222">
        <v>4607111035639</v>
      </c>
      <c r="E128" s="222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9" t="s">
        <v>84</v>
      </c>
      <c r="L128" s="38">
        <v>180</v>
      </c>
      <c r="M128" s="2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8" s="224"/>
      <c r="O128" s="224"/>
      <c r="P128" s="224"/>
      <c r="Q128" s="225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IFERROR(IF(U128="","",U128*0.01786),"")</f>
        <v>0</v>
      </c>
      <c r="X128" s="69" t="s">
        <v>49</v>
      </c>
      <c r="Y128" s="70" t="s">
        <v>49</v>
      </c>
      <c r="AC128" s="74"/>
      <c r="AZ128" s="121" t="s">
        <v>89</v>
      </c>
    </row>
    <row r="129" spans="1:52" ht="27" customHeight="1" x14ac:dyDescent="0.25">
      <c r="A129" s="64" t="s">
        <v>208</v>
      </c>
      <c r="B129" s="64" t="s">
        <v>209</v>
      </c>
      <c r="C129" s="37">
        <v>4301070797</v>
      </c>
      <c r="D129" s="222">
        <v>4607111035646</v>
      </c>
      <c r="E129" s="222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9" t="s">
        <v>84</v>
      </c>
      <c r="L129" s="38">
        <v>180</v>
      </c>
      <c r="M129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9" s="224"/>
      <c r="O129" s="224"/>
      <c r="P129" s="224"/>
      <c r="Q129" s="225"/>
      <c r="R129" s="40" t="s">
        <v>49</v>
      </c>
      <c r="S129" s="40" t="s">
        <v>49</v>
      </c>
      <c r="T129" s="41" t="s">
        <v>42</v>
      </c>
      <c r="U129" s="59">
        <v>0</v>
      </c>
      <c r="V129" s="56">
        <f>IFERROR(IF(U129="","",U129),"")</f>
        <v>0</v>
      </c>
      <c r="W129" s="42">
        <f>IFERROR(IF(U129="","",U129*0.01157),"")</f>
        <v>0</v>
      </c>
      <c r="X129" s="69" t="s">
        <v>49</v>
      </c>
      <c r="Y129" s="70" t="s">
        <v>49</v>
      </c>
      <c r="AC129" s="74"/>
      <c r="AZ129" s="122" t="s">
        <v>89</v>
      </c>
    </row>
    <row r="130" spans="1:52" x14ac:dyDescent="0.2">
      <c r="A130" s="229"/>
      <c r="B130" s="229"/>
      <c r="C130" s="229"/>
      <c r="D130" s="229"/>
      <c r="E130" s="229"/>
      <c r="F130" s="229"/>
      <c r="G130" s="229"/>
      <c r="H130" s="229"/>
      <c r="I130" s="229"/>
      <c r="J130" s="229"/>
      <c r="K130" s="229"/>
      <c r="L130" s="230"/>
      <c r="M130" s="226" t="s">
        <v>43</v>
      </c>
      <c r="N130" s="227"/>
      <c r="O130" s="227"/>
      <c r="P130" s="227"/>
      <c r="Q130" s="227"/>
      <c r="R130" s="227"/>
      <c r="S130" s="228"/>
      <c r="T130" s="43" t="s">
        <v>42</v>
      </c>
      <c r="U130" s="44">
        <f>IFERROR(SUM(U128:U129),"0")</f>
        <v>0</v>
      </c>
      <c r="V130" s="44">
        <f>IFERROR(SUM(V128:V129),"0")</f>
        <v>0</v>
      </c>
      <c r="W130" s="44">
        <f>IFERROR(IF(W128="",0,W128),"0")+IFERROR(IF(W129="",0,W129),"0")</f>
        <v>0</v>
      </c>
      <c r="X130" s="68"/>
      <c r="Y130" s="68"/>
    </row>
    <row r="131" spans="1:52" x14ac:dyDescent="0.2">
      <c r="A131" s="229"/>
      <c r="B131" s="229"/>
      <c r="C131" s="229"/>
      <c r="D131" s="229"/>
      <c r="E131" s="229"/>
      <c r="F131" s="229"/>
      <c r="G131" s="229"/>
      <c r="H131" s="229"/>
      <c r="I131" s="229"/>
      <c r="J131" s="229"/>
      <c r="K131" s="229"/>
      <c r="L131" s="230"/>
      <c r="M131" s="226" t="s">
        <v>43</v>
      </c>
      <c r="N131" s="227"/>
      <c r="O131" s="227"/>
      <c r="P131" s="227"/>
      <c r="Q131" s="227"/>
      <c r="R131" s="227"/>
      <c r="S131" s="228"/>
      <c r="T131" s="43" t="s">
        <v>0</v>
      </c>
      <c r="U131" s="44">
        <f>IFERROR(SUMPRODUCT(U128:U129*H128:H129),"0")</f>
        <v>0</v>
      </c>
      <c r="V131" s="44">
        <f>IFERROR(SUMPRODUCT(V128:V129*H128:H129),"0")</f>
        <v>0</v>
      </c>
      <c r="W131" s="43"/>
      <c r="X131" s="68"/>
      <c r="Y131" s="68"/>
    </row>
    <row r="132" spans="1:52" ht="16.5" customHeight="1" x14ac:dyDescent="0.25">
      <c r="A132" s="220" t="s">
        <v>210</v>
      </c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66"/>
      <c r="Y132" s="66"/>
    </row>
    <row r="133" spans="1:52" ht="14.25" customHeight="1" x14ac:dyDescent="0.25">
      <c r="A133" s="221" t="s">
        <v>138</v>
      </c>
      <c r="B133" s="221"/>
      <c r="C133" s="221"/>
      <c r="D133" s="221"/>
      <c r="E133" s="221"/>
      <c r="F133" s="221"/>
      <c r="G133" s="221"/>
      <c r="H133" s="221"/>
      <c r="I133" s="221"/>
      <c r="J133" s="221"/>
      <c r="K133" s="221"/>
      <c r="L133" s="221"/>
      <c r="M133" s="221"/>
      <c r="N133" s="221"/>
      <c r="O133" s="221"/>
      <c r="P133" s="221"/>
      <c r="Q133" s="221"/>
      <c r="R133" s="221"/>
      <c r="S133" s="221"/>
      <c r="T133" s="221"/>
      <c r="U133" s="221"/>
      <c r="V133" s="221"/>
      <c r="W133" s="221"/>
      <c r="X133" s="67"/>
      <c r="Y133" s="67"/>
    </row>
    <row r="134" spans="1:52" ht="27" customHeight="1" x14ac:dyDescent="0.25">
      <c r="A134" s="64" t="s">
        <v>211</v>
      </c>
      <c r="B134" s="64" t="s">
        <v>212</v>
      </c>
      <c r="C134" s="37">
        <v>4301135026</v>
      </c>
      <c r="D134" s="222">
        <v>4607111036124</v>
      </c>
      <c r="E134" s="222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9" t="s">
        <v>84</v>
      </c>
      <c r="L134" s="38">
        <v>180</v>
      </c>
      <c r="M134" s="277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4" s="224"/>
      <c r="O134" s="224"/>
      <c r="P134" s="224"/>
      <c r="Q134" s="225"/>
      <c r="R134" s="40" t="s">
        <v>49</v>
      </c>
      <c r="S134" s="40" t="s">
        <v>49</v>
      </c>
      <c r="T134" s="41" t="s">
        <v>42</v>
      </c>
      <c r="U134" s="59">
        <v>0</v>
      </c>
      <c r="V134" s="56">
        <f>IFERROR(IF(U134="","",U134),"")</f>
        <v>0</v>
      </c>
      <c r="W134" s="42">
        <f>IFERROR(IF(U134="","",U134*0.0155),"")</f>
        <v>0</v>
      </c>
      <c r="X134" s="69" t="s">
        <v>49</v>
      </c>
      <c r="Y134" s="70" t="s">
        <v>49</v>
      </c>
      <c r="AC134" s="74"/>
      <c r="AZ134" s="123" t="s">
        <v>89</v>
      </c>
    </row>
    <row r="135" spans="1:52" x14ac:dyDescent="0.2">
      <c r="A135" s="229"/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30"/>
      <c r="M135" s="226" t="s">
        <v>43</v>
      </c>
      <c r="N135" s="227"/>
      <c r="O135" s="227"/>
      <c r="P135" s="227"/>
      <c r="Q135" s="227"/>
      <c r="R135" s="227"/>
      <c r="S135" s="228"/>
      <c r="T135" s="43" t="s">
        <v>42</v>
      </c>
      <c r="U135" s="44">
        <f>IFERROR(SUM(U134:U134),"0")</f>
        <v>0</v>
      </c>
      <c r="V135" s="44">
        <f>IFERROR(SUM(V134:V134),"0")</f>
        <v>0</v>
      </c>
      <c r="W135" s="44">
        <f>IFERROR(IF(W134="",0,W134),"0")</f>
        <v>0</v>
      </c>
      <c r="X135" s="68"/>
      <c r="Y135" s="68"/>
    </row>
    <row r="136" spans="1:52" x14ac:dyDescent="0.2">
      <c r="A136" s="229"/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30"/>
      <c r="M136" s="226" t="s">
        <v>43</v>
      </c>
      <c r="N136" s="227"/>
      <c r="O136" s="227"/>
      <c r="P136" s="227"/>
      <c r="Q136" s="227"/>
      <c r="R136" s="227"/>
      <c r="S136" s="228"/>
      <c r="T136" s="43" t="s">
        <v>0</v>
      </c>
      <c r="U136" s="44">
        <f>IFERROR(SUMPRODUCT(U134:U134*H134:H134),"0")</f>
        <v>0</v>
      </c>
      <c r="V136" s="44">
        <f>IFERROR(SUMPRODUCT(V134:V134*H134:H134),"0")</f>
        <v>0</v>
      </c>
      <c r="W136" s="43"/>
      <c r="X136" s="68"/>
      <c r="Y136" s="68"/>
    </row>
    <row r="137" spans="1:52" ht="27.75" customHeight="1" x14ac:dyDescent="0.2">
      <c r="A137" s="219" t="s">
        <v>213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55"/>
      <c r="Y137" s="55"/>
    </row>
    <row r="138" spans="1:52" ht="16.5" customHeight="1" x14ac:dyDescent="0.25">
      <c r="A138" s="220" t="s">
        <v>214</v>
      </c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66"/>
      <c r="Y138" s="66"/>
    </row>
    <row r="139" spans="1:52" ht="14.25" customHeight="1" x14ac:dyDescent="0.25">
      <c r="A139" s="221" t="s">
        <v>138</v>
      </c>
      <c r="B139" s="221"/>
      <c r="C139" s="221"/>
      <c r="D139" s="221"/>
      <c r="E139" s="221"/>
      <c r="F139" s="221"/>
      <c r="G139" s="221"/>
      <c r="H139" s="221"/>
      <c r="I139" s="221"/>
      <c r="J139" s="221"/>
      <c r="K139" s="221"/>
      <c r="L139" s="221"/>
      <c r="M139" s="221"/>
      <c r="N139" s="221"/>
      <c r="O139" s="221"/>
      <c r="P139" s="221"/>
      <c r="Q139" s="221"/>
      <c r="R139" s="221"/>
      <c r="S139" s="221"/>
      <c r="T139" s="221"/>
      <c r="U139" s="221"/>
      <c r="V139" s="221"/>
      <c r="W139" s="221"/>
      <c r="X139" s="67"/>
      <c r="Y139" s="67"/>
    </row>
    <row r="140" spans="1:52" ht="27" customHeight="1" x14ac:dyDescent="0.25">
      <c r="A140" s="64" t="s">
        <v>215</v>
      </c>
      <c r="B140" s="64" t="s">
        <v>216</v>
      </c>
      <c r="C140" s="37">
        <v>4301135177</v>
      </c>
      <c r="D140" s="222">
        <v>4607111037862</v>
      </c>
      <c r="E140" s="222"/>
      <c r="F140" s="63">
        <v>1.8</v>
      </c>
      <c r="G140" s="38">
        <v>1</v>
      </c>
      <c r="H140" s="63">
        <v>1.8</v>
      </c>
      <c r="I140" s="63">
        <v>1.9119999999999999</v>
      </c>
      <c r="J140" s="38">
        <v>234</v>
      </c>
      <c r="K140" s="39" t="s">
        <v>84</v>
      </c>
      <c r="L140" s="38">
        <v>180</v>
      </c>
      <c r="M140" s="278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40" s="224"/>
      <c r="O140" s="224"/>
      <c r="P140" s="224"/>
      <c r="Q140" s="225"/>
      <c r="R140" s="40" t="s">
        <v>49</v>
      </c>
      <c r="S140" s="40" t="s">
        <v>49</v>
      </c>
      <c r="T140" s="41" t="s">
        <v>42</v>
      </c>
      <c r="U140" s="59">
        <v>0</v>
      </c>
      <c r="V140" s="56">
        <f>IFERROR(IF(U140="","",U140),"")</f>
        <v>0</v>
      </c>
      <c r="W140" s="42">
        <f>IFERROR(IF(U140="","",U140*0.00502),"")</f>
        <v>0</v>
      </c>
      <c r="X140" s="69" t="s">
        <v>49</v>
      </c>
      <c r="Y140" s="70" t="s">
        <v>49</v>
      </c>
      <c r="AC140" s="74"/>
      <c r="AZ140" s="124" t="s">
        <v>89</v>
      </c>
    </row>
    <row r="141" spans="1:52" x14ac:dyDescent="0.2">
      <c r="A141" s="229"/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30"/>
      <c r="M141" s="226" t="s">
        <v>43</v>
      </c>
      <c r="N141" s="227"/>
      <c r="O141" s="227"/>
      <c r="P141" s="227"/>
      <c r="Q141" s="227"/>
      <c r="R141" s="227"/>
      <c r="S141" s="228"/>
      <c r="T141" s="43" t="s">
        <v>42</v>
      </c>
      <c r="U141" s="44">
        <f>IFERROR(SUM(U140:U140),"0")</f>
        <v>0</v>
      </c>
      <c r="V141" s="44">
        <f>IFERROR(SUM(V140:V140),"0")</f>
        <v>0</v>
      </c>
      <c r="W141" s="44">
        <f>IFERROR(IF(W140="",0,W140),"0")</f>
        <v>0</v>
      </c>
      <c r="X141" s="68"/>
      <c r="Y141" s="68"/>
    </row>
    <row r="142" spans="1:52" x14ac:dyDescent="0.2">
      <c r="A142" s="229"/>
      <c r="B142" s="229"/>
      <c r="C142" s="229"/>
      <c r="D142" s="229"/>
      <c r="E142" s="229"/>
      <c r="F142" s="229"/>
      <c r="G142" s="229"/>
      <c r="H142" s="229"/>
      <c r="I142" s="229"/>
      <c r="J142" s="229"/>
      <c r="K142" s="229"/>
      <c r="L142" s="230"/>
      <c r="M142" s="226" t="s">
        <v>43</v>
      </c>
      <c r="N142" s="227"/>
      <c r="O142" s="227"/>
      <c r="P142" s="227"/>
      <c r="Q142" s="227"/>
      <c r="R142" s="227"/>
      <c r="S142" s="228"/>
      <c r="T142" s="43" t="s">
        <v>0</v>
      </c>
      <c r="U142" s="44">
        <f>IFERROR(SUMPRODUCT(U140:U140*H140:H140),"0")</f>
        <v>0</v>
      </c>
      <c r="V142" s="44">
        <f>IFERROR(SUMPRODUCT(V140:V140*H140:H140),"0")</f>
        <v>0</v>
      </c>
      <c r="W142" s="43"/>
      <c r="X142" s="68"/>
      <c r="Y142" s="68"/>
    </row>
    <row r="143" spans="1:52" ht="16.5" customHeight="1" x14ac:dyDescent="0.25">
      <c r="A143" s="220" t="s">
        <v>217</v>
      </c>
      <c r="B143" s="220"/>
      <c r="C143" s="220"/>
      <c r="D143" s="220"/>
      <c r="E143" s="220"/>
      <c r="F143" s="220"/>
      <c r="G143" s="220"/>
      <c r="H143" s="220"/>
      <c r="I143" s="220"/>
      <c r="J143" s="220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  <c r="X143" s="66"/>
      <c r="Y143" s="66"/>
    </row>
    <row r="144" spans="1:52" ht="14.25" customHeight="1" x14ac:dyDescent="0.25">
      <c r="A144" s="221" t="s">
        <v>205</v>
      </c>
      <c r="B144" s="221"/>
      <c r="C144" s="221"/>
      <c r="D144" s="221"/>
      <c r="E144" s="221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1"/>
      <c r="S144" s="221"/>
      <c r="T144" s="221"/>
      <c r="U144" s="221"/>
      <c r="V144" s="221"/>
      <c r="W144" s="221"/>
      <c r="X144" s="67"/>
      <c r="Y144" s="67"/>
    </row>
    <row r="145" spans="1:52" ht="16.5" customHeight="1" x14ac:dyDescent="0.25">
      <c r="A145" s="64" t="s">
        <v>218</v>
      </c>
      <c r="B145" s="64" t="s">
        <v>219</v>
      </c>
      <c r="C145" s="37">
        <v>4301071010</v>
      </c>
      <c r="D145" s="222">
        <v>4607111037701</v>
      </c>
      <c r="E145" s="222"/>
      <c r="F145" s="63">
        <v>5</v>
      </c>
      <c r="G145" s="38">
        <v>1</v>
      </c>
      <c r="H145" s="63">
        <v>5</v>
      </c>
      <c r="I145" s="63">
        <v>5.2</v>
      </c>
      <c r="J145" s="38">
        <v>144</v>
      </c>
      <c r="K145" s="39" t="s">
        <v>84</v>
      </c>
      <c r="L145" s="38">
        <v>180</v>
      </c>
      <c r="M145" s="27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45" s="224"/>
      <c r="O145" s="224"/>
      <c r="P145" s="224"/>
      <c r="Q145" s="225"/>
      <c r="R145" s="40" t="s">
        <v>49</v>
      </c>
      <c r="S145" s="40" t="s">
        <v>49</v>
      </c>
      <c r="T145" s="41" t="s">
        <v>42</v>
      </c>
      <c r="U145" s="59">
        <v>0</v>
      </c>
      <c r="V145" s="56">
        <f>IFERROR(IF(U145="","",U145),"")</f>
        <v>0</v>
      </c>
      <c r="W145" s="42">
        <f>IFERROR(IF(U145="","",U145*0.00866),"")</f>
        <v>0</v>
      </c>
      <c r="X145" s="69" t="s">
        <v>49</v>
      </c>
      <c r="Y145" s="70" t="s">
        <v>49</v>
      </c>
      <c r="AC145" s="74"/>
      <c r="AZ145" s="125" t="s">
        <v>89</v>
      </c>
    </row>
    <row r="146" spans="1:52" x14ac:dyDescent="0.2">
      <c r="A146" s="229"/>
      <c r="B146" s="229"/>
      <c r="C146" s="229"/>
      <c r="D146" s="229"/>
      <c r="E146" s="229"/>
      <c r="F146" s="229"/>
      <c r="G146" s="229"/>
      <c r="H146" s="229"/>
      <c r="I146" s="229"/>
      <c r="J146" s="229"/>
      <c r="K146" s="229"/>
      <c r="L146" s="230"/>
      <c r="M146" s="226" t="s">
        <v>43</v>
      </c>
      <c r="N146" s="227"/>
      <c r="O146" s="227"/>
      <c r="P146" s="227"/>
      <c r="Q146" s="227"/>
      <c r="R146" s="227"/>
      <c r="S146" s="228"/>
      <c r="T146" s="43" t="s">
        <v>42</v>
      </c>
      <c r="U146" s="44">
        <f>IFERROR(SUM(U145:U145),"0")</f>
        <v>0</v>
      </c>
      <c r="V146" s="44">
        <f>IFERROR(SUM(V145:V145),"0")</f>
        <v>0</v>
      </c>
      <c r="W146" s="44">
        <f>IFERROR(IF(W145="",0,W145),"0")</f>
        <v>0</v>
      </c>
      <c r="X146" s="68"/>
      <c r="Y146" s="68"/>
    </row>
    <row r="147" spans="1:52" x14ac:dyDescent="0.2">
      <c r="A147" s="229"/>
      <c r="B147" s="229"/>
      <c r="C147" s="229"/>
      <c r="D147" s="229"/>
      <c r="E147" s="229"/>
      <c r="F147" s="229"/>
      <c r="G147" s="229"/>
      <c r="H147" s="229"/>
      <c r="I147" s="229"/>
      <c r="J147" s="229"/>
      <c r="K147" s="229"/>
      <c r="L147" s="230"/>
      <c r="M147" s="226" t="s">
        <v>43</v>
      </c>
      <c r="N147" s="227"/>
      <c r="O147" s="227"/>
      <c r="P147" s="227"/>
      <c r="Q147" s="227"/>
      <c r="R147" s="227"/>
      <c r="S147" s="228"/>
      <c r="T147" s="43" t="s">
        <v>0</v>
      </c>
      <c r="U147" s="44">
        <f>IFERROR(SUMPRODUCT(U145:U145*H145:H145),"0")</f>
        <v>0</v>
      </c>
      <c r="V147" s="44">
        <f>IFERROR(SUMPRODUCT(V145:V145*H145:H145),"0")</f>
        <v>0</v>
      </c>
      <c r="W147" s="43"/>
      <c r="X147" s="68"/>
      <c r="Y147" s="68"/>
    </row>
    <row r="148" spans="1:52" ht="16.5" customHeight="1" x14ac:dyDescent="0.25">
      <c r="A148" s="220" t="s">
        <v>220</v>
      </c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66"/>
      <c r="Y148" s="66"/>
    </row>
    <row r="149" spans="1:52" ht="14.25" customHeight="1" x14ac:dyDescent="0.25">
      <c r="A149" s="221" t="s">
        <v>81</v>
      </c>
      <c r="B149" s="221"/>
      <c r="C149" s="221"/>
      <c r="D149" s="221"/>
      <c r="E149" s="221"/>
      <c r="F149" s="221"/>
      <c r="G149" s="221"/>
      <c r="H149" s="221"/>
      <c r="I149" s="221"/>
      <c r="J149" s="221"/>
      <c r="K149" s="221"/>
      <c r="L149" s="221"/>
      <c r="M149" s="221"/>
      <c r="N149" s="221"/>
      <c r="O149" s="221"/>
      <c r="P149" s="221"/>
      <c r="Q149" s="221"/>
      <c r="R149" s="221"/>
      <c r="S149" s="221"/>
      <c r="T149" s="221"/>
      <c r="U149" s="221"/>
      <c r="V149" s="221"/>
      <c r="W149" s="221"/>
      <c r="X149" s="67"/>
      <c r="Y149" s="67"/>
    </row>
    <row r="150" spans="1:52" ht="16.5" customHeight="1" x14ac:dyDescent="0.25">
      <c r="A150" s="64" t="s">
        <v>221</v>
      </c>
      <c r="B150" s="64" t="s">
        <v>222</v>
      </c>
      <c r="C150" s="37">
        <v>4301070871</v>
      </c>
      <c r="D150" s="222">
        <v>4607111036384</v>
      </c>
      <c r="E150" s="222"/>
      <c r="F150" s="63">
        <v>1</v>
      </c>
      <c r="G150" s="38">
        <v>5</v>
      </c>
      <c r="H150" s="63">
        <v>5</v>
      </c>
      <c r="I150" s="63">
        <v>5.2530000000000001</v>
      </c>
      <c r="J150" s="38">
        <v>144</v>
      </c>
      <c r="K150" s="39" t="s">
        <v>84</v>
      </c>
      <c r="L150" s="38">
        <v>90</v>
      </c>
      <c r="M150" s="28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50" s="224"/>
      <c r="O150" s="224"/>
      <c r="P150" s="224"/>
      <c r="Q150" s="225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IFERROR(IF(U150="","",U150*0.00866),"")</f>
        <v>0</v>
      </c>
      <c r="X150" s="69" t="s">
        <v>49</v>
      </c>
      <c r="Y150" s="70" t="s">
        <v>49</v>
      </c>
      <c r="AC150" s="74"/>
      <c r="AZ150" s="126" t="s">
        <v>69</v>
      </c>
    </row>
    <row r="151" spans="1:52" ht="27" customHeight="1" x14ac:dyDescent="0.25">
      <c r="A151" s="64" t="s">
        <v>223</v>
      </c>
      <c r="B151" s="64" t="s">
        <v>224</v>
      </c>
      <c r="C151" s="37">
        <v>4301070858</v>
      </c>
      <c r="D151" s="222">
        <v>4607111036193</v>
      </c>
      <c r="E151" s="222"/>
      <c r="F151" s="63">
        <v>1</v>
      </c>
      <c r="G151" s="38">
        <v>5</v>
      </c>
      <c r="H151" s="63">
        <v>5</v>
      </c>
      <c r="I151" s="63">
        <v>5.2750000000000004</v>
      </c>
      <c r="J151" s="38">
        <v>144</v>
      </c>
      <c r="K151" s="39" t="s">
        <v>84</v>
      </c>
      <c r="L151" s="38">
        <v>90</v>
      </c>
      <c r="M151" s="28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51" s="224"/>
      <c r="O151" s="224"/>
      <c r="P151" s="224"/>
      <c r="Q151" s="225"/>
      <c r="R151" s="40" t="s">
        <v>49</v>
      </c>
      <c r="S151" s="40" t="s">
        <v>49</v>
      </c>
      <c r="T151" s="41" t="s">
        <v>42</v>
      </c>
      <c r="U151" s="59">
        <v>0</v>
      </c>
      <c r="V151" s="56">
        <f>IFERROR(IF(U151="","",U151),"")</f>
        <v>0</v>
      </c>
      <c r="W151" s="42">
        <f>IFERROR(IF(U151="","",U151*0.00866),"")</f>
        <v>0</v>
      </c>
      <c r="X151" s="69" t="s">
        <v>49</v>
      </c>
      <c r="Y151" s="70" t="s">
        <v>49</v>
      </c>
      <c r="AC151" s="74"/>
      <c r="AZ151" s="127" t="s">
        <v>69</v>
      </c>
    </row>
    <row r="152" spans="1:52" ht="27" customHeight="1" x14ac:dyDescent="0.25">
      <c r="A152" s="64" t="s">
        <v>225</v>
      </c>
      <c r="B152" s="64" t="s">
        <v>226</v>
      </c>
      <c r="C152" s="37">
        <v>4301070827</v>
      </c>
      <c r="D152" s="222">
        <v>4607111036216</v>
      </c>
      <c r="E152" s="222"/>
      <c r="F152" s="63">
        <v>1</v>
      </c>
      <c r="G152" s="38">
        <v>5</v>
      </c>
      <c r="H152" s="63">
        <v>5</v>
      </c>
      <c r="I152" s="63">
        <v>5.266</v>
      </c>
      <c r="J152" s="38">
        <v>144</v>
      </c>
      <c r="K152" s="39" t="s">
        <v>84</v>
      </c>
      <c r="L152" s="38">
        <v>90</v>
      </c>
      <c r="M152" s="28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52" s="224"/>
      <c r="O152" s="224"/>
      <c r="P152" s="224"/>
      <c r="Q152" s="225"/>
      <c r="R152" s="40" t="s">
        <v>49</v>
      </c>
      <c r="S152" s="40" t="s">
        <v>49</v>
      </c>
      <c r="T152" s="41" t="s">
        <v>42</v>
      </c>
      <c r="U152" s="59">
        <v>0</v>
      </c>
      <c r="V152" s="56">
        <f>IFERROR(IF(U152="","",U152),"")</f>
        <v>0</v>
      </c>
      <c r="W152" s="42">
        <f>IFERROR(IF(U152="","",U152*0.00866),"")</f>
        <v>0</v>
      </c>
      <c r="X152" s="69" t="s">
        <v>49</v>
      </c>
      <c r="Y152" s="70" t="s">
        <v>49</v>
      </c>
      <c r="AC152" s="74"/>
      <c r="AZ152" s="128" t="s">
        <v>69</v>
      </c>
    </row>
    <row r="153" spans="1:52" ht="27" customHeight="1" x14ac:dyDescent="0.25">
      <c r="A153" s="64" t="s">
        <v>227</v>
      </c>
      <c r="B153" s="64" t="s">
        <v>228</v>
      </c>
      <c r="C153" s="37">
        <v>4301070911</v>
      </c>
      <c r="D153" s="222">
        <v>4607111036278</v>
      </c>
      <c r="E153" s="222"/>
      <c r="F153" s="63">
        <v>1</v>
      </c>
      <c r="G153" s="38">
        <v>5</v>
      </c>
      <c r="H153" s="63">
        <v>5</v>
      </c>
      <c r="I153" s="63">
        <v>5.2830000000000004</v>
      </c>
      <c r="J153" s="38">
        <v>84</v>
      </c>
      <c r="K153" s="39" t="s">
        <v>84</v>
      </c>
      <c r="L153" s="38">
        <v>120</v>
      </c>
      <c r="M153" s="28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53" s="224"/>
      <c r="O153" s="224"/>
      <c r="P153" s="224"/>
      <c r="Q153" s="225"/>
      <c r="R153" s="40" t="s">
        <v>49</v>
      </c>
      <c r="S153" s="40" t="s">
        <v>49</v>
      </c>
      <c r="T153" s="41" t="s">
        <v>42</v>
      </c>
      <c r="U153" s="59">
        <v>0</v>
      </c>
      <c r="V153" s="56">
        <f>IFERROR(IF(U153="","",U153),"")</f>
        <v>0</v>
      </c>
      <c r="W153" s="42">
        <f>IFERROR(IF(U153="","",U153*0.0155),"")</f>
        <v>0</v>
      </c>
      <c r="X153" s="69" t="s">
        <v>49</v>
      </c>
      <c r="Y153" s="70" t="s">
        <v>49</v>
      </c>
      <c r="AC153" s="74"/>
      <c r="AZ153" s="129" t="s">
        <v>69</v>
      </c>
    </row>
    <row r="154" spans="1:52" x14ac:dyDescent="0.2">
      <c r="A154" s="229"/>
      <c r="B154" s="229"/>
      <c r="C154" s="229"/>
      <c r="D154" s="229"/>
      <c r="E154" s="229"/>
      <c r="F154" s="229"/>
      <c r="G154" s="229"/>
      <c r="H154" s="229"/>
      <c r="I154" s="229"/>
      <c r="J154" s="229"/>
      <c r="K154" s="229"/>
      <c r="L154" s="230"/>
      <c r="M154" s="226" t="s">
        <v>43</v>
      </c>
      <c r="N154" s="227"/>
      <c r="O154" s="227"/>
      <c r="P154" s="227"/>
      <c r="Q154" s="227"/>
      <c r="R154" s="227"/>
      <c r="S154" s="228"/>
      <c r="T154" s="43" t="s">
        <v>42</v>
      </c>
      <c r="U154" s="44">
        <f>IFERROR(SUM(U150:U153),"0")</f>
        <v>0</v>
      </c>
      <c r="V154" s="44">
        <f>IFERROR(SUM(V150:V153),"0")</f>
        <v>0</v>
      </c>
      <c r="W154" s="44">
        <f>IFERROR(IF(W150="",0,W150),"0")+IFERROR(IF(W151="",0,W151),"0")+IFERROR(IF(W152="",0,W152),"0")+IFERROR(IF(W153="",0,W153),"0")</f>
        <v>0</v>
      </c>
      <c r="X154" s="68"/>
      <c r="Y154" s="68"/>
    </row>
    <row r="155" spans="1:52" x14ac:dyDescent="0.2">
      <c r="A155" s="229"/>
      <c r="B155" s="229"/>
      <c r="C155" s="229"/>
      <c r="D155" s="229"/>
      <c r="E155" s="229"/>
      <c r="F155" s="229"/>
      <c r="G155" s="229"/>
      <c r="H155" s="229"/>
      <c r="I155" s="229"/>
      <c r="J155" s="229"/>
      <c r="K155" s="229"/>
      <c r="L155" s="230"/>
      <c r="M155" s="226" t="s">
        <v>43</v>
      </c>
      <c r="N155" s="227"/>
      <c r="O155" s="227"/>
      <c r="P155" s="227"/>
      <c r="Q155" s="227"/>
      <c r="R155" s="227"/>
      <c r="S155" s="228"/>
      <c r="T155" s="43" t="s">
        <v>0</v>
      </c>
      <c r="U155" s="44">
        <f>IFERROR(SUMPRODUCT(U150:U153*H150:H153),"0")</f>
        <v>0</v>
      </c>
      <c r="V155" s="44">
        <f>IFERROR(SUMPRODUCT(V150:V153*H150:H153),"0")</f>
        <v>0</v>
      </c>
      <c r="W155" s="43"/>
      <c r="X155" s="68"/>
      <c r="Y155" s="68"/>
    </row>
    <row r="156" spans="1:52" ht="14.25" customHeight="1" x14ac:dyDescent="0.25">
      <c r="A156" s="221" t="s">
        <v>229</v>
      </c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67"/>
      <c r="Y156" s="67"/>
    </row>
    <row r="157" spans="1:52" ht="27" customHeight="1" x14ac:dyDescent="0.25">
      <c r="A157" s="64" t="s">
        <v>230</v>
      </c>
      <c r="B157" s="64" t="s">
        <v>231</v>
      </c>
      <c r="C157" s="37">
        <v>4301080153</v>
      </c>
      <c r="D157" s="222">
        <v>4607111036827</v>
      </c>
      <c r="E157" s="222"/>
      <c r="F157" s="63">
        <v>1</v>
      </c>
      <c r="G157" s="38">
        <v>5</v>
      </c>
      <c r="H157" s="63">
        <v>5</v>
      </c>
      <c r="I157" s="63">
        <v>5.2</v>
      </c>
      <c r="J157" s="38">
        <v>144</v>
      </c>
      <c r="K157" s="39" t="s">
        <v>84</v>
      </c>
      <c r="L157" s="38">
        <v>90</v>
      </c>
      <c r="M157" s="2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57" s="224"/>
      <c r="O157" s="224"/>
      <c r="P157" s="224"/>
      <c r="Q157" s="225"/>
      <c r="R157" s="40" t="s">
        <v>49</v>
      </c>
      <c r="S157" s="40" t="s">
        <v>49</v>
      </c>
      <c r="T157" s="41" t="s">
        <v>42</v>
      </c>
      <c r="U157" s="59">
        <v>0</v>
      </c>
      <c r="V157" s="56">
        <f>IFERROR(IF(U157="","",U157),"")</f>
        <v>0</v>
      </c>
      <c r="W157" s="42">
        <f>IFERROR(IF(U157="","",U157*0.00866),"")</f>
        <v>0</v>
      </c>
      <c r="X157" s="69" t="s">
        <v>49</v>
      </c>
      <c r="Y157" s="70" t="s">
        <v>49</v>
      </c>
      <c r="AC157" s="74"/>
      <c r="AZ157" s="130" t="s">
        <v>69</v>
      </c>
    </row>
    <row r="158" spans="1:52" ht="27" customHeight="1" x14ac:dyDescent="0.25">
      <c r="A158" s="64" t="s">
        <v>232</v>
      </c>
      <c r="B158" s="64" t="s">
        <v>233</v>
      </c>
      <c r="C158" s="37">
        <v>4301080154</v>
      </c>
      <c r="D158" s="222">
        <v>4607111036834</v>
      </c>
      <c r="E158" s="222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9" t="s">
        <v>84</v>
      </c>
      <c r="L158" s="38">
        <v>90</v>
      </c>
      <c r="M158" s="2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58" s="224"/>
      <c r="O158" s="224"/>
      <c r="P158" s="224"/>
      <c r="Q158" s="225"/>
      <c r="R158" s="40" t="s">
        <v>49</v>
      </c>
      <c r="S158" s="40" t="s">
        <v>49</v>
      </c>
      <c r="T158" s="41" t="s">
        <v>42</v>
      </c>
      <c r="U158" s="59">
        <v>0</v>
      </c>
      <c r="V158" s="56">
        <f>IFERROR(IF(U158="","",U158),"")</f>
        <v>0</v>
      </c>
      <c r="W158" s="42">
        <f>IFERROR(IF(U158="","",U158*0.00866),"")</f>
        <v>0</v>
      </c>
      <c r="X158" s="69" t="s">
        <v>49</v>
      </c>
      <c r="Y158" s="70" t="s">
        <v>49</v>
      </c>
      <c r="AC158" s="74"/>
      <c r="AZ158" s="131" t="s">
        <v>69</v>
      </c>
    </row>
    <row r="159" spans="1:52" x14ac:dyDescent="0.2">
      <c r="A159" s="229"/>
      <c r="B159" s="229"/>
      <c r="C159" s="229"/>
      <c r="D159" s="229"/>
      <c r="E159" s="229"/>
      <c r="F159" s="229"/>
      <c r="G159" s="229"/>
      <c r="H159" s="229"/>
      <c r="I159" s="229"/>
      <c r="J159" s="229"/>
      <c r="K159" s="229"/>
      <c r="L159" s="230"/>
      <c r="M159" s="226" t="s">
        <v>43</v>
      </c>
      <c r="N159" s="227"/>
      <c r="O159" s="227"/>
      <c r="P159" s="227"/>
      <c r="Q159" s="227"/>
      <c r="R159" s="227"/>
      <c r="S159" s="228"/>
      <c r="T159" s="43" t="s">
        <v>42</v>
      </c>
      <c r="U159" s="44">
        <f>IFERROR(SUM(U157:U158),"0")</f>
        <v>0</v>
      </c>
      <c r="V159" s="44">
        <f>IFERROR(SUM(V157:V158),"0")</f>
        <v>0</v>
      </c>
      <c r="W159" s="44">
        <f>IFERROR(IF(W157="",0,W157),"0")+IFERROR(IF(W158="",0,W158),"0")</f>
        <v>0</v>
      </c>
      <c r="X159" s="68"/>
      <c r="Y159" s="68"/>
    </row>
    <row r="160" spans="1:52" x14ac:dyDescent="0.2">
      <c r="A160" s="229"/>
      <c r="B160" s="229"/>
      <c r="C160" s="229"/>
      <c r="D160" s="229"/>
      <c r="E160" s="229"/>
      <c r="F160" s="229"/>
      <c r="G160" s="229"/>
      <c r="H160" s="229"/>
      <c r="I160" s="229"/>
      <c r="J160" s="229"/>
      <c r="K160" s="229"/>
      <c r="L160" s="230"/>
      <c r="M160" s="226" t="s">
        <v>43</v>
      </c>
      <c r="N160" s="227"/>
      <c r="O160" s="227"/>
      <c r="P160" s="227"/>
      <c r="Q160" s="227"/>
      <c r="R160" s="227"/>
      <c r="S160" s="228"/>
      <c r="T160" s="43" t="s">
        <v>0</v>
      </c>
      <c r="U160" s="44">
        <f>IFERROR(SUMPRODUCT(U157:U158*H157:H158),"0")</f>
        <v>0</v>
      </c>
      <c r="V160" s="44">
        <f>IFERROR(SUMPRODUCT(V157:V158*H157:H158),"0")</f>
        <v>0</v>
      </c>
      <c r="W160" s="43"/>
      <c r="X160" s="68"/>
      <c r="Y160" s="68"/>
    </row>
    <row r="161" spans="1:52" ht="27.75" customHeight="1" x14ac:dyDescent="0.2">
      <c r="A161" s="219" t="s">
        <v>234</v>
      </c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55"/>
      <c r="Y161" s="55"/>
    </row>
    <row r="162" spans="1:52" ht="16.5" customHeight="1" x14ac:dyDescent="0.25">
      <c r="A162" s="220" t="s">
        <v>235</v>
      </c>
      <c r="B162" s="220"/>
      <c r="C162" s="220"/>
      <c r="D162" s="220"/>
      <c r="E162" s="220"/>
      <c r="F162" s="220"/>
      <c r="G162" s="220"/>
      <c r="H162" s="220"/>
      <c r="I162" s="220"/>
      <c r="J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66"/>
      <c r="Y162" s="66"/>
    </row>
    <row r="163" spans="1:52" ht="14.25" customHeight="1" x14ac:dyDescent="0.25">
      <c r="A163" s="221" t="s">
        <v>86</v>
      </c>
      <c r="B163" s="221"/>
      <c r="C163" s="221"/>
      <c r="D163" s="221"/>
      <c r="E163" s="221"/>
      <c r="F163" s="221"/>
      <c r="G163" s="221"/>
      <c r="H163" s="221"/>
      <c r="I163" s="221"/>
      <c r="J163" s="221"/>
      <c r="K163" s="221"/>
      <c r="L163" s="221"/>
      <c r="M163" s="221"/>
      <c r="N163" s="221"/>
      <c r="O163" s="221"/>
      <c r="P163" s="221"/>
      <c r="Q163" s="221"/>
      <c r="R163" s="221"/>
      <c r="S163" s="221"/>
      <c r="T163" s="221"/>
      <c r="U163" s="221"/>
      <c r="V163" s="221"/>
      <c r="W163" s="221"/>
      <c r="X163" s="67"/>
      <c r="Y163" s="67"/>
    </row>
    <row r="164" spans="1:52" ht="16.5" customHeight="1" x14ac:dyDescent="0.25">
      <c r="A164" s="64" t="s">
        <v>236</v>
      </c>
      <c r="B164" s="64" t="s">
        <v>237</v>
      </c>
      <c r="C164" s="37">
        <v>4301132048</v>
      </c>
      <c r="D164" s="222">
        <v>4607111035721</v>
      </c>
      <c r="E164" s="222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9" t="s">
        <v>84</v>
      </c>
      <c r="L164" s="38">
        <v>180</v>
      </c>
      <c r="M164" s="28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64" s="224"/>
      <c r="O164" s="224"/>
      <c r="P164" s="224"/>
      <c r="Q164" s="225"/>
      <c r="R164" s="40" t="s">
        <v>49</v>
      </c>
      <c r="S164" s="40" t="s">
        <v>49</v>
      </c>
      <c r="T164" s="41" t="s">
        <v>42</v>
      </c>
      <c r="U164" s="59">
        <v>0</v>
      </c>
      <c r="V164" s="56">
        <f>IFERROR(IF(U164="","",U164),"")</f>
        <v>0</v>
      </c>
      <c r="W164" s="42">
        <f>IFERROR(IF(U164="","",U164*0.01788),"")</f>
        <v>0</v>
      </c>
      <c r="X164" s="69" t="s">
        <v>49</v>
      </c>
      <c r="Y164" s="70" t="s">
        <v>49</v>
      </c>
      <c r="AC164" s="74"/>
      <c r="AZ164" s="132" t="s">
        <v>89</v>
      </c>
    </row>
    <row r="165" spans="1:52" ht="27" customHeight="1" x14ac:dyDescent="0.25">
      <c r="A165" s="64" t="s">
        <v>238</v>
      </c>
      <c r="B165" s="64" t="s">
        <v>239</v>
      </c>
      <c r="C165" s="37">
        <v>4301132046</v>
      </c>
      <c r="D165" s="222">
        <v>4607111035691</v>
      </c>
      <c r="E165" s="222"/>
      <c r="F165" s="63">
        <v>0.25</v>
      </c>
      <c r="G165" s="38">
        <v>12</v>
      </c>
      <c r="H165" s="63">
        <v>3</v>
      </c>
      <c r="I165" s="63">
        <v>3.3879999999999999</v>
      </c>
      <c r="J165" s="38">
        <v>70</v>
      </c>
      <c r="K165" s="39" t="s">
        <v>84</v>
      </c>
      <c r="L165" s="38">
        <v>180</v>
      </c>
      <c r="M165" s="28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65" s="224"/>
      <c r="O165" s="224"/>
      <c r="P165" s="224"/>
      <c r="Q165" s="225"/>
      <c r="R165" s="40" t="s">
        <v>49</v>
      </c>
      <c r="S165" s="40" t="s">
        <v>49</v>
      </c>
      <c r="T165" s="41" t="s">
        <v>42</v>
      </c>
      <c r="U165" s="59">
        <v>0</v>
      </c>
      <c r="V165" s="56">
        <f>IFERROR(IF(U165="","",U165),"")</f>
        <v>0</v>
      </c>
      <c r="W165" s="42">
        <f>IFERROR(IF(U165="","",U165*0.01788),"")</f>
        <v>0</v>
      </c>
      <c r="X165" s="69" t="s">
        <v>49</v>
      </c>
      <c r="Y165" s="70" t="s">
        <v>49</v>
      </c>
      <c r="AC165" s="74"/>
      <c r="AZ165" s="133" t="s">
        <v>89</v>
      </c>
    </row>
    <row r="166" spans="1:52" x14ac:dyDescent="0.2">
      <c r="A166" s="229"/>
      <c r="B166" s="229"/>
      <c r="C166" s="229"/>
      <c r="D166" s="229"/>
      <c r="E166" s="229"/>
      <c r="F166" s="229"/>
      <c r="G166" s="229"/>
      <c r="H166" s="229"/>
      <c r="I166" s="229"/>
      <c r="J166" s="229"/>
      <c r="K166" s="229"/>
      <c r="L166" s="230"/>
      <c r="M166" s="226" t="s">
        <v>43</v>
      </c>
      <c r="N166" s="227"/>
      <c r="O166" s="227"/>
      <c r="P166" s="227"/>
      <c r="Q166" s="227"/>
      <c r="R166" s="227"/>
      <c r="S166" s="228"/>
      <c r="T166" s="43" t="s">
        <v>42</v>
      </c>
      <c r="U166" s="44">
        <f>IFERROR(SUM(U164:U165),"0")</f>
        <v>0</v>
      </c>
      <c r="V166" s="44">
        <f>IFERROR(SUM(V164:V165),"0")</f>
        <v>0</v>
      </c>
      <c r="W166" s="44">
        <f>IFERROR(IF(W164="",0,W164),"0")+IFERROR(IF(W165="",0,W165),"0")</f>
        <v>0</v>
      </c>
      <c r="X166" s="68"/>
      <c r="Y166" s="68"/>
    </row>
    <row r="167" spans="1:52" x14ac:dyDescent="0.2">
      <c r="A167" s="229"/>
      <c r="B167" s="229"/>
      <c r="C167" s="229"/>
      <c r="D167" s="229"/>
      <c r="E167" s="229"/>
      <c r="F167" s="229"/>
      <c r="G167" s="229"/>
      <c r="H167" s="229"/>
      <c r="I167" s="229"/>
      <c r="J167" s="229"/>
      <c r="K167" s="229"/>
      <c r="L167" s="230"/>
      <c r="M167" s="226" t="s">
        <v>43</v>
      </c>
      <c r="N167" s="227"/>
      <c r="O167" s="227"/>
      <c r="P167" s="227"/>
      <c r="Q167" s="227"/>
      <c r="R167" s="227"/>
      <c r="S167" s="228"/>
      <c r="T167" s="43" t="s">
        <v>0</v>
      </c>
      <c r="U167" s="44">
        <f>IFERROR(SUMPRODUCT(U164:U165*H164:H165),"0")</f>
        <v>0</v>
      </c>
      <c r="V167" s="44">
        <f>IFERROR(SUMPRODUCT(V164:V165*H164:H165),"0")</f>
        <v>0</v>
      </c>
      <c r="W167" s="43"/>
      <c r="X167" s="68"/>
      <c r="Y167" s="68"/>
    </row>
    <row r="168" spans="1:52" ht="16.5" customHeight="1" x14ac:dyDescent="0.25">
      <c r="A168" s="220" t="s">
        <v>240</v>
      </c>
      <c r="B168" s="220"/>
      <c r="C168" s="220"/>
      <c r="D168" s="220"/>
      <c r="E168" s="220"/>
      <c r="F168" s="220"/>
      <c r="G168" s="220"/>
      <c r="H168" s="220"/>
      <c r="I168" s="220"/>
      <c r="J168" s="220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66"/>
      <c r="Y168" s="66"/>
    </row>
    <row r="169" spans="1:52" ht="14.25" customHeight="1" x14ac:dyDescent="0.25">
      <c r="A169" s="221" t="s">
        <v>240</v>
      </c>
      <c r="B169" s="221"/>
      <c r="C169" s="221"/>
      <c r="D169" s="221"/>
      <c r="E169" s="221"/>
      <c r="F169" s="221"/>
      <c r="G169" s="221"/>
      <c r="H169" s="221"/>
      <c r="I169" s="221"/>
      <c r="J169" s="221"/>
      <c r="K169" s="221"/>
      <c r="L169" s="221"/>
      <c r="M169" s="221"/>
      <c r="N169" s="221"/>
      <c r="O169" s="221"/>
      <c r="P169" s="221"/>
      <c r="Q169" s="221"/>
      <c r="R169" s="221"/>
      <c r="S169" s="221"/>
      <c r="T169" s="221"/>
      <c r="U169" s="221"/>
      <c r="V169" s="221"/>
      <c r="W169" s="221"/>
      <c r="X169" s="67"/>
      <c r="Y169" s="67"/>
    </row>
    <row r="170" spans="1:52" ht="27" customHeight="1" x14ac:dyDescent="0.25">
      <c r="A170" s="64" t="s">
        <v>241</v>
      </c>
      <c r="B170" s="64" t="s">
        <v>242</v>
      </c>
      <c r="C170" s="37">
        <v>4301133002</v>
      </c>
      <c r="D170" s="222">
        <v>4607111035783</v>
      </c>
      <c r="E170" s="222"/>
      <c r="F170" s="63">
        <v>0.2</v>
      </c>
      <c r="G170" s="38">
        <v>8</v>
      </c>
      <c r="H170" s="63">
        <v>1.6</v>
      </c>
      <c r="I170" s="63">
        <v>2.12</v>
      </c>
      <c r="J170" s="38">
        <v>72</v>
      </c>
      <c r="K170" s="39" t="s">
        <v>84</v>
      </c>
      <c r="L170" s="38">
        <v>180</v>
      </c>
      <c r="M170" s="2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70" s="224"/>
      <c r="O170" s="224"/>
      <c r="P170" s="224"/>
      <c r="Q170" s="225"/>
      <c r="R170" s="40" t="s">
        <v>49</v>
      </c>
      <c r="S170" s="40" t="s">
        <v>49</v>
      </c>
      <c r="T170" s="41" t="s">
        <v>42</v>
      </c>
      <c r="U170" s="59">
        <v>0</v>
      </c>
      <c r="V170" s="56">
        <f>IFERROR(IF(U170="","",U170),"")</f>
        <v>0</v>
      </c>
      <c r="W170" s="42">
        <f>IFERROR(IF(U170="","",U170*0.01157),"")</f>
        <v>0</v>
      </c>
      <c r="X170" s="69" t="s">
        <v>49</v>
      </c>
      <c r="Y170" s="70" t="s">
        <v>49</v>
      </c>
      <c r="AC170" s="74"/>
      <c r="AZ170" s="134" t="s">
        <v>89</v>
      </c>
    </row>
    <row r="171" spans="1:52" x14ac:dyDescent="0.2">
      <c r="A171" s="229"/>
      <c r="B171" s="229"/>
      <c r="C171" s="229"/>
      <c r="D171" s="229"/>
      <c r="E171" s="229"/>
      <c r="F171" s="229"/>
      <c r="G171" s="229"/>
      <c r="H171" s="229"/>
      <c r="I171" s="229"/>
      <c r="J171" s="229"/>
      <c r="K171" s="229"/>
      <c r="L171" s="230"/>
      <c r="M171" s="226" t="s">
        <v>43</v>
      </c>
      <c r="N171" s="227"/>
      <c r="O171" s="227"/>
      <c r="P171" s="227"/>
      <c r="Q171" s="227"/>
      <c r="R171" s="227"/>
      <c r="S171" s="228"/>
      <c r="T171" s="43" t="s">
        <v>42</v>
      </c>
      <c r="U171" s="44">
        <f>IFERROR(SUM(U170:U170),"0")</f>
        <v>0</v>
      </c>
      <c r="V171" s="44">
        <f>IFERROR(SUM(V170:V170),"0")</f>
        <v>0</v>
      </c>
      <c r="W171" s="44">
        <f>IFERROR(IF(W170="",0,W170),"0")</f>
        <v>0</v>
      </c>
      <c r="X171" s="68"/>
      <c r="Y171" s="68"/>
    </row>
    <row r="172" spans="1:52" x14ac:dyDescent="0.2">
      <c r="A172" s="229"/>
      <c r="B172" s="229"/>
      <c r="C172" s="229"/>
      <c r="D172" s="229"/>
      <c r="E172" s="229"/>
      <c r="F172" s="229"/>
      <c r="G172" s="229"/>
      <c r="H172" s="229"/>
      <c r="I172" s="229"/>
      <c r="J172" s="229"/>
      <c r="K172" s="229"/>
      <c r="L172" s="230"/>
      <c r="M172" s="226" t="s">
        <v>43</v>
      </c>
      <c r="N172" s="227"/>
      <c r="O172" s="227"/>
      <c r="P172" s="227"/>
      <c r="Q172" s="227"/>
      <c r="R172" s="227"/>
      <c r="S172" s="228"/>
      <c r="T172" s="43" t="s">
        <v>0</v>
      </c>
      <c r="U172" s="44">
        <f>IFERROR(SUMPRODUCT(U170:U170*H170:H170),"0")</f>
        <v>0</v>
      </c>
      <c r="V172" s="44">
        <f>IFERROR(SUMPRODUCT(V170:V170*H170:H170),"0")</f>
        <v>0</v>
      </c>
      <c r="W172" s="43"/>
      <c r="X172" s="68"/>
      <c r="Y172" s="68"/>
    </row>
    <row r="173" spans="1:52" ht="16.5" customHeight="1" x14ac:dyDescent="0.25">
      <c r="A173" s="220" t="s">
        <v>234</v>
      </c>
      <c r="B173" s="220"/>
      <c r="C173" s="220"/>
      <c r="D173" s="220"/>
      <c r="E173" s="220"/>
      <c r="F173" s="220"/>
      <c r="G173" s="220"/>
      <c r="H173" s="220"/>
      <c r="I173" s="220"/>
      <c r="J173" s="220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66"/>
      <c r="Y173" s="66"/>
    </row>
    <row r="174" spans="1:52" ht="14.25" customHeight="1" x14ac:dyDescent="0.25">
      <c r="A174" s="221" t="s">
        <v>243</v>
      </c>
      <c r="B174" s="221"/>
      <c r="C174" s="221"/>
      <c r="D174" s="221"/>
      <c r="E174" s="221"/>
      <c r="F174" s="221"/>
      <c r="G174" s="221"/>
      <c r="H174" s="221"/>
      <c r="I174" s="221"/>
      <c r="J174" s="221"/>
      <c r="K174" s="221"/>
      <c r="L174" s="221"/>
      <c r="M174" s="221"/>
      <c r="N174" s="221"/>
      <c r="O174" s="221"/>
      <c r="P174" s="221"/>
      <c r="Q174" s="221"/>
      <c r="R174" s="221"/>
      <c r="S174" s="221"/>
      <c r="T174" s="221"/>
      <c r="U174" s="221"/>
      <c r="V174" s="221"/>
      <c r="W174" s="221"/>
      <c r="X174" s="67"/>
      <c r="Y174" s="67"/>
    </row>
    <row r="175" spans="1:52" ht="27" customHeight="1" x14ac:dyDescent="0.25">
      <c r="A175" s="64" t="s">
        <v>244</v>
      </c>
      <c r="B175" s="64" t="s">
        <v>245</v>
      </c>
      <c r="C175" s="37">
        <v>4301051319</v>
      </c>
      <c r="D175" s="222">
        <v>4680115881204</v>
      </c>
      <c r="E175" s="222"/>
      <c r="F175" s="63">
        <v>0.33</v>
      </c>
      <c r="G175" s="38">
        <v>6</v>
      </c>
      <c r="H175" s="63">
        <v>1.98</v>
      </c>
      <c r="I175" s="63">
        <v>2.246</v>
      </c>
      <c r="J175" s="38">
        <v>156</v>
      </c>
      <c r="K175" s="39" t="s">
        <v>248</v>
      </c>
      <c r="L175" s="38">
        <v>365</v>
      </c>
      <c r="M175" s="289" t="s">
        <v>246</v>
      </c>
      <c r="N175" s="224"/>
      <c r="O175" s="224"/>
      <c r="P175" s="224"/>
      <c r="Q175" s="225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IFERROR(IF(U175="","",U175*0.00753),"")</f>
        <v>0</v>
      </c>
      <c r="X175" s="69" t="s">
        <v>49</v>
      </c>
      <c r="Y175" s="70" t="s">
        <v>49</v>
      </c>
      <c r="AC175" s="74"/>
      <c r="AZ175" s="135" t="s">
        <v>247</v>
      </c>
    </row>
    <row r="176" spans="1:52" x14ac:dyDescent="0.2">
      <c r="A176" s="229"/>
      <c r="B176" s="229"/>
      <c r="C176" s="229"/>
      <c r="D176" s="229"/>
      <c r="E176" s="229"/>
      <c r="F176" s="229"/>
      <c r="G176" s="229"/>
      <c r="H176" s="229"/>
      <c r="I176" s="229"/>
      <c r="J176" s="229"/>
      <c r="K176" s="229"/>
      <c r="L176" s="230"/>
      <c r="M176" s="226" t="s">
        <v>43</v>
      </c>
      <c r="N176" s="227"/>
      <c r="O176" s="227"/>
      <c r="P176" s="227"/>
      <c r="Q176" s="227"/>
      <c r="R176" s="227"/>
      <c r="S176" s="228"/>
      <c r="T176" s="43" t="s">
        <v>42</v>
      </c>
      <c r="U176" s="44">
        <f>IFERROR(SUM(U175:U175),"0")</f>
        <v>0</v>
      </c>
      <c r="V176" s="44">
        <f>IFERROR(SUM(V175:V175),"0")</f>
        <v>0</v>
      </c>
      <c r="W176" s="44">
        <f>IFERROR(IF(W175="",0,W175),"0")</f>
        <v>0</v>
      </c>
      <c r="X176" s="68"/>
      <c r="Y176" s="68"/>
    </row>
    <row r="177" spans="1:52" x14ac:dyDescent="0.2">
      <c r="A177" s="229"/>
      <c r="B177" s="229"/>
      <c r="C177" s="229"/>
      <c r="D177" s="229"/>
      <c r="E177" s="229"/>
      <c r="F177" s="229"/>
      <c r="G177" s="229"/>
      <c r="H177" s="229"/>
      <c r="I177" s="229"/>
      <c r="J177" s="229"/>
      <c r="K177" s="229"/>
      <c r="L177" s="230"/>
      <c r="M177" s="226" t="s">
        <v>43</v>
      </c>
      <c r="N177" s="227"/>
      <c r="O177" s="227"/>
      <c r="P177" s="227"/>
      <c r="Q177" s="227"/>
      <c r="R177" s="227"/>
      <c r="S177" s="228"/>
      <c r="T177" s="43" t="s">
        <v>0</v>
      </c>
      <c r="U177" s="44">
        <f>IFERROR(SUMPRODUCT(U175:U175*H175:H175),"0")</f>
        <v>0</v>
      </c>
      <c r="V177" s="44">
        <f>IFERROR(SUMPRODUCT(V175:V175*H175:H175),"0")</f>
        <v>0</v>
      </c>
      <c r="W177" s="43"/>
      <c r="X177" s="68"/>
      <c r="Y177" s="68"/>
    </row>
    <row r="178" spans="1:52" ht="27.75" customHeight="1" x14ac:dyDescent="0.2">
      <c r="A178" s="219" t="s">
        <v>249</v>
      </c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55"/>
      <c r="Y178" s="55"/>
    </row>
    <row r="179" spans="1:52" ht="16.5" customHeight="1" x14ac:dyDescent="0.25">
      <c r="A179" s="220" t="s">
        <v>250</v>
      </c>
      <c r="B179" s="220"/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66"/>
      <c r="Y179" s="66"/>
    </row>
    <row r="180" spans="1:52" ht="14.25" customHeight="1" x14ac:dyDescent="0.25">
      <c r="A180" s="221" t="s">
        <v>81</v>
      </c>
      <c r="B180" s="221"/>
      <c r="C180" s="221"/>
      <c r="D180" s="221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1"/>
      <c r="S180" s="221"/>
      <c r="T180" s="221"/>
      <c r="U180" s="221"/>
      <c r="V180" s="221"/>
      <c r="W180" s="221"/>
      <c r="X180" s="67"/>
      <c r="Y180" s="67"/>
    </row>
    <row r="181" spans="1:52" ht="27" customHeight="1" x14ac:dyDescent="0.25">
      <c r="A181" s="64" t="s">
        <v>251</v>
      </c>
      <c r="B181" s="64" t="s">
        <v>252</v>
      </c>
      <c r="C181" s="37">
        <v>4301070948</v>
      </c>
      <c r="D181" s="222">
        <v>4607111037022</v>
      </c>
      <c r="E181" s="222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9" t="s">
        <v>84</v>
      </c>
      <c r="L181" s="38">
        <v>180</v>
      </c>
      <c r="M181" s="2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181" s="224"/>
      <c r="O181" s="224"/>
      <c r="P181" s="224"/>
      <c r="Q181" s="225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IFERROR(IF(U181="","",U181*0.0155),"")</f>
        <v>0</v>
      </c>
      <c r="X181" s="69" t="s">
        <v>49</v>
      </c>
      <c r="Y181" s="70" t="s">
        <v>49</v>
      </c>
      <c r="AC181" s="74"/>
      <c r="AZ181" s="136" t="s">
        <v>69</v>
      </c>
    </row>
    <row r="182" spans="1:52" x14ac:dyDescent="0.2">
      <c r="A182" s="229"/>
      <c r="B182" s="229"/>
      <c r="C182" s="229"/>
      <c r="D182" s="229"/>
      <c r="E182" s="229"/>
      <c r="F182" s="229"/>
      <c r="G182" s="229"/>
      <c r="H182" s="229"/>
      <c r="I182" s="229"/>
      <c r="J182" s="229"/>
      <c r="K182" s="229"/>
      <c r="L182" s="230"/>
      <c r="M182" s="226" t="s">
        <v>43</v>
      </c>
      <c r="N182" s="227"/>
      <c r="O182" s="227"/>
      <c r="P182" s="227"/>
      <c r="Q182" s="227"/>
      <c r="R182" s="227"/>
      <c r="S182" s="228"/>
      <c r="T182" s="43" t="s">
        <v>42</v>
      </c>
      <c r="U182" s="44">
        <f>IFERROR(SUM(U181:U181),"0")</f>
        <v>0</v>
      </c>
      <c r="V182" s="44">
        <f>IFERROR(SUM(V181:V181),"0")</f>
        <v>0</v>
      </c>
      <c r="W182" s="44">
        <f>IFERROR(IF(W181="",0,W181),"0")</f>
        <v>0</v>
      </c>
      <c r="X182" s="68"/>
      <c r="Y182" s="68"/>
    </row>
    <row r="183" spans="1:52" x14ac:dyDescent="0.2">
      <c r="A183" s="229"/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30"/>
      <c r="M183" s="226" t="s">
        <v>43</v>
      </c>
      <c r="N183" s="227"/>
      <c r="O183" s="227"/>
      <c r="P183" s="227"/>
      <c r="Q183" s="227"/>
      <c r="R183" s="227"/>
      <c r="S183" s="228"/>
      <c r="T183" s="43" t="s">
        <v>0</v>
      </c>
      <c r="U183" s="44">
        <f>IFERROR(SUMPRODUCT(U181:U181*H181:H181),"0")</f>
        <v>0</v>
      </c>
      <c r="V183" s="44">
        <f>IFERROR(SUMPRODUCT(V181:V181*H181:H181),"0")</f>
        <v>0</v>
      </c>
      <c r="W183" s="43"/>
      <c r="X183" s="68"/>
      <c r="Y183" s="68"/>
    </row>
    <row r="184" spans="1:52" ht="16.5" customHeight="1" x14ac:dyDescent="0.25">
      <c r="A184" s="220" t="s">
        <v>253</v>
      </c>
      <c r="B184" s="220"/>
      <c r="C184" s="220"/>
      <c r="D184" s="220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66"/>
      <c r="Y184" s="66"/>
    </row>
    <row r="185" spans="1:52" ht="14.25" customHeight="1" x14ac:dyDescent="0.25">
      <c r="A185" s="221" t="s">
        <v>81</v>
      </c>
      <c r="B185" s="221"/>
      <c r="C185" s="221"/>
      <c r="D185" s="221"/>
      <c r="E185" s="221"/>
      <c r="F185" s="221"/>
      <c r="G185" s="221"/>
      <c r="H185" s="221"/>
      <c r="I185" s="221"/>
      <c r="J185" s="221"/>
      <c r="K185" s="221"/>
      <c r="L185" s="221"/>
      <c r="M185" s="221"/>
      <c r="N185" s="221"/>
      <c r="O185" s="221"/>
      <c r="P185" s="221"/>
      <c r="Q185" s="221"/>
      <c r="R185" s="221"/>
      <c r="S185" s="221"/>
      <c r="T185" s="221"/>
      <c r="U185" s="221"/>
      <c r="V185" s="221"/>
      <c r="W185" s="221"/>
      <c r="X185" s="67"/>
      <c r="Y185" s="67"/>
    </row>
    <row r="186" spans="1:52" ht="27" customHeight="1" x14ac:dyDescent="0.25">
      <c r="A186" s="64" t="s">
        <v>254</v>
      </c>
      <c r="B186" s="64" t="s">
        <v>255</v>
      </c>
      <c r="C186" s="37">
        <v>4301070966</v>
      </c>
      <c r="D186" s="222">
        <v>4607111038135</v>
      </c>
      <c r="E186" s="222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9" t="s">
        <v>84</v>
      </c>
      <c r="L186" s="38">
        <v>180</v>
      </c>
      <c r="M186" s="291" t="s">
        <v>256</v>
      </c>
      <c r="N186" s="224"/>
      <c r="O186" s="224"/>
      <c r="P186" s="224"/>
      <c r="Q186" s="225"/>
      <c r="R186" s="40" t="s">
        <v>49</v>
      </c>
      <c r="S186" s="40" t="s">
        <v>49</v>
      </c>
      <c r="T186" s="41" t="s">
        <v>42</v>
      </c>
      <c r="U186" s="59">
        <v>0</v>
      </c>
      <c r="V186" s="56">
        <f>IFERROR(IF(U186="","",U186),"")</f>
        <v>0</v>
      </c>
      <c r="W186" s="42">
        <f>IFERROR(IF(U186="","",U186*0.0155),"")</f>
        <v>0</v>
      </c>
      <c r="X186" s="69" t="s">
        <v>49</v>
      </c>
      <c r="Y186" s="70" t="s">
        <v>257</v>
      </c>
      <c r="AC186" s="74"/>
      <c r="AZ186" s="137" t="s">
        <v>69</v>
      </c>
    </row>
    <row r="187" spans="1:52" x14ac:dyDescent="0.2">
      <c r="A187" s="229"/>
      <c r="B187" s="229"/>
      <c r="C187" s="229"/>
      <c r="D187" s="229"/>
      <c r="E187" s="229"/>
      <c r="F187" s="229"/>
      <c r="G187" s="229"/>
      <c r="H187" s="229"/>
      <c r="I187" s="229"/>
      <c r="J187" s="229"/>
      <c r="K187" s="229"/>
      <c r="L187" s="230"/>
      <c r="M187" s="226" t="s">
        <v>43</v>
      </c>
      <c r="N187" s="227"/>
      <c r="O187" s="227"/>
      <c r="P187" s="227"/>
      <c r="Q187" s="227"/>
      <c r="R187" s="227"/>
      <c r="S187" s="228"/>
      <c r="T187" s="43" t="s">
        <v>42</v>
      </c>
      <c r="U187" s="44">
        <f>IFERROR(SUM(U186:U186),"0")</f>
        <v>0</v>
      </c>
      <c r="V187" s="44">
        <f>IFERROR(SUM(V186:V186),"0")</f>
        <v>0</v>
      </c>
      <c r="W187" s="44">
        <f>IFERROR(IF(W186="",0,W186),"0")</f>
        <v>0</v>
      </c>
      <c r="X187" s="68"/>
      <c r="Y187" s="68"/>
    </row>
    <row r="188" spans="1:52" x14ac:dyDescent="0.2">
      <c r="A188" s="229"/>
      <c r="B188" s="229"/>
      <c r="C188" s="229"/>
      <c r="D188" s="229"/>
      <c r="E188" s="229"/>
      <c r="F188" s="229"/>
      <c r="G188" s="229"/>
      <c r="H188" s="229"/>
      <c r="I188" s="229"/>
      <c r="J188" s="229"/>
      <c r="K188" s="229"/>
      <c r="L188" s="230"/>
      <c r="M188" s="226" t="s">
        <v>43</v>
      </c>
      <c r="N188" s="227"/>
      <c r="O188" s="227"/>
      <c r="P188" s="227"/>
      <c r="Q188" s="227"/>
      <c r="R188" s="227"/>
      <c r="S188" s="228"/>
      <c r="T188" s="43" t="s">
        <v>0</v>
      </c>
      <c r="U188" s="44">
        <f>IFERROR(SUMPRODUCT(U186:U186*H186:H186),"0")</f>
        <v>0</v>
      </c>
      <c r="V188" s="44">
        <f>IFERROR(SUMPRODUCT(V186:V186*H186:H186),"0")</f>
        <v>0</v>
      </c>
      <c r="W188" s="43"/>
      <c r="X188" s="68"/>
      <c r="Y188" s="68"/>
    </row>
    <row r="189" spans="1:52" ht="16.5" customHeight="1" x14ac:dyDescent="0.25">
      <c r="A189" s="220" t="s">
        <v>258</v>
      </c>
      <c r="B189" s="220"/>
      <c r="C189" s="220"/>
      <c r="D189" s="220"/>
      <c r="E189" s="220"/>
      <c r="F189" s="220"/>
      <c r="G189" s="220"/>
      <c r="H189" s="220"/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66"/>
      <c r="Y189" s="66"/>
    </row>
    <row r="190" spans="1:52" ht="14.25" customHeight="1" x14ac:dyDescent="0.25">
      <c r="A190" s="221" t="s">
        <v>81</v>
      </c>
      <c r="B190" s="221"/>
      <c r="C190" s="221"/>
      <c r="D190" s="221"/>
      <c r="E190" s="221"/>
      <c r="F190" s="221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  <c r="R190" s="221"/>
      <c r="S190" s="221"/>
      <c r="T190" s="221"/>
      <c r="U190" s="221"/>
      <c r="V190" s="221"/>
      <c r="W190" s="221"/>
      <c r="X190" s="67"/>
      <c r="Y190" s="67"/>
    </row>
    <row r="191" spans="1:52" ht="27" customHeight="1" x14ac:dyDescent="0.25">
      <c r="A191" s="64" t="s">
        <v>259</v>
      </c>
      <c r="B191" s="64" t="s">
        <v>260</v>
      </c>
      <c r="C191" s="37">
        <v>4301070915</v>
      </c>
      <c r="D191" s="222">
        <v>4607111035882</v>
      </c>
      <c r="E191" s="222"/>
      <c r="F191" s="63">
        <v>0.43</v>
      </c>
      <c r="G191" s="38">
        <v>16</v>
      </c>
      <c r="H191" s="63">
        <v>6.88</v>
      </c>
      <c r="I191" s="63">
        <v>7.19</v>
      </c>
      <c r="J191" s="38">
        <v>84</v>
      </c>
      <c r="K191" s="39" t="s">
        <v>84</v>
      </c>
      <c r="L191" s="38">
        <v>180</v>
      </c>
      <c r="M191" s="2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191" s="224"/>
      <c r="O191" s="224"/>
      <c r="P191" s="224"/>
      <c r="Q191" s="225"/>
      <c r="R191" s="40" t="s">
        <v>49</v>
      </c>
      <c r="S191" s="40" t="s">
        <v>49</v>
      </c>
      <c r="T191" s="41" t="s">
        <v>42</v>
      </c>
      <c r="U191" s="59">
        <v>0</v>
      </c>
      <c r="V191" s="56">
        <f>IFERROR(IF(U191="","",U191),"")</f>
        <v>0</v>
      </c>
      <c r="W191" s="42">
        <f>IFERROR(IF(U191="","",U191*0.0155),"")</f>
        <v>0</v>
      </c>
      <c r="X191" s="69" t="s">
        <v>49</v>
      </c>
      <c r="Y191" s="70" t="s">
        <v>49</v>
      </c>
      <c r="AC191" s="74"/>
      <c r="AZ191" s="138" t="s">
        <v>69</v>
      </c>
    </row>
    <row r="192" spans="1:52" ht="27" customHeight="1" x14ac:dyDescent="0.25">
      <c r="A192" s="64" t="s">
        <v>261</v>
      </c>
      <c r="B192" s="64" t="s">
        <v>262</v>
      </c>
      <c r="C192" s="37">
        <v>4301070921</v>
      </c>
      <c r="D192" s="222">
        <v>4607111035905</v>
      </c>
      <c r="E192" s="222"/>
      <c r="F192" s="63">
        <v>0.9</v>
      </c>
      <c r="G192" s="38">
        <v>8</v>
      </c>
      <c r="H192" s="63">
        <v>7.2</v>
      </c>
      <c r="I192" s="63">
        <v>7.47</v>
      </c>
      <c r="J192" s="38">
        <v>84</v>
      </c>
      <c r="K192" s="39" t="s">
        <v>84</v>
      </c>
      <c r="L192" s="38">
        <v>180</v>
      </c>
      <c r="M192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192" s="224"/>
      <c r="O192" s="224"/>
      <c r="P192" s="224"/>
      <c r="Q192" s="225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IFERROR(IF(U192="","",U192*0.0155),"")</f>
        <v>0</v>
      </c>
      <c r="X192" s="69" t="s">
        <v>49</v>
      </c>
      <c r="Y192" s="70" t="s">
        <v>49</v>
      </c>
      <c r="AC192" s="74"/>
      <c r="AZ192" s="139" t="s">
        <v>69</v>
      </c>
    </row>
    <row r="193" spans="1:52" ht="27" customHeight="1" x14ac:dyDescent="0.25">
      <c r="A193" s="64" t="s">
        <v>263</v>
      </c>
      <c r="B193" s="64" t="s">
        <v>264</v>
      </c>
      <c r="C193" s="37">
        <v>4301070917</v>
      </c>
      <c r="D193" s="222">
        <v>4607111035912</v>
      </c>
      <c r="E193" s="222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9" t="s">
        <v>84</v>
      </c>
      <c r="L193" s="38">
        <v>180</v>
      </c>
      <c r="M193" s="2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193" s="224"/>
      <c r="O193" s="224"/>
      <c r="P193" s="224"/>
      <c r="Q193" s="225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IFERROR(IF(U193="","",U193*0.0155),"")</f>
        <v>0</v>
      </c>
      <c r="X193" s="69" t="s">
        <v>49</v>
      </c>
      <c r="Y193" s="70" t="s">
        <v>49</v>
      </c>
      <c r="AC193" s="74"/>
      <c r="AZ193" s="140" t="s">
        <v>69</v>
      </c>
    </row>
    <row r="194" spans="1:52" ht="27" customHeight="1" x14ac:dyDescent="0.25">
      <c r="A194" s="64" t="s">
        <v>265</v>
      </c>
      <c r="B194" s="64" t="s">
        <v>266</v>
      </c>
      <c r="C194" s="37">
        <v>4301070920</v>
      </c>
      <c r="D194" s="222">
        <v>4607111035929</v>
      </c>
      <c r="E194" s="222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9" t="s">
        <v>84</v>
      </c>
      <c r="L194" s="38">
        <v>180</v>
      </c>
      <c r="M194" s="2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194" s="224"/>
      <c r="O194" s="224"/>
      <c r="P194" s="224"/>
      <c r="Q194" s="225"/>
      <c r="R194" s="40" t="s">
        <v>49</v>
      </c>
      <c r="S194" s="40" t="s">
        <v>49</v>
      </c>
      <c r="T194" s="41" t="s">
        <v>42</v>
      </c>
      <c r="U194" s="59">
        <v>0</v>
      </c>
      <c r="V194" s="56">
        <f>IFERROR(IF(U194="","",U194),"")</f>
        <v>0</v>
      </c>
      <c r="W194" s="42">
        <f>IFERROR(IF(U194="","",U194*0.0155),"")</f>
        <v>0</v>
      </c>
      <c r="X194" s="69" t="s">
        <v>49</v>
      </c>
      <c r="Y194" s="70" t="s">
        <v>49</v>
      </c>
      <c r="AC194" s="74"/>
      <c r="AZ194" s="141" t="s">
        <v>69</v>
      </c>
    </row>
    <row r="195" spans="1:52" x14ac:dyDescent="0.2">
      <c r="A195" s="229"/>
      <c r="B195" s="229"/>
      <c r="C195" s="229"/>
      <c r="D195" s="229"/>
      <c r="E195" s="229"/>
      <c r="F195" s="229"/>
      <c r="G195" s="229"/>
      <c r="H195" s="229"/>
      <c r="I195" s="229"/>
      <c r="J195" s="229"/>
      <c r="K195" s="229"/>
      <c r="L195" s="230"/>
      <c r="M195" s="226" t="s">
        <v>43</v>
      </c>
      <c r="N195" s="227"/>
      <c r="O195" s="227"/>
      <c r="P195" s="227"/>
      <c r="Q195" s="227"/>
      <c r="R195" s="227"/>
      <c r="S195" s="228"/>
      <c r="T195" s="43" t="s">
        <v>42</v>
      </c>
      <c r="U195" s="44">
        <f>IFERROR(SUM(U191:U194),"0")</f>
        <v>0</v>
      </c>
      <c r="V195" s="44">
        <f>IFERROR(SUM(V191:V194),"0")</f>
        <v>0</v>
      </c>
      <c r="W195" s="44">
        <f>IFERROR(IF(W191="",0,W191),"0")+IFERROR(IF(W192="",0,W192),"0")+IFERROR(IF(W193="",0,W193),"0")+IFERROR(IF(W194="",0,W194),"0")</f>
        <v>0</v>
      </c>
      <c r="X195" s="68"/>
      <c r="Y195" s="68"/>
    </row>
    <row r="196" spans="1:52" x14ac:dyDescent="0.2">
      <c r="A196" s="229"/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30"/>
      <c r="M196" s="226" t="s">
        <v>43</v>
      </c>
      <c r="N196" s="227"/>
      <c r="O196" s="227"/>
      <c r="P196" s="227"/>
      <c r="Q196" s="227"/>
      <c r="R196" s="227"/>
      <c r="S196" s="228"/>
      <c r="T196" s="43" t="s">
        <v>0</v>
      </c>
      <c r="U196" s="44">
        <f>IFERROR(SUMPRODUCT(U191:U194*H191:H194),"0")</f>
        <v>0</v>
      </c>
      <c r="V196" s="44">
        <f>IFERROR(SUMPRODUCT(V191:V194*H191:H194),"0")</f>
        <v>0</v>
      </c>
      <c r="W196" s="43"/>
      <c r="X196" s="68"/>
      <c r="Y196" s="68"/>
    </row>
    <row r="197" spans="1:52" ht="16.5" customHeight="1" x14ac:dyDescent="0.25">
      <c r="A197" s="220" t="s">
        <v>267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66"/>
      <c r="Y197" s="66"/>
    </row>
    <row r="198" spans="1:52" ht="14.25" customHeight="1" x14ac:dyDescent="0.25">
      <c r="A198" s="221" t="s">
        <v>243</v>
      </c>
      <c r="B198" s="221"/>
      <c r="C198" s="221"/>
      <c r="D198" s="221"/>
      <c r="E198" s="221"/>
      <c r="F198" s="221"/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1"/>
      <c r="W198" s="221"/>
      <c r="X198" s="67"/>
      <c r="Y198" s="67"/>
    </row>
    <row r="199" spans="1:52" ht="27" customHeight="1" x14ac:dyDescent="0.25">
      <c r="A199" s="64" t="s">
        <v>268</v>
      </c>
      <c r="B199" s="64" t="s">
        <v>269</v>
      </c>
      <c r="C199" s="37">
        <v>4301051320</v>
      </c>
      <c r="D199" s="222">
        <v>4680115881334</v>
      </c>
      <c r="E199" s="222"/>
      <c r="F199" s="63">
        <v>0.33</v>
      </c>
      <c r="G199" s="38">
        <v>6</v>
      </c>
      <c r="H199" s="63">
        <v>1.98</v>
      </c>
      <c r="I199" s="63">
        <v>2.27</v>
      </c>
      <c r="J199" s="38">
        <v>156</v>
      </c>
      <c r="K199" s="39" t="s">
        <v>248</v>
      </c>
      <c r="L199" s="38">
        <v>365</v>
      </c>
      <c r="M199" s="296" t="s">
        <v>270</v>
      </c>
      <c r="N199" s="224"/>
      <c r="O199" s="224"/>
      <c r="P199" s="224"/>
      <c r="Q199" s="225"/>
      <c r="R199" s="40" t="s">
        <v>49</v>
      </c>
      <c r="S199" s="40" t="s">
        <v>49</v>
      </c>
      <c r="T199" s="41" t="s">
        <v>42</v>
      </c>
      <c r="U199" s="59">
        <v>0</v>
      </c>
      <c r="V199" s="56">
        <f>IFERROR(IF(U199="","",U199),"")</f>
        <v>0</v>
      </c>
      <c r="W199" s="42">
        <f>IFERROR(IF(U199="","",U199*0.00753),"")</f>
        <v>0</v>
      </c>
      <c r="X199" s="69" t="s">
        <v>49</v>
      </c>
      <c r="Y199" s="70" t="s">
        <v>49</v>
      </c>
      <c r="AC199" s="74"/>
      <c r="AZ199" s="142" t="s">
        <v>247</v>
      </c>
    </row>
    <row r="200" spans="1:52" x14ac:dyDescent="0.2">
      <c r="A200" s="229"/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30"/>
      <c r="M200" s="226" t="s">
        <v>43</v>
      </c>
      <c r="N200" s="227"/>
      <c r="O200" s="227"/>
      <c r="P200" s="227"/>
      <c r="Q200" s="227"/>
      <c r="R200" s="227"/>
      <c r="S200" s="228"/>
      <c r="T200" s="43" t="s">
        <v>42</v>
      </c>
      <c r="U200" s="44">
        <f>IFERROR(SUM(U199:U199),"0")</f>
        <v>0</v>
      </c>
      <c r="V200" s="44">
        <f>IFERROR(SUM(V199:V199),"0")</f>
        <v>0</v>
      </c>
      <c r="W200" s="44">
        <f>IFERROR(IF(W199="",0,W199),"0")</f>
        <v>0</v>
      </c>
      <c r="X200" s="68"/>
      <c r="Y200" s="68"/>
    </row>
    <row r="201" spans="1:52" x14ac:dyDescent="0.2">
      <c r="A201" s="229"/>
      <c r="B201" s="229"/>
      <c r="C201" s="229"/>
      <c r="D201" s="229"/>
      <c r="E201" s="229"/>
      <c r="F201" s="229"/>
      <c r="G201" s="229"/>
      <c r="H201" s="229"/>
      <c r="I201" s="229"/>
      <c r="J201" s="229"/>
      <c r="K201" s="229"/>
      <c r="L201" s="230"/>
      <c r="M201" s="226" t="s">
        <v>43</v>
      </c>
      <c r="N201" s="227"/>
      <c r="O201" s="227"/>
      <c r="P201" s="227"/>
      <c r="Q201" s="227"/>
      <c r="R201" s="227"/>
      <c r="S201" s="228"/>
      <c r="T201" s="43" t="s">
        <v>0</v>
      </c>
      <c r="U201" s="44">
        <f>IFERROR(SUMPRODUCT(U199:U199*H199:H199),"0")</f>
        <v>0</v>
      </c>
      <c r="V201" s="44">
        <f>IFERROR(SUMPRODUCT(V199:V199*H199:H199),"0")</f>
        <v>0</v>
      </c>
      <c r="W201" s="43"/>
      <c r="X201" s="68"/>
      <c r="Y201" s="68"/>
    </row>
    <row r="202" spans="1:52" ht="16.5" customHeight="1" x14ac:dyDescent="0.25">
      <c r="A202" s="220" t="s">
        <v>271</v>
      </c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66"/>
      <c r="Y202" s="66"/>
    </row>
    <row r="203" spans="1:52" ht="14.25" customHeight="1" x14ac:dyDescent="0.25">
      <c r="A203" s="221" t="s">
        <v>81</v>
      </c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67"/>
      <c r="Y203" s="67"/>
    </row>
    <row r="204" spans="1:52" ht="16.5" customHeight="1" x14ac:dyDescent="0.25">
      <c r="A204" s="64" t="s">
        <v>272</v>
      </c>
      <c r="B204" s="64" t="s">
        <v>273</v>
      </c>
      <c r="C204" s="37">
        <v>4301070874</v>
      </c>
      <c r="D204" s="222">
        <v>4607111035332</v>
      </c>
      <c r="E204" s="222"/>
      <c r="F204" s="63">
        <v>0.43</v>
      </c>
      <c r="G204" s="38">
        <v>16</v>
      </c>
      <c r="H204" s="63">
        <v>6.88</v>
      </c>
      <c r="I204" s="63">
        <v>7.2060000000000004</v>
      </c>
      <c r="J204" s="38">
        <v>84</v>
      </c>
      <c r="K204" s="39" t="s">
        <v>84</v>
      </c>
      <c r="L204" s="38">
        <v>180</v>
      </c>
      <c r="M204" s="29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04" s="224"/>
      <c r="O204" s="224"/>
      <c r="P204" s="224"/>
      <c r="Q204" s="225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74"/>
      <c r="AZ204" s="143" t="s">
        <v>69</v>
      </c>
    </row>
    <row r="205" spans="1:52" ht="16.5" customHeight="1" x14ac:dyDescent="0.25">
      <c r="A205" s="64" t="s">
        <v>274</v>
      </c>
      <c r="B205" s="64" t="s">
        <v>275</v>
      </c>
      <c r="C205" s="37">
        <v>4301070873</v>
      </c>
      <c r="D205" s="222">
        <v>4607111035080</v>
      </c>
      <c r="E205" s="222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9" t="s">
        <v>84</v>
      </c>
      <c r="L205" s="38">
        <v>180</v>
      </c>
      <c r="M205" s="29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05" s="224"/>
      <c r="O205" s="224"/>
      <c r="P205" s="224"/>
      <c r="Q205" s="225"/>
      <c r="R205" s="40" t="s">
        <v>49</v>
      </c>
      <c r="S205" s="40" t="s">
        <v>49</v>
      </c>
      <c r="T205" s="41" t="s">
        <v>42</v>
      </c>
      <c r="U205" s="59">
        <v>0</v>
      </c>
      <c r="V205" s="56">
        <f>IFERROR(IF(U205="","",U205),"")</f>
        <v>0</v>
      </c>
      <c r="W205" s="42">
        <f>IFERROR(IF(U205="","",U205*0.0155),"")</f>
        <v>0</v>
      </c>
      <c r="X205" s="69" t="s">
        <v>49</v>
      </c>
      <c r="Y205" s="70" t="s">
        <v>49</v>
      </c>
      <c r="AC205" s="74"/>
      <c r="AZ205" s="144" t="s">
        <v>69</v>
      </c>
    </row>
    <row r="206" spans="1:52" x14ac:dyDescent="0.2">
      <c r="A206" s="229"/>
      <c r="B206" s="229"/>
      <c r="C206" s="229"/>
      <c r="D206" s="229"/>
      <c r="E206" s="229"/>
      <c r="F206" s="229"/>
      <c r="G206" s="229"/>
      <c r="H206" s="229"/>
      <c r="I206" s="229"/>
      <c r="J206" s="229"/>
      <c r="K206" s="229"/>
      <c r="L206" s="230"/>
      <c r="M206" s="226" t="s">
        <v>43</v>
      </c>
      <c r="N206" s="227"/>
      <c r="O206" s="227"/>
      <c r="P206" s="227"/>
      <c r="Q206" s="227"/>
      <c r="R206" s="227"/>
      <c r="S206" s="228"/>
      <c r="T206" s="43" t="s">
        <v>42</v>
      </c>
      <c r="U206" s="44">
        <f>IFERROR(SUM(U204:U205),"0")</f>
        <v>0</v>
      </c>
      <c r="V206" s="44">
        <f>IFERROR(SUM(V204:V205),"0")</f>
        <v>0</v>
      </c>
      <c r="W206" s="44">
        <f>IFERROR(IF(W204="",0,W204),"0")+IFERROR(IF(W205="",0,W205),"0")</f>
        <v>0</v>
      </c>
      <c r="X206" s="68"/>
      <c r="Y206" s="68"/>
    </row>
    <row r="207" spans="1:52" x14ac:dyDescent="0.2">
      <c r="A207" s="229"/>
      <c r="B207" s="229"/>
      <c r="C207" s="229"/>
      <c r="D207" s="229"/>
      <c r="E207" s="229"/>
      <c r="F207" s="229"/>
      <c r="G207" s="229"/>
      <c r="H207" s="229"/>
      <c r="I207" s="229"/>
      <c r="J207" s="229"/>
      <c r="K207" s="229"/>
      <c r="L207" s="230"/>
      <c r="M207" s="226" t="s">
        <v>43</v>
      </c>
      <c r="N207" s="227"/>
      <c r="O207" s="227"/>
      <c r="P207" s="227"/>
      <c r="Q207" s="227"/>
      <c r="R207" s="227"/>
      <c r="S207" s="228"/>
      <c r="T207" s="43" t="s">
        <v>0</v>
      </c>
      <c r="U207" s="44">
        <f>IFERROR(SUMPRODUCT(U204:U205*H204:H205),"0")</f>
        <v>0</v>
      </c>
      <c r="V207" s="44">
        <f>IFERROR(SUMPRODUCT(V204:V205*H204:H205),"0")</f>
        <v>0</v>
      </c>
      <c r="W207" s="43"/>
      <c r="X207" s="68"/>
      <c r="Y207" s="68"/>
    </row>
    <row r="208" spans="1:52" ht="27.75" customHeight="1" x14ac:dyDescent="0.2">
      <c r="A208" s="219" t="s">
        <v>276</v>
      </c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55"/>
      <c r="Y208" s="55"/>
    </row>
    <row r="209" spans="1:52" ht="16.5" customHeight="1" x14ac:dyDescent="0.25">
      <c r="A209" s="220" t="s">
        <v>277</v>
      </c>
      <c r="B209" s="220"/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66"/>
      <c r="Y209" s="66"/>
    </row>
    <row r="210" spans="1:52" ht="14.25" customHeight="1" x14ac:dyDescent="0.25">
      <c r="A210" s="221" t="s">
        <v>81</v>
      </c>
      <c r="B210" s="221"/>
      <c r="C210" s="221"/>
      <c r="D210" s="221"/>
      <c r="E210" s="221"/>
      <c r="F210" s="221"/>
      <c r="G210" s="221"/>
      <c r="H210" s="221"/>
      <c r="I210" s="221"/>
      <c r="J210" s="221"/>
      <c r="K210" s="221"/>
      <c r="L210" s="221"/>
      <c r="M210" s="221"/>
      <c r="N210" s="221"/>
      <c r="O210" s="221"/>
      <c r="P210" s="221"/>
      <c r="Q210" s="221"/>
      <c r="R210" s="221"/>
      <c r="S210" s="221"/>
      <c r="T210" s="221"/>
      <c r="U210" s="221"/>
      <c r="V210" s="221"/>
      <c r="W210" s="221"/>
      <c r="X210" s="67"/>
      <c r="Y210" s="67"/>
    </row>
    <row r="211" spans="1:52" ht="27" customHeight="1" x14ac:dyDescent="0.25">
      <c r="A211" s="64" t="s">
        <v>278</v>
      </c>
      <c r="B211" s="64" t="s">
        <v>279</v>
      </c>
      <c r="C211" s="37">
        <v>4301070941</v>
      </c>
      <c r="D211" s="222">
        <v>4607111036162</v>
      </c>
      <c r="E211" s="222"/>
      <c r="F211" s="63">
        <v>0.8</v>
      </c>
      <c r="G211" s="38">
        <v>8</v>
      </c>
      <c r="H211" s="63">
        <v>6.4</v>
      </c>
      <c r="I211" s="63">
        <v>6.6811999999999996</v>
      </c>
      <c r="J211" s="38">
        <v>84</v>
      </c>
      <c r="K211" s="39" t="s">
        <v>84</v>
      </c>
      <c r="L211" s="38">
        <v>90</v>
      </c>
      <c r="M211" s="2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11" s="224"/>
      <c r="O211" s="224"/>
      <c r="P211" s="224"/>
      <c r="Q211" s="225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74"/>
      <c r="AZ211" s="145" t="s">
        <v>69</v>
      </c>
    </row>
    <row r="212" spans="1:52" x14ac:dyDescent="0.2">
      <c r="A212" s="229"/>
      <c r="B212" s="229"/>
      <c r="C212" s="229"/>
      <c r="D212" s="229"/>
      <c r="E212" s="229"/>
      <c r="F212" s="229"/>
      <c r="G212" s="229"/>
      <c r="H212" s="229"/>
      <c r="I212" s="229"/>
      <c r="J212" s="229"/>
      <c r="K212" s="229"/>
      <c r="L212" s="230"/>
      <c r="M212" s="226" t="s">
        <v>43</v>
      </c>
      <c r="N212" s="227"/>
      <c r="O212" s="227"/>
      <c r="P212" s="227"/>
      <c r="Q212" s="227"/>
      <c r="R212" s="227"/>
      <c r="S212" s="228"/>
      <c r="T212" s="43" t="s">
        <v>42</v>
      </c>
      <c r="U212" s="44">
        <f>IFERROR(SUM(U211:U211),"0")</f>
        <v>0</v>
      </c>
      <c r="V212" s="44">
        <f>IFERROR(SUM(V211:V211),"0")</f>
        <v>0</v>
      </c>
      <c r="W212" s="44">
        <f>IFERROR(IF(W211="",0,W211),"0")</f>
        <v>0</v>
      </c>
      <c r="X212" s="68"/>
      <c r="Y212" s="68"/>
    </row>
    <row r="213" spans="1:52" x14ac:dyDescent="0.2">
      <c r="A213" s="229"/>
      <c r="B213" s="229"/>
      <c r="C213" s="229"/>
      <c r="D213" s="229"/>
      <c r="E213" s="229"/>
      <c r="F213" s="229"/>
      <c r="G213" s="229"/>
      <c r="H213" s="229"/>
      <c r="I213" s="229"/>
      <c r="J213" s="229"/>
      <c r="K213" s="229"/>
      <c r="L213" s="230"/>
      <c r="M213" s="226" t="s">
        <v>43</v>
      </c>
      <c r="N213" s="227"/>
      <c r="O213" s="227"/>
      <c r="P213" s="227"/>
      <c r="Q213" s="227"/>
      <c r="R213" s="227"/>
      <c r="S213" s="228"/>
      <c r="T213" s="43" t="s">
        <v>0</v>
      </c>
      <c r="U213" s="44">
        <f>IFERROR(SUMPRODUCT(U211:U211*H211:H211),"0")</f>
        <v>0</v>
      </c>
      <c r="V213" s="44">
        <f>IFERROR(SUMPRODUCT(V211:V211*H211:H211),"0")</f>
        <v>0</v>
      </c>
      <c r="W213" s="43"/>
      <c r="X213" s="68"/>
      <c r="Y213" s="68"/>
    </row>
    <row r="214" spans="1:52" ht="27.75" customHeight="1" x14ac:dyDescent="0.2">
      <c r="A214" s="219" t="s">
        <v>280</v>
      </c>
      <c r="B214" s="219"/>
      <c r="C214" s="219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55"/>
      <c r="Y214" s="55"/>
    </row>
    <row r="215" spans="1:52" ht="16.5" customHeight="1" x14ac:dyDescent="0.25">
      <c r="A215" s="220" t="s">
        <v>281</v>
      </c>
      <c r="B215" s="220"/>
      <c r="C215" s="220"/>
      <c r="D215" s="220"/>
      <c r="E215" s="220"/>
      <c r="F215" s="220"/>
      <c r="G215" s="220"/>
      <c r="H215" s="220"/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  <c r="W215" s="220"/>
      <c r="X215" s="66"/>
      <c r="Y215" s="66"/>
    </row>
    <row r="216" spans="1:52" ht="14.25" customHeight="1" x14ac:dyDescent="0.25">
      <c r="A216" s="221" t="s">
        <v>81</v>
      </c>
      <c r="B216" s="221"/>
      <c r="C216" s="221"/>
      <c r="D216" s="221"/>
      <c r="E216" s="221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1"/>
      <c r="W216" s="221"/>
      <c r="X216" s="67"/>
      <c r="Y216" s="67"/>
    </row>
    <row r="217" spans="1:52" ht="27" customHeight="1" x14ac:dyDescent="0.25">
      <c r="A217" s="64" t="s">
        <v>282</v>
      </c>
      <c r="B217" s="64" t="s">
        <v>283</v>
      </c>
      <c r="C217" s="37">
        <v>4301070882</v>
      </c>
      <c r="D217" s="222">
        <v>4607111035899</v>
      </c>
      <c r="E217" s="222"/>
      <c r="F217" s="63">
        <v>1</v>
      </c>
      <c r="G217" s="38">
        <v>5</v>
      </c>
      <c r="H217" s="63">
        <v>5</v>
      </c>
      <c r="I217" s="63">
        <v>5.2619999999999996</v>
      </c>
      <c r="J217" s="38">
        <v>84</v>
      </c>
      <c r="K217" s="39" t="s">
        <v>84</v>
      </c>
      <c r="L217" s="38">
        <v>120</v>
      </c>
      <c r="M217" s="30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17" s="224"/>
      <c r="O217" s="224"/>
      <c r="P217" s="224"/>
      <c r="Q217" s="225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IFERROR(IF(U217="","",U217*0.0155),"")</f>
        <v>0</v>
      </c>
      <c r="X217" s="69" t="s">
        <v>49</v>
      </c>
      <c r="Y217" s="70" t="s">
        <v>49</v>
      </c>
      <c r="AC217" s="74"/>
      <c r="AZ217" s="146" t="s">
        <v>69</v>
      </c>
    </row>
    <row r="218" spans="1:52" x14ac:dyDescent="0.2">
      <c r="A218" s="229"/>
      <c r="B218" s="229"/>
      <c r="C218" s="229"/>
      <c r="D218" s="229"/>
      <c r="E218" s="229"/>
      <c r="F218" s="229"/>
      <c r="G218" s="229"/>
      <c r="H218" s="229"/>
      <c r="I218" s="229"/>
      <c r="J218" s="229"/>
      <c r="K218" s="229"/>
      <c r="L218" s="230"/>
      <c r="M218" s="226" t="s">
        <v>43</v>
      </c>
      <c r="N218" s="227"/>
      <c r="O218" s="227"/>
      <c r="P218" s="227"/>
      <c r="Q218" s="227"/>
      <c r="R218" s="227"/>
      <c r="S218" s="228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52" x14ac:dyDescent="0.2">
      <c r="A219" s="229"/>
      <c r="B219" s="229"/>
      <c r="C219" s="229"/>
      <c r="D219" s="229"/>
      <c r="E219" s="229"/>
      <c r="F219" s="229"/>
      <c r="G219" s="229"/>
      <c r="H219" s="229"/>
      <c r="I219" s="229"/>
      <c r="J219" s="229"/>
      <c r="K219" s="229"/>
      <c r="L219" s="230"/>
      <c r="M219" s="226" t="s">
        <v>43</v>
      </c>
      <c r="N219" s="227"/>
      <c r="O219" s="227"/>
      <c r="P219" s="227"/>
      <c r="Q219" s="227"/>
      <c r="R219" s="227"/>
      <c r="S219" s="228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52" ht="16.5" customHeight="1" x14ac:dyDescent="0.25">
      <c r="A220" s="220" t="s">
        <v>284</v>
      </c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20"/>
      <c r="X220" s="66"/>
      <c r="Y220" s="66"/>
    </row>
    <row r="221" spans="1:52" ht="14.25" customHeight="1" x14ac:dyDescent="0.25">
      <c r="A221" s="221" t="s">
        <v>81</v>
      </c>
      <c r="B221" s="221"/>
      <c r="C221" s="221"/>
      <c r="D221" s="221"/>
      <c r="E221" s="221"/>
      <c r="F221" s="221"/>
      <c r="G221" s="221"/>
      <c r="H221" s="221"/>
      <c r="I221" s="221"/>
      <c r="J221" s="221"/>
      <c r="K221" s="221"/>
      <c r="L221" s="221"/>
      <c r="M221" s="221"/>
      <c r="N221" s="221"/>
      <c r="O221" s="221"/>
      <c r="P221" s="221"/>
      <c r="Q221" s="221"/>
      <c r="R221" s="221"/>
      <c r="S221" s="221"/>
      <c r="T221" s="221"/>
      <c r="U221" s="221"/>
      <c r="V221" s="221"/>
      <c r="W221" s="221"/>
      <c r="X221" s="67"/>
      <c r="Y221" s="67"/>
    </row>
    <row r="222" spans="1:52" ht="27" customHeight="1" x14ac:dyDescent="0.25">
      <c r="A222" s="64" t="s">
        <v>285</v>
      </c>
      <c r="B222" s="64" t="s">
        <v>286</v>
      </c>
      <c r="C222" s="37">
        <v>4301070870</v>
      </c>
      <c r="D222" s="222">
        <v>4607111036711</v>
      </c>
      <c r="E222" s="222"/>
      <c r="F222" s="63">
        <v>0.8</v>
      </c>
      <c r="G222" s="38">
        <v>8</v>
      </c>
      <c r="H222" s="63">
        <v>6.4</v>
      </c>
      <c r="I222" s="63">
        <v>6.67</v>
      </c>
      <c r="J222" s="38">
        <v>84</v>
      </c>
      <c r="K222" s="39" t="s">
        <v>84</v>
      </c>
      <c r="L222" s="38">
        <v>90</v>
      </c>
      <c r="M222" s="30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22" s="224"/>
      <c r="O222" s="224"/>
      <c r="P222" s="224"/>
      <c r="Q222" s="225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74"/>
      <c r="AZ222" s="147" t="s">
        <v>69</v>
      </c>
    </row>
    <row r="223" spans="1:52" x14ac:dyDescent="0.2">
      <c r="A223" s="229"/>
      <c r="B223" s="229"/>
      <c r="C223" s="229"/>
      <c r="D223" s="229"/>
      <c r="E223" s="229"/>
      <c r="F223" s="229"/>
      <c r="G223" s="229"/>
      <c r="H223" s="229"/>
      <c r="I223" s="229"/>
      <c r="J223" s="229"/>
      <c r="K223" s="229"/>
      <c r="L223" s="230"/>
      <c r="M223" s="226" t="s">
        <v>43</v>
      </c>
      <c r="N223" s="227"/>
      <c r="O223" s="227"/>
      <c r="P223" s="227"/>
      <c r="Q223" s="227"/>
      <c r="R223" s="227"/>
      <c r="S223" s="228"/>
      <c r="T223" s="43" t="s">
        <v>42</v>
      </c>
      <c r="U223" s="44">
        <f>IFERROR(SUM(U222:U222),"0")</f>
        <v>0</v>
      </c>
      <c r="V223" s="44">
        <f>IFERROR(SUM(V222:V222),"0")</f>
        <v>0</v>
      </c>
      <c r="W223" s="44">
        <f>IFERROR(IF(W222="",0,W222),"0")</f>
        <v>0</v>
      </c>
      <c r="X223" s="68"/>
      <c r="Y223" s="68"/>
    </row>
    <row r="224" spans="1:52" x14ac:dyDescent="0.2">
      <c r="A224" s="229"/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30"/>
      <c r="M224" s="226" t="s">
        <v>43</v>
      </c>
      <c r="N224" s="227"/>
      <c r="O224" s="227"/>
      <c r="P224" s="227"/>
      <c r="Q224" s="227"/>
      <c r="R224" s="227"/>
      <c r="S224" s="228"/>
      <c r="T224" s="43" t="s">
        <v>0</v>
      </c>
      <c r="U224" s="44">
        <f>IFERROR(SUMPRODUCT(U222:U222*H222:H222),"0")</f>
        <v>0</v>
      </c>
      <c r="V224" s="44">
        <f>IFERROR(SUMPRODUCT(V222:V222*H222:H222),"0")</f>
        <v>0</v>
      </c>
      <c r="W224" s="43"/>
      <c r="X224" s="68"/>
      <c r="Y224" s="68"/>
    </row>
    <row r="225" spans="1:52" ht="27.75" customHeight="1" x14ac:dyDescent="0.2">
      <c r="A225" s="219" t="s">
        <v>287</v>
      </c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55"/>
      <c r="Y225" s="55"/>
    </row>
    <row r="226" spans="1:52" ht="16.5" customHeight="1" x14ac:dyDescent="0.25">
      <c r="A226" s="220" t="s">
        <v>288</v>
      </c>
      <c r="B226" s="220"/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  <c r="U226" s="220"/>
      <c r="V226" s="220"/>
      <c r="W226" s="220"/>
      <c r="X226" s="66"/>
      <c r="Y226" s="66"/>
    </row>
    <row r="227" spans="1:52" ht="14.25" customHeight="1" x14ac:dyDescent="0.25">
      <c r="A227" s="221" t="s">
        <v>142</v>
      </c>
      <c r="B227" s="221"/>
      <c r="C227" s="221"/>
      <c r="D227" s="221"/>
      <c r="E227" s="221"/>
      <c r="F227" s="221"/>
      <c r="G227" s="221"/>
      <c r="H227" s="221"/>
      <c r="I227" s="221"/>
      <c r="J227" s="221"/>
      <c r="K227" s="221"/>
      <c r="L227" s="221"/>
      <c r="M227" s="221"/>
      <c r="N227" s="221"/>
      <c r="O227" s="221"/>
      <c r="P227" s="221"/>
      <c r="Q227" s="221"/>
      <c r="R227" s="221"/>
      <c r="S227" s="221"/>
      <c r="T227" s="221"/>
      <c r="U227" s="221"/>
      <c r="V227" s="221"/>
      <c r="W227" s="221"/>
      <c r="X227" s="67"/>
      <c r="Y227" s="67"/>
    </row>
    <row r="228" spans="1:52" ht="27" customHeight="1" x14ac:dyDescent="0.25">
      <c r="A228" s="64" t="s">
        <v>289</v>
      </c>
      <c r="B228" s="64" t="s">
        <v>290</v>
      </c>
      <c r="C228" s="37">
        <v>4301131019</v>
      </c>
      <c r="D228" s="222">
        <v>4640242180427</v>
      </c>
      <c r="E228" s="222"/>
      <c r="F228" s="63">
        <v>1.8</v>
      </c>
      <c r="G228" s="38">
        <v>1</v>
      </c>
      <c r="H228" s="63">
        <v>1.8</v>
      </c>
      <c r="I228" s="63">
        <v>1.915</v>
      </c>
      <c r="J228" s="38">
        <v>234</v>
      </c>
      <c r="K228" s="39" t="s">
        <v>84</v>
      </c>
      <c r="L228" s="38">
        <v>180</v>
      </c>
      <c r="M228" s="302" t="s">
        <v>291</v>
      </c>
      <c r="N228" s="224"/>
      <c r="O228" s="224"/>
      <c r="P228" s="224"/>
      <c r="Q228" s="225"/>
      <c r="R228" s="40" t="s">
        <v>49</v>
      </c>
      <c r="S228" s="40" t="s">
        <v>49</v>
      </c>
      <c r="T228" s="41" t="s">
        <v>42</v>
      </c>
      <c r="U228" s="59">
        <v>0</v>
      </c>
      <c r="V228" s="56">
        <f>IFERROR(IF(U228="","",U228),"")</f>
        <v>0</v>
      </c>
      <c r="W228" s="42">
        <f>IFERROR(IF(U228="","",U228*0.00502),"")</f>
        <v>0</v>
      </c>
      <c r="X228" s="69" t="s">
        <v>49</v>
      </c>
      <c r="Y228" s="70" t="s">
        <v>49</v>
      </c>
      <c r="AC228" s="74"/>
      <c r="AZ228" s="148" t="s">
        <v>89</v>
      </c>
    </row>
    <row r="229" spans="1:52" x14ac:dyDescent="0.2">
      <c r="A229" s="229"/>
      <c r="B229" s="229"/>
      <c r="C229" s="229"/>
      <c r="D229" s="229"/>
      <c r="E229" s="229"/>
      <c r="F229" s="229"/>
      <c r="G229" s="229"/>
      <c r="H229" s="229"/>
      <c r="I229" s="229"/>
      <c r="J229" s="229"/>
      <c r="K229" s="229"/>
      <c r="L229" s="230"/>
      <c r="M229" s="226" t="s">
        <v>43</v>
      </c>
      <c r="N229" s="227"/>
      <c r="O229" s="227"/>
      <c r="P229" s="227"/>
      <c r="Q229" s="227"/>
      <c r="R229" s="227"/>
      <c r="S229" s="228"/>
      <c r="T229" s="43" t="s">
        <v>42</v>
      </c>
      <c r="U229" s="44">
        <f>IFERROR(SUM(U228:U228),"0")</f>
        <v>0</v>
      </c>
      <c r="V229" s="44">
        <f>IFERROR(SUM(V228:V228),"0")</f>
        <v>0</v>
      </c>
      <c r="W229" s="44">
        <f>IFERROR(IF(W228="",0,W228),"0")</f>
        <v>0</v>
      </c>
      <c r="X229" s="68"/>
      <c r="Y229" s="68"/>
    </row>
    <row r="230" spans="1:52" x14ac:dyDescent="0.2">
      <c r="A230" s="229"/>
      <c r="B230" s="229"/>
      <c r="C230" s="229"/>
      <c r="D230" s="229"/>
      <c r="E230" s="229"/>
      <c r="F230" s="229"/>
      <c r="G230" s="229"/>
      <c r="H230" s="229"/>
      <c r="I230" s="229"/>
      <c r="J230" s="229"/>
      <c r="K230" s="229"/>
      <c r="L230" s="230"/>
      <c r="M230" s="226" t="s">
        <v>43</v>
      </c>
      <c r="N230" s="227"/>
      <c r="O230" s="227"/>
      <c r="P230" s="227"/>
      <c r="Q230" s="227"/>
      <c r="R230" s="227"/>
      <c r="S230" s="228"/>
      <c r="T230" s="43" t="s">
        <v>0</v>
      </c>
      <c r="U230" s="44">
        <f>IFERROR(SUMPRODUCT(U228:U228*H228:H228),"0")</f>
        <v>0</v>
      </c>
      <c r="V230" s="44">
        <f>IFERROR(SUMPRODUCT(V228:V228*H228:H228),"0")</f>
        <v>0</v>
      </c>
      <c r="W230" s="43"/>
      <c r="X230" s="68"/>
      <c r="Y230" s="68"/>
    </row>
    <row r="231" spans="1:52" ht="14.25" customHeight="1" x14ac:dyDescent="0.25">
      <c r="A231" s="221" t="s">
        <v>86</v>
      </c>
      <c r="B231" s="221"/>
      <c r="C231" s="221"/>
      <c r="D231" s="221"/>
      <c r="E231" s="221"/>
      <c r="F231" s="221"/>
      <c r="G231" s="221"/>
      <c r="H231" s="221"/>
      <c r="I231" s="221"/>
      <c r="J231" s="221"/>
      <c r="K231" s="221"/>
      <c r="L231" s="221"/>
      <c r="M231" s="221"/>
      <c r="N231" s="221"/>
      <c r="O231" s="221"/>
      <c r="P231" s="221"/>
      <c r="Q231" s="221"/>
      <c r="R231" s="221"/>
      <c r="S231" s="221"/>
      <c r="T231" s="221"/>
      <c r="U231" s="221"/>
      <c r="V231" s="221"/>
      <c r="W231" s="221"/>
      <c r="X231" s="67"/>
      <c r="Y231" s="67"/>
    </row>
    <row r="232" spans="1:52" ht="27" customHeight="1" x14ac:dyDescent="0.25">
      <c r="A232" s="64" t="s">
        <v>292</v>
      </c>
      <c r="B232" s="64" t="s">
        <v>293</v>
      </c>
      <c r="C232" s="37">
        <v>4301132080</v>
      </c>
      <c r="D232" s="222">
        <v>4640242180397</v>
      </c>
      <c r="E232" s="222"/>
      <c r="F232" s="63">
        <v>1</v>
      </c>
      <c r="G232" s="38">
        <v>6</v>
      </c>
      <c r="H232" s="63">
        <v>6</v>
      </c>
      <c r="I232" s="63">
        <v>6.26</v>
      </c>
      <c r="J232" s="38">
        <v>84</v>
      </c>
      <c r="K232" s="39" t="s">
        <v>84</v>
      </c>
      <c r="L232" s="38">
        <v>180</v>
      </c>
      <c r="M232" s="303" t="s">
        <v>294</v>
      </c>
      <c r="N232" s="224"/>
      <c r="O232" s="224"/>
      <c r="P232" s="224"/>
      <c r="Q232" s="225"/>
      <c r="R232" s="40" t="s">
        <v>49</v>
      </c>
      <c r="S232" s="40" t="s">
        <v>49</v>
      </c>
      <c r="T232" s="41" t="s">
        <v>42</v>
      </c>
      <c r="U232" s="59">
        <v>0</v>
      </c>
      <c r="V232" s="56">
        <f>IFERROR(IF(U232="","",U232),"")</f>
        <v>0</v>
      </c>
      <c r="W232" s="42">
        <f>IFERROR(IF(U232="","",U232*0.0155),"")</f>
        <v>0</v>
      </c>
      <c r="X232" s="69" t="s">
        <v>49</v>
      </c>
      <c r="Y232" s="70" t="s">
        <v>49</v>
      </c>
      <c r="AC232" s="74"/>
      <c r="AZ232" s="149" t="s">
        <v>89</v>
      </c>
    </row>
    <row r="233" spans="1:52" x14ac:dyDescent="0.2">
      <c r="A233" s="229"/>
      <c r="B233" s="229"/>
      <c r="C233" s="229"/>
      <c r="D233" s="229"/>
      <c r="E233" s="229"/>
      <c r="F233" s="229"/>
      <c r="G233" s="229"/>
      <c r="H233" s="229"/>
      <c r="I233" s="229"/>
      <c r="J233" s="229"/>
      <c r="K233" s="229"/>
      <c r="L233" s="230"/>
      <c r="M233" s="226" t="s">
        <v>43</v>
      </c>
      <c r="N233" s="227"/>
      <c r="O233" s="227"/>
      <c r="P233" s="227"/>
      <c r="Q233" s="227"/>
      <c r="R233" s="227"/>
      <c r="S233" s="228"/>
      <c r="T233" s="43" t="s">
        <v>42</v>
      </c>
      <c r="U233" s="44">
        <f>IFERROR(SUM(U232:U232),"0")</f>
        <v>0</v>
      </c>
      <c r="V233" s="44">
        <f>IFERROR(SUM(V232:V232),"0")</f>
        <v>0</v>
      </c>
      <c r="W233" s="44">
        <f>IFERROR(IF(W232="",0,W232),"0")</f>
        <v>0</v>
      </c>
      <c r="X233" s="68"/>
      <c r="Y233" s="68"/>
    </row>
    <row r="234" spans="1:52" x14ac:dyDescent="0.2">
      <c r="A234" s="229"/>
      <c r="B234" s="229"/>
      <c r="C234" s="229"/>
      <c r="D234" s="229"/>
      <c r="E234" s="229"/>
      <c r="F234" s="229"/>
      <c r="G234" s="229"/>
      <c r="H234" s="229"/>
      <c r="I234" s="229"/>
      <c r="J234" s="229"/>
      <c r="K234" s="229"/>
      <c r="L234" s="230"/>
      <c r="M234" s="226" t="s">
        <v>43</v>
      </c>
      <c r="N234" s="227"/>
      <c r="O234" s="227"/>
      <c r="P234" s="227"/>
      <c r="Q234" s="227"/>
      <c r="R234" s="227"/>
      <c r="S234" s="228"/>
      <c r="T234" s="43" t="s">
        <v>0</v>
      </c>
      <c r="U234" s="44">
        <f>IFERROR(SUMPRODUCT(U232:U232*H232:H232),"0")</f>
        <v>0</v>
      </c>
      <c r="V234" s="44">
        <f>IFERROR(SUMPRODUCT(V232:V232*H232:H232),"0")</f>
        <v>0</v>
      </c>
      <c r="W234" s="43"/>
      <c r="X234" s="68"/>
      <c r="Y234" s="68"/>
    </row>
    <row r="235" spans="1:52" ht="14.25" customHeight="1" x14ac:dyDescent="0.25">
      <c r="A235" s="221" t="s">
        <v>162</v>
      </c>
      <c r="B235" s="221"/>
      <c r="C235" s="221"/>
      <c r="D235" s="221"/>
      <c r="E235" s="221"/>
      <c r="F235" s="221"/>
      <c r="G235" s="221"/>
      <c r="H235" s="221"/>
      <c r="I235" s="221"/>
      <c r="J235" s="221"/>
      <c r="K235" s="221"/>
      <c r="L235" s="221"/>
      <c r="M235" s="221"/>
      <c r="N235" s="221"/>
      <c r="O235" s="221"/>
      <c r="P235" s="221"/>
      <c r="Q235" s="221"/>
      <c r="R235" s="221"/>
      <c r="S235" s="221"/>
      <c r="T235" s="221"/>
      <c r="U235" s="221"/>
      <c r="V235" s="221"/>
      <c r="W235" s="221"/>
      <c r="X235" s="67"/>
      <c r="Y235" s="67"/>
    </row>
    <row r="236" spans="1:52" ht="27" customHeight="1" x14ac:dyDescent="0.25">
      <c r="A236" s="64" t="s">
        <v>295</v>
      </c>
      <c r="B236" s="64" t="s">
        <v>296</v>
      </c>
      <c r="C236" s="37">
        <v>4301136028</v>
      </c>
      <c r="D236" s="222">
        <v>4640242180304</v>
      </c>
      <c r="E236" s="222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9" t="s">
        <v>84</v>
      </c>
      <c r="L236" s="38">
        <v>180</v>
      </c>
      <c r="M236" s="304" t="s">
        <v>297</v>
      </c>
      <c r="N236" s="224"/>
      <c r="O236" s="224"/>
      <c r="P236" s="224"/>
      <c r="Q236" s="225"/>
      <c r="R236" s="40" t="s">
        <v>49</v>
      </c>
      <c r="S236" s="40" t="s">
        <v>49</v>
      </c>
      <c r="T236" s="41" t="s">
        <v>42</v>
      </c>
      <c r="U236" s="59">
        <v>0</v>
      </c>
      <c r="V236" s="56">
        <f>IFERROR(IF(U236="","",U236),"")</f>
        <v>0</v>
      </c>
      <c r="W236" s="42">
        <f>IFERROR(IF(U236="","",U236*0.00936),"")</f>
        <v>0</v>
      </c>
      <c r="X236" s="69" t="s">
        <v>49</v>
      </c>
      <c r="Y236" s="70" t="s">
        <v>49</v>
      </c>
      <c r="AC236" s="74"/>
      <c r="AZ236" s="150" t="s">
        <v>89</v>
      </c>
    </row>
    <row r="237" spans="1:52" ht="37.5" customHeight="1" x14ac:dyDescent="0.25">
      <c r="A237" s="64" t="s">
        <v>298</v>
      </c>
      <c r="B237" s="64" t="s">
        <v>299</v>
      </c>
      <c r="C237" s="37">
        <v>4301136027</v>
      </c>
      <c r="D237" s="222">
        <v>4640242180298</v>
      </c>
      <c r="E237" s="222"/>
      <c r="F237" s="63">
        <v>2.7</v>
      </c>
      <c r="G237" s="38">
        <v>1</v>
      </c>
      <c r="H237" s="63">
        <v>2.7</v>
      </c>
      <c r="I237" s="63">
        <v>2.8919999999999999</v>
      </c>
      <c r="J237" s="38">
        <v>126</v>
      </c>
      <c r="K237" s="39" t="s">
        <v>84</v>
      </c>
      <c r="L237" s="38">
        <v>180</v>
      </c>
      <c r="M237" s="305" t="s">
        <v>300</v>
      </c>
      <c r="N237" s="224"/>
      <c r="O237" s="224"/>
      <c r="P237" s="224"/>
      <c r="Q237" s="225"/>
      <c r="R237" s="40" t="s">
        <v>49</v>
      </c>
      <c r="S237" s="40" t="s">
        <v>49</v>
      </c>
      <c r="T237" s="41" t="s">
        <v>42</v>
      </c>
      <c r="U237" s="59">
        <v>0</v>
      </c>
      <c r="V237" s="56">
        <f>IFERROR(IF(U237="","",U237),"")</f>
        <v>0</v>
      </c>
      <c r="W237" s="42">
        <f>IFERROR(IF(U237="","",U237*0.00936),"")</f>
        <v>0</v>
      </c>
      <c r="X237" s="69" t="s">
        <v>49</v>
      </c>
      <c r="Y237" s="70" t="s">
        <v>49</v>
      </c>
      <c r="AC237" s="74"/>
      <c r="AZ237" s="151" t="s">
        <v>89</v>
      </c>
    </row>
    <row r="238" spans="1:52" ht="27" customHeight="1" x14ac:dyDescent="0.25">
      <c r="A238" s="64" t="s">
        <v>301</v>
      </c>
      <c r="B238" s="64" t="s">
        <v>302</v>
      </c>
      <c r="C238" s="37">
        <v>4301136026</v>
      </c>
      <c r="D238" s="222">
        <v>4640242180236</v>
      </c>
      <c r="E238" s="222"/>
      <c r="F238" s="63">
        <v>5</v>
      </c>
      <c r="G238" s="38">
        <v>1</v>
      </c>
      <c r="H238" s="63">
        <v>5</v>
      </c>
      <c r="I238" s="63">
        <v>5.2350000000000003</v>
      </c>
      <c r="J238" s="38">
        <v>84</v>
      </c>
      <c r="K238" s="39" t="s">
        <v>84</v>
      </c>
      <c r="L238" s="38">
        <v>180</v>
      </c>
      <c r="M238" s="306" t="s">
        <v>303</v>
      </c>
      <c r="N238" s="224"/>
      <c r="O238" s="224"/>
      <c r="P238" s="224"/>
      <c r="Q238" s="225"/>
      <c r="R238" s="40" t="s">
        <v>49</v>
      </c>
      <c r="S238" s="40" t="s">
        <v>49</v>
      </c>
      <c r="T238" s="41" t="s">
        <v>42</v>
      </c>
      <c r="U238" s="59">
        <v>0</v>
      </c>
      <c r="V238" s="56">
        <f>IFERROR(IF(U238="","",U238),"")</f>
        <v>0</v>
      </c>
      <c r="W238" s="42">
        <f>IFERROR(IF(U238="","",U238*0.0155),"")</f>
        <v>0</v>
      </c>
      <c r="X238" s="69" t="s">
        <v>49</v>
      </c>
      <c r="Y238" s="70" t="s">
        <v>49</v>
      </c>
      <c r="AC238" s="74"/>
      <c r="AZ238" s="152" t="s">
        <v>89</v>
      </c>
    </row>
    <row r="239" spans="1:52" x14ac:dyDescent="0.2">
      <c r="A239" s="229"/>
      <c r="B239" s="229"/>
      <c r="C239" s="229"/>
      <c r="D239" s="229"/>
      <c r="E239" s="229"/>
      <c r="F239" s="229"/>
      <c r="G239" s="229"/>
      <c r="H239" s="229"/>
      <c r="I239" s="229"/>
      <c r="J239" s="229"/>
      <c r="K239" s="229"/>
      <c r="L239" s="230"/>
      <c r="M239" s="226" t="s">
        <v>43</v>
      </c>
      <c r="N239" s="227"/>
      <c r="O239" s="227"/>
      <c r="P239" s="227"/>
      <c r="Q239" s="227"/>
      <c r="R239" s="227"/>
      <c r="S239" s="228"/>
      <c r="T239" s="43" t="s">
        <v>42</v>
      </c>
      <c r="U239" s="44">
        <f>IFERROR(SUM(U236:U238),"0")</f>
        <v>0</v>
      </c>
      <c r="V239" s="44">
        <f>IFERROR(SUM(V236:V238),"0")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229"/>
      <c r="B240" s="229"/>
      <c r="C240" s="229"/>
      <c r="D240" s="229"/>
      <c r="E240" s="229"/>
      <c r="F240" s="229"/>
      <c r="G240" s="229"/>
      <c r="H240" s="229"/>
      <c r="I240" s="229"/>
      <c r="J240" s="229"/>
      <c r="K240" s="229"/>
      <c r="L240" s="230"/>
      <c r="M240" s="226" t="s">
        <v>43</v>
      </c>
      <c r="N240" s="227"/>
      <c r="O240" s="227"/>
      <c r="P240" s="227"/>
      <c r="Q240" s="227"/>
      <c r="R240" s="227"/>
      <c r="S240" s="228"/>
      <c r="T240" s="43" t="s">
        <v>0</v>
      </c>
      <c r="U240" s="44">
        <f>IFERROR(SUMPRODUCT(U236:U238*H236:H238),"0")</f>
        <v>0</v>
      </c>
      <c r="V240" s="44">
        <f>IFERROR(SUMPRODUCT(V236:V238*H236:H238),"0")</f>
        <v>0</v>
      </c>
      <c r="W240" s="43"/>
      <c r="X240" s="68"/>
      <c r="Y240" s="68"/>
    </row>
    <row r="241" spans="1:52" ht="14.25" customHeight="1" x14ac:dyDescent="0.25">
      <c r="A241" s="221" t="s">
        <v>138</v>
      </c>
      <c r="B241" s="221"/>
      <c r="C241" s="221"/>
      <c r="D241" s="221"/>
      <c r="E241" s="221"/>
      <c r="F241" s="221"/>
      <c r="G241" s="221"/>
      <c r="H241" s="221"/>
      <c r="I241" s="221"/>
      <c r="J241" s="221"/>
      <c r="K241" s="221"/>
      <c r="L241" s="221"/>
      <c r="M241" s="221"/>
      <c r="N241" s="221"/>
      <c r="O241" s="221"/>
      <c r="P241" s="221"/>
      <c r="Q241" s="221"/>
      <c r="R241" s="221"/>
      <c r="S241" s="221"/>
      <c r="T241" s="221"/>
      <c r="U241" s="221"/>
      <c r="V241" s="221"/>
      <c r="W241" s="221"/>
      <c r="X241" s="67"/>
      <c r="Y241" s="67"/>
    </row>
    <row r="242" spans="1:52" ht="27" customHeight="1" x14ac:dyDescent="0.25">
      <c r="A242" s="64" t="s">
        <v>304</v>
      </c>
      <c r="B242" s="64" t="s">
        <v>305</v>
      </c>
      <c r="C242" s="37">
        <v>4301135195</v>
      </c>
      <c r="D242" s="222">
        <v>4640242180366</v>
      </c>
      <c r="E242" s="222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9" t="s">
        <v>84</v>
      </c>
      <c r="L242" s="38">
        <v>180</v>
      </c>
      <c r="M242" s="307" t="s">
        <v>306</v>
      </c>
      <c r="N242" s="224"/>
      <c r="O242" s="224"/>
      <c r="P242" s="224"/>
      <c r="Q242" s="225"/>
      <c r="R242" s="40" t="s">
        <v>49</v>
      </c>
      <c r="S242" s="40" t="s">
        <v>49</v>
      </c>
      <c r="T242" s="41" t="s">
        <v>42</v>
      </c>
      <c r="U242" s="59">
        <v>0</v>
      </c>
      <c r="V242" s="56">
        <f t="shared" ref="V242:V249" si="4">IFERROR(IF(U242="","",U242),"")</f>
        <v>0</v>
      </c>
      <c r="W242" s="42">
        <f>IFERROR(IF(U242="","",U242*0.00936),"")</f>
        <v>0</v>
      </c>
      <c r="X242" s="69" t="s">
        <v>49</v>
      </c>
      <c r="Y242" s="70" t="s">
        <v>49</v>
      </c>
      <c r="AC242" s="74"/>
      <c r="AZ242" s="153" t="s">
        <v>89</v>
      </c>
    </row>
    <row r="243" spans="1:52" ht="27" customHeight="1" x14ac:dyDescent="0.25">
      <c r="A243" s="64" t="s">
        <v>307</v>
      </c>
      <c r="B243" s="64" t="s">
        <v>308</v>
      </c>
      <c r="C243" s="37">
        <v>4301135188</v>
      </c>
      <c r="D243" s="222">
        <v>4640242180335</v>
      </c>
      <c r="E243" s="222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9" t="s">
        <v>84</v>
      </c>
      <c r="L243" s="38">
        <v>180</v>
      </c>
      <c r="M243" s="308" t="s">
        <v>309</v>
      </c>
      <c r="N243" s="224"/>
      <c r="O243" s="224"/>
      <c r="P243" s="224"/>
      <c r="Q243" s="225"/>
      <c r="R243" s="40" t="s">
        <v>49</v>
      </c>
      <c r="S243" s="40" t="s">
        <v>49</v>
      </c>
      <c r="T243" s="41" t="s">
        <v>42</v>
      </c>
      <c r="U243" s="59">
        <v>0</v>
      </c>
      <c r="V243" s="56">
        <f t="shared" si="4"/>
        <v>0</v>
      </c>
      <c r="W243" s="42">
        <f>IFERROR(IF(U243="","",U243*0.00936),"")</f>
        <v>0</v>
      </c>
      <c r="X243" s="69" t="s">
        <v>49</v>
      </c>
      <c r="Y243" s="70" t="s">
        <v>49</v>
      </c>
      <c r="AC243" s="74"/>
      <c r="AZ243" s="154" t="s">
        <v>89</v>
      </c>
    </row>
    <row r="244" spans="1:52" ht="37.5" customHeight="1" x14ac:dyDescent="0.25">
      <c r="A244" s="64" t="s">
        <v>310</v>
      </c>
      <c r="B244" s="64" t="s">
        <v>311</v>
      </c>
      <c r="C244" s="37">
        <v>4301135189</v>
      </c>
      <c r="D244" s="222">
        <v>4640242180342</v>
      </c>
      <c r="E244" s="222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9" t="s">
        <v>84</v>
      </c>
      <c r="L244" s="38">
        <v>180</v>
      </c>
      <c r="M244" s="309" t="s">
        <v>312</v>
      </c>
      <c r="N244" s="224"/>
      <c r="O244" s="224"/>
      <c r="P244" s="224"/>
      <c r="Q244" s="225"/>
      <c r="R244" s="40" t="s">
        <v>49</v>
      </c>
      <c r="S244" s="40" t="s">
        <v>49</v>
      </c>
      <c r="T244" s="41" t="s">
        <v>42</v>
      </c>
      <c r="U244" s="59">
        <v>0</v>
      </c>
      <c r="V244" s="56">
        <f t="shared" si="4"/>
        <v>0</v>
      </c>
      <c r="W244" s="42">
        <f>IFERROR(IF(U244="","",U244*0.00936),"")</f>
        <v>0</v>
      </c>
      <c r="X244" s="69" t="s">
        <v>49</v>
      </c>
      <c r="Y244" s="70" t="s">
        <v>49</v>
      </c>
      <c r="AC244" s="74"/>
      <c r="AZ244" s="155" t="s">
        <v>89</v>
      </c>
    </row>
    <row r="245" spans="1:52" ht="27" customHeight="1" x14ac:dyDescent="0.25">
      <c r="A245" s="64" t="s">
        <v>313</v>
      </c>
      <c r="B245" s="64" t="s">
        <v>314</v>
      </c>
      <c r="C245" s="37">
        <v>4301135190</v>
      </c>
      <c r="D245" s="222">
        <v>4640242180359</v>
      </c>
      <c r="E245" s="222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9" t="s">
        <v>84</v>
      </c>
      <c r="L245" s="38">
        <v>180</v>
      </c>
      <c r="M245" s="310" t="s">
        <v>315</v>
      </c>
      <c r="N245" s="224"/>
      <c r="O245" s="224"/>
      <c r="P245" s="224"/>
      <c r="Q245" s="225"/>
      <c r="R245" s="40" t="s">
        <v>49</v>
      </c>
      <c r="S245" s="40" t="s">
        <v>49</v>
      </c>
      <c r="T245" s="41" t="s">
        <v>42</v>
      </c>
      <c r="U245" s="59">
        <v>0</v>
      </c>
      <c r="V245" s="56">
        <f t="shared" si="4"/>
        <v>0</v>
      </c>
      <c r="W245" s="42">
        <f>IFERROR(IF(U245="","",U245*0.00936),"")</f>
        <v>0</v>
      </c>
      <c r="X245" s="69" t="s">
        <v>49</v>
      </c>
      <c r="Y245" s="70" t="s">
        <v>49</v>
      </c>
      <c r="AC245" s="74"/>
      <c r="AZ245" s="156" t="s">
        <v>89</v>
      </c>
    </row>
    <row r="246" spans="1:52" ht="27" customHeight="1" x14ac:dyDescent="0.25">
      <c r="A246" s="64" t="s">
        <v>316</v>
      </c>
      <c r="B246" s="64" t="s">
        <v>317</v>
      </c>
      <c r="C246" s="37">
        <v>4301135192</v>
      </c>
      <c r="D246" s="222">
        <v>4640242180380</v>
      </c>
      <c r="E246" s="222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9" t="s">
        <v>84</v>
      </c>
      <c r="L246" s="38">
        <v>180</v>
      </c>
      <c r="M246" s="311" t="s">
        <v>318</v>
      </c>
      <c r="N246" s="224"/>
      <c r="O246" s="224"/>
      <c r="P246" s="224"/>
      <c r="Q246" s="225"/>
      <c r="R246" s="40" t="s">
        <v>49</v>
      </c>
      <c r="S246" s="40" t="s">
        <v>49</v>
      </c>
      <c r="T246" s="41" t="s">
        <v>42</v>
      </c>
      <c r="U246" s="59">
        <v>0</v>
      </c>
      <c r="V246" s="56">
        <f t="shared" si="4"/>
        <v>0</v>
      </c>
      <c r="W246" s="42">
        <f>IFERROR(IF(U246="","",U246*0.00936),"")</f>
        <v>0</v>
      </c>
      <c r="X246" s="69" t="s">
        <v>49</v>
      </c>
      <c r="Y246" s="70" t="s">
        <v>49</v>
      </c>
      <c r="AC246" s="74"/>
      <c r="AZ246" s="157" t="s">
        <v>89</v>
      </c>
    </row>
    <row r="247" spans="1:52" ht="27" customHeight="1" x14ac:dyDescent="0.25">
      <c r="A247" s="64" t="s">
        <v>319</v>
      </c>
      <c r="B247" s="64" t="s">
        <v>320</v>
      </c>
      <c r="C247" s="37">
        <v>4301135186</v>
      </c>
      <c r="D247" s="222">
        <v>4640242180311</v>
      </c>
      <c r="E247" s="222"/>
      <c r="F247" s="63">
        <v>5.5</v>
      </c>
      <c r="G247" s="38">
        <v>1</v>
      </c>
      <c r="H247" s="63">
        <v>5.5</v>
      </c>
      <c r="I247" s="63">
        <v>5.7350000000000003</v>
      </c>
      <c r="J247" s="38">
        <v>84</v>
      </c>
      <c r="K247" s="39" t="s">
        <v>84</v>
      </c>
      <c r="L247" s="38">
        <v>180</v>
      </c>
      <c r="M247" s="312" t="s">
        <v>321</v>
      </c>
      <c r="N247" s="224"/>
      <c r="O247" s="224"/>
      <c r="P247" s="224"/>
      <c r="Q247" s="225"/>
      <c r="R247" s="40" t="s">
        <v>49</v>
      </c>
      <c r="S247" s="40" t="s">
        <v>49</v>
      </c>
      <c r="T247" s="41" t="s">
        <v>42</v>
      </c>
      <c r="U247" s="59">
        <v>0</v>
      </c>
      <c r="V247" s="56">
        <f t="shared" si="4"/>
        <v>0</v>
      </c>
      <c r="W247" s="42">
        <f>IFERROR(IF(U247="","",U247*0.0155),"")</f>
        <v>0</v>
      </c>
      <c r="X247" s="69" t="s">
        <v>49</v>
      </c>
      <c r="Y247" s="70" t="s">
        <v>49</v>
      </c>
      <c r="AC247" s="74"/>
      <c r="AZ247" s="158" t="s">
        <v>89</v>
      </c>
    </row>
    <row r="248" spans="1:52" ht="37.5" customHeight="1" x14ac:dyDescent="0.25">
      <c r="A248" s="64" t="s">
        <v>322</v>
      </c>
      <c r="B248" s="64" t="s">
        <v>323</v>
      </c>
      <c r="C248" s="37">
        <v>4301135187</v>
      </c>
      <c r="D248" s="222">
        <v>4640242180328</v>
      </c>
      <c r="E248" s="222"/>
      <c r="F248" s="63">
        <v>3.5</v>
      </c>
      <c r="G248" s="38">
        <v>1</v>
      </c>
      <c r="H248" s="63">
        <v>3.5</v>
      </c>
      <c r="I248" s="63">
        <v>3.6920000000000002</v>
      </c>
      <c r="J248" s="38">
        <v>126</v>
      </c>
      <c r="K248" s="39" t="s">
        <v>84</v>
      </c>
      <c r="L248" s="38">
        <v>180</v>
      </c>
      <c r="M248" s="313" t="s">
        <v>324</v>
      </c>
      <c r="N248" s="224"/>
      <c r="O248" s="224"/>
      <c r="P248" s="224"/>
      <c r="Q248" s="225"/>
      <c r="R248" s="40" t="s">
        <v>49</v>
      </c>
      <c r="S248" s="40" t="s">
        <v>49</v>
      </c>
      <c r="T248" s="41" t="s">
        <v>42</v>
      </c>
      <c r="U248" s="59">
        <v>0</v>
      </c>
      <c r="V248" s="56">
        <f t="shared" si="4"/>
        <v>0</v>
      </c>
      <c r="W248" s="42">
        <f>IFERROR(IF(U248="","",U248*0.00936),"")</f>
        <v>0</v>
      </c>
      <c r="X248" s="69" t="s">
        <v>49</v>
      </c>
      <c r="Y248" s="70" t="s">
        <v>49</v>
      </c>
      <c r="AC248" s="74"/>
      <c r="AZ248" s="159" t="s">
        <v>89</v>
      </c>
    </row>
    <row r="249" spans="1:52" ht="27" customHeight="1" x14ac:dyDescent="0.25">
      <c r="A249" s="64" t="s">
        <v>325</v>
      </c>
      <c r="B249" s="64" t="s">
        <v>326</v>
      </c>
      <c r="C249" s="37">
        <v>4301135193</v>
      </c>
      <c r="D249" s="222">
        <v>4640242180403</v>
      </c>
      <c r="E249" s="222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9" t="s">
        <v>84</v>
      </c>
      <c r="L249" s="38">
        <v>180</v>
      </c>
      <c r="M249" s="314" t="s">
        <v>327</v>
      </c>
      <c r="N249" s="224"/>
      <c r="O249" s="224"/>
      <c r="P249" s="224"/>
      <c r="Q249" s="225"/>
      <c r="R249" s="40" t="s">
        <v>49</v>
      </c>
      <c r="S249" s="40" t="s">
        <v>49</v>
      </c>
      <c r="T249" s="41" t="s">
        <v>42</v>
      </c>
      <c r="U249" s="59">
        <v>0</v>
      </c>
      <c r="V249" s="56">
        <f t="shared" si="4"/>
        <v>0</v>
      </c>
      <c r="W249" s="42">
        <f>IFERROR(IF(U249="","",U249*0.00936),"")</f>
        <v>0</v>
      </c>
      <c r="X249" s="69" t="s">
        <v>49</v>
      </c>
      <c r="Y249" s="70" t="s">
        <v>49</v>
      </c>
      <c r="AC249" s="74"/>
      <c r="AZ249" s="160" t="s">
        <v>89</v>
      </c>
    </row>
    <row r="250" spans="1:52" x14ac:dyDescent="0.2">
      <c r="A250" s="229"/>
      <c r="B250" s="229"/>
      <c r="C250" s="229"/>
      <c r="D250" s="229"/>
      <c r="E250" s="229"/>
      <c r="F250" s="229"/>
      <c r="G250" s="229"/>
      <c r="H250" s="229"/>
      <c r="I250" s="229"/>
      <c r="J250" s="229"/>
      <c r="K250" s="229"/>
      <c r="L250" s="230"/>
      <c r="M250" s="226" t="s">
        <v>43</v>
      </c>
      <c r="N250" s="227"/>
      <c r="O250" s="227"/>
      <c r="P250" s="227"/>
      <c r="Q250" s="227"/>
      <c r="R250" s="227"/>
      <c r="S250" s="228"/>
      <c r="T250" s="43" t="s">
        <v>42</v>
      </c>
      <c r="U250" s="44">
        <f>IFERROR(SUM(U242:U249),"0")</f>
        <v>0</v>
      </c>
      <c r="V250" s="44">
        <f>IFERROR(SUM(V242:V249),"0")</f>
        <v>0</v>
      </c>
      <c r="W250" s="44">
        <f>IFERROR(IF(W242="",0,W242),"0")+IFERROR(IF(W243="",0,W243),"0")+IFERROR(IF(W244="",0,W244),"0")+IFERROR(IF(W245="",0,W245),"0")+IFERROR(IF(W246="",0,W246),"0")+IFERROR(IF(W247="",0,W247),"0")+IFERROR(IF(W248="",0,W248),"0")+IFERROR(IF(W249="",0,W249),"0")</f>
        <v>0</v>
      </c>
      <c r="X250" s="68"/>
      <c r="Y250" s="68"/>
    </row>
    <row r="251" spans="1:52" x14ac:dyDescent="0.2">
      <c r="A251" s="229"/>
      <c r="B251" s="229"/>
      <c r="C251" s="229"/>
      <c r="D251" s="229"/>
      <c r="E251" s="229"/>
      <c r="F251" s="229"/>
      <c r="G251" s="229"/>
      <c r="H251" s="229"/>
      <c r="I251" s="229"/>
      <c r="J251" s="229"/>
      <c r="K251" s="229"/>
      <c r="L251" s="230"/>
      <c r="M251" s="226" t="s">
        <v>43</v>
      </c>
      <c r="N251" s="227"/>
      <c r="O251" s="227"/>
      <c r="P251" s="227"/>
      <c r="Q251" s="227"/>
      <c r="R251" s="227"/>
      <c r="S251" s="228"/>
      <c r="T251" s="43" t="s">
        <v>0</v>
      </c>
      <c r="U251" s="44">
        <f>IFERROR(SUMPRODUCT(U242:U249*H242:H249),"0")</f>
        <v>0</v>
      </c>
      <c r="V251" s="44">
        <f>IFERROR(SUMPRODUCT(V242:V249*H242:H249),"0")</f>
        <v>0</v>
      </c>
      <c r="W251" s="43"/>
      <c r="X251" s="68"/>
      <c r="Y251" s="68"/>
    </row>
    <row r="252" spans="1:52" ht="15" customHeight="1" x14ac:dyDescent="0.2">
      <c r="A252" s="229"/>
      <c r="B252" s="229"/>
      <c r="C252" s="229"/>
      <c r="D252" s="229"/>
      <c r="E252" s="229"/>
      <c r="F252" s="229"/>
      <c r="G252" s="229"/>
      <c r="H252" s="229"/>
      <c r="I252" s="229"/>
      <c r="J252" s="229"/>
      <c r="K252" s="229"/>
      <c r="L252" s="318"/>
      <c r="M252" s="315" t="s">
        <v>36</v>
      </c>
      <c r="N252" s="316"/>
      <c r="O252" s="316"/>
      <c r="P252" s="316"/>
      <c r="Q252" s="316"/>
      <c r="R252" s="316"/>
      <c r="S252" s="317"/>
      <c r="T252" s="43" t="s">
        <v>0</v>
      </c>
      <c r="U252" s="44">
        <f>IFERROR(U24+U33+U41+U47+U58+U64+U69+U75+U86+U93+U101+U107+U112+U120+U125+U131+U136+U142+U147+U155+U160+U167+U172+U177+U183+U188+U196+U201+U207+U213+U219+U224+U230+U234+U240+U251,"0")</f>
        <v>0</v>
      </c>
      <c r="V252" s="44">
        <f>IFERROR(V24+V33+V41+V47+V58+V64+V69+V75+V86+V93+V101+V107+V112+V120+V125+V131+V136+V142+V147+V155+V160+V167+V172+V177+V183+V188+V196+V201+V207+V213+V219+V224+V230+V234+V240+V251,"0")</f>
        <v>0</v>
      </c>
      <c r="W252" s="43"/>
      <c r="X252" s="68"/>
      <c r="Y252" s="68"/>
    </row>
    <row r="253" spans="1:52" x14ac:dyDescent="0.2">
      <c r="A253" s="229"/>
      <c r="B253" s="229"/>
      <c r="C253" s="229"/>
      <c r="D253" s="229"/>
      <c r="E253" s="229"/>
      <c r="F253" s="229"/>
      <c r="G253" s="229"/>
      <c r="H253" s="229"/>
      <c r="I253" s="229"/>
      <c r="J253" s="229"/>
      <c r="K253" s="229"/>
      <c r="L253" s="318"/>
      <c r="M253" s="315" t="s">
        <v>37</v>
      </c>
      <c r="N253" s="316"/>
      <c r="O253" s="316"/>
      <c r="P253" s="316"/>
      <c r="Q253" s="316"/>
      <c r="R253" s="316"/>
      <c r="S253" s="317"/>
      <c r="T253" s="43" t="s">
        <v>0</v>
      </c>
      <c r="U253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61*I61,"0")+IFERROR(U62*I62,"0")+IFERROR(U67*I67,"0")+IFERROR(U72*I72,"0")+IFERROR(U73*I73,"0")+IFERROR(U78*I78,"0")+IFERROR(U79*I79,"0")+IFERROR(U80*I80,"0")+IFERROR(U81*I81,"0")+IFERROR(U82*I82,"0")+IFERROR(U83*I83,"0")+IFERROR(U84*I84,"0")+IFERROR(U89*I89,"0")+IFERROR(U90*I90,"0")+IFERROR(U91*I91,"0")+IFERROR(U96*I96,"0")+IFERROR(U97*I97,"0")+IFERROR(U98*I98,"0")+IFERROR(U99*I99,"0")+IFERROR(U104*I104,"0")+IFERROR(U105*I105,"0")+IFERROR(U110*I110,"0")+IFERROR(U115*I115,"0")+IFERROR(U116*I116,"0")+IFERROR(U117*I117,"0")+IFERROR(U118*I118,"0")+IFERROR(U123*I123,"0")+IFERROR(U128*I128,"0")+IFERROR(U129*I129,"0")+IFERROR(U134*I134,"0")+IFERROR(U140*I140,"0")+IFERROR(U145*I145,"0")+IFERROR(U150*I150,"0")+IFERROR(U151*I151,"0")+IFERROR(U152*I152,"0")+IFERROR(U153*I153,"0")+IFERROR(U157*I157,"0")+IFERROR(U158*I158,"0")+IFERROR(U164*I164,"0")+IFERROR(U165*I165,"0")+IFERROR(U170*I170,"0")+IFERROR(U175*I175,"0")+IFERROR(U181*I181,"0")+IFERROR(U186*I186,"0")+IFERROR(U191*I191,"0")+IFERROR(U192*I192,"0")+IFERROR(U193*I193,"0")+IFERROR(U194*I194,"0")+IFERROR(U199*I199,"0")+IFERROR(U204*I204,"0")+IFERROR(U205*I205,"0")+IFERROR(U211*I211,"0")+IFERROR(U217*I217,"0")+IFERROR(U222*I222,"0")+IFERROR(U228*I228,"0")+IFERROR(U232*I232,"0")+IFERROR(U236*I236,"0")+IFERROR(U237*I237,"0")+IFERROR(U238*I238,"0")+IFERROR(U242*I242,"0")+IFERROR(U243*I243,"0")+IFERROR(U244*I244,"0")+IFERROR(U245*I245,"0")+IFERROR(U246*I246,"0")+IFERROR(U247*I247,"0")+IFERROR(U248*I248,"0")+IFERROR(U249*I249,"0"),"0")</f>
        <v>0</v>
      </c>
      <c r="V253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145*I145,"0")+IFERROR(V150*I150,"0")+IFERROR(V151*I151,"0")+IFERROR(V152*I152,"0")+IFERROR(V153*I153,"0")+IFERROR(V157*I157,"0")+IFERROR(V158*I158,"0")+IFERROR(V164*I164,"0")+IFERROR(V165*I165,"0")+IFERROR(V170*I170,"0")+IFERROR(V175*I175,"0")+IFERROR(V181*I181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242*I242,"0")+IFERROR(V243*I243,"0")+IFERROR(V244*I244,"0")+IFERROR(V245*I245,"0")+IFERROR(V246*I246,"0")+IFERROR(V247*I247,"0")+IFERROR(V248*I248,"0")+IFERROR(V249*I249,"0"),"0")</f>
        <v>0</v>
      </c>
      <c r="W253" s="43"/>
      <c r="X253" s="68"/>
      <c r="Y253" s="68"/>
    </row>
    <row r="254" spans="1:52" x14ac:dyDescent="0.2">
      <c r="A254" s="229"/>
      <c r="B254" s="229"/>
      <c r="C254" s="229"/>
      <c r="D254" s="229"/>
      <c r="E254" s="229"/>
      <c r="F254" s="229"/>
      <c r="G254" s="229"/>
      <c r="H254" s="229"/>
      <c r="I254" s="229"/>
      <c r="J254" s="229"/>
      <c r="K254" s="229"/>
      <c r="L254" s="318"/>
      <c r="M254" s="315" t="s">
        <v>38</v>
      </c>
      <c r="N254" s="316"/>
      <c r="O254" s="316"/>
      <c r="P254" s="316"/>
      <c r="Q254" s="316"/>
      <c r="R254" s="316"/>
      <c r="S254" s="317"/>
      <c r="T254" s="43" t="s">
        <v>23</v>
      </c>
      <c r="U254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61/J61,"0")+IFERROR(U62/J62,"0")+IFERROR(U67/J67,"0")+IFERROR(U72/J72,"0")+IFERROR(U73/J73,"0")+IFERROR(U78/J78,"0")+IFERROR(U79/J79,"0")+IFERROR(U80/J80,"0")+IFERROR(U81/J81,"0")+IFERROR(U82/J82,"0")+IFERROR(U83/J83,"0")+IFERROR(U84/J84,"0")+IFERROR(U89/J89,"0")+IFERROR(U90/J90,"0")+IFERROR(U91/J91,"0")+IFERROR(U96/J96,"0")+IFERROR(U97/J97,"0")+IFERROR(U98/J98,"0")+IFERROR(U99/J99,"0")+IFERROR(U104/J104,"0")+IFERROR(U105/J105,"0")+IFERROR(U110/J110,"0")+IFERROR(U115/J115,"0")+IFERROR(U116/J116,"0")+IFERROR(U117/J117,"0")+IFERROR(U118/J118,"0")+IFERROR(U123/J123,"0")+IFERROR(U128/J128,"0")+IFERROR(U129/J129,"0")+IFERROR(U134/J134,"0")+IFERROR(U140/J140,"0")+IFERROR(U145/J145,"0")+IFERROR(U150/J150,"0")+IFERROR(U151/J151,"0")+IFERROR(U152/J152,"0")+IFERROR(U153/J153,"0")+IFERROR(U157/J157,"0")+IFERROR(U158/J158,"0")+IFERROR(U164/J164,"0")+IFERROR(U165/J165,"0")+IFERROR(U170/J170,"0")+IFERROR(U175/J175,"0")+IFERROR(U181/J181,"0")+IFERROR(U186/J186,"0")+IFERROR(U191/J191,"0")+IFERROR(U192/J192,"0")+IFERROR(U193/J193,"0")+IFERROR(U194/J194,"0")+IFERROR(U199/J199,"0")+IFERROR(U204/J204,"0")+IFERROR(U205/J205,"0")+IFERROR(U211/J211,"0")+IFERROR(U217/J217,"0")+IFERROR(U222/J222,"0")+IFERROR(U228/J228,"0")+IFERROR(U232/J232,"0")+IFERROR(U236/J236,"0")+IFERROR(U237/J237,"0")+IFERROR(U238/J238,"0")+IFERROR(U242/J242,"0")+IFERROR(U243/J243,"0")+IFERROR(U244/J244,"0")+IFERROR(U245/J245,"0")+IFERROR(U246/J246,"0")+IFERROR(U247/J247,"0")+IFERROR(U248/J248,"0")+IFERROR(U249/J249,"0"),0)</f>
        <v>0</v>
      </c>
      <c r="V25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145/J145,"0")+IFERROR(V150/J150,"0")+IFERROR(V151/J151,"0")+IFERROR(V152/J152,"0")+IFERROR(V153/J153,"0")+IFERROR(V157/J157,"0")+IFERROR(V158/J158,"0")+IFERROR(V164/J164,"0")+IFERROR(V165/J165,"0")+IFERROR(V170/J170,"0")+IFERROR(V175/J175,"0")+IFERROR(V181/J181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242/J242,"0")+IFERROR(V243/J243,"0")+IFERROR(V244/J244,"0")+IFERROR(V245/J245,"0")+IFERROR(V246/J246,"0")+IFERROR(V247/J247,"0")+IFERROR(V248/J248,"0")+IFERROR(V249/J249,"0"),0)</f>
        <v>0</v>
      </c>
      <c r="W254" s="43"/>
      <c r="X254" s="68"/>
      <c r="Y254" s="68"/>
    </row>
    <row r="255" spans="1:52" x14ac:dyDescent="0.2">
      <c r="A255" s="229"/>
      <c r="B255" s="229"/>
      <c r="C255" s="229"/>
      <c r="D255" s="229"/>
      <c r="E255" s="229"/>
      <c r="F255" s="229"/>
      <c r="G255" s="229"/>
      <c r="H255" s="229"/>
      <c r="I255" s="229"/>
      <c r="J255" s="229"/>
      <c r="K255" s="229"/>
      <c r="L255" s="318"/>
      <c r="M255" s="315" t="s">
        <v>39</v>
      </c>
      <c r="N255" s="316"/>
      <c r="O255" s="316"/>
      <c r="P255" s="316"/>
      <c r="Q255" s="316"/>
      <c r="R255" s="316"/>
      <c r="S255" s="317"/>
      <c r="T255" s="43" t="s">
        <v>0</v>
      </c>
      <c r="U255" s="44">
        <f>GrossWeightTotal+PalletQtyTotal*25</f>
        <v>0</v>
      </c>
      <c r="V255" s="44">
        <f>GrossWeightTotalR+PalletQtyTotalR*25</f>
        <v>0</v>
      </c>
      <c r="W255" s="43"/>
      <c r="X255" s="68"/>
      <c r="Y255" s="68"/>
    </row>
    <row r="256" spans="1:52" x14ac:dyDescent="0.2">
      <c r="A256" s="229"/>
      <c r="B256" s="229"/>
      <c r="C256" s="229"/>
      <c r="D256" s="229"/>
      <c r="E256" s="229"/>
      <c r="F256" s="229"/>
      <c r="G256" s="229"/>
      <c r="H256" s="229"/>
      <c r="I256" s="229"/>
      <c r="J256" s="229"/>
      <c r="K256" s="229"/>
      <c r="L256" s="318"/>
      <c r="M256" s="315" t="s">
        <v>40</v>
      </c>
      <c r="N256" s="316"/>
      <c r="O256" s="316"/>
      <c r="P256" s="316"/>
      <c r="Q256" s="316"/>
      <c r="R256" s="316"/>
      <c r="S256" s="317"/>
      <c r="T256" s="43" t="s">
        <v>23</v>
      </c>
      <c r="U256" s="44">
        <f>IFERROR(U23+U32+U40+U46+U57+U63+U68+U74+U85+U92+U100+U106+U111+U119+U124+U130+U135+U141+U146+U154+U159+U166+U171+U176+U182+U187+U195+U200+U206+U212+U218+U223+U229+U233+U239+U250,"0")</f>
        <v>0</v>
      </c>
      <c r="V256" s="44">
        <f>IFERROR(V23+V32+V40+V46+V57+V63+V68+V74+V85+V92+V100+V106+V111+V119+V124+V130+V135+V141+V146+V154+V159+V166+V171+V176+V182+V187+V195+V200+V206+V212+V218+V223+V229+V233+V239+V250,"0")</f>
        <v>0</v>
      </c>
      <c r="W256" s="43"/>
      <c r="X256" s="68"/>
      <c r="Y256" s="68"/>
    </row>
    <row r="257" spans="1:33" ht="14.25" x14ac:dyDescent="0.2">
      <c r="A257" s="229"/>
      <c r="B257" s="229"/>
      <c r="C257" s="229"/>
      <c r="D257" s="229"/>
      <c r="E257" s="229"/>
      <c r="F257" s="229"/>
      <c r="G257" s="229"/>
      <c r="H257" s="229"/>
      <c r="I257" s="229"/>
      <c r="J257" s="229"/>
      <c r="K257" s="229"/>
      <c r="L257" s="318"/>
      <c r="M257" s="315" t="s">
        <v>41</v>
      </c>
      <c r="N257" s="316"/>
      <c r="O257" s="316"/>
      <c r="P257" s="316"/>
      <c r="Q257" s="316"/>
      <c r="R257" s="316"/>
      <c r="S257" s="317"/>
      <c r="T257" s="46" t="s">
        <v>55</v>
      </c>
      <c r="U257" s="43"/>
      <c r="V257" s="43"/>
      <c r="W257" s="43">
        <f>IFERROR(W23+W32+W40+W46+W57+W63+W68+W74+W85+W92+W100+W106+W111+W119+W124+W130+W135+W141+W146+W154+W159+W166+W171+W176+W182+W187+W195+W200+W206+W212+W218+W223+W229+W233+W239+W250,"0")</f>
        <v>0</v>
      </c>
      <c r="X257" s="68"/>
      <c r="Y257" s="68"/>
    </row>
    <row r="258" spans="1:33" ht="13.5" thickBot="1" x14ac:dyDescent="0.25"/>
    <row r="259" spans="1:33" ht="27" thickTop="1" thickBot="1" x14ac:dyDescent="0.25">
      <c r="A259" s="47" t="s">
        <v>9</v>
      </c>
      <c r="B259" s="75" t="s">
        <v>80</v>
      </c>
      <c r="C259" s="319" t="s">
        <v>48</v>
      </c>
      <c r="D259" s="319" t="s">
        <v>48</v>
      </c>
      <c r="E259" s="319" t="s">
        <v>48</v>
      </c>
      <c r="F259" s="319" t="s">
        <v>48</v>
      </c>
      <c r="G259" s="319" t="s">
        <v>48</v>
      </c>
      <c r="H259" s="319" t="s">
        <v>48</v>
      </c>
      <c r="I259" s="319" t="s">
        <v>48</v>
      </c>
      <c r="J259" s="319" t="s">
        <v>48</v>
      </c>
      <c r="K259" s="319" t="s">
        <v>48</v>
      </c>
      <c r="L259" s="319" t="s">
        <v>48</v>
      </c>
      <c r="M259" s="319" t="s">
        <v>48</v>
      </c>
      <c r="N259" s="319" t="s">
        <v>48</v>
      </c>
      <c r="O259" s="319" t="s">
        <v>48</v>
      </c>
      <c r="P259" s="319" t="s">
        <v>48</v>
      </c>
      <c r="Q259" s="319" t="s">
        <v>48</v>
      </c>
      <c r="R259" s="319" t="s">
        <v>48</v>
      </c>
      <c r="S259" s="319" t="s">
        <v>213</v>
      </c>
      <c r="T259" s="319" t="s">
        <v>213</v>
      </c>
      <c r="U259" s="319" t="s">
        <v>213</v>
      </c>
      <c r="V259" s="319" t="s">
        <v>234</v>
      </c>
      <c r="W259" s="319" t="s">
        <v>234</v>
      </c>
      <c r="X259" s="319" t="s">
        <v>234</v>
      </c>
      <c r="Y259" s="319" t="s">
        <v>249</v>
      </c>
      <c r="Z259" s="319" t="s">
        <v>249</v>
      </c>
      <c r="AA259" s="319" t="s">
        <v>249</v>
      </c>
      <c r="AB259" s="319" t="s">
        <v>249</v>
      </c>
      <c r="AC259" s="319" t="s">
        <v>249</v>
      </c>
      <c r="AD259" s="75" t="s">
        <v>276</v>
      </c>
      <c r="AE259" s="319" t="s">
        <v>280</v>
      </c>
      <c r="AF259" s="319" t="s">
        <v>280</v>
      </c>
      <c r="AG259" s="75" t="s">
        <v>287</v>
      </c>
    </row>
    <row r="260" spans="1:33" ht="14.25" customHeight="1" thickTop="1" x14ac:dyDescent="0.2">
      <c r="A260" s="320" t="s">
        <v>10</v>
      </c>
      <c r="B260" s="319" t="s">
        <v>80</v>
      </c>
      <c r="C260" s="319" t="s">
        <v>85</v>
      </c>
      <c r="D260" s="319" t="s">
        <v>96</v>
      </c>
      <c r="E260" s="319" t="s">
        <v>106</v>
      </c>
      <c r="F260" s="319" t="s">
        <v>112</v>
      </c>
      <c r="G260" s="319" t="s">
        <v>130</v>
      </c>
      <c r="H260" s="319" t="s">
        <v>137</v>
      </c>
      <c r="I260" s="319" t="s">
        <v>141</v>
      </c>
      <c r="J260" s="319" t="s">
        <v>147</v>
      </c>
      <c r="K260" s="319" t="s">
        <v>162</v>
      </c>
      <c r="L260" s="319" t="s">
        <v>169</v>
      </c>
      <c r="M260" s="319" t="s">
        <v>182</v>
      </c>
      <c r="N260" s="319" t="s">
        <v>187</v>
      </c>
      <c r="O260" s="319" t="s">
        <v>190</v>
      </c>
      <c r="P260" s="319" t="s">
        <v>201</v>
      </c>
      <c r="Q260" s="319" t="s">
        <v>204</v>
      </c>
      <c r="R260" s="319" t="s">
        <v>210</v>
      </c>
      <c r="S260" s="319" t="s">
        <v>214</v>
      </c>
      <c r="T260" s="319" t="s">
        <v>217</v>
      </c>
      <c r="U260" s="319" t="s">
        <v>220</v>
      </c>
      <c r="V260" s="319" t="s">
        <v>235</v>
      </c>
      <c r="W260" s="319" t="s">
        <v>240</v>
      </c>
      <c r="X260" s="319" t="s">
        <v>234</v>
      </c>
      <c r="Y260" s="319" t="s">
        <v>250</v>
      </c>
      <c r="Z260" s="319" t="s">
        <v>253</v>
      </c>
      <c r="AA260" s="319" t="s">
        <v>258</v>
      </c>
      <c r="AB260" s="319" t="s">
        <v>267</v>
      </c>
      <c r="AC260" s="319" t="s">
        <v>271</v>
      </c>
      <c r="AD260" s="319" t="s">
        <v>277</v>
      </c>
      <c r="AE260" s="319" t="s">
        <v>281</v>
      </c>
      <c r="AF260" s="319" t="s">
        <v>284</v>
      </c>
      <c r="AG260" s="319" t="s">
        <v>288</v>
      </c>
    </row>
    <row r="261" spans="1:33" ht="13.5" thickBot="1" x14ac:dyDescent="0.25">
      <c r="A261" s="321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19"/>
      <c r="Y261" s="319"/>
      <c r="Z261" s="319"/>
      <c r="AA261" s="319"/>
      <c r="AB261" s="319"/>
      <c r="AC261" s="319"/>
      <c r="AD261" s="319"/>
      <c r="AE261" s="319"/>
      <c r="AF261" s="319"/>
      <c r="AG261" s="319"/>
    </row>
    <row r="262" spans="1:33" ht="18" thickTop="1" thickBot="1" x14ac:dyDescent="0.25">
      <c r="A262" s="47" t="s">
        <v>13</v>
      </c>
      <c r="B262" s="53">
        <f>IFERROR(U22*H22,"0")</f>
        <v>0</v>
      </c>
      <c r="C262" s="53">
        <f>IFERROR(U28*H28,"0")+IFERROR(U29*H29,"0")+IFERROR(U30*H30,"0")+IFERROR(U31*H31,"0")</f>
        <v>0</v>
      </c>
      <c r="D262" s="53">
        <f>IFERROR(U36*H36,"0")+IFERROR(U37*H37,"0")+IFERROR(U38*H38,"0")+IFERROR(U39*H39,"0")</f>
        <v>0</v>
      </c>
      <c r="E262" s="53">
        <f>IFERROR(U44*H44,"0")+IFERROR(U45*H45,"0")</f>
        <v>0</v>
      </c>
      <c r="F262" s="53">
        <f>IFERROR(U50*H50,"0")+IFERROR(U51*H51,"0")+IFERROR(U52*H52,"0")+IFERROR(U53*H53,"0")+IFERROR(U54*H54,"0")+IFERROR(U55*H55,"0")+IFERROR(U56*H56,"0")</f>
        <v>0</v>
      </c>
      <c r="G262" s="53">
        <f>IFERROR(U61*H61,"0")+IFERROR(U62*H62,"0")</f>
        <v>0</v>
      </c>
      <c r="H262" s="53">
        <f>IFERROR(U67*H67,"0")</f>
        <v>0</v>
      </c>
      <c r="I262" s="53">
        <f>IFERROR(U72*H72,"0")+IFERROR(U73*H73,"0")</f>
        <v>0</v>
      </c>
      <c r="J262" s="53">
        <f>IFERROR(U78*H78,"0")+IFERROR(U79*H79,"0")+IFERROR(U80*H80,"0")+IFERROR(U81*H81,"0")+IFERROR(U82*H82,"0")+IFERROR(U83*H83,"0")+IFERROR(U84*H84,"0")</f>
        <v>0</v>
      </c>
      <c r="K262" s="53">
        <f>IFERROR(U89*H89,"0")+IFERROR(U90*H90,"0")+IFERROR(U91*H91,"0")</f>
        <v>0</v>
      </c>
      <c r="L262" s="53">
        <f>IFERROR(U96*H96,"0")+IFERROR(U97*H97,"0")+IFERROR(U98*H98,"0")+IFERROR(U99*H99,"0")</f>
        <v>0</v>
      </c>
      <c r="M262" s="53">
        <f>IFERROR(U104*H104,"0")+IFERROR(U105*H105,"0")</f>
        <v>0</v>
      </c>
      <c r="N262" s="53">
        <f>IFERROR(U110*H110,"0")</f>
        <v>0</v>
      </c>
      <c r="O262" s="53">
        <f>IFERROR(U115*H115,"0")+IFERROR(U116*H116,"0")+IFERROR(U117*H117,"0")+IFERROR(U118*H118,"0")</f>
        <v>0</v>
      </c>
      <c r="P262" s="53">
        <f>IFERROR(U123*H123,"0")</f>
        <v>0</v>
      </c>
      <c r="Q262" s="53">
        <f>IFERROR(U128*H128,"0")+IFERROR(U129*H129,"0")</f>
        <v>0</v>
      </c>
      <c r="R262" s="53">
        <f>IFERROR(U134*H134,"0")</f>
        <v>0</v>
      </c>
      <c r="S262" s="53">
        <f>IFERROR(U140*H140,"0")</f>
        <v>0</v>
      </c>
      <c r="T262" s="53">
        <f>IFERROR(U145*H145,"0")</f>
        <v>0</v>
      </c>
      <c r="U262" s="53">
        <f>IFERROR(U150*H150,"0")+IFERROR(U151*H151,"0")+IFERROR(U152*H152,"0")+IFERROR(U153*H153,"0")+IFERROR(U157*H157,"0")+IFERROR(U158*H158,"0")</f>
        <v>0</v>
      </c>
      <c r="V262" s="53">
        <f>IFERROR(U164*H164,"0")+IFERROR(U165*H165,"0")</f>
        <v>0</v>
      </c>
      <c r="W262" s="53">
        <f>IFERROR(U170*H170,"0")</f>
        <v>0</v>
      </c>
      <c r="X262" s="53">
        <f>IFERROR(U175*H175,"0")</f>
        <v>0</v>
      </c>
      <c r="Y262" s="53">
        <f>IFERROR(U181*H181,"0")</f>
        <v>0</v>
      </c>
      <c r="Z262" s="53">
        <f>IFERROR(U186*H186,"0")</f>
        <v>0</v>
      </c>
      <c r="AA262" s="53">
        <f>IFERROR(U191*H191,"0")+IFERROR(U192*H192,"0")+IFERROR(U193*H193,"0")+IFERROR(U194*H194,"0")</f>
        <v>0</v>
      </c>
      <c r="AB262" s="53">
        <f>IFERROR(U199*H199,"0")</f>
        <v>0</v>
      </c>
      <c r="AC262" s="53">
        <f>IFERROR(U204*H204,"0")+IFERROR(U205*H205,"0")</f>
        <v>0</v>
      </c>
      <c r="AD262" s="53">
        <f>IFERROR(U211*H211,"0")</f>
        <v>0</v>
      </c>
      <c r="AE262" s="53">
        <f>IFERROR(U217*H217,"0")</f>
        <v>0</v>
      </c>
      <c r="AF262" s="53">
        <f>IFERROR(U222*H222,"0")</f>
        <v>0</v>
      </c>
      <c r="AG262" s="53">
        <f>IFERROR(U228*H228,"0")+IFERROR(U232*H232,"0")+IFERROR(U236*H236,"0")+IFERROR(U237*H237,"0")+IFERROR(U238*H238,"0")+IFERROR(U242*H242,"0")+IFERROR(U243*H243,"0")+IFERROR(U244*H244,"0")+IFERROR(U245*H245,"0")+IFERROR(U246*H246,"0")+IFERROR(U247*H247,"0")+IFERROR(U248*H248,"0")+IFERROR(U249*H249,"0")</f>
        <v>0</v>
      </c>
    </row>
    <row r="263" spans="1:33" ht="13.5" thickTop="1" x14ac:dyDescent="0.2">
      <c r="C263" s="1"/>
    </row>
    <row r="264" spans="1:33" ht="19.5" customHeight="1" x14ac:dyDescent="0.2">
      <c r="A264" s="71" t="s">
        <v>65</v>
      </c>
      <c r="B264" s="71" t="s">
        <v>66</v>
      </c>
      <c r="C264" s="71" t="s">
        <v>68</v>
      </c>
    </row>
    <row r="265" spans="1:33" x14ac:dyDescent="0.2">
      <c r="A265" s="72">
        <f>SUMPRODUCT(--(AZ:AZ="ЗПФ"),--(T:T="кор"),H:H,V:V)+SUMPRODUCT(--(AZ:AZ="ЗПФ"),--(T:T="кг"),V:V)</f>
        <v>0</v>
      </c>
      <c r="B265" s="73">
        <f>SUMPRODUCT(--(AZ:AZ="ПГП"),--(T:T="кор"),H:H,V:V)+SUMPRODUCT(--(AZ:AZ="ПГП"),--(T:T="кг"),V:V)</f>
        <v>0</v>
      </c>
      <c r="C265" s="73">
        <f>SUMPRODUCT(--(AZ:AZ="КИЗ"),--(T:T="кор"),H:H,V:V)+SUMPRODUCT(--(AZ:AZ="КИЗ"),--(T:T="кг"),V:V)</f>
        <v>0</v>
      </c>
    </row>
  </sheetData>
  <sheetProtection algorithmName="SHA-512" hashValue="44NgVg5pEXKQZYov6DMxfRQ3Ewr3eo1sZ8jIVCjE1PiwPLSh+8mccmbFVaXk9NA0nGCm4And3Zh9nVVVCI9/HA==" saltValue="BFSa7Mgy8fcCH1nH9a63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63">
    <mergeCell ref="AE260:AE261"/>
    <mergeCell ref="AF260:AF261"/>
    <mergeCell ref="AG260:AG261"/>
    <mergeCell ref="V260:V261"/>
    <mergeCell ref="W260:W261"/>
    <mergeCell ref="X260:X261"/>
    <mergeCell ref="Y260:Y261"/>
    <mergeCell ref="Z260:Z261"/>
    <mergeCell ref="AA260:AA261"/>
    <mergeCell ref="AB260:AB261"/>
    <mergeCell ref="AC260:AC261"/>
    <mergeCell ref="AD260:AD261"/>
    <mergeCell ref="V259:X259"/>
    <mergeCell ref="Y259:AC259"/>
    <mergeCell ref="AE259:AF259"/>
    <mergeCell ref="A260:A261"/>
    <mergeCell ref="B260:B261"/>
    <mergeCell ref="C260:C261"/>
    <mergeCell ref="D260:D261"/>
    <mergeCell ref="E260:E261"/>
    <mergeCell ref="F260:F261"/>
    <mergeCell ref="G260:G261"/>
    <mergeCell ref="H260:H261"/>
    <mergeCell ref="I260:I261"/>
    <mergeCell ref="J260:J261"/>
    <mergeCell ref="K260:K261"/>
    <mergeCell ref="L260:L261"/>
    <mergeCell ref="M260:M261"/>
    <mergeCell ref="N260:N261"/>
    <mergeCell ref="O260:O261"/>
    <mergeCell ref="P260:P261"/>
    <mergeCell ref="Q260:Q261"/>
    <mergeCell ref="R260:R261"/>
    <mergeCell ref="S260:S261"/>
    <mergeCell ref="T260:T261"/>
    <mergeCell ref="U260:U261"/>
    <mergeCell ref="M252:S252"/>
    <mergeCell ref="A252:L257"/>
    <mergeCell ref="M253:S253"/>
    <mergeCell ref="M254:S254"/>
    <mergeCell ref="M255:S255"/>
    <mergeCell ref="M256:S256"/>
    <mergeCell ref="M257:S257"/>
    <mergeCell ref="C259:R259"/>
    <mergeCell ref="S259:U259"/>
    <mergeCell ref="D246:E246"/>
    <mergeCell ref="M246:Q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41:W241"/>
    <mergeCell ref="D242:E242"/>
    <mergeCell ref="M242:Q242"/>
    <mergeCell ref="D243:E243"/>
    <mergeCell ref="M243:Q243"/>
    <mergeCell ref="D244:E244"/>
    <mergeCell ref="M244:Q244"/>
    <mergeCell ref="D245:E245"/>
    <mergeCell ref="M245:Q245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M229:S229"/>
    <mergeCell ref="A229:L230"/>
    <mergeCell ref="M230:S230"/>
    <mergeCell ref="A231:W231"/>
    <mergeCell ref="D232:E232"/>
    <mergeCell ref="M232:Q232"/>
    <mergeCell ref="M233:S233"/>
    <mergeCell ref="A233:L234"/>
    <mergeCell ref="M234:S234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A208:W208"/>
    <mergeCell ref="A209:W209"/>
    <mergeCell ref="A210:W210"/>
    <mergeCell ref="D211:E211"/>
    <mergeCell ref="M211:Q211"/>
    <mergeCell ref="M212:S212"/>
    <mergeCell ref="A212:L213"/>
    <mergeCell ref="M213:S213"/>
    <mergeCell ref="A214:W214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M195:S195"/>
    <mergeCell ref="A195:L196"/>
    <mergeCell ref="M196:S196"/>
    <mergeCell ref="A197:W197"/>
    <mergeCell ref="A198:W198"/>
    <mergeCell ref="D199:E199"/>
    <mergeCell ref="M199:Q199"/>
    <mergeCell ref="M200:S200"/>
    <mergeCell ref="A200:L201"/>
    <mergeCell ref="M201:S201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M182:S182"/>
    <mergeCell ref="A182:L183"/>
    <mergeCell ref="M183:S183"/>
    <mergeCell ref="A184:W184"/>
    <mergeCell ref="A185:W185"/>
    <mergeCell ref="D186:E186"/>
    <mergeCell ref="M186:Q186"/>
    <mergeCell ref="M187:S187"/>
    <mergeCell ref="A187:L188"/>
    <mergeCell ref="M188:S188"/>
    <mergeCell ref="D175:E175"/>
    <mergeCell ref="M175:Q175"/>
    <mergeCell ref="M176:S176"/>
    <mergeCell ref="A176:L177"/>
    <mergeCell ref="M177:S177"/>
    <mergeCell ref="A178:W178"/>
    <mergeCell ref="A179:W179"/>
    <mergeCell ref="A180:W180"/>
    <mergeCell ref="D181:E181"/>
    <mergeCell ref="M181:Q181"/>
    <mergeCell ref="A168:W168"/>
    <mergeCell ref="A169:W169"/>
    <mergeCell ref="D170:E170"/>
    <mergeCell ref="M170:Q170"/>
    <mergeCell ref="M171:S171"/>
    <mergeCell ref="A171:L172"/>
    <mergeCell ref="M172:S172"/>
    <mergeCell ref="A173:W173"/>
    <mergeCell ref="A174:W174"/>
    <mergeCell ref="A161:W161"/>
    <mergeCell ref="A162:W162"/>
    <mergeCell ref="A163:W163"/>
    <mergeCell ref="D164:E164"/>
    <mergeCell ref="M164:Q164"/>
    <mergeCell ref="D165:E165"/>
    <mergeCell ref="M165:Q165"/>
    <mergeCell ref="M166:S166"/>
    <mergeCell ref="A166:L167"/>
    <mergeCell ref="M167:S167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48:W148"/>
    <mergeCell ref="A149:W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41:S141"/>
    <mergeCell ref="A141:L142"/>
    <mergeCell ref="M142:S142"/>
    <mergeCell ref="A143:W143"/>
    <mergeCell ref="A144:W144"/>
    <mergeCell ref="D145:E145"/>
    <mergeCell ref="M145:Q145"/>
    <mergeCell ref="M146:S146"/>
    <mergeCell ref="A146:L147"/>
    <mergeCell ref="M147:S147"/>
    <mergeCell ref="D134:E134"/>
    <mergeCell ref="M134:Q134"/>
    <mergeCell ref="M135:S135"/>
    <mergeCell ref="A135:L136"/>
    <mergeCell ref="M136:S136"/>
    <mergeCell ref="A137:W137"/>
    <mergeCell ref="A138:W138"/>
    <mergeCell ref="A139:W139"/>
    <mergeCell ref="D140:E140"/>
    <mergeCell ref="M140:Q140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A121:W121"/>
    <mergeCell ref="A122:W122"/>
    <mergeCell ref="D123:E123"/>
    <mergeCell ref="M123:Q123"/>
    <mergeCell ref="M124:S124"/>
    <mergeCell ref="A124:L125"/>
    <mergeCell ref="M125:S125"/>
    <mergeCell ref="A126:W126"/>
    <mergeCell ref="A127:W127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08:W108"/>
    <mergeCell ref="A109:W109"/>
    <mergeCell ref="D110:E110"/>
    <mergeCell ref="M110:Q110"/>
    <mergeCell ref="M111:S111"/>
    <mergeCell ref="A111:L112"/>
    <mergeCell ref="M112:S112"/>
    <mergeCell ref="A113:W113"/>
    <mergeCell ref="A114:W114"/>
    <mergeCell ref="A102:W102"/>
    <mergeCell ref="A103:W103"/>
    <mergeCell ref="D104:E104"/>
    <mergeCell ref="M104:Q104"/>
    <mergeCell ref="D105:E105"/>
    <mergeCell ref="M105:Q105"/>
    <mergeCell ref="M106:S106"/>
    <mergeCell ref="A106:L107"/>
    <mergeCell ref="M107:S107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D90:E90"/>
    <mergeCell ref="M90:Q90"/>
    <mergeCell ref="D91:E91"/>
    <mergeCell ref="M91:Q91"/>
    <mergeCell ref="M92:S92"/>
    <mergeCell ref="A92:L93"/>
    <mergeCell ref="M93:S93"/>
    <mergeCell ref="A94:W94"/>
    <mergeCell ref="A95:W95"/>
    <mergeCell ref="D84:E84"/>
    <mergeCell ref="M84:Q84"/>
    <mergeCell ref="M85:S85"/>
    <mergeCell ref="A85:L86"/>
    <mergeCell ref="M86:S86"/>
    <mergeCell ref="A87:W87"/>
    <mergeCell ref="A88:W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D56:E56"/>
    <mergeCell ref="M56:Q56"/>
    <mergeCell ref="M57:S57"/>
    <mergeCell ref="A57:L58"/>
    <mergeCell ref="M58:S58"/>
    <mergeCell ref="A59:W59"/>
    <mergeCell ref="A60:W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328</v>
      </c>
      <c r="H1" s="9"/>
    </row>
    <row r="3" spans="2:8" x14ac:dyDescent="0.2">
      <c r="B3" s="54" t="s">
        <v>329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330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331</v>
      </c>
      <c r="D6" s="54" t="s">
        <v>332</v>
      </c>
      <c r="E6" s="54" t="s">
        <v>49</v>
      </c>
    </row>
    <row r="8" spans="2:8" x14ac:dyDescent="0.2">
      <c r="B8" s="54" t="s">
        <v>79</v>
      </c>
      <c r="C8" s="54" t="s">
        <v>331</v>
      </c>
      <c r="D8" s="54" t="s">
        <v>49</v>
      </c>
      <c r="E8" s="54" t="s">
        <v>49</v>
      </c>
    </row>
    <row r="10" spans="2:8" x14ac:dyDescent="0.2">
      <c r="B10" s="54" t="s">
        <v>333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334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335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336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337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338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339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340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341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342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343</v>
      </c>
      <c r="C20" s="54" t="s">
        <v>49</v>
      </c>
      <c r="D20" s="54" t="s">
        <v>49</v>
      </c>
      <c r="E20" s="54" t="s">
        <v>49</v>
      </c>
    </row>
  </sheetData>
  <sheetProtection algorithmName="SHA-512" hashValue="gPHPBgUMm+x9A3Ipkg7BhLAGkpBnPP4Tw785O4Dso0kj7zojvzzRO3/358KNXU+kNXn7LXHqDCoiTQ4tJt2wGQ==" saltValue="ADa5RcAHIl+jtLJy12wch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382</vt:i4>
      </vt:variant>
    </vt:vector>
  </HeadingPairs>
  <TitlesOfParts>
    <vt:vector size="3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2023-10-25T06:46:52Z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