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заказа'!$U$252:$U$252</definedName>
    <definedName name="GrossWeightTotalR">'Бланк заказа'!$V$252:$V$252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заказа'!$U$253:$U$253</definedName>
    <definedName name="PalletQtyTotalR">'Бланк заказа'!$V$253:$V$253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заказа'!$U$144:$U$144</definedName>
    <definedName name="SalesQty5">'Бланк заказа'!$U$31:$U$31</definedName>
    <definedName name="SalesQty50">'Бланк заказа'!$U$149:$U$149</definedName>
    <definedName name="SalesQty51">'Бланк заказа'!$U$150:$U$150</definedName>
    <definedName name="SalesQty52">'Бланк заказа'!$U$151:$U$151</definedName>
    <definedName name="SalesQty53">'Бланк заказа'!$U$152:$U$152</definedName>
    <definedName name="SalesQty54">'Бланк заказа'!$U$156:$U$156</definedName>
    <definedName name="SalesQty55">'Бланк заказа'!$U$157:$U$157</definedName>
    <definedName name="SalesQty56">'Бланк заказа'!$U$163:$U$163</definedName>
    <definedName name="SalesQty57">'Бланк заказа'!$U$164:$U$164</definedName>
    <definedName name="SalesQty58">'Бланк заказа'!$U$169:$U$169</definedName>
    <definedName name="SalesQty59">'Бланк заказа'!$U$174:$U$174</definedName>
    <definedName name="SalesQty6">'Бланк заказа'!$U$36:$U$36</definedName>
    <definedName name="SalesQty60">'Бланк заказа'!$U$180:$U$180</definedName>
    <definedName name="SalesQty61">'Бланк заказа'!$U$185:$U$185</definedName>
    <definedName name="SalesQty62">'Бланк заказа'!$U$190:$U$190</definedName>
    <definedName name="SalesQty63">'Бланк заказа'!$U$191:$U$191</definedName>
    <definedName name="SalesQty64">'Бланк заказа'!$U$192:$U$192</definedName>
    <definedName name="SalesQty65">'Бланк заказа'!$U$193:$U$193</definedName>
    <definedName name="SalesQty66">'Бланк заказа'!$U$198:$U$198</definedName>
    <definedName name="SalesQty67">'Бланк заказа'!$U$203:$U$203</definedName>
    <definedName name="SalesQty68">'Бланк заказа'!$U$204:$U$204</definedName>
    <definedName name="SalesQty69">'Бланк заказа'!$U$210:$U$210</definedName>
    <definedName name="SalesQty7">'Бланк заказа'!$U$37:$U$37</definedName>
    <definedName name="SalesQty70">'Бланк заказа'!$U$216:$U$216</definedName>
    <definedName name="SalesQty71">'Бланк заказа'!$U$221:$U$221</definedName>
    <definedName name="SalesQty72">'Бланк заказа'!$U$227:$U$227</definedName>
    <definedName name="SalesQty73">'Бланк заказа'!$U$231:$U$231</definedName>
    <definedName name="SalesQty74">'Бланк заказа'!$U$235:$U$235</definedName>
    <definedName name="SalesQty75">'Бланк заказа'!$U$236:$U$236</definedName>
    <definedName name="SalesQty76">'Бланк заказа'!$U$237:$U$237</definedName>
    <definedName name="SalesQty77">'Бланк заказа'!$U$241:$U$241</definedName>
    <definedName name="SalesQty78">'Бланк заказа'!$U$242:$U$242</definedName>
    <definedName name="SalesQty79">'Бланк заказа'!$U$243:$U$243</definedName>
    <definedName name="SalesQty8">'Бланк заказа'!$U$38:$U$38</definedName>
    <definedName name="SalesQty80">'Бланк заказа'!$U$244:$U$244</definedName>
    <definedName name="SalesQty81">'Бланк заказа'!$U$245:$U$245</definedName>
    <definedName name="SalesQty82">'Бланк заказа'!$U$246:$U$246</definedName>
    <definedName name="SalesQty83">'Бланк заказа'!$U$247:$U$247</definedName>
    <definedName name="SalesQty84">'Бланк заказа'!$U$248:$U$248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заказа'!$V$144:$V$144</definedName>
    <definedName name="SalesRoundBox5">'Бланк заказа'!$V$31:$V$31</definedName>
    <definedName name="SalesRoundBox50">'Бланк заказа'!$V$149:$V$149</definedName>
    <definedName name="SalesRoundBox51">'Бланк заказа'!$V$150:$V$150</definedName>
    <definedName name="SalesRoundBox52">'Бланк заказа'!$V$151:$V$151</definedName>
    <definedName name="SalesRoundBox53">'Бланк заказа'!$V$152:$V$152</definedName>
    <definedName name="SalesRoundBox54">'Бланк заказа'!$V$156:$V$156</definedName>
    <definedName name="SalesRoundBox55">'Бланк заказа'!$V$157:$V$157</definedName>
    <definedName name="SalesRoundBox56">'Бланк заказа'!$V$163:$V$163</definedName>
    <definedName name="SalesRoundBox57">'Бланк заказа'!$V$164:$V$164</definedName>
    <definedName name="SalesRoundBox58">'Бланк заказа'!$V$169:$V$169</definedName>
    <definedName name="SalesRoundBox59">'Бланк заказа'!$V$174:$V$174</definedName>
    <definedName name="SalesRoundBox6">'Бланк заказа'!$V$36:$V$36</definedName>
    <definedName name="SalesRoundBox60">'Бланк заказа'!$V$180:$V$180</definedName>
    <definedName name="SalesRoundBox61">'Бланк заказа'!$V$185:$V$185</definedName>
    <definedName name="SalesRoundBox62">'Бланк заказа'!$V$190:$V$190</definedName>
    <definedName name="SalesRoundBox63">'Бланк заказа'!$V$191:$V$191</definedName>
    <definedName name="SalesRoundBox64">'Бланк заказа'!$V$192:$V$192</definedName>
    <definedName name="SalesRoundBox65">'Бланк заказа'!$V$193:$V$193</definedName>
    <definedName name="SalesRoundBox66">'Бланк заказа'!$V$198:$V$198</definedName>
    <definedName name="SalesRoundBox67">'Бланк заказа'!$V$203:$V$203</definedName>
    <definedName name="SalesRoundBox68">'Бланк заказа'!$V$204:$V$204</definedName>
    <definedName name="SalesRoundBox69">'Бланк заказа'!$V$210:$V$210</definedName>
    <definedName name="SalesRoundBox7">'Бланк заказа'!$V$37:$V$37</definedName>
    <definedName name="SalesRoundBox70">'Бланк заказа'!$V$216:$V$216</definedName>
    <definedName name="SalesRoundBox71">'Бланк заказа'!$V$221:$V$221</definedName>
    <definedName name="SalesRoundBox72">'Бланк заказа'!$V$227:$V$227</definedName>
    <definedName name="SalesRoundBox73">'Бланк заказа'!$V$231:$V$231</definedName>
    <definedName name="SalesRoundBox74">'Бланк заказа'!$V$235:$V$235</definedName>
    <definedName name="SalesRoundBox75">'Бланк заказа'!$V$236:$V$236</definedName>
    <definedName name="SalesRoundBox76">'Бланк заказа'!$V$237:$V$237</definedName>
    <definedName name="SalesRoundBox77">'Бланк заказа'!$V$241:$V$241</definedName>
    <definedName name="SalesRoundBox78">'Бланк заказа'!$V$242:$V$242</definedName>
    <definedName name="SalesRoundBox79">'Бланк заказа'!$V$243:$V$243</definedName>
    <definedName name="SalesRoundBox8">'Бланк заказа'!$V$38:$V$38</definedName>
    <definedName name="SalesRoundBox80">'Бланк заказа'!$V$244:$V$244</definedName>
    <definedName name="SalesRoundBox81">'Бланк заказа'!$V$245:$V$245</definedName>
    <definedName name="SalesRoundBox82">'Бланк заказа'!$V$246:$V$246</definedName>
    <definedName name="SalesRoundBox83">'Бланк заказа'!$V$247:$V$247</definedName>
    <definedName name="SalesRoundBox84">'Бланк заказа'!$V$248:$V$248</definedName>
    <definedName name="SalesRoundBox9">'Бланк заказа'!$V$43:$V$43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заказа'!$T$144:$T$144</definedName>
    <definedName name="UnitOfMeasure5">'Бланк заказа'!$T$31:$T$31</definedName>
    <definedName name="UnitOfMeasure50">'Бланк заказа'!$T$149:$T$149</definedName>
    <definedName name="UnitOfMeasure51">'Бланк заказа'!$T$150:$T$150</definedName>
    <definedName name="UnitOfMeasure52">'Бланк заказа'!$T$151:$T$151</definedName>
    <definedName name="UnitOfMeasure53">'Бланк заказа'!$T$152:$T$152</definedName>
    <definedName name="UnitOfMeasure54">'Бланк заказа'!$T$156:$T$156</definedName>
    <definedName name="UnitOfMeasure55">'Бланк заказа'!$T$157:$T$157</definedName>
    <definedName name="UnitOfMeasure56">'Бланк заказа'!$T$163:$T$163</definedName>
    <definedName name="UnitOfMeasure57">'Бланк заказа'!$T$164:$T$164</definedName>
    <definedName name="UnitOfMeasure58">'Бланк заказа'!$T$169:$T$169</definedName>
    <definedName name="UnitOfMeasure59">'Бланк заказа'!$T$174:$T$174</definedName>
    <definedName name="UnitOfMeasure6">'Бланк заказа'!$T$36:$T$36</definedName>
    <definedName name="UnitOfMeasure60">'Бланк заказа'!$T$180:$T$180</definedName>
    <definedName name="UnitOfMeasure61">'Бланк заказа'!$T$185:$T$185</definedName>
    <definedName name="UnitOfMeasure62">'Бланк заказа'!$T$190:$T$190</definedName>
    <definedName name="UnitOfMeasure63">'Бланк заказа'!$T$191:$T$191</definedName>
    <definedName name="UnitOfMeasure64">'Бланк заказа'!$T$192:$T$192</definedName>
    <definedName name="UnitOfMeasure65">'Бланк заказа'!$T$193:$T$193</definedName>
    <definedName name="UnitOfMeasure66">'Бланк заказа'!$T$198:$T$198</definedName>
    <definedName name="UnitOfMeasure67">'Бланк заказа'!$T$203:$T$203</definedName>
    <definedName name="UnitOfMeasure68">'Бланк заказа'!$T$204:$T$204</definedName>
    <definedName name="UnitOfMeasure69">'Бланк заказа'!$T$210:$T$210</definedName>
    <definedName name="UnitOfMeasure7">'Бланк заказа'!$T$37:$T$37</definedName>
    <definedName name="UnitOfMeasure70">'Бланк заказа'!$T$216:$T$216</definedName>
    <definedName name="UnitOfMeasure71">'Бланк заказа'!$T$221:$T$221</definedName>
    <definedName name="UnitOfMeasure72">'Бланк заказа'!$T$227:$T$227</definedName>
    <definedName name="UnitOfMeasure73">'Бланк заказа'!$T$231:$T$231</definedName>
    <definedName name="UnitOfMeasure74">'Бланк заказа'!$T$235:$T$235</definedName>
    <definedName name="UnitOfMeasure75">'Бланк заказа'!$T$236:$T$236</definedName>
    <definedName name="UnitOfMeasure76">'Бланк заказа'!$T$237:$T$237</definedName>
    <definedName name="UnitOfMeasure77">'Бланк заказа'!$T$241:$T$241</definedName>
    <definedName name="UnitOfMeasure78">'Бланк заказа'!$T$242:$T$242</definedName>
    <definedName name="UnitOfMeasure79">'Бланк заказа'!$T$243:$T$243</definedName>
    <definedName name="UnitOfMeasure8">'Бланк заказа'!$T$38:$T$38</definedName>
    <definedName name="UnitOfMeasure80">'Бланк заказа'!$T$244:$T$244</definedName>
    <definedName name="UnitOfMeasure81">'Бланк заказа'!$T$245:$T$245</definedName>
    <definedName name="UnitOfMeasure82">'Бланк заказа'!$T$246:$T$246</definedName>
    <definedName name="UnitOfMeasure83">'Бланк заказа'!$T$247:$T$247</definedName>
    <definedName name="UnitOfMeasure84">'Бланк заказа'!$T$248:$T$248</definedName>
    <definedName name="UnitOfMeasure9">'Бланк заказа'!$T$43:$T$43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U253" i="2"/>
  <c r="U254" i="2" s="1"/>
  <c r="U252" i="2"/>
  <c r="U250" i="2"/>
  <c r="U249" i="2"/>
  <c r="W248" i="2"/>
  <c r="V248" i="2"/>
  <c r="W247" i="2"/>
  <c r="V247" i="2"/>
  <c r="W246" i="2"/>
  <c r="V246" i="2"/>
  <c r="W245" i="2"/>
  <c r="V245" i="2"/>
  <c r="W244" i="2"/>
  <c r="V244" i="2"/>
  <c r="W243" i="2"/>
  <c r="W249" i="2" s="1"/>
  <c r="V243" i="2"/>
  <c r="V249" i="2" s="1"/>
  <c r="W242" i="2"/>
  <c r="V242" i="2"/>
  <c r="W241" i="2"/>
  <c r="V241" i="2"/>
  <c r="V250" i="2" s="1"/>
  <c r="U239" i="2"/>
  <c r="U238" i="2"/>
  <c r="W237" i="2"/>
  <c r="V237" i="2"/>
  <c r="W236" i="2"/>
  <c r="W238" i="2" s="1"/>
  <c r="V236" i="2"/>
  <c r="W235" i="2"/>
  <c r="V235" i="2"/>
  <c r="V239" i="2" s="1"/>
  <c r="U233" i="2"/>
  <c r="U232" i="2"/>
  <c r="W231" i="2"/>
  <c r="W232" i="2" s="1"/>
  <c r="V231" i="2"/>
  <c r="V233" i="2" s="1"/>
  <c r="V229" i="2"/>
  <c r="U229" i="2"/>
  <c r="U228" i="2"/>
  <c r="W227" i="2"/>
  <c r="W228" i="2" s="1"/>
  <c r="V227" i="2"/>
  <c r="V228" i="2" s="1"/>
  <c r="U223" i="2"/>
  <c r="U222" i="2"/>
  <c r="W221" i="2"/>
  <c r="W222" i="2" s="1"/>
  <c r="V221" i="2"/>
  <c r="V223" i="2" s="1"/>
  <c r="M221" i="2"/>
  <c r="U218" i="2"/>
  <c r="U217" i="2"/>
  <c r="W216" i="2"/>
  <c r="W217" i="2" s="1"/>
  <c r="V216" i="2"/>
  <c r="V218" i="2" s="1"/>
  <c r="M216" i="2"/>
  <c r="V212" i="2"/>
  <c r="U212" i="2"/>
  <c r="W211" i="2"/>
  <c r="U211" i="2"/>
  <c r="W210" i="2"/>
  <c r="V210" i="2"/>
  <c r="V211" i="2" s="1"/>
  <c r="M210" i="2"/>
  <c r="U206" i="2"/>
  <c r="U205" i="2"/>
  <c r="W204" i="2"/>
  <c r="W205" i="2" s="1"/>
  <c r="V204" i="2"/>
  <c r="M204" i="2"/>
  <c r="W203" i="2"/>
  <c r="V203" i="2"/>
  <c r="V206" i="2" s="1"/>
  <c r="M203" i="2"/>
  <c r="U200" i="2"/>
  <c r="U199" i="2"/>
  <c r="W198" i="2"/>
  <c r="W199" i="2" s="1"/>
  <c r="V198" i="2"/>
  <c r="V200" i="2" s="1"/>
  <c r="V195" i="2"/>
  <c r="U195" i="2"/>
  <c r="U194" i="2"/>
  <c r="W193" i="2"/>
  <c r="V193" i="2"/>
  <c r="M193" i="2"/>
  <c r="W192" i="2"/>
  <c r="V192" i="2"/>
  <c r="M192" i="2"/>
  <c r="W191" i="2"/>
  <c r="V191" i="2"/>
  <c r="M191" i="2"/>
  <c r="W190" i="2"/>
  <c r="W194" i="2" s="1"/>
  <c r="V190" i="2"/>
  <c r="V194" i="2" s="1"/>
  <c r="M190" i="2"/>
  <c r="U187" i="2"/>
  <c r="U186" i="2"/>
  <c r="W185" i="2"/>
  <c r="W186" i="2" s="1"/>
  <c r="V185" i="2"/>
  <c r="V187" i="2" s="1"/>
  <c r="V182" i="2"/>
  <c r="U182" i="2"/>
  <c r="V181" i="2"/>
  <c r="U181" i="2"/>
  <c r="W180" i="2"/>
  <c r="W181" i="2" s="1"/>
  <c r="V180" i="2"/>
  <c r="M180" i="2"/>
  <c r="V176" i="2"/>
  <c r="U176" i="2"/>
  <c r="W175" i="2"/>
  <c r="V175" i="2"/>
  <c r="U175" i="2"/>
  <c r="W174" i="2"/>
  <c r="V174" i="2"/>
  <c r="V171" i="2"/>
  <c r="U171" i="2"/>
  <c r="U170" i="2"/>
  <c r="W169" i="2"/>
  <c r="W170" i="2" s="1"/>
  <c r="V169" i="2"/>
  <c r="V170" i="2" s="1"/>
  <c r="M169" i="2"/>
  <c r="V166" i="2"/>
  <c r="U166" i="2"/>
  <c r="U165" i="2"/>
  <c r="W164" i="2"/>
  <c r="V164" i="2"/>
  <c r="M164" i="2"/>
  <c r="W163" i="2"/>
  <c r="W165" i="2" s="1"/>
  <c r="V163" i="2"/>
  <c r="V165" i="2" s="1"/>
  <c r="M163" i="2"/>
  <c r="V159" i="2"/>
  <c r="U159" i="2"/>
  <c r="W158" i="2"/>
  <c r="U158" i="2"/>
  <c r="W157" i="2"/>
  <c r="V157" i="2"/>
  <c r="M157" i="2"/>
  <c r="W156" i="2"/>
  <c r="V156" i="2"/>
  <c r="V158" i="2" s="1"/>
  <c r="M156" i="2"/>
  <c r="U154" i="2"/>
  <c r="U153" i="2"/>
  <c r="W152" i="2"/>
  <c r="V152" i="2"/>
  <c r="M152" i="2"/>
  <c r="W151" i="2"/>
  <c r="V151" i="2"/>
  <c r="M151" i="2"/>
  <c r="W150" i="2"/>
  <c r="V150" i="2"/>
  <c r="M150" i="2"/>
  <c r="W149" i="2"/>
  <c r="W153" i="2" s="1"/>
  <c r="V149" i="2"/>
  <c r="V153" i="2" s="1"/>
  <c r="M149" i="2"/>
  <c r="U146" i="2"/>
  <c r="U145" i="2"/>
  <c r="W144" i="2"/>
  <c r="W145" i="2" s="1"/>
  <c r="V144" i="2"/>
  <c r="V146" i="2" s="1"/>
  <c r="M144" i="2"/>
  <c r="V141" i="2"/>
  <c r="U141" i="2"/>
  <c r="W140" i="2"/>
  <c r="U140" i="2"/>
  <c r="W139" i="2"/>
  <c r="V139" i="2"/>
  <c r="V140" i="2" s="1"/>
  <c r="M139" i="2"/>
  <c r="U135" i="2"/>
  <c r="U134" i="2"/>
  <c r="W133" i="2"/>
  <c r="W134" i="2" s="1"/>
  <c r="V133" i="2"/>
  <c r="V135" i="2" s="1"/>
  <c r="M133" i="2"/>
  <c r="U130" i="2"/>
  <c r="U129" i="2"/>
  <c r="W128" i="2"/>
  <c r="V128" i="2"/>
  <c r="M128" i="2"/>
  <c r="W127" i="2"/>
  <c r="W129" i="2" s="1"/>
  <c r="V127" i="2"/>
  <c r="V130" i="2" s="1"/>
  <c r="M127" i="2"/>
  <c r="U124" i="2"/>
  <c r="W123" i="2"/>
  <c r="U123" i="2"/>
  <c r="W122" i="2"/>
  <c r="V122" i="2"/>
  <c r="V124" i="2" s="1"/>
  <c r="M122" i="2"/>
  <c r="U119" i="2"/>
  <c r="W118" i="2"/>
  <c r="V118" i="2"/>
  <c r="U118" i="2"/>
  <c r="W117" i="2"/>
  <c r="V117" i="2"/>
  <c r="M117" i="2"/>
  <c r="W116" i="2"/>
  <c r="V116" i="2"/>
  <c r="M116" i="2"/>
  <c r="W115" i="2"/>
  <c r="V115" i="2"/>
  <c r="W114" i="2"/>
  <c r="V114" i="2"/>
  <c r="V119" i="2" s="1"/>
  <c r="M114" i="2"/>
  <c r="U111" i="2"/>
  <c r="W110" i="2"/>
  <c r="U110" i="2"/>
  <c r="W109" i="2"/>
  <c r="V109" i="2"/>
  <c r="V111" i="2" s="1"/>
  <c r="M109" i="2"/>
  <c r="U106" i="2"/>
  <c r="W105" i="2"/>
  <c r="V105" i="2"/>
  <c r="U105" i="2"/>
  <c r="W104" i="2"/>
  <c r="V104" i="2"/>
  <c r="V106" i="2" s="1"/>
  <c r="M104" i="2"/>
  <c r="W103" i="2"/>
  <c r="V103" i="2"/>
  <c r="M103" i="2"/>
  <c r="U100" i="2"/>
  <c r="W99" i="2"/>
  <c r="V99" i="2"/>
  <c r="U99" i="2"/>
  <c r="W98" i="2"/>
  <c r="V98" i="2"/>
  <c r="W97" i="2"/>
  <c r="V97" i="2"/>
  <c r="W96" i="2"/>
  <c r="V96" i="2"/>
  <c r="W95" i="2"/>
  <c r="V95" i="2"/>
  <c r="V100" i="2" s="1"/>
  <c r="U92" i="2"/>
  <c r="W91" i="2"/>
  <c r="V91" i="2"/>
  <c r="U91" i="2"/>
  <c r="W90" i="2"/>
  <c r="V90" i="2"/>
  <c r="M90" i="2"/>
  <c r="W89" i="2"/>
  <c r="V89" i="2"/>
  <c r="M89" i="2"/>
  <c r="W88" i="2"/>
  <c r="V88" i="2"/>
  <c r="V92" i="2" s="1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W84" i="2" s="1"/>
  <c r="V77" i="2"/>
  <c r="V84" i="2" s="1"/>
  <c r="M77" i="2"/>
  <c r="U74" i="2"/>
  <c r="U73" i="2"/>
  <c r="W72" i="2"/>
  <c r="V72" i="2"/>
  <c r="M72" i="2"/>
  <c r="W71" i="2"/>
  <c r="W73" i="2" s="1"/>
  <c r="V71" i="2"/>
  <c r="V74" i="2" s="1"/>
  <c r="M71" i="2"/>
  <c r="V68" i="2"/>
  <c r="U68" i="2"/>
  <c r="V67" i="2"/>
  <c r="U67" i="2"/>
  <c r="W66" i="2"/>
  <c r="W67" i="2" s="1"/>
  <c r="V66" i="2"/>
  <c r="M66" i="2"/>
  <c r="V63" i="2"/>
  <c r="U63" i="2"/>
  <c r="W62" i="2"/>
  <c r="V62" i="2"/>
  <c r="U62" i="2"/>
  <c r="W61" i="2"/>
  <c r="V61" i="2"/>
  <c r="W60" i="2"/>
  <c r="V60" i="2"/>
  <c r="U57" i="2"/>
  <c r="U56" i="2"/>
  <c r="W55" i="2"/>
  <c r="V55" i="2"/>
  <c r="M55" i="2"/>
  <c r="W54" i="2"/>
  <c r="V54" i="2"/>
  <c r="W53" i="2"/>
  <c r="V53" i="2"/>
  <c r="W52" i="2"/>
  <c r="V52" i="2"/>
  <c r="M52" i="2"/>
  <c r="W51" i="2"/>
  <c r="V51" i="2"/>
  <c r="W50" i="2"/>
  <c r="V50" i="2"/>
  <c r="V56" i="2" s="1"/>
  <c r="W49" i="2"/>
  <c r="W56" i="2" s="1"/>
  <c r="V49" i="2"/>
  <c r="V57" i="2" s="1"/>
  <c r="M49" i="2"/>
  <c r="U46" i="2"/>
  <c r="U45" i="2"/>
  <c r="W44" i="2"/>
  <c r="V44" i="2"/>
  <c r="M44" i="2"/>
  <c r="W43" i="2"/>
  <c r="W45" i="2" s="1"/>
  <c r="V43" i="2"/>
  <c r="V46" i="2" s="1"/>
  <c r="M43" i="2"/>
  <c r="U40" i="2"/>
  <c r="U39" i="2"/>
  <c r="W38" i="2"/>
  <c r="V38" i="2"/>
  <c r="M38" i="2"/>
  <c r="W37" i="2"/>
  <c r="V37" i="2"/>
  <c r="W36" i="2"/>
  <c r="W39" i="2" s="1"/>
  <c r="V36" i="2"/>
  <c r="V40" i="2" s="1"/>
  <c r="M36" i="2"/>
  <c r="U33" i="2"/>
  <c r="U32" i="2"/>
  <c r="W31" i="2"/>
  <c r="V31" i="2"/>
  <c r="M31" i="2"/>
  <c r="W30" i="2"/>
  <c r="V30" i="2"/>
  <c r="M30" i="2"/>
  <c r="W29" i="2"/>
  <c r="V29" i="2"/>
  <c r="V33" i="2" s="1"/>
  <c r="M29" i="2"/>
  <c r="W28" i="2"/>
  <c r="W32" i="2" s="1"/>
  <c r="V28" i="2"/>
  <c r="V32" i="2" s="1"/>
  <c r="M28" i="2"/>
  <c r="V24" i="2"/>
  <c r="U24" i="2"/>
  <c r="U251" i="2" s="1"/>
  <c r="W23" i="2"/>
  <c r="V23" i="2"/>
  <c r="U23" i="2"/>
  <c r="U255" i="2" s="1"/>
  <c r="W22" i="2"/>
  <c r="V22" i="2"/>
  <c r="V253" i="2" s="1"/>
  <c r="M22" i="2"/>
  <c r="H10" i="2"/>
  <c r="A9" i="2"/>
  <c r="F10" i="2" s="1"/>
  <c r="D7" i="2"/>
  <c r="N6" i="2"/>
  <c r="M2" i="2"/>
  <c r="W256" i="2" l="1"/>
  <c r="V85" i="2"/>
  <c r="V251" i="2" s="1"/>
  <c r="V134" i="2"/>
  <c r="V154" i="2"/>
  <c r="V205" i="2"/>
  <c r="V222" i="2"/>
  <c r="V186" i="2"/>
  <c r="V199" i="2"/>
  <c r="V238" i="2"/>
  <c r="F9" i="2"/>
  <c r="J9" i="2"/>
  <c r="V232" i="2"/>
  <c r="A10" i="2"/>
  <c r="V45" i="2"/>
  <c r="H9" i="2"/>
  <c r="V39" i="2"/>
  <c r="V255" i="2" s="1"/>
  <c r="V129" i="2"/>
  <c r="V145" i="2"/>
  <c r="V217" i="2"/>
  <c r="V73" i="2"/>
  <c r="V110" i="2"/>
  <c r="V123" i="2"/>
  <c r="V252" i="2"/>
  <c r="V254" i="2" s="1"/>
  <c r="C264" i="2" l="1"/>
  <c r="B264" i="2"/>
  <c r="A264" i="2"/>
</calcChain>
</file>

<file path=xl/sharedStrings.xml><?xml version="1.0" encoding="utf-8"?>
<sst xmlns="http://schemas.openxmlformats.org/spreadsheetml/2006/main" count="1219" uniqueCount="346">
  <si>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</si>
  <si>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</si>
  <si>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</si>
  <si>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</si>
  <si>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</si>
  <si>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</si>
  <si>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</si>
  <si>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</si>
  <si>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</si>
  <si>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</si>
  <si>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</si>
  <si>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</si>
  <si>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</si>
  <si>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</si>
  <si>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</si>
  <si>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</si>
  <si>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</si>
  <si>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</si>
  <si>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</si>
  <si>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</si>
  <si>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</si>
  <si>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</si>
  <si>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</si>
  <si>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</si>
  <si>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</si>
  <si>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</si>
  <si>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</si>
  <si>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</si>
  <si>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</si>
  <si>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</si>
  <si>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</si>
  <si>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</si>
  <si>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</si>
  <si>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</si>
  <si>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</si>
  <si>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</si>
  <si>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</si>
  <si>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</si>
  <si>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</si>
  <si>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</si>
  <si>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</si>
  <si>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</si>
  <si>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</si>
  <si>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</si>
  <si>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</si>
  <si>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</si>
  <si>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</si>
  <si>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</si>
  <si>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</si>
  <si>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</si>
  <si>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</si>
  <si>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</si>
  <si>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</si>
  <si>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</si>
  <si>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</si>
  <si>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</si>
  <si>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</si>
  <si>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</si>
  <si>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</si>
  <si>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</si>
  <si>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</si>
  <si>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</si>
  <si>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</si>
  <si>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</si>
  <si>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</si>
  <si>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</si>
  <si>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</si>
  <si>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</si>
  <si>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</si>
  <si>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</si>
  <si>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25.10.2023</t>
  </si>
  <si>
    <t>24.10.2023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</si>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</sst>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69</v>
      </c>
      <c r="H1" s="310" t="s">
        <v>50</v>
      </c>
      <c r="I1" s="310"/>
      <c r="J1" s="310"/>
      <c r="K1" s="310"/>
      <c r="L1" s="310"/>
      <c r="M1" s="310"/>
      <c r="N1" s="310"/>
      <c r="O1" s="311" t="s">
        <v>70</v>
      </c>
      <c r="P1" s="312"/>
      <c r="Q1" s="31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3"/>
      <c r="N3" s="313"/>
      <c r="O3" s="313"/>
      <c r="P3" s="313"/>
      <c r="Q3" s="313"/>
      <c r="R3" s="313"/>
      <c r="S3" s="313"/>
      <c r="T3" s="31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2" t="s">
        <v>8</v>
      </c>
      <c r="B5" s="292"/>
      <c r="C5" s="292"/>
      <c r="D5" s="314"/>
      <c r="E5" s="314"/>
      <c r="F5" s="315" t="s">
        <v>14</v>
      </c>
      <c r="G5" s="315"/>
      <c r="H5" s="314"/>
      <c r="I5" s="314"/>
      <c r="J5" s="314"/>
      <c r="K5" s="314"/>
      <c r="M5" s="27" t="s">
        <v>4</v>
      </c>
      <c r="N5" s="309">
        <v>45226</v>
      </c>
      <c r="O5" s="309"/>
      <c r="Q5" s="316" t="s">
        <v>3</v>
      </c>
      <c r="R5" s="317"/>
      <c r="S5" s="318" t="s">
        <v>326</v>
      </c>
      <c r="T5" s="319"/>
      <c r="Y5" s="60"/>
      <c r="Z5" s="60"/>
      <c r="AA5" s="60"/>
    </row>
    <row r="6" spans="1:28" s="17" customFormat="1" ht="24" customHeight="1" x14ac:dyDescent="0.2">
      <c r="A6" s="292" t="s">
        <v>1</v>
      </c>
      <c r="B6" s="292"/>
      <c r="C6" s="292"/>
      <c r="D6" s="293" t="s">
        <v>327</v>
      </c>
      <c r="E6" s="293"/>
      <c r="F6" s="293"/>
      <c r="G6" s="293"/>
      <c r="H6" s="293"/>
      <c r="I6" s="293"/>
      <c r="J6" s="293"/>
      <c r="K6" s="293"/>
      <c r="M6" s="27" t="s">
        <v>30</v>
      </c>
      <c r="N6" s="294" t="str">
        <f>IF(N5=0," ",CHOOSE(WEEKDAY(N5,2),"Понедельник","Вторник","Среда","Четверг","Пятница","Суббота","Воскресенье"))</f>
        <v>Пятница</v>
      </c>
      <c r="O6" s="294"/>
      <c r="Q6" s="295" t="s">
        <v>5</v>
      </c>
      <c r="R6" s="296"/>
      <c r="S6" s="297" t="s">
        <v>72</v>
      </c>
      <c r="T6" s="29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5"/>
      <c r="M7" s="29"/>
      <c r="N7" s="49"/>
      <c r="O7" s="49"/>
      <c r="Q7" s="295"/>
      <c r="R7" s="296"/>
      <c r="S7" s="299"/>
      <c r="T7" s="300"/>
      <c r="Y7" s="60"/>
      <c r="Z7" s="60"/>
      <c r="AA7" s="60"/>
    </row>
    <row r="8" spans="1:28" s="17" customFormat="1" ht="25.5" customHeight="1" x14ac:dyDescent="0.2">
      <c r="A8" s="306" t="s">
        <v>61</v>
      </c>
      <c r="B8" s="306"/>
      <c r="C8" s="306"/>
      <c r="D8" s="307"/>
      <c r="E8" s="307"/>
      <c r="F8" s="307"/>
      <c r="G8" s="307"/>
      <c r="H8" s="307"/>
      <c r="I8" s="307"/>
      <c r="J8" s="307"/>
      <c r="K8" s="307"/>
      <c r="M8" s="27" t="s">
        <v>11</v>
      </c>
      <c r="N8" s="287">
        <v>0.33333333333333331</v>
      </c>
      <c r="O8" s="287"/>
      <c r="Q8" s="295"/>
      <c r="R8" s="296"/>
      <c r="S8" s="299"/>
      <c r="T8" s="300"/>
      <c r="Y8" s="60"/>
      <c r="Z8" s="60"/>
      <c r="AA8" s="60"/>
    </row>
    <row r="9" spans="1:28" s="17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284" t="s">
        <v>49</v>
      </c>
      <c r="E9" s="285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08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M9" s="31" t="s">
        <v>15</v>
      </c>
      <c r="N9" s="309"/>
      <c r="O9" s="309"/>
      <c r="Q9" s="295"/>
      <c r="R9" s="296"/>
      <c r="S9" s="301"/>
      <c r="T9" s="30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284"/>
      <c r="E10" s="285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286" t="str">
        <f>IFERROR(VLOOKUP($D$10,Proxy,2,FALSE),"")</f>
        <v/>
      </c>
      <c r="I10" s="286"/>
      <c r="J10" s="286"/>
      <c r="K10" s="286"/>
      <c r="M10" s="31" t="s">
        <v>35</v>
      </c>
      <c r="N10" s="287"/>
      <c r="O10" s="287"/>
      <c r="R10" s="29" t="s">
        <v>12</v>
      </c>
      <c r="S10" s="288" t="s">
        <v>73</v>
      </c>
      <c r="T10" s="28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7"/>
      <c r="O11" s="287"/>
      <c r="R11" s="29" t="s">
        <v>31</v>
      </c>
      <c r="S11" s="275" t="s">
        <v>58</v>
      </c>
      <c r="T11" s="27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4" t="s">
        <v>74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M12" s="27" t="s">
        <v>33</v>
      </c>
      <c r="N12" s="290"/>
      <c r="O12" s="290"/>
      <c r="P12" s="28"/>
      <c r="Q12"/>
      <c r="R12" s="29" t="s">
        <v>49</v>
      </c>
      <c r="S12" s="291"/>
      <c r="T12" s="291"/>
      <c r="U12"/>
      <c r="Y12" s="60"/>
      <c r="Z12" s="60"/>
      <c r="AA12" s="60"/>
    </row>
    <row r="13" spans="1:28" s="17" customFormat="1" ht="23.25" customHeight="1" x14ac:dyDescent="0.2">
      <c r="A13" s="274" t="s">
        <v>75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31"/>
      <c r="M13" s="31" t="s">
        <v>34</v>
      </c>
      <c r="N13" s="275"/>
      <c r="O13" s="27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4" t="s">
        <v>76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6" t="s">
        <v>77</v>
      </c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/>
      <c r="M15" s="277" t="s">
        <v>64</v>
      </c>
      <c r="N15" s="277"/>
      <c r="O15" s="277"/>
      <c r="P15" s="277"/>
      <c r="Q15" s="277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78"/>
      <c r="N16" s="278"/>
      <c r="O16" s="278"/>
      <c r="P16" s="278"/>
      <c r="Q16" s="278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2" t="s">
        <v>62</v>
      </c>
      <c r="B17" s="262" t="s">
        <v>52</v>
      </c>
      <c r="C17" s="280" t="s">
        <v>51</v>
      </c>
      <c r="D17" s="262" t="s">
        <v>53</v>
      </c>
      <c r="E17" s="262"/>
      <c r="F17" s="262" t="s">
        <v>24</v>
      </c>
      <c r="G17" s="262" t="s">
        <v>27</v>
      </c>
      <c r="H17" s="262" t="s">
        <v>25</v>
      </c>
      <c r="I17" s="262" t="s">
        <v>26</v>
      </c>
      <c r="J17" s="281" t="s">
        <v>16</v>
      </c>
      <c r="K17" s="281" t="s">
        <v>2</v>
      </c>
      <c r="L17" s="262" t="s">
        <v>28</v>
      </c>
      <c r="M17" s="262" t="s">
        <v>17</v>
      </c>
      <c r="N17" s="262"/>
      <c r="O17" s="262"/>
      <c r="P17" s="262"/>
      <c r="Q17" s="262"/>
      <c r="R17" s="279" t="s">
        <v>59</v>
      </c>
      <c r="S17" s="262"/>
      <c r="T17" s="262" t="s">
        <v>6</v>
      </c>
      <c r="U17" s="262" t="s">
        <v>44</v>
      </c>
      <c r="V17" s="263" t="s">
        <v>57</v>
      </c>
      <c r="W17" s="262" t="s">
        <v>18</v>
      </c>
      <c r="X17" s="265" t="s">
        <v>63</v>
      </c>
      <c r="Y17" s="265" t="s">
        <v>19</v>
      </c>
      <c r="Z17" s="266" t="s">
        <v>60</v>
      </c>
      <c r="AA17" s="267"/>
      <c r="AB17" s="268"/>
      <c r="AC17" s="272"/>
      <c r="AZ17" s="273" t="s">
        <v>67</v>
      </c>
    </row>
    <row r="18" spans="1:52" ht="14.25" customHeight="1" x14ac:dyDescent="0.2">
      <c r="A18" s="262"/>
      <c r="B18" s="262"/>
      <c r="C18" s="280"/>
      <c r="D18" s="262"/>
      <c r="E18" s="262"/>
      <c r="F18" s="262" t="s">
        <v>20</v>
      </c>
      <c r="G18" s="262" t="s">
        <v>21</v>
      </c>
      <c r="H18" s="262" t="s">
        <v>22</v>
      </c>
      <c r="I18" s="262" t="s">
        <v>22</v>
      </c>
      <c r="J18" s="282"/>
      <c r="K18" s="282"/>
      <c r="L18" s="262"/>
      <c r="M18" s="262"/>
      <c r="N18" s="262"/>
      <c r="O18" s="262"/>
      <c r="P18" s="262"/>
      <c r="Q18" s="262"/>
      <c r="R18" s="36" t="s">
        <v>47</v>
      </c>
      <c r="S18" s="36" t="s">
        <v>46</v>
      </c>
      <c r="T18" s="262"/>
      <c r="U18" s="262"/>
      <c r="V18" s="264"/>
      <c r="W18" s="262"/>
      <c r="X18" s="265"/>
      <c r="Y18" s="265"/>
      <c r="Z18" s="269"/>
      <c r="AA18" s="270"/>
      <c r="AB18" s="271"/>
      <c r="AC18" s="272"/>
      <c r="AZ18" s="273"/>
    </row>
    <row r="19" spans="1:52" ht="27.75" customHeight="1" x14ac:dyDescent="0.2">
      <c r="A19" s="189" t="s">
        <v>78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55"/>
      <c r="Y19" s="55"/>
    </row>
    <row r="20" spans="1:52" ht="16.5" customHeight="1" x14ac:dyDescent="0.25">
      <c r="A20" s="190" t="s">
        <v>78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66"/>
      <c r="Y20" s="66"/>
    </row>
    <row r="21" spans="1:52" ht="14.25" customHeight="1" x14ac:dyDescent="0.25">
      <c r="A21" s="179" t="s">
        <v>79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67"/>
      <c r="Y21" s="67"/>
    </row>
    <row r="22" spans="1:52" ht="27" customHeight="1" x14ac:dyDescent="0.25">
      <c r="A22" s="64" t="s">
        <v>80</v>
      </c>
      <c r="B22" s="64" t="s">
        <v>81</v>
      </c>
      <c r="C22" s="37">
        <v>4301070826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82</v>
      </c>
      <c r="L22" s="38">
        <v>90</v>
      </c>
      <c r="M22" s="26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71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66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78"/>
      <c r="M23" s="175" t="s">
        <v>43</v>
      </c>
      <c r="N23" s="176"/>
      <c r="O23" s="176"/>
      <c r="P23" s="176"/>
      <c r="Q23" s="176"/>
      <c r="R23" s="176"/>
      <c r="S23" s="17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78"/>
      <c r="M24" s="175" t="s">
        <v>43</v>
      </c>
      <c r="N24" s="176"/>
      <c r="O24" s="176"/>
      <c r="P24" s="176"/>
      <c r="Q24" s="176"/>
      <c r="R24" s="176"/>
      <c r="S24" s="17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89" t="s">
        <v>48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55"/>
      <c r="Y25" s="55"/>
    </row>
    <row r="26" spans="1:52" ht="16.5" customHeight="1" x14ac:dyDescent="0.25">
      <c r="A26" s="190" t="s">
        <v>83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66"/>
      <c r="Y26" s="66"/>
    </row>
    <row r="27" spans="1:52" ht="14.25" customHeight="1" x14ac:dyDescent="0.25">
      <c r="A27" s="179" t="s">
        <v>84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67"/>
      <c r="Y27" s="67"/>
    </row>
    <row r="28" spans="1:52" ht="27" customHeight="1" x14ac:dyDescent="0.25">
      <c r="A28" s="64" t="s">
        <v>85</v>
      </c>
      <c r="B28" s="64" t="s">
        <v>86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82</v>
      </c>
      <c r="L28" s="38">
        <v>180</v>
      </c>
      <c r="M28" s="25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71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4"/>
      <c r="AZ28" s="77" t="s">
        <v>87</v>
      </c>
    </row>
    <row r="29" spans="1:52" ht="27" customHeight="1" x14ac:dyDescent="0.25">
      <c r="A29" s="64" t="s">
        <v>88</v>
      </c>
      <c r="B29" s="64" t="s">
        <v>89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82</v>
      </c>
      <c r="L29" s="38">
        <v>180</v>
      </c>
      <c r="M29" s="25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71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4"/>
      <c r="AZ29" s="78" t="s">
        <v>87</v>
      </c>
    </row>
    <row r="30" spans="1:52" ht="27" customHeight="1" x14ac:dyDescent="0.25">
      <c r="A30" s="64" t="s">
        <v>90</v>
      </c>
      <c r="B30" s="64" t="s">
        <v>91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82</v>
      </c>
      <c r="L30" s="38">
        <v>180</v>
      </c>
      <c r="M30" s="25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71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87</v>
      </c>
    </row>
    <row r="31" spans="1:52" ht="27" customHeight="1" x14ac:dyDescent="0.25">
      <c r="A31" s="64" t="s">
        <v>92</v>
      </c>
      <c r="B31" s="64" t="s">
        <v>93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82</v>
      </c>
      <c r="L31" s="38">
        <v>180</v>
      </c>
      <c r="M31" s="26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71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4"/>
      <c r="AZ31" s="80" t="s">
        <v>87</v>
      </c>
    </row>
    <row r="32" spans="1:52" x14ac:dyDescent="0.2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78"/>
      <c r="M32" s="175" t="s">
        <v>43</v>
      </c>
      <c r="N32" s="176"/>
      <c r="O32" s="176"/>
      <c r="P32" s="176"/>
      <c r="Q32" s="176"/>
      <c r="R32" s="176"/>
      <c r="S32" s="17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78"/>
      <c r="M33" s="175" t="s">
        <v>43</v>
      </c>
      <c r="N33" s="176"/>
      <c r="O33" s="176"/>
      <c r="P33" s="176"/>
      <c r="Q33" s="176"/>
      <c r="R33" s="176"/>
      <c r="S33" s="17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52" ht="16.5" customHeight="1" x14ac:dyDescent="0.25">
      <c r="A34" s="190" t="s">
        <v>94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66"/>
      <c r="Y34" s="66"/>
    </row>
    <row r="35" spans="1:52" ht="14.25" customHeight="1" x14ac:dyDescent="0.25">
      <c r="A35" s="179" t="s">
        <v>79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67"/>
      <c r="Y35" s="67"/>
    </row>
    <row r="36" spans="1:52" ht="27" customHeight="1" x14ac:dyDescent="0.25">
      <c r="A36" s="64" t="s">
        <v>95</v>
      </c>
      <c r="B36" s="64" t="s">
        <v>96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82</v>
      </c>
      <c r="L36" s="38">
        <v>180</v>
      </c>
      <c r="M36" s="25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71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97</v>
      </c>
      <c r="B37" s="64" t="s">
        <v>98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82</v>
      </c>
      <c r="L37" s="38">
        <v>180</v>
      </c>
      <c r="M37" s="256" t="s">
        <v>99</v>
      </c>
      <c r="N37" s="170"/>
      <c r="O37" s="170"/>
      <c r="P37" s="170"/>
      <c r="Q37" s="171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100</v>
      </c>
      <c r="B38" s="64" t="s">
        <v>101</v>
      </c>
      <c r="C38" s="37">
        <v>4301070864</v>
      </c>
      <c r="D38" s="168">
        <v>4607111036292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82</v>
      </c>
      <c r="L38" s="38">
        <v>180</v>
      </c>
      <c r="M38" s="2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170"/>
      <c r="O38" s="170"/>
      <c r="P38" s="170"/>
      <c r="Q38" s="171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x14ac:dyDescent="0.2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78"/>
      <c r="M39" s="175" t="s">
        <v>43</v>
      </c>
      <c r="N39" s="176"/>
      <c r="O39" s="176"/>
      <c r="P39" s="176"/>
      <c r="Q39" s="176"/>
      <c r="R39" s="176"/>
      <c r="S39" s="177"/>
      <c r="T39" s="43" t="s">
        <v>42</v>
      </c>
      <c r="U39" s="44">
        <f>IFERROR(SUM(U36:U38),"0")</f>
        <v>0</v>
      </c>
      <c r="V39" s="44">
        <f>IFERROR(SUM(V36:V38),"0")</f>
        <v>0</v>
      </c>
      <c r="W39" s="44">
        <f>IFERROR(IF(W36="",0,W36),"0")+IFERROR(IF(W37="",0,W37),"0")+IFERROR(IF(W38="",0,W38),"0")</f>
        <v>0</v>
      </c>
      <c r="X39" s="68"/>
      <c r="Y39" s="68"/>
    </row>
    <row r="40" spans="1:52" x14ac:dyDescent="0.2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78"/>
      <c r="M40" s="175" t="s">
        <v>43</v>
      </c>
      <c r="N40" s="176"/>
      <c r="O40" s="176"/>
      <c r="P40" s="176"/>
      <c r="Q40" s="176"/>
      <c r="R40" s="176"/>
      <c r="S40" s="177"/>
      <c r="T40" s="43" t="s">
        <v>0</v>
      </c>
      <c r="U40" s="44">
        <f>IFERROR(SUMPRODUCT(U36:U38*H36:H38),"0")</f>
        <v>0</v>
      </c>
      <c r="V40" s="44">
        <f>IFERROR(SUMPRODUCT(V36:V38*H36:H38),"0")</f>
        <v>0</v>
      </c>
      <c r="W40" s="43"/>
      <c r="X40" s="68"/>
      <c r="Y40" s="68"/>
    </row>
    <row r="41" spans="1:52" ht="16.5" customHeight="1" x14ac:dyDescent="0.25">
      <c r="A41" s="190" t="s">
        <v>102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66"/>
      <c r="Y41" s="66"/>
    </row>
    <row r="42" spans="1:52" ht="14.25" customHeight="1" x14ac:dyDescent="0.25">
      <c r="A42" s="179" t="s">
        <v>103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67"/>
      <c r="Y42" s="67"/>
    </row>
    <row r="43" spans="1:52" ht="27" customHeight="1" x14ac:dyDescent="0.25">
      <c r="A43" s="64" t="s">
        <v>104</v>
      </c>
      <c r="B43" s="64" t="s">
        <v>105</v>
      </c>
      <c r="C43" s="37">
        <v>4301190014</v>
      </c>
      <c r="D43" s="168">
        <v>4607111037053</v>
      </c>
      <c r="E43" s="168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9" t="s">
        <v>82</v>
      </c>
      <c r="L43" s="38">
        <v>365</v>
      </c>
      <c r="M43" s="25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170"/>
      <c r="O43" s="170"/>
      <c r="P43" s="170"/>
      <c r="Q43" s="171"/>
      <c r="R43" s="40" t="s">
        <v>49</v>
      </c>
      <c r="S43" s="40" t="s">
        <v>49</v>
      </c>
      <c r="T43" s="41" t="s">
        <v>42</v>
      </c>
      <c r="U43" s="59">
        <v>0</v>
      </c>
      <c r="V43" s="56">
        <f>IFERROR(IF(U43="","",U43),"")</f>
        <v>0</v>
      </c>
      <c r="W43" s="42">
        <f>IFERROR(IF(U43="","",U43*0.0095),"")</f>
        <v>0</v>
      </c>
      <c r="X43" s="69" t="s">
        <v>49</v>
      </c>
      <c r="Y43" s="70" t="s">
        <v>49</v>
      </c>
      <c r="AC43" s="74"/>
      <c r="AZ43" s="84" t="s">
        <v>87</v>
      </c>
    </row>
    <row r="44" spans="1:52" ht="27" customHeight="1" x14ac:dyDescent="0.25">
      <c r="A44" s="64" t="s">
        <v>106</v>
      </c>
      <c r="B44" s="64" t="s">
        <v>107</v>
      </c>
      <c r="C44" s="37">
        <v>4301190015</v>
      </c>
      <c r="D44" s="168">
        <v>4607111037060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82</v>
      </c>
      <c r="L44" s="38">
        <v>365</v>
      </c>
      <c r="M44" s="25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170"/>
      <c r="O44" s="170"/>
      <c r="P44" s="170"/>
      <c r="Q44" s="171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87</v>
      </c>
    </row>
    <row r="45" spans="1:52" x14ac:dyDescent="0.2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78"/>
      <c r="M45" s="175" t="s">
        <v>43</v>
      </c>
      <c r="N45" s="176"/>
      <c r="O45" s="176"/>
      <c r="P45" s="176"/>
      <c r="Q45" s="176"/>
      <c r="R45" s="176"/>
      <c r="S45" s="177"/>
      <c r="T45" s="43" t="s">
        <v>42</v>
      </c>
      <c r="U45" s="44">
        <f>IFERROR(SUM(U43:U44),"0")</f>
        <v>0</v>
      </c>
      <c r="V45" s="44">
        <f>IFERROR(SUM(V43:V44),"0")</f>
        <v>0</v>
      </c>
      <c r="W45" s="44">
        <f>IFERROR(IF(W43="",0,W43),"0")+IFERROR(IF(W44="",0,W44),"0")</f>
        <v>0</v>
      </c>
      <c r="X45" s="68"/>
      <c r="Y45" s="68"/>
    </row>
    <row r="46" spans="1:52" x14ac:dyDescent="0.2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78"/>
      <c r="M46" s="175" t="s">
        <v>43</v>
      </c>
      <c r="N46" s="176"/>
      <c r="O46" s="176"/>
      <c r="P46" s="176"/>
      <c r="Q46" s="176"/>
      <c r="R46" s="176"/>
      <c r="S46" s="177"/>
      <c r="T46" s="43" t="s">
        <v>0</v>
      </c>
      <c r="U46" s="44">
        <f>IFERROR(SUMPRODUCT(U43:U44*H43:H44),"0")</f>
        <v>0</v>
      </c>
      <c r="V46" s="44">
        <f>IFERROR(SUMPRODUCT(V43:V44*H43:H44),"0")</f>
        <v>0</v>
      </c>
      <c r="W46" s="43"/>
      <c r="X46" s="68"/>
      <c r="Y46" s="68"/>
    </row>
    <row r="47" spans="1:52" ht="16.5" customHeight="1" x14ac:dyDescent="0.25">
      <c r="A47" s="190" t="s">
        <v>108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66"/>
      <c r="Y47" s="66"/>
    </row>
    <row r="48" spans="1:52" ht="14.25" customHeight="1" x14ac:dyDescent="0.25">
      <c r="A48" s="179" t="s">
        <v>79</v>
      </c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67"/>
      <c r="Y48" s="67"/>
    </row>
    <row r="49" spans="1:52" ht="27" customHeight="1" x14ac:dyDescent="0.25">
      <c r="A49" s="64" t="s">
        <v>109</v>
      </c>
      <c r="B49" s="64" t="s">
        <v>110</v>
      </c>
      <c r="C49" s="37">
        <v>4301070935</v>
      </c>
      <c r="D49" s="168">
        <v>4607111037190</v>
      </c>
      <c r="E49" s="168"/>
      <c r="F49" s="63">
        <v>0.43</v>
      </c>
      <c r="G49" s="38">
        <v>16</v>
      </c>
      <c r="H49" s="63">
        <v>6.88</v>
      </c>
      <c r="I49" s="63">
        <v>7.1996000000000002</v>
      </c>
      <c r="J49" s="38">
        <v>84</v>
      </c>
      <c r="K49" s="39" t="s">
        <v>82</v>
      </c>
      <c r="L49" s="38">
        <v>150</v>
      </c>
      <c r="M49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170"/>
      <c r="O49" s="170"/>
      <c r="P49" s="170"/>
      <c r="Q49" s="171"/>
      <c r="R49" s="40" t="s">
        <v>49</v>
      </c>
      <c r="S49" s="40" t="s">
        <v>49</v>
      </c>
      <c r="T49" s="41" t="s">
        <v>42</v>
      </c>
      <c r="U49" s="59">
        <v>0</v>
      </c>
      <c r="V49" s="56">
        <f t="shared" ref="V49:V55" si="0">IFERROR(IF(U49="","",U49),"")</f>
        <v>0</v>
      </c>
      <c r="W49" s="42">
        <f t="shared" ref="W49:W55" si="1">IFERROR(IF(U49="","",U49*0.0155),"")</f>
        <v>0</v>
      </c>
      <c r="X49" s="69" t="s">
        <v>49</v>
      </c>
      <c r="Y49" s="70" t="s">
        <v>49</v>
      </c>
      <c r="AC49" s="74"/>
      <c r="AZ49" s="86" t="s">
        <v>69</v>
      </c>
    </row>
    <row r="50" spans="1:52" ht="27" customHeight="1" x14ac:dyDescent="0.25">
      <c r="A50" s="64" t="s">
        <v>111</v>
      </c>
      <c r="B50" s="64" t="s">
        <v>112</v>
      </c>
      <c r="C50" s="37">
        <v>4301070972</v>
      </c>
      <c r="D50" s="168">
        <v>4607111037183</v>
      </c>
      <c r="E50" s="168"/>
      <c r="F50" s="63">
        <v>0.9</v>
      </c>
      <c r="G50" s="38">
        <v>8</v>
      </c>
      <c r="H50" s="63">
        <v>7.2</v>
      </c>
      <c r="I50" s="63">
        <v>7.4859999999999998</v>
      </c>
      <c r="J50" s="38">
        <v>84</v>
      </c>
      <c r="K50" s="39" t="s">
        <v>82</v>
      </c>
      <c r="L50" s="38">
        <v>180</v>
      </c>
      <c r="M50" s="246" t="s">
        <v>113</v>
      </c>
      <c r="N50" s="170"/>
      <c r="O50" s="170"/>
      <c r="P50" s="170"/>
      <c r="Q50" s="171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si="0"/>
        <v>0</v>
      </c>
      <c r="W50" s="42">
        <f t="shared" si="1"/>
        <v>0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114</v>
      </c>
      <c r="B51" s="64" t="s">
        <v>115</v>
      </c>
      <c r="C51" s="37">
        <v>4301070970</v>
      </c>
      <c r="D51" s="168">
        <v>4607111037091</v>
      </c>
      <c r="E51" s="168"/>
      <c r="F51" s="63">
        <v>0.43</v>
      </c>
      <c r="G51" s="38">
        <v>16</v>
      </c>
      <c r="H51" s="63">
        <v>6.88</v>
      </c>
      <c r="I51" s="63">
        <v>7.11</v>
      </c>
      <c r="J51" s="38">
        <v>84</v>
      </c>
      <c r="K51" s="39" t="s">
        <v>82</v>
      </c>
      <c r="L51" s="38">
        <v>180</v>
      </c>
      <c r="M51" s="247" t="s">
        <v>116</v>
      </c>
      <c r="N51" s="170"/>
      <c r="O51" s="170"/>
      <c r="P51" s="170"/>
      <c r="Q51" s="171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117</v>
      </c>
      <c r="B52" s="64" t="s">
        <v>118</v>
      </c>
      <c r="C52" s="37">
        <v>4301070944</v>
      </c>
      <c r="D52" s="168">
        <v>4607111036902</v>
      </c>
      <c r="E52" s="168"/>
      <c r="F52" s="63">
        <v>0.9</v>
      </c>
      <c r="G52" s="38">
        <v>8</v>
      </c>
      <c r="H52" s="63">
        <v>7.2</v>
      </c>
      <c r="I52" s="63">
        <v>7.43</v>
      </c>
      <c r="J52" s="38">
        <v>84</v>
      </c>
      <c r="K52" s="39" t="s">
        <v>82</v>
      </c>
      <c r="L52" s="38">
        <v>150</v>
      </c>
      <c r="M52" s="248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170"/>
      <c r="O52" s="170"/>
      <c r="P52" s="170"/>
      <c r="Q52" s="171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117</v>
      </c>
      <c r="B53" s="64" t="s">
        <v>119</v>
      </c>
      <c r="C53" s="37">
        <v>4301070971</v>
      </c>
      <c r="D53" s="168">
        <v>4607111036902</v>
      </c>
      <c r="E53" s="168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82</v>
      </c>
      <c r="L53" s="38">
        <v>180</v>
      </c>
      <c r="M53" s="249" t="s">
        <v>120</v>
      </c>
      <c r="N53" s="170"/>
      <c r="O53" s="170"/>
      <c r="P53" s="170"/>
      <c r="Q53" s="171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121</v>
      </c>
      <c r="B54" s="64" t="s">
        <v>122</v>
      </c>
      <c r="C54" s="37">
        <v>4301070969</v>
      </c>
      <c r="D54" s="168">
        <v>4607111036858</v>
      </c>
      <c r="E54" s="168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82</v>
      </c>
      <c r="L54" s="38">
        <v>180</v>
      </c>
      <c r="M54" s="250" t="s">
        <v>123</v>
      </c>
      <c r="N54" s="170"/>
      <c r="O54" s="170"/>
      <c r="P54" s="170"/>
      <c r="Q54" s="171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124</v>
      </c>
      <c r="B55" s="64" t="s">
        <v>125</v>
      </c>
      <c r="C55" s="37">
        <v>4301070909</v>
      </c>
      <c r="D55" s="168">
        <v>4607111036889</v>
      </c>
      <c r="E55" s="16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82</v>
      </c>
      <c r="L55" s="38">
        <v>150</v>
      </c>
      <c r="M55" s="24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71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78"/>
      <c r="M56" s="175" t="s">
        <v>43</v>
      </c>
      <c r="N56" s="176"/>
      <c r="O56" s="176"/>
      <c r="P56" s="176"/>
      <c r="Q56" s="176"/>
      <c r="R56" s="176"/>
      <c r="S56" s="177"/>
      <c r="T56" s="43" t="s">
        <v>42</v>
      </c>
      <c r="U56" s="44">
        <f>IFERROR(SUM(U49:U55),"0")</f>
        <v>0</v>
      </c>
      <c r="V56" s="44">
        <f>IFERROR(SUM(V49:V55),"0")</f>
        <v>0</v>
      </c>
      <c r="W56" s="44">
        <f>IFERROR(IF(W49="",0,W49),"0")+IFERROR(IF(W50="",0,W50),"0")+IFERROR(IF(W51="",0,W51),"0")+IFERROR(IF(W52="",0,W52),"0")+IFERROR(IF(W53="",0,W53),"0")+IFERROR(IF(W54="",0,W54),"0")+IFERROR(IF(W55="",0,W55),"0")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52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78"/>
      <c r="M57" s="175" t="s">
        <v>43</v>
      </c>
      <c r="N57" s="176"/>
      <c r="O57" s="176"/>
      <c r="P57" s="176"/>
      <c r="Q57" s="176"/>
      <c r="R57" s="176"/>
      <c r="S57" s="177"/>
      <c r="T57" s="43" t="s">
        <v>0</v>
      </c>
      <c r="U57" s="44">
        <f>IFERROR(SUMPRODUCT(U49:U55*H49:H55),"0")</f>
        <v>0</v>
      </c>
      <c r="V57" s="44">
        <f>IFERROR(SUMPRODUCT(V49:V55*H49:H55),"0")</f>
        <v>0</v>
      </c>
      <c r="W57" s="43"/>
      <c r="X57" s="68"/>
      <c r="Y57" s="68"/>
    </row>
    <row r="58" spans="1:52" ht="16.5" customHeight="1" x14ac:dyDescent="0.25">
      <c r="A58" s="190" t="s">
        <v>126</v>
      </c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66"/>
      <c r="Y58" s="66"/>
    </row>
    <row r="59" spans="1:52" ht="14.25" customHeight="1" x14ac:dyDescent="0.25">
      <c r="A59" s="179" t="s">
        <v>79</v>
      </c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67"/>
      <c r="Y59" s="67"/>
    </row>
    <row r="60" spans="1:52" ht="27" customHeight="1" x14ac:dyDescent="0.25">
      <c r="A60" s="64" t="s">
        <v>127</v>
      </c>
      <c r="B60" s="64" t="s">
        <v>128</v>
      </c>
      <c r="C60" s="37">
        <v>4301070977</v>
      </c>
      <c r="D60" s="168">
        <v>4607111037411</v>
      </c>
      <c r="E60" s="168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82</v>
      </c>
      <c r="L60" s="38">
        <v>180</v>
      </c>
      <c r="M60" s="245" t="s">
        <v>129</v>
      </c>
      <c r="N60" s="170"/>
      <c r="O60" s="170"/>
      <c r="P60" s="170"/>
      <c r="Q60" s="171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130</v>
      </c>
      <c r="B61" s="64" t="s">
        <v>131</v>
      </c>
      <c r="C61" s="37">
        <v>4301070981</v>
      </c>
      <c r="D61" s="168">
        <v>4607111036728</v>
      </c>
      <c r="E61" s="168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9" t="s">
        <v>82</v>
      </c>
      <c r="L61" s="38">
        <v>180</v>
      </c>
      <c r="M61" s="242" t="s">
        <v>132</v>
      </c>
      <c r="N61" s="170"/>
      <c r="O61" s="170"/>
      <c r="P61" s="170"/>
      <c r="Q61" s="171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IFERROR(IF(U61="","",U61*0.00866),"")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x14ac:dyDescent="0.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78"/>
      <c r="M62" s="175" t="s">
        <v>43</v>
      </c>
      <c r="N62" s="176"/>
      <c r="O62" s="176"/>
      <c r="P62" s="176"/>
      <c r="Q62" s="176"/>
      <c r="R62" s="176"/>
      <c r="S62" s="177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52" x14ac:dyDescent="0.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78"/>
      <c r="M63" s="175" t="s">
        <v>43</v>
      </c>
      <c r="N63" s="176"/>
      <c r="O63" s="176"/>
      <c r="P63" s="176"/>
      <c r="Q63" s="176"/>
      <c r="R63" s="176"/>
      <c r="S63" s="177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52" ht="16.5" customHeight="1" x14ac:dyDescent="0.25">
      <c r="A64" s="190" t="s">
        <v>133</v>
      </c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66"/>
      <c r="Y64" s="66"/>
    </row>
    <row r="65" spans="1:52" ht="14.25" customHeight="1" x14ac:dyDescent="0.25">
      <c r="A65" s="179" t="s">
        <v>134</v>
      </c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67"/>
      <c r="Y65" s="67"/>
    </row>
    <row r="66" spans="1:52" ht="27" customHeight="1" x14ac:dyDescent="0.25">
      <c r="A66" s="64" t="s">
        <v>135</v>
      </c>
      <c r="B66" s="64" t="s">
        <v>136</v>
      </c>
      <c r="C66" s="37">
        <v>4301135113</v>
      </c>
      <c r="D66" s="168">
        <v>4607111033659</v>
      </c>
      <c r="E66" s="168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82</v>
      </c>
      <c r="L66" s="38">
        <v>180</v>
      </c>
      <c r="M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0"/>
      <c r="O66" s="170"/>
      <c r="P66" s="170"/>
      <c r="Q66" s="171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74"/>
      <c r="AZ66" s="95" t="s">
        <v>87</v>
      </c>
    </row>
    <row r="67" spans="1:52" x14ac:dyDescent="0.2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78"/>
      <c r="M67" s="175" t="s">
        <v>43</v>
      </c>
      <c r="N67" s="176"/>
      <c r="O67" s="176"/>
      <c r="P67" s="176"/>
      <c r="Q67" s="176"/>
      <c r="R67" s="176"/>
      <c r="S67" s="177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52" x14ac:dyDescent="0.2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78"/>
      <c r="M68" s="175" t="s">
        <v>43</v>
      </c>
      <c r="N68" s="176"/>
      <c r="O68" s="176"/>
      <c r="P68" s="176"/>
      <c r="Q68" s="176"/>
      <c r="R68" s="176"/>
      <c r="S68" s="177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52" ht="16.5" customHeight="1" x14ac:dyDescent="0.25">
      <c r="A69" s="190" t="s">
        <v>137</v>
      </c>
      <c r="B69" s="190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66"/>
      <c r="Y69" s="66"/>
    </row>
    <row r="70" spans="1:52" ht="14.25" customHeight="1" x14ac:dyDescent="0.25">
      <c r="A70" s="179" t="s">
        <v>138</v>
      </c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67"/>
      <c r="Y70" s="67"/>
    </row>
    <row r="71" spans="1:52" ht="27" customHeight="1" x14ac:dyDescent="0.25">
      <c r="A71" s="64" t="s">
        <v>139</v>
      </c>
      <c r="B71" s="64" t="s">
        <v>140</v>
      </c>
      <c r="C71" s="37">
        <v>4301131012</v>
      </c>
      <c r="D71" s="168">
        <v>4607111034137</v>
      </c>
      <c r="E71" s="168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82</v>
      </c>
      <c r="L71" s="38">
        <v>180</v>
      </c>
      <c r="M71" s="24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0"/>
      <c r="O71" s="170"/>
      <c r="P71" s="170"/>
      <c r="Q71" s="171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74"/>
      <c r="AZ71" s="96" t="s">
        <v>87</v>
      </c>
    </row>
    <row r="72" spans="1:52" ht="27" customHeight="1" x14ac:dyDescent="0.25">
      <c r="A72" s="64" t="s">
        <v>141</v>
      </c>
      <c r="B72" s="64" t="s">
        <v>142</v>
      </c>
      <c r="C72" s="37">
        <v>4301131011</v>
      </c>
      <c r="D72" s="168">
        <v>4607111034120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82</v>
      </c>
      <c r="L72" s="38">
        <v>180</v>
      </c>
      <c r="M72" s="24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0"/>
      <c r="O72" s="170"/>
      <c r="P72" s="170"/>
      <c r="Q72" s="171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74"/>
      <c r="AZ72" s="97" t="s">
        <v>87</v>
      </c>
    </row>
    <row r="73" spans="1:52" x14ac:dyDescent="0.2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78"/>
      <c r="M73" s="175" t="s">
        <v>43</v>
      </c>
      <c r="N73" s="176"/>
      <c r="O73" s="176"/>
      <c r="P73" s="176"/>
      <c r="Q73" s="176"/>
      <c r="R73" s="176"/>
      <c r="S73" s="177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52" x14ac:dyDescent="0.2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78"/>
      <c r="M74" s="175" t="s">
        <v>43</v>
      </c>
      <c r="N74" s="176"/>
      <c r="O74" s="176"/>
      <c r="P74" s="176"/>
      <c r="Q74" s="176"/>
      <c r="R74" s="176"/>
      <c r="S74" s="177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52" ht="16.5" customHeight="1" x14ac:dyDescent="0.25">
      <c r="A75" s="190" t="s">
        <v>143</v>
      </c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66"/>
      <c r="Y75" s="66"/>
    </row>
    <row r="76" spans="1:52" ht="14.25" customHeight="1" x14ac:dyDescent="0.25">
      <c r="A76" s="179" t="s">
        <v>134</v>
      </c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67"/>
      <c r="Y76" s="67"/>
    </row>
    <row r="77" spans="1:52" ht="27" customHeight="1" x14ac:dyDescent="0.25">
      <c r="A77" s="64" t="s">
        <v>144</v>
      </c>
      <c r="B77" s="64" t="s">
        <v>145</v>
      </c>
      <c r="C77" s="37">
        <v>4301135121</v>
      </c>
      <c r="D77" s="168">
        <v>4607111036735</v>
      </c>
      <c r="E77" s="168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9" t="s">
        <v>82</v>
      </c>
      <c r="L77" s="38">
        <v>180</v>
      </c>
      <c r="M77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0"/>
      <c r="O77" s="170"/>
      <c r="P77" s="170"/>
      <c r="Q77" s="171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3" si="2">IFERROR(IF(U77="","",U77),"")</f>
        <v>0</v>
      </c>
      <c r="W77" s="42">
        <f t="shared" ref="W77:W83" si="3">IFERROR(IF(U77="","",U77*0.01788),"")</f>
        <v>0</v>
      </c>
      <c r="X77" s="69" t="s">
        <v>49</v>
      </c>
      <c r="Y77" s="70" t="s">
        <v>49</v>
      </c>
      <c r="AC77" s="74"/>
      <c r="AZ77" s="98" t="s">
        <v>87</v>
      </c>
    </row>
    <row r="78" spans="1:52" ht="27" customHeight="1" x14ac:dyDescent="0.25">
      <c r="A78" s="64" t="s">
        <v>146</v>
      </c>
      <c r="B78" s="64" t="s">
        <v>147</v>
      </c>
      <c r="C78" s="37">
        <v>4301135053</v>
      </c>
      <c r="D78" s="168">
        <v>4607111036407</v>
      </c>
      <c r="E78" s="168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82</v>
      </c>
      <c r="L78" s="38">
        <v>180</v>
      </c>
      <c r="M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71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74"/>
      <c r="AZ78" s="99" t="s">
        <v>87</v>
      </c>
    </row>
    <row r="79" spans="1:52" ht="16.5" customHeight="1" x14ac:dyDescent="0.25">
      <c r="A79" s="64" t="s">
        <v>148</v>
      </c>
      <c r="B79" s="64" t="s">
        <v>149</v>
      </c>
      <c r="C79" s="37">
        <v>4301135122</v>
      </c>
      <c r="D79" s="168">
        <v>4607111033628</v>
      </c>
      <c r="E79" s="16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82</v>
      </c>
      <c r="L79" s="38">
        <v>180</v>
      </c>
      <c r="M79" s="23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71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74"/>
      <c r="AZ79" s="100" t="s">
        <v>87</v>
      </c>
    </row>
    <row r="80" spans="1:52" ht="27" customHeight="1" x14ac:dyDescent="0.25">
      <c r="A80" s="64" t="s">
        <v>150</v>
      </c>
      <c r="B80" s="64" t="s">
        <v>151</v>
      </c>
      <c r="C80" s="37">
        <v>4301130400</v>
      </c>
      <c r="D80" s="168">
        <v>4607111033451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82</v>
      </c>
      <c r="L80" s="38">
        <v>180</v>
      </c>
      <c r="M80" s="23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71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74"/>
      <c r="AZ80" s="101" t="s">
        <v>87</v>
      </c>
    </row>
    <row r="81" spans="1:52" ht="27" customHeight="1" x14ac:dyDescent="0.25">
      <c r="A81" s="64" t="s">
        <v>152</v>
      </c>
      <c r="B81" s="64" t="s">
        <v>153</v>
      </c>
      <c r="C81" s="37">
        <v>4301135120</v>
      </c>
      <c r="D81" s="168">
        <v>4607111035141</v>
      </c>
      <c r="E81" s="16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82</v>
      </c>
      <c r="L81" s="38">
        <v>180</v>
      </c>
      <c r="M81" s="23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71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74"/>
      <c r="AZ81" s="102" t="s">
        <v>87</v>
      </c>
    </row>
    <row r="82" spans="1:52" ht="27" customHeight="1" x14ac:dyDescent="0.25">
      <c r="A82" s="64" t="s">
        <v>154</v>
      </c>
      <c r="B82" s="64" t="s">
        <v>155</v>
      </c>
      <c r="C82" s="37">
        <v>4301135111</v>
      </c>
      <c r="D82" s="168">
        <v>4607111035028</v>
      </c>
      <c r="E82" s="168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82</v>
      </c>
      <c r="L82" s="38">
        <v>180</v>
      </c>
      <c r="M82" s="23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71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87</v>
      </c>
    </row>
    <row r="83" spans="1:52" ht="27" customHeight="1" x14ac:dyDescent="0.25">
      <c r="A83" s="64" t="s">
        <v>156</v>
      </c>
      <c r="B83" s="64" t="s">
        <v>157</v>
      </c>
      <c r="C83" s="37">
        <v>4301135109</v>
      </c>
      <c r="D83" s="168">
        <v>4607111033444</v>
      </c>
      <c r="E83" s="16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82</v>
      </c>
      <c r="L83" s="38">
        <v>180</v>
      </c>
      <c r="M83" s="2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71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87</v>
      </c>
    </row>
    <row r="84" spans="1:52" x14ac:dyDescent="0.2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78"/>
      <c r="M84" s="175" t="s">
        <v>43</v>
      </c>
      <c r="N84" s="176"/>
      <c r="O84" s="176"/>
      <c r="P84" s="176"/>
      <c r="Q84" s="176"/>
      <c r="R84" s="176"/>
      <c r="S84" s="177"/>
      <c r="T84" s="43" t="s">
        <v>42</v>
      </c>
      <c r="U84" s="44">
        <f>IFERROR(SUM(U77:U83),"0")</f>
        <v>0</v>
      </c>
      <c r="V84" s="44">
        <f>IFERROR(SUM(V77:V83),"0")</f>
        <v>0</v>
      </c>
      <c r="W84" s="44">
        <f>IFERROR(IF(W77="",0,W77),"0")+IFERROR(IF(W78="",0,W78),"0")+IFERROR(IF(W79="",0,W79),"0")+IFERROR(IF(W80="",0,W80),"0")+IFERROR(IF(W81="",0,W81),"0")+IFERROR(IF(W82="",0,W82),"0")+IFERROR(IF(W83="",0,W83),"0")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78"/>
      <c r="M85" s="175" t="s">
        <v>43</v>
      </c>
      <c r="N85" s="176"/>
      <c r="O85" s="176"/>
      <c r="P85" s="176"/>
      <c r="Q85" s="176"/>
      <c r="R85" s="176"/>
      <c r="S85" s="177"/>
      <c r="T85" s="43" t="s">
        <v>0</v>
      </c>
      <c r="U85" s="44">
        <f>IFERROR(SUMPRODUCT(U77:U83*H77:H83),"0")</f>
        <v>0</v>
      </c>
      <c r="V85" s="44">
        <f>IFERROR(SUMPRODUCT(V77:V83*H77:H83),"0")</f>
        <v>0</v>
      </c>
      <c r="W85" s="43"/>
      <c r="X85" s="68"/>
      <c r="Y85" s="68"/>
    </row>
    <row r="86" spans="1:52" ht="16.5" customHeight="1" x14ac:dyDescent="0.25">
      <c r="A86" s="190" t="s">
        <v>158</v>
      </c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66"/>
      <c r="Y86" s="66"/>
    </row>
    <row r="87" spans="1:52" ht="14.25" customHeight="1" x14ac:dyDescent="0.25">
      <c r="A87" s="179" t="s">
        <v>158</v>
      </c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67"/>
      <c r="Y87" s="67"/>
    </row>
    <row r="88" spans="1:52" ht="27" customHeight="1" x14ac:dyDescent="0.25">
      <c r="A88" s="64" t="s">
        <v>159</v>
      </c>
      <c r="B88" s="64" t="s">
        <v>160</v>
      </c>
      <c r="C88" s="37">
        <v>4301136013</v>
      </c>
      <c r="D88" s="168">
        <v>4607025784012</v>
      </c>
      <c r="E88" s="168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82</v>
      </c>
      <c r="L88" s="38">
        <v>180</v>
      </c>
      <c r="M88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71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74"/>
      <c r="AZ88" s="105" t="s">
        <v>87</v>
      </c>
    </row>
    <row r="89" spans="1:52" ht="27" customHeight="1" x14ac:dyDescent="0.25">
      <c r="A89" s="64" t="s">
        <v>161</v>
      </c>
      <c r="B89" s="64" t="s">
        <v>162</v>
      </c>
      <c r="C89" s="37">
        <v>4301136012</v>
      </c>
      <c r="D89" s="168">
        <v>4607025784319</v>
      </c>
      <c r="E89" s="168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82</v>
      </c>
      <c r="L89" s="38">
        <v>180</v>
      </c>
      <c r="M89" s="2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71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74"/>
      <c r="AZ89" s="106" t="s">
        <v>87</v>
      </c>
    </row>
    <row r="90" spans="1:52" ht="16.5" customHeight="1" x14ac:dyDescent="0.25">
      <c r="A90" s="64" t="s">
        <v>163</v>
      </c>
      <c r="B90" s="64" t="s">
        <v>164</v>
      </c>
      <c r="C90" s="37">
        <v>4301136014</v>
      </c>
      <c r="D90" s="168">
        <v>4607111035370</v>
      </c>
      <c r="E90" s="168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82</v>
      </c>
      <c r="L90" s="38">
        <v>180</v>
      </c>
      <c r="M90" s="2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71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87</v>
      </c>
    </row>
    <row r="91" spans="1:52" x14ac:dyDescent="0.2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78"/>
      <c r="M91" s="175" t="s">
        <v>43</v>
      </c>
      <c r="N91" s="176"/>
      <c r="O91" s="176"/>
      <c r="P91" s="176"/>
      <c r="Q91" s="176"/>
      <c r="R91" s="176"/>
      <c r="S91" s="177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52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78"/>
      <c r="M92" s="175" t="s">
        <v>43</v>
      </c>
      <c r="N92" s="176"/>
      <c r="O92" s="176"/>
      <c r="P92" s="176"/>
      <c r="Q92" s="176"/>
      <c r="R92" s="176"/>
      <c r="S92" s="177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52" ht="16.5" customHeight="1" x14ac:dyDescent="0.25">
      <c r="A93" s="190" t="s">
        <v>165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66"/>
      <c r="Y93" s="66"/>
    </row>
    <row r="94" spans="1:52" ht="14.25" customHeight="1" x14ac:dyDescent="0.25">
      <c r="A94" s="179" t="s">
        <v>79</v>
      </c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67"/>
      <c r="Y94" s="67"/>
    </row>
    <row r="95" spans="1:52" ht="27" customHeight="1" x14ac:dyDescent="0.25">
      <c r="A95" s="64" t="s">
        <v>166</v>
      </c>
      <c r="B95" s="64" t="s">
        <v>167</v>
      </c>
      <c r="C95" s="37">
        <v>4301070975</v>
      </c>
      <c r="D95" s="168">
        <v>4607111033970</v>
      </c>
      <c r="E95" s="168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82</v>
      </c>
      <c r="L95" s="38">
        <v>180</v>
      </c>
      <c r="M95" s="230" t="s">
        <v>168</v>
      </c>
      <c r="N95" s="170"/>
      <c r="O95" s="170"/>
      <c r="P95" s="170"/>
      <c r="Q95" s="171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169</v>
      </c>
      <c r="B96" s="64" t="s">
        <v>170</v>
      </c>
      <c r="C96" s="37">
        <v>4301070976</v>
      </c>
      <c r="D96" s="168">
        <v>4607111034144</v>
      </c>
      <c r="E96" s="168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82</v>
      </c>
      <c r="L96" s="38">
        <v>180</v>
      </c>
      <c r="M96" s="226" t="s">
        <v>171</v>
      </c>
      <c r="N96" s="170"/>
      <c r="O96" s="170"/>
      <c r="P96" s="170"/>
      <c r="Q96" s="171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172</v>
      </c>
      <c r="B97" s="64" t="s">
        <v>173</v>
      </c>
      <c r="C97" s="37">
        <v>4301070973</v>
      </c>
      <c r="D97" s="168">
        <v>4607111033987</v>
      </c>
      <c r="E97" s="168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82</v>
      </c>
      <c r="L97" s="38">
        <v>180</v>
      </c>
      <c r="M97" s="227" t="s">
        <v>174</v>
      </c>
      <c r="N97" s="170"/>
      <c r="O97" s="170"/>
      <c r="P97" s="170"/>
      <c r="Q97" s="171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175</v>
      </c>
      <c r="B98" s="64" t="s">
        <v>176</v>
      </c>
      <c r="C98" s="37">
        <v>4301070974</v>
      </c>
      <c r="D98" s="168">
        <v>4607111034151</v>
      </c>
      <c r="E98" s="168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82</v>
      </c>
      <c r="L98" s="38">
        <v>180</v>
      </c>
      <c r="M98" s="228" t="s">
        <v>177</v>
      </c>
      <c r="N98" s="170"/>
      <c r="O98" s="170"/>
      <c r="P98" s="170"/>
      <c r="Q98" s="171"/>
      <c r="R98" s="40" t="s">
        <v>49</v>
      </c>
      <c r="S98" s="40" t="s">
        <v>49</v>
      </c>
      <c r="T98" s="41" t="s">
        <v>42</v>
      </c>
      <c r="U98" s="59">
        <v>0</v>
      </c>
      <c r="V98" s="56">
        <f>IFERROR(IF(U98="","",U98),"")</f>
        <v>0</v>
      </c>
      <c r="W98" s="42">
        <f>IFERROR(IF(U98="","",U98*0.0155),"")</f>
        <v>0</v>
      </c>
      <c r="X98" s="69" t="s">
        <v>49</v>
      </c>
      <c r="Y98" s="70" t="s">
        <v>49</v>
      </c>
      <c r="AC98" s="74"/>
      <c r="AZ98" s="111" t="s">
        <v>69</v>
      </c>
    </row>
    <row r="99" spans="1:52" x14ac:dyDescent="0.2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78"/>
      <c r="M99" s="175" t="s">
        <v>43</v>
      </c>
      <c r="N99" s="176"/>
      <c r="O99" s="176"/>
      <c r="P99" s="176"/>
      <c r="Q99" s="176"/>
      <c r="R99" s="176"/>
      <c r="S99" s="177"/>
      <c r="T99" s="43" t="s">
        <v>42</v>
      </c>
      <c r="U99" s="44">
        <f>IFERROR(SUM(U95:U98),"0")</f>
        <v>0</v>
      </c>
      <c r="V99" s="44">
        <f>IFERROR(SUM(V95:V98),"0")</f>
        <v>0</v>
      </c>
      <c r="W99" s="44">
        <f>IFERROR(IF(W95="",0,W95),"0")+IFERROR(IF(W96="",0,W96),"0")+IFERROR(IF(W97="",0,W97),"0")+IFERROR(IF(W98="",0,W98),"0")</f>
        <v>0</v>
      </c>
      <c r="X99" s="68"/>
      <c r="Y99" s="68"/>
    </row>
    <row r="100" spans="1:52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78"/>
      <c r="M100" s="175" t="s">
        <v>43</v>
      </c>
      <c r="N100" s="176"/>
      <c r="O100" s="176"/>
      <c r="P100" s="176"/>
      <c r="Q100" s="176"/>
      <c r="R100" s="176"/>
      <c r="S100" s="177"/>
      <c r="T100" s="43" t="s">
        <v>0</v>
      </c>
      <c r="U100" s="44">
        <f>IFERROR(SUMPRODUCT(U95:U98*H95:H98),"0")</f>
        <v>0</v>
      </c>
      <c r="V100" s="44">
        <f>IFERROR(SUMPRODUCT(V95:V98*H95:H98),"0")</f>
        <v>0</v>
      </c>
      <c r="W100" s="43"/>
      <c r="X100" s="68"/>
      <c r="Y100" s="68"/>
    </row>
    <row r="101" spans="1:52" ht="16.5" customHeight="1" x14ac:dyDescent="0.25">
      <c r="A101" s="190" t="s">
        <v>178</v>
      </c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66"/>
      <c r="Y101" s="66"/>
    </row>
    <row r="102" spans="1:52" ht="14.25" customHeight="1" x14ac:dyDescent="0.25">
      <c r="A102" s="179" t="s">
        <v>134</v>
      </c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67"/>
      <c r="Y102" s="67"/>
    </row>
    <row r="103" spans="1:52" ht="27" customHeight="1" x14ac:dyDescent="0.25">
      <c r="A103" s="64" t="s">
        <v>179</v>
      </c>
      <c r="B103" s="64" t="s">
        <v>180</v>
      </c>
      <c r="C103" s="37">
        <v>4301135162</v>
      </c>
      <c r="D103" s="168">
        <v>4607111034014</v>
      </c>
      <c r="E103" s="168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82</v>
      </c>
      <c r="L103" s="38">
        <v>180</v>
      </c>
      <c r="M103" s="22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71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74"/>
      <c r="AZ103" s="112" t="s">
        <v>87</v>
      </c>
    </row>
    <row r="104" spans="1:52" ht="27" customHeight="1" x14ac:dyDescent="0.25">
      <c r="A104" s="64" t="s">
        <v>181</v>
      </c>
      <c r="B104" s="64" t="s">
        <v>182</v>
      </c>
      <c r="C104" s="37">
        <v>4301135117</v>
      </c>
      <c r="D104" s="168">
        <v>4607111033994</v>
      </c>
      <c r="E104" s="168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82</v>
      </c>
      <c r="L104" s="38">
        <v>180</v>
      </c>
      <c r="M104" s="22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71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74"/>
      <c r="AZ104" s="113" t="s">
        <v>87</v>
      </c>
    </row>
    <row r="105" spans="1:52" x14ac:dyDescent="0.2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78"/>
      <c r="M105" s="175" t="s">
        <v>43</v>
      </c>
      <c r="N105" s="176"/>
      <c r="O105" s="176"/>
      <c r="P105" s="176"/>
      <c r="Q105" s="176"/>
      <c r="R105" s="176"/>
      <c r="S105" s="177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52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78"/>
      <c r="M106" s="175" t="s">
        <v>43</v>
      </c>
      <c r="N106" s="176"/>
      <c r="O106" s="176"/>
      <c r="P106" s="176"/>
      <c r="Q106" s="176"/>
      <c r="R106" s="176"/>
      <c r="S106" s="177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52" ht="16.5" customHeight="1" x14ac:dyDescent="0.25">
      <c r="A107" s="190" t="s">
        <v>183</v>
      </c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66"/>
      <c r="Y107" s="66"/>
    </row>
    <row r="108" spans="1:52" ht="14.25" customHeight="1" x14ac:dyDescent="0.25">
      <c r="A108" s="179" t="s">
        <v>134</v>
      </c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67"/>
      <c r="Y108" s="67"/>
    </row>
    <row r="109" spans="1:52" ht="16.5" customHeight="1" x14ac:dyDescent="0.25">
      <c r="A109" s="64" t="s">
        <v>184</v>
      </c>
      <c r="B109" s="64" t="s">
        <v>185</v>
      </c>
      <c r="C109" s="37">
        <v>4301135112</v>
      </c>
      <c r="D109" s="168">
        <v>4607111034199</v>
      </c>
      <c r="E109" s="168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82</v>
      </c>
      <c r="L109" s="38">
        <v>180</v>
      </c>
      <c r="M109" s="22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71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74"/>
      <c r="AZ109" s="114" t="s">
        <v>87</v>
      </c>
    </row>
    <row r="110" spans="1:52" x14ac:dyDescent="0.2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78"/>
      <c r="M110" s="175" t="s">
        <v>43</v>
      </c>
      <c r="N110" s="176"/>
      <c r="O110" s="176"/>
      <c r="P110" s="176"/>
      <c r="Q110" s="176"/>
      <c r="R110" s="176"/>
      <c r="S110" s="177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52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78"/>
      <c r="M111" s="175" t="s">
        <v>43</v>
      </c>
      <c r="N111" s="176"/>
      <c r="O111" s="176"/>
      <c r="P111" s="176"/>
      <c r="Q111" s="176"/>
      <c r="R111" s="176"/>
      <c r="S111" s="177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52" ht="16.5" customHeight="1" x14ac:dyDescent="0.25">
      <c r="A112" s="190" t="s">
        <v>186</v>
      </c>
      <c r="B112" s="190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66"/>
      <c r="Y112" s="66"/>
    </row>
    <row r="113" spans="1:52" ht="14.25" customHeight="1" x14ac:dyDescent="0.25">
      <c r="A113" s="179" t="s">
        <v>134</v>
      </c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67"/>
      <c r="Y113" s="67"/>
    </row>
    <row r="114" spans="1:52" ht="27" customHeight="1" x14ac:dyDescent="0.25">
      <c r="A114" s="64" t="s">
        <v>187</v>
      </c>
      <c r="B114" s="64" t="s">
        <v>188</v>
      </c>
      <c r="C114" s="37">
        <v>4301130006</v>
      </c>
      <c r="D114" s="168">
        <v>4607111034670</v>
      </c>
      <c r="E114" s="168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82</v>
      </c>
      <c r="L114" s="38">
        <v>180</v>
      </c>
      <c r="M114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71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189</v>
      </c>
      <c r="Y114" s="70" t="s">
        <v>49</v>
      </c>
      <c r="AC114" s="74"/>
      <c r="AZ114" s="115" t="s">
        <v>87</v>
      </c>
    </row>
    <row r="115" spans="1:52" ht="27" customHeight="1" x14ac:dyDescent="0.25">
      <c r="A115" s="64" t="s">
        <v>190</v>
      </c>
      <c r="B115" s="64" t="s">
        <v>191</v>
      </c>
      <c r="C115" s="37">
        <v>4301130003</v>
      </c>
      <c r="D115" s="168">
        <v>4607111034687</v>
      </c>
      <c r="E115" s="168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82</v>
      </c>
      <c r="L115" s="38">
        <v>180</v>
      </c>
      <c r="M115" s="220" t="s">
        <v>192</v>
      </c>
      <c r="N115" s="170"/>
      <c r="O115" s="170"/>
      <c r="P115" s="170"/>
      <c r="Q115" s="171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189</v>
      </c>
      <c r="Y115" s="70" t="s">
        <v>49</v>
      </c>
      <c r="AC115" s="74"/>
      <c r="AZ115" s="116" t="s">
        <v>87</v>
      </c>
    </row>
    <row r="116" spans="1:52" ht="27" customHeight="1" x14ac:dyDescent="0.25">
      <c r="A116" s="64" t="s">
        <v>193</v>
      </c>
      <c r="B116" s="64" t="s">
        <v>194</v>
      </c>
      <c r="C116" s="37">
        <v>4301135115</v>
      </c>
      <c r="D116" s="168">
        <v>4607111034380</v>
      </c>
      <c r="E116" s="16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82</v>
      </c>
      <c r="L116" s="38">
        <v>180</v>
      </c>
      <c r="M116" s="22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71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74"/>
      <c r="AZ116" s="117" t="s">
        <v>87</v>
      </c>
    </row>
    <row r="117" spans="1:52" ht="27" customHeight="1" x14ac:dyDescent="0.25">
      <c r="A117" s="64" t="s">
        <v>195</v>
      </c>
      <c r="B117" s="64" t="s">
        <v>196</v>
      </c>
      <c r="C117" s="37">
        <v>4301135114</v>
      </c>
      <c r="D117" s="168">
        <v>4607111034397</v>
      </c>
      <c r="E117" s="168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82</v>
      </c>
      <c r="L117" s="38">
        <v>180</v>
      </c>
      <c r="M117" s="22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71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74"/>
      <c r="AZ117" s="118" t="s">
        <v>87</v>
      </c>
    </row>
    <row r="118" spans="1:52" x14ac:dyDescent="0.2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78"/>
      <c r="M118" s="175" t="s">
        <v>43</v>
      </c>
      <c r="N118" s="176"/>
      <c r="O118" s="176"/>
      <c r="P118" s="176"/>
      <c r="Q118" s="176"/>
      <c r="R118" s="176"/>
      <c r="S118" s="177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52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78"/>
      <c r="M119" s="175" t="s">
        <v>43</v>
      </c>
      <c r="N119" s="176"/>
      <c r="O119" s="176"/>
      <c r="P119" s="176"/>
      <c r="Q119" s="176"/>
      <c r="R119" s="176"/>
      <c r="S119" s="177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52" ht="16.5" customHeight="1" x14ac:dyDescent="0.25">
      <c r="A120" s="190" t="s">
        <v>197</v>
      </c>
      <c r="B120" s="190"/>
      <c r="C120" s="190"/>
      <c r="D120" s="190"/>
      <c r="E120" s="190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66"/>
      <c r="Y120" s="66"/>
    </row>
    <row r="121" spans="1:52" ht="14.25" customHeight="1" x14ac:dyDescent="0.25">
      <c r="A121" s="179" t="s">
        <v>134</v>
      </c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67"/>
      <c r="Y121" s="67"/>
    </row>
    <row r="122" spans="1:52" ht="27" customHeight="1" x14ac:dyDescent="0.25">
      <c r="A122" s="64" t="s">
        <v>198</v>
      </c>
      <c r="B122" s="64" t="s">
        <v>199</v>
      </c>
      <c r="C122" s="37">
        <v>4301135134</v>
      </c>
      <c r="D122" s="168">
        <v>4607111035806</v>
      </c>
      <c r="E122" s="168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82</v>
      </c>
      <c r="L122" s="38">
        <v>180</v>
      </c>
      <c r="M122" s="21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71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74"/>
      <c r="AZ122" s="119" t="s">
        <v>87</v>
      </c>
    </row>
    <row r="123" spans="1:52" x14ac:dyDescent="0.2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78"/>
      <c r="M123" s="175" t="s">
        <v>43</v>
      </c>
      <c r="N123" s="176"/>
      <c r="O123" s="176"/>
      <c r="P123" s="176"/>
      <c r="Q123" s="176"/>
      <c r="R123" s="176"/>
      <c r="S123" s="177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52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78"/>
      <c r="M124" s="175" t="s">
        <v>43</v>
      </c>
      <c r="N124" s="176"/>
      <c r="O124" s="176"/>
      <c r="P124" s="176"/>
      <c r="Q124" s="176"/>
      <c r="R124" s="176"/>
      <c r="S124" s="177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52" ht="16.5" customHeight="1" x14ac:dyDescent="0.25">
      <c r="A125" s="190" t="s">
        <v>200</v>
      </c>
      <c r="B125" s="190"/>
      <c r="C125" s="190"/>
      <c r="D125" s="190"/>
      <c r="E125" s="190"/>
      <c r="F125" s="190"/>
      <c r="G125" s="190"/>
      <c r="H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  <c r="S125" s="190"/>
      <c r="T125" s="190"/>
      <c r="U125" s="190"/>
      <c r="V125" s="190"/>
      <c r="W125" s="190"/>
      <c r="X125" s="66"/>
      <c r="Y125" s="66"/>
    </row>
    <row r="126" spans="1:52" ht="14.25" customHeight="1" x14ac:dyDescent="0.25">
      <c r="A126" s="179" t="s">
        <v>201</v>
      </c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67"/>
      <c r="Y126" s="67"/>
    </row>
    <row r="127" spans="1:52" ht="27" customHeight="1" x14ac:dyDescent="0.25">
      <c r="A127" s="64" t="s">
        <v>202</v>
      </c>
      <c r="B127" s="64" t="s">
        <v>203</v>
      </c>
      <c r="C127" s="37">
        <v>4301070768</v>
      </c>
      <c r="D127" s="168">
        <v>4607111035639</v>
      </c>
      <c r="E127" s="168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82</v>
      </c>
      <c r="L127" s="38">
        <v>180</v>
      </c>
      <c r="M127" s="21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71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87</v>
      </c>
    </row>
    <row r="128" spans="1:52" ht="27" customHeight="1" x14ac:dyDescent="0.25">
      <c r="A128" s="64" t="s">
        <v>204</v>
      </c>
      <c r="B128" s="64" t="s">
        <v>205</v>
      </c>
      <c r="C128" s="37">
        <v>4301070797</v>
      </c>
      <c r="D128" s="168">
        <v>4607111035646</v>
      </c>
      <c r="E128" s="168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9" t="s">
        <v>82</v>
      </c>
      <c r="L128" s="38">
        <v>180</v>
      </c>
      <c r="M128" s="21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71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IFERROR(IF(U128="","",U128*0.01157),"")</f>
        <v>0</v>
      </c>
      <c r="X128" s="69" t="s">
        <v>49</v>
      </c>
      <c r="Y128" s="70" t="s">
        <v>49</v>
      </c>
      <c r="AC128" s="74"/>
      <c r="AZ128" s="121" t="s">
        <v>87</v>
      </c>
    </row>
    <row r="129" spans="1:52" x14ac:dyDescent="0.2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78"/>
      <c r="M129" s="175" t="s">
        <v>43</v>
      </c>
      <c r="N129" s="176"/>
      <c r="O129" s="176"/>
      <c r="P129" s="176"/>
      <c r="Q129" s="176"/>
      <c r="R129" s="176"/>
      <c r="S129" s="177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78"/>
      <c r="M130" s="175" t="s">
        <v>43</v>
      </c>
      <c r="N130" s="176"/>
      <c r="O130" s="176"/>
      <c r="P130" s="176"/>
      <c r="Q130" s="176"/>
      <c r="R130" s="176"/>
      <c r="S130" s="177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190" t="s">
        <v>206</v>
      </c>
      <c r="B131" s="190"/>
      <c r="C131" s="190"/>
      <c r="D131" s="190"/>
      <c r="E131" s="190"/>
      <c r="F131" s="190"/>
      <c r="G131" s="190"/>
      <c r="H131" s="190"/>
      <c r="I131" s="190"/>
      <c r="J131" s="190"/>
      <c r="K131" s="190"/>
      <c r="L131" s="190"/>
      <c r="M131" s="190"/>
      <c r="N131" s="190"/>
      <c r="O131" s="190"/>
      <c r="P131" s="190"/>
      <c r="Q131" s="190"/>
      <c r="R131" s="190"/>
      <c r="S131" s="190"/>
      <c r="T131" s="190"/>
      <c r="U131" s="190"/>
      <c r="V131" s="190"/>
      <c r="W131" s="190"/>
      <c r="X131" s="66"/>
      <c r="Y131" s="66"/>
    </row>
    <row r="132" spans="1:52" ht="14.25" customHeight="1" x14ac:dyDescent="0.25">
      <c r="A132" s="179" t="s">
        <v>134</v>
      </c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67"/>
      <c r="Y132" s="67"/>
    </row>
    <row r="133" spans="1:52" ht="27" customHeight="1" x14ac:dyDescent="0.25">
      <c r="A133" s="64" t="s">
        <v>207</v>
      </c>
      <c r="B133" s="64" t="s">
        <v>208</v>
      </c>
      <c r="C133" s="37">
        <v>4301135026</v>
      </c>
      <c r="D133" s="168">
        <v>4607111036124</v>
      </c>
      <c r="E133" s="168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82</v>
      </c>
      <c r="L133" s="38">
        <v>180</v>
      </c>
      <c r="M133" s="21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71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87</v>
      </c>
    </row>
    <row r="134" spans="1:52" x14ac:dyDescent="0.2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78"/>
      <c r="M134" s="175" t="s">
        <v>43</v>
      </c>
      <c r="N134" s="176"/>
      <c r="O134" s="176"/>
      <c r="P134" s="176"/>
      <c r="Q134" s="176"/>
      <c r="R134" s="176"/>
      <c r="S134" s="177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78"/>
      <c r="M135" s="175" t="s">
        <v>43</v>
      </c>
      <c r="N135" s="176"/>
      <c r="O135" s="176"/>
      <c r="P135" s="176"/>
      <c r="Q135" s="176"/>
      <c r="R135" s="176"/>
      <c r="S135" s="177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189" t="s">
        <v>209</v>
      </c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55"/>
      <c r="Y136" s="55"/>
    </row>
    <row r="137" spans="1:52" ht="16.5" customHeight="1" x14ac:dyDescent="0.25">
      <c r="A137" s="190" t="s">
        <v>210</v>
      </c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0"/>
      <c r="S137" s="190"/>
      <c r="T137" s="190"/>
      <c r="U137" s="190"/>
      <c r="V137" s="190"/>
      <c r="W137" s="190"/>
      <c r="X137" s="66"/>
      <c r="Y137" s="66"/>
    </row>
    <row r="138" spans="1:52" ht="14.25" customHeight="1" x14ac:dyDescent="0.25">
      <c r="A138" s="179" t="s">
        <v>134</v>
      </c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67"/>
      <c r="Y138" s="67"/>
    </row>
    <row r="139" spans="1:52" ht="27" customHeight="1" x14ac:dyDescent="0.25">
      <c r="A139" s="64" t="s">
        <v>211</v>
      </c>
      <c r="B139" s="64" t="s">
        <v>212</v>
      </c>
      <c r="C139" s="37">
        <v>4301135177</v>
      </c>
      <c r="D139" s="168">
        <v>4607111037862</v>
      </c>
      <c r="E139" s="168"/>
      <c r="F139" s="63">
        <v>1.8</v>
      </c>
      <c r="G139" s="38">
        <v>1</v>
      </c>
      <c r="H139" s="63">
        <v>1.8</v>
      </c>
      <c r="I139" s="63">
        <v>1.9119999999999999</v>
      </c>
      <c r="J139" s="38">
        <v>234</v>
      </c>
      <c r="K139" s="39" t="s">
        <v>82</v>
      </c>
      <c r="L139" s="38">
        <v>180</v>
      </c>
      <c r="M139" s="215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39" s="170"/>
      <c r="O139" s="170"/>
      <c r="P139" s="170"/>
      <c r="Q139" s="171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87</v>
      </c>
    </row>
    <row r="140" spans="1:52" x14ac:dyDescent="0.2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78"/>
      <c r="M140" s="175" t="s">
        <v>43</v>
      </c>
      <c r="N140" s="176"/>
      <c r="O140" s="176"/>
      <c r="P140" s="176"/>
      <c r="Q140" s="176"/>
      <c r="R140" s="176"/>
      <c r="S140" s="177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78"/>
      <c r="M141" s="175" t="s">
        <v>43</v>
      </c>
      <c r="N141" s="176"/>
      <c r="O141" s="176"/>
      <c r="P141" s="176"/>
      <c r="Q141" s="176"/>
      <c r="R141" s="176"/>
      <c r="S141" s="177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6.5" customHeight="1" x14ac:dyDescent="0.25">
      <c r="A142" s="190" t="s">
        <v>213</v>
      </c>
      <c r="B142" s="190"/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66"/>
      <c r="Y142" s="66"/>
    </row>
    <row r="143" spans="1:52" ht="14.25" customHeight="1" x14ac:dyDescent="0.25">
      <c r="A143" s="179" t="s">
        <v>201</v>
      </c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67"/>
      <c r="Y143" s="67"/>
    </row>
    <row r="144" spans="1:52" ht="16.5" customHeight="1" x14ac:dyDescent="0.25">
      <c r="A144" s="64" t="s">
        <v>214</v>
      </c>
      <c r="B144" s="64" t="s">
        <v>215</v>
      </c>
      <c r="C144" s="37">
        <v>4301071010</v>
      </c>
      <c r="D144" s="168">
        <v>4607111037701</v>
      </c>
      <c r="E144" s="168"/>
      <c r="F144" s="63">
        <v>5</v>
      </c>
      <c r="G144" s="38">
        <v>1</v>
      </c>
      <c r="H144" s="63">
        <v>5</v>
      </c>
      <c r="I144" s="63">
        <v>5.2</v>
      </c>
      <c r="J144" s="38">
        <v>144</v>
      </c>
      <c r="K144" s="39" t="s">
        <v>82</v>
      </c>
      <c r="L144" s="38">
        <v>180</v>
      </c>
      <c r="M144" s="2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44" s="170"/>
      <c r="O144" s="170"/>
      <c r="P144" s="170"/>
      <c r="Q144" s="171"/>
      <c r="R144" s="40" t="s">
        <v>49</v>
      </c>
      <c r="S144" s="40" t="s">
        <v>49</v>
      </c>
      <c r="T144" s="41" t="s">
        <v>42</v>
      </c>
      <c r="U144" s="59">
        <v>0</v>
      </c>
      <c r="V144" s="56">
        <f>IFERROR(IF(U144="","",U144),"")</f>
        <v>0</v>
      </c>
      <c r="W144" s="42">
        <f>IFERROR(IF(U144="","",U144*0.00866),"")</f>
        <v>0</v>
      </c>
      <c r="X144" s="69" t="s">
        <v>49</v>
      </c>
      <c r="Y144" s="70" t="s">
        <v>49</v>
      </c>
      <c r="AC144" s="74"/>
      <c r="AZ144" s="124" t="s">
        <v>87</v>
      </c>
    </row>
    <row r="145" spans="1:52" x14ac:dyDescent="0.2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78"/>
      <c r="M145" s="175" t="s">
        <v>43</v>
      </c>
      <c r="N145" s="176"/>
      <c r="O145" s="176"/>
      <c r="P145" s="176"/>
      <c r="Q145" s="176"/>
      <c r="R145" s="176"/>
      <c r="S145" s="177"/>
      <c r="T145" s="43" t="s">
        <v>42</v>
      </c>
      <c r="U145" s="44">
        <f>IFERROR(SUM(U144:U144),"0")</f>
        <v>0</v>
      </c>
      <c r="V145" s="44">
        <f>IFERROR(SUM(V144:V144),"0")</f>
        <v>0</v>
      </c>
      <c r="W145" s="44">
        <f>IFERROR(IF(W144="",0,W144),"0")</f>
        <v>0</v>
      </c>
      <c r="X145" s="68"/>
      <c r="Y145" s="68"/>
    </row>
    <row r="146" spans="1:52" x14ac:dyDescent="0.2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78"/>
      <c r="M146" s="175" t="s">
        <v>43</v>
      </c>
      <c r="N146" s="176"/>
      <c r="O146" s="176"/>
      <c r="P146" s="176"/>
      <c r="Q146" s="176"/>
      <c r="R146" s="176"/>
      <c r="S146" s="177"/>
      <c r="T146" s="43" t="s">
        <v>0</v>
      </c>
      <c r="U146" s="44">
        <f>IFERROR(SUMPRODUCT(U144:U144*H144:H144),"0")</f>
        <v>0</v>
      </c>
      <c r="V146" s="44">
        <f>IFERROR(SUMPRODUCT(V144:V144*H144:H144),"0")</f>
        <v>0</v>
      </c>
      <c r="W146" s="43"/>
      <c r="X146" s="68"/>
      <c r="Y146" s="68"/>
    </row>
    <row r="147" spans="1:52" ht="16.5" customHeight="1" x14ac:dyDescent="0.25">
      <c r="A147" s="190" t="s">
        <v>216</v>
      </c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66"/>
      <c r="Y147" s="66"/>
    </row>
    <row r="148" spans="1:52" ht="14.25" customHeight="1" x14ac:dyDescent="0.25">
      <c r="A148" s="179" t="s">
        <v>79</v>
      </c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67"/>
      <c r="Y148" s="67"/>
    </row>
    <row r="149" spans="1:52" ht="16.5" customHeight="1" x14ac:dyDescent="0.25">
      <c r="A149" s="64" t="s">
        <v>217</v>
      </c>
      <c r="B149" s="64" t="s">
        <v>218</v>
      </c>
      <c r="C149" s="37">
        <v>4301070871</v>
      </c>
      <c r="D149" s="168">
        <v>4607111036384</v>
      </c>
      <c r="E149" s="168"/>
      <c r="F149" s="63">
        <v>1</v>
      </c>
      <c r="G149" s="38">
        <v>5</v>
      </c>
      <c r="H149" s="63">
        <v>5</v>
      </c>
      <c r="I149" s="63">
        <v>5.2530000000000001</v>
      </c>
      <c r="J149" s="38">
        <v>144</v>
      </c>
      <c r="K149" s="39" t="s">
        <v>82</v>
      </c>
      <c r="L149" s="38">
        <v>90</v>
      </c>
      <c r="M149" s="20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49" s="170"/>
      <c r="O149" s="170"/>
      <c r="P149" s="170"/>
      <c r="Q149" s="171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IFERROR(IF(U149="","",U149*0.00866),"")</f>
        <v>0</v>
      </c>
      <c r="X149" s="69" t="s">
        <v>49</v>
      </c>
      <c r="Y149" s="70" t="s">
        <v>49</v>
      </c>
      <c r="AC149" s="74"/>
      <c r="AZ149" s="125" t="s">
        <v>69</v>
      </c>
    </row>
    <row r="150" spans="1:52" ht="27" customHeight="1" x14ac:dyDescent="0.25">
      <c r="A150" s="64" t="s">
        <v>219</v>
      </c>
      <c r="B150" s="64" t="s">
        <v>220</v>
      </c>
      <c r="C150" s="37">
        <v>4301070858</v>
      </c>
      <c r="D150" s="168">
        <v>4607111036193</v>
      </c>
      <c r="E150" s="168"/>
      <c r="F150" s="63">
        <v>1</v>
      </c>
      <c r="G150" s="38">
        <v>5</v>
      </c>
      <c r="H150" s="63">
        <v>5</v>
      </c>
      <c r="I150" s="63">
        <v>5.2750000000000004</v>
      </c>
      <c r="J150" s="38">
        <v>144</v>
      </c>
      <c r="K150" s="39" t="s">
        <v>82</v>
      </c>
      <c r="L150" s="38">
        <v>90</v>
      </c>
      <c r="M150" s="21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50" s="170"/>
      <c r="O150" s="170"/>
      <c r="P150" s="170"/>
      <c r="Q150" s="171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IFERROR(IF(U150="","",U150*0.00866),"")</f>
        <v>0</v>
      </c>
      <c r="X150" s="69" t="s">
        <v>49</v>
      </c>
      <c r="Y150" s="70" t="s">
        <v>49</v>
      </c>
      <c r="AC150" s="74"/>
      <c r="AZ150" s="126" t="s">
        <v>69</v>
      </c>
    </row>
    <row r="151" spans="1:52" ht="27" customHeight="1" x14ac:dyDescent="0.25">
      <c r="A151" s="64" t="s">
        <v>221</v>
      </c>
      <c r="B151" s="64" t="s">
        <v>222</v>
      </c>
      <c r="C151" s="37">
        <v>4301070827</v>
      </c>
      <c r="D151" s="168">
        <v>4607111036216</v>
      </c>
      <c r="E151" s="168"/>
      <c r="F151" s="63">
        <v>1</v>
      </c>
      <c r="G151" s="38">
        <v>5</v>
      </c>
      <c r="H151" s="63">
        <v>5</v>
      </c>
      <c r="I151" s="63">
        <v>5.266</v>
      </c>
      <c r="J151" s="38">
        <v>144</v>
      </c>
      <c r="K151" s="39" t="s">
        <v>82</v>
      </c>
      <c r="L151" s="38">
        <v>90</v>
      </c>
      <c r="M151" s="21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51" s="170"/>
      <c r="O151" s="170"/>
      <c r="P151" s="170"/>
      <c r="Q151" s="171"/>
      <c r="R151" s="40" t="s">
        <v>49</v>
      </c>
      <c r="S151" s="40" t="s">
        <v>49</v>
      </c>
      <c r="T151" s="41" t="s">
        <v>42</v>
      </c>
      <c r="U151" s="59">
        <v>0</v>
      </c>
      <c r="V151" s="56">
        <f>IFERROR(IF(U151="","",U151),"")</f>
        <v>0</v>
      </c>
      <c r="W151" s="42">
        <f>IFERROR(IF(U151="","",U151*0.00866),"")</f>
        <v>0</v>
      </c>
      <c r="X151" s="69" t="s">
        <v>49</v>
      </c>
      <c r="Y151" s="70" t="s">
        <v>49</v>
      </c>
      <c r="AC151" s="74"/>
      <c r="AZ151" s="127" t="s">
        <v>69</v>
      </c>
    </row>
    <row r="152" spans="1:52" ht="27" customHeight="1" x14ac:dyDescent="0.25">
      <c r="A152" s="64" t="s">
        <v>223</v>
      </c>
      <c r="B152" s="64" t="s">
        <v>224</v>
      </c>
      <c r="C152" s="37">
        <v>4301070911</v>
      </c>
      <c r="D152" s="168">
        <v>4607111036278</v>
      </c>
      <c r="E152" s="168"/>
      <c r="F152" s="63">
        <v>1</v>
      </c>
      <c r="G152" s="38">
        <v>5</v>
      </c>
      <c r="H152" s="63">
        <v>5</v>
      </c>
      <c r="I152" s="63">
        <v>5.2830000000000004</v>
      </c>
      <c r="J152" s="38">
        <v>84</v>
      </c>
      <c r="K152" s="39" t="s">
        <v>82</v>
      </c>
      <c r="L152" s="38">
        <v>120</v>
      </c>
      <c r="M152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52" s="170"/>
      <c r="O152" s="170"/>
      <c r="P152" s="170"/>
      <c r="Q152" s="171"/>
      <c r="R152" s="40" t="s">
        <v>49</v>
      </c>
      <c r="S152" s="40" t="s">
        <v>49</v>
      </c>
      <c r="T152" s="41" t="s">
        <v>42</v>
      </c>
      <c r="U152" s="59">
        <v>0</v>
      </c>
      <c r="V152" s="56">
        <f>IFERROR(IF(U152="","",U152),"")</f>
        <v>0</v>
      </c>
      <c r="W152" s="42">
        <f>IFERROR(IF(U152="","",U152*0.0155),"")</f>
        <v>0</v>
      </c>
      <c r="X152" s="69" t="s">
        <v>49</v>
      </c>
      <c r="Y152" s="70" t="s">
        <v>49</v>
      </c>
      <c r="AC152" s="74"/>
      <c r="AZ152" s="128" t="s">
        <v>69</v>
      </c>
    </row>
    <row r="153" spans="1:52" x14ac:dyDescent="0.2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78"/>
      <c r="M153" s="175" t="s">
        <v>43</v>
      </c>
      <c r="N153" s="176"/>
      <c r="O153" s="176"/>
      <c r="P153" s="176"/>
      <c r="Q153" s="176"/>
      <c r="R153" s="176"/>
      <c r="S153" s="177"/>
      <c r="T153" s="43" t="s">
        <v>42</v>
      </c>
      <c r="U153" s="44">
        <f>IFERROR(SUM(U149:U152),"0")</f>
        <v>0</v>
      </c>
      <c r="V153" s="44">
        <f>IFERROR(SUM(V149:V152),"0")</f>
        <v>0</v>
      </c>
      <c r="W153" s="44">
        <f>IFERROR(IF(W149="",0,W149),"0")+IFERROR(IF(W150="",0,W150),"0")+IFERROR(IF(W151="",0,W151),"0")+IFERROR(IF(W152="",0,W152),"0")</f>
        <v>0</v>
      </c>
      <c r="X153" s="68"/>
      <c r="Y153" s="68"/>
    </row>
    <row r="154" spans="1:52" x14ac:dyDescent="0.2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78"/>
      <c r="M154" s="175" t="s">
        <v>43</v>
      </c>
      <c r="N154" s="176"/>
      <c r="O154" s="176"/>
      <c r="P154" s="176"/>
      <c r="Q154" s="176"/>
      <c r="R154" s="176"/>
      <c r="S154" s="177"/>
      <c r="T154" s="43" t="s">
        <v>0</v>
      </c>
      <c r="U154" s="44">
        <f>IFERROR(SUMPRODUCT(U149:U152*H149:H152),"0")</f>
        <v>0</v>
      </c>
      <c r="V154" s="44">
        <f>IFERROR(SUMPRODUCT(V149:V152*H149:H152),"0")</f>
        <v>0</v>
      </c>
      <c r="W154" s="43"/>
      <c r="X154" s="68"/>
      <c r="Y154" s="68"/>
    </row>
    <row r="155" spans="1:52" ht="14.25" customHeight="1" x14ac:dyDescent="0.25">
      <c r="A155" s="179" t="s">
        <v>225</v>
      </c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67"/>
      <c r="Y155" s="67"/>
    </row>
    <row r="156" spans="1:52" ht="27" customHeight="1" x14ac:dyDescent="0.25">
      <c r="A156" s="64" t="s">
        <v>226</v>
      </c>
      <c r="B156" s="64" t="s">
        <v>227</v>
      </c>
      <c r="C156" s="37">
        <v>4301080153</v>
      </c>
      <c r="D156" s="168">
        <v>4607111036827</v>
      </c>
      <c r="E156" s="168"/>
      <c r="F156" s="63">
        <v>1</v>
      </c>
      <c r="G156" s="38">
        <v>5</v>
      </c>
      <c r="H156" s="63">
        <v>5</v>
      </c>
      <c r="I156" s="63">
        <v>5.2</v>
      </c>
      <c r="J156" s="38">
        <v>144</v>
      </c>
      <c r="K156" s="39" t="s">
        <v>82</v>
      </c>
      <c r="L156" s="38">
        <v>90</v>
      </c>
      <c r="M156" s="2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56" s="170"/>
      <c r="O156" s="170"/>
      <c r="P156" s="170"/>
      <c r="Q156" s="171"/>
      <c r="R156" s="40" t="s">
        <v>49</v>
      </c>
      <c r="S156" s="40" t="s">
        <v>49</v>
      </c>
      <c r="T156" s="41" t="s">
        <v>42</v>
      </c>
      <c r="U156" s="59">
        <v>0</v>
      </c>
      <c r="V156" s="56">
        <f>IFERROR(IF(U156="","",U156),"")</f>
        <v>0</v>
      </c>
      <c r="W156" s="42">
        <f>IFERROR(IF(U156="","",U156*0.00866),"")</f>
        <v>0</v>
      </c>
      <c r="X156" s="69" t="s">
        <v>49</v>
      </c>
      <c r="Y156" s="70" t="s">
        <v>49</v>
      </c>
      <c r="AC156" s="74"/>
      <c r="AZ156" s="129" t="s">
        <v>69</v>
      </c>
    </row>
    <row r="157" spans="1:52" ht="27" customHeight="1" x14ac:dyDescent="0.25">
      <c r="A157" s="64" t="s">
        <v>228</v>
      </c>
      <c r="B157" s="64" t="s">
        <v>229</v>
      </c>
      <c r="C157" s="37">
        <v>4301080154</v>
      </c>
      <c r="D157" s="168">
        <v>4607111036834</v>
      </c>
      <c r="E157" s="168"/>
      <c r="F157" s="63">
        <v>1</v>
      </c>
      <c r="G157" s="38">
        <v>5</v>
      </c>
      <c r="H157" s="63">
        <v>5</v>
      </c>
      <c r="I157" s="63">
        <v>5.2530000000000001</v>
      </c>
      <c r="J157" s="38">
        <v>144</v>
      </c>
      <c r="K157" s="39" t="s">
        <v>82</v>
      </c>
      <c r="L157" s="38">
        <v>90</v>
      </c>
      <c r="M157" s="2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57" s="170"/>
      <c r="O157" s="170"/>
      <c r="P157" s="170"/>
      <c r="Q157" s="171"/>
      <c r="R157" s="40" t="s">
        <v>49</v>
      </c>
      <c r="S157" s="40" t="s">
        <v>49</v>
      </c>
      <c r="T157" s="41" t="s">
        <v>42</v>
      </c>
      <c r="U157" s="59">
        <v>0</v>
      </c>
      <c r="V157" s="56">
        <f>IFERROR(IF(U157="","",U157),"")</f>
        <v>0</v>
      </c>
      <c r="W157" s="42">
        <f>IFERROR(IF(U157="","",U157*0.00866),"")</f>
        <v>0</v>
      </c>
      <c r="X157" s="69" t="s">
        <v>49</v>
      </c>
      <c r="Y157" s="70" t="s">
        <v>49</v>
      </c>
      <c r="AC157" s="74"/>
      <c r="AZ157" s="130" t="s">
        <v>69</v>
      </c>
    </row>
    <row r="158" spans="1:52" x14ac:dyDescent="0.2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78"/>
      <c r="M158" s="175" t="s">
        <v>43</v>
      </c>
      <c r="N158" s="176"/>
      <c r="O158" s="176"/>
      <c r="P158" s="176"/>
      <c r="Q158" s="176"/>
      <c r="R158" s="176"/>
      <c r="S158" s="177"/>
      <c r="T158" s="43" t="s">
        <v>42</v>
      </c>
      <c r="U158" s="44">
        <f>IFERROR(SUM(U156:U157),"0")</f>
        <v>0</v>
      </c>
      <c r="V158" s="44">
        <f>IFERROR(SUM(V156:V157),"0")</f>
        <v>0</v>
      </c>
      <c r="W158" s="44">
        <f>IFERROR(IF(W156="",0,W156),"0")+IFERROR(IF(W157="",0,W157),"0")</f>
        <v>0</v>
      </c>
      <c r="X158" s="68"/>
      <c r="Y158" s="68"/>
    </row>
    <row r="159" spans="1:52" x14ac:dyDescent="0.2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78"/>
      <c r="M159" s="175" t="s">
        <v>43</v>
      </c>
      <c r="N159" s="176"/>
      <c r="O159" s="176"/>
      <c r="P159" s="176"/>
      <c r="Q159" s="176"/>
      <c r="R159" s="176"/>
      <c r="S159" s="177"/>
      <c r="T159" s="43" t="s">
        <v>0</v>
      </c>
      <c r="U159" s="44">
        <f>IFERROR(SUMPRODUCT(U156:U157*H156:H157),"0")</f>
        <v>0</v>
      </c>
      <c r="V159" s="44">
        <f>IFERROR(SUMPRODUCT(V156:V157*H156:H157),"0")</f>
        <v>0</v>
      </c>
      <c r="W159" s="43"/>
      <c r="X159" s="68"/>
      <c r="Y159" s="68"/>
    </row>
    <row r="160" spans="1:52" ht="27.75" customHeight="1" x14ac:dyDescent="0.2">
      <c r="A160" s="189" t="s">
        <v>230</v>
      </c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55"/>
      <c r="Y160" s="55"/>
    </row>
    <row r="161" spans="1:52" ht="16.5" customHeight="1" x14ac:dyDescent="0.25">
      <c r="A161" s="190" t="s">
        <v>231</v>
      </c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66"/>
      <c r="Y161" s="66"/>
    </row>
    <row r="162" spans="1:52" ht="14.25" customHeight="1" x14ac:dyDescent="0.25">
      <c r="A162" s="179" t="s">
        <v>84</v>
      </c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67"/>
      <c r="Y162" s="67"/>
    </row>
    <row r="163" spans="1:52" ht="16.5" customHeight="1" x14ac:dyDescent="0.25">
      <c r="A163" s="64" t="s">
        <v>232</v>
      </c>
      <c r="B163" s="64" t="s">
        <v>233</v>
      </c>
      <c r="C163" s="37">
        <v>4301132048</v>
      </c>
      <c r="D163" s="168">
        <v>4607111035721</v>
      </c>
      <c r="E163" s="168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9" t="s">
        <v>82</v>
      </c>
      <c r="L163" s="38">
        <v>180</v>
      </c>
      <c r="M163" s="20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63" s="170"/>
      <c r="O163" s="170"/>
      <c r="P163" s="170"/>
      <c r="Q163" s="171"/>
      <c r="R163" s="40" t="s">
        <v>49</v>
      </c>
      <c r="S163" s="40" t="s">
        <v>49</v>
      </c>
      <c r="T163" s="41" t="s">
        <v>42</v>
      </c>
      <c r="U163" s="59">
        <v>0</v>
      </c>
      <c r="V163" s="56">
        <f>IFERROR(IF(U163="","",U163),"")</f>
        <v>0</v>
      </c>
      <c r="W163" s="42">
        <f>IFERROR(IF(U163="","",U163*0.01788),"")</f>
        <v>0</v>
      </c>
      <c r="X163" s="69" t="s">
        <v>49</v>
      </c>
      <c r="Y163" s="70" t="s">
        <v>49</v>
      </c>
      <c r="AC163" s="74"/>
      <c r="AZ163" s="131" t="s">
        <v>87</v>
      </c>
    </row>
    <row r="164" spans="1:52" ht="27" customHeight="1" x14ac:dyDescent="0.25">
      <c r="A164" s="64" t="s">
        <v>234</v>
      </c>
      <c r="B164" s="64" t="s">
        <v>235</v>
      </c>
      <c r="C164" s="37">
        <v>4301132046</v>
      </c>
      <c r="D164" s="168">
        <v>4607111035691</v>
      </c>
      <c r="E164" s="168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9" t="s">
        <v>82</v>
      </c>
      <c r="L164" s="38">
        <v>180</v>
      </c>
      <c r="M164" s="20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64" s="170"/>
      <c r="O164" s="170"/>
      <c r="P164" s="170"/>
      <c r="Q164" s="171"/>
      <c r="R164" s="40" t="s">
        <v>49</v>
      </c>
      <c r="S164" s="40" t="s">
        <v>49</v>
      </c>
      <c r="T164" s="41" t="s">
        <v>42</v>
      </c>
      <c r="U164" s="59">
        <v>0</v>
      </c>
      <c r="V164" s="56">
        <f>IFERROR(IF(U164="","",U164),"")</f>
        <v>0</v>
      </c>
      <c r="W164" s="42">
        <f>IFERROR(IF(U164="","",U164*0.01788),"")</f>
        <v>0</v>
      </c>
      <c r="X164" s="69" t="s">
        <v>49</v>
      </c>
      <c r="Y164" s="70" t="s">
        <v>49</v>
      </c>
      <c r="AC164" s="74"/>
      <c r="AZ164" s="132" t="s">
        <v>87</v>
      </c>
    </row>
    <row r="165" spans="1:52" x14ac:dyDescent="0.2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78"/>
      <c r="M165" s="175" t="s">
        <v>43</v>
      </c>
      <c r="N165" s="176"/>
      <c r="O165" s="176"/>
      <c r="P165" s="176"/>
      <c r="Q165" s="176"/>
      <c r="R165" s="176"/>
      <c r="S165" s="177"/>
      <c r="T165" s="43" t="s">
        <v>42</v>
      </c>
      <c r="U165" s="44">
        <f>IFERROR(SUM(U163:U164),"0")</f>
        <v>0</v>
      </c>
      <c r="V165" s="44">
        <f>IFERROR(SUM(V163:V164),"0")</f>
        <v>0</v>
      </c>
      <c r="W165" s="44">
        <f>IFERROR(IF(W163="",0,W163),"0")+IFERROR(IF(W164="",0,W164),"0")</f>
        <v>0</v>
      </c>
      <c r="X165" s="68"/>
      <c r="Y165" s="68"/>
    </row>
    <row r="166" spans="1:52" x14ac:dyDescent="0.2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78"/>
      <c r="M166" s="175" t="s">
        <v>43</v>
      </c>
      <c r="N166" s="176"/>
      <c r="O166" s="176"/>
      <c r="P166" s="176"/>
      <c r="Q166" s="176"/>
      <c r="R166" s="176"/>
      <c r="S166" s="177"/>
      <c r="T166" s="43" t="s">
        <v>0</v>
      </c>
      <c r="U166" s="44">
        <f>IFERROR(SUMPRODUCT(U163:U164*H163:H164),"0")</f>
        <v>0</v>
      </c>
      <c r="V166" s="44">
        <f>IFERROR(SUMPRODUCT(V163:V164*H163:H164),"0")</f>
        <v>0</v>
      </c>
      <c r="W166" s="43"/>
      <c r="X166" s="68"/>
      <c r="Y166" s="68"/>
    </row>
    <row r="167" spans="1:52" ht="16.5" customHeight="1" x14ac:dyDescent="0.25">
      <c r="A167" s="190" t="s">
        <v>236</v>
      </c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66"/>
      <c r="Y167" s="66"/>
    </row>
    <row r="168" spans="1:52" ht="14.25" customHeight="1" x14ac:dyDescent="0.25">
      <c r="A168" s="179" t="s">
        <v>236</v>
      </c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67"/>
      <c r="Y168" s="67"/>
    </row>
    <row r="169" spans="1:52" ht="27" customHeight="1" x14ac:dyDescent="0.25">
      <c r="A169" s="64" t="s">
        <v>237</v>
      </c>
      <c r="B169" s="64" t="s">
        <v>238</v>
      </c>
      <c r="C169" s="37">
        <v>4301133002</v>
      </c>
      <c r="D169" s="168">
        <v>4607111035783</v>
      </c>
      <c r="E169" s="168"/>
      <c r="F169" s="63">
        <v>0.2</v>
      </c>
      <c r="G169" s="38">
        <v>8</v>
      </c>
      <c r="H169" s="63">
        <v>1.6</v>
      </c>
      <c r="I169" s="63">
        <v>2.12</v>
      </c>
      <c r="J169" s="38">
        <v>72</v>
      </c>
      <c r="K169" s="39" t="s">
        <v>82</v>
      </c>
      <c r="L169" s="38">
        <v>180</v>
      </c>
      <c r="M169" s="20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69" s="170"/>
      <c r="O169" s="170"/>
      <c r="P169" s="170"/>
      <c r="Q169" s="171"/>
      <c r="R169" s="40" t="s">
        <v>49</v>
      </c>
      <c r="S169" s="40" t="s">
        <v>49</v>
      </c>
      <c r="T169" s="41" t="s">
        <v>42</v>
      </c>
      <c r="U169" s="59">
        <v>0</v>
      </c>
      <c r="V169" s="56">
        <f>IFERROR(IF(U169="","",U169),"")</f>
        <v>0</v>
      </c>
      <c r="W169" s="42">
        <f>IFERROR(IF(U169="","",U169*0.01157),"")</f>
        <v>0</v>
      </c>
      <c r="X169" s="69" t="s">
        <v>49</v>
      </c>
      <c r="Y169" s="70" t="s">
        <v>49</v>
      </c>
      <c r="AC169" s="74"/>
      <c r="AZ169" s="133" t="s">
        <v>87</v>
      </c>
    </row>
    <row r="170" spans="1:52" x14ac:dyDescent="0.2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78"/>
      <c r="M170" s="175" t="s">
        <v>43</v>
      </c>
      <c r="N170" s="176"/>
      <c r="O170" s="176"/>
      <c r="P170" s="176"/>
      <c r="Q170" s="176"/>
      <c r="R170" s="176"/>
      <c r="S170" s="177"/>
      <c r="T170" s="43" t="s">
        <v>42</v>
      </c>
      <c r="U170" s="44">
        <f>IFERROR(SUM(U169:U169),"0")</f>
        <v>0</v>
      </c>
      <c r="V170" s="44">
        <f>IFERROR(SUM(V169:V169),"0")</f>
        <v>0</v>
      </c>
      <c r="W170" s="44">
        <f>IFERROR(IF(W169="",0,W169),"0")</f>
        <v>0</v>
      </c>
      <c r="X170" s="68"/>
      <c r="Y170" s="68"/>
    </row>
    <row r="171" spans="1:52" x14ac:dyDescent="0.2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78"/>
      <c r="M171" s="175" t="s">
        <v>43</v>
      </c>
      <c r="N171" s="176"/>
      <c r="O171" s="176"/>
      <c r="P171" s="176"/>
      <c r="Q171" s="176"/>
      <c r="R171" s="176"/>
      <c r="S171" s="177"/>
      <c r="T171" s="43" t="s">
        <v>0</v>
      </c>
      <c r="U171" s="44">
        <f>IFERROR(SUMPRODUCT(U169:U169*H169:H169),"0")</f>
        <v>0</v>
      </c>
      <c r="V171" s="44">
        <f>IFERROR(SUMPRODUCT(V169:V169*H169:H169),"0")</f>
        <v>0</v>
      </c>
      <c r="W171" s="43"/>
      <c r="X171" s="68"/>
      <c r="Y171" s="68"/>
    </row>
    <row r="172" spans="1:52" ht="16.5" customHeight="1" x14ac:dyDescent="0.25">
      <c r="A172" s="190" t="s">
        <v>230</v>
      </c>
      <c r="B172" s="190"/>
      <c r="C172" s="190"/>
      <c r="D172" s="190"/>
      <c r="E172" s="190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90"/>
      <c r="T172" s="190"/>
      <c r="U172" s="190"/>
      <c r="V172" s="190"/>
      <c r="W172" s="190"/>
      <c r="X172" s="66"/>
      <c r="Y172" s="66"/>
    </row>
    <row r="173" spans="1:52" ht="14.25" customHeight="1" x14ac:dyDescent="0.25">
      <c r="A173" s="179" t="s">
        <v>239</v>
      </c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67"/>
      <c r="Y173" s="67"/>
    </row>
    <row r="174" spans="1:52" ht="27" customHeight="1" x14ac:dyDescent="0.25">
      <c r="A174" s="64" t="s">
        <v>240</v>
      </c>
      <c r="B174" s="64" t="s">
        <v>241</v>
      </c>
      <c r="C174" s="37">
        <v>4301051319</v>
      </c>
      <c r="D174" s="168">
        <v>4680115881204</v>
      </c>
      <c r="E174" s="168"/>
      <c r="F174" s="63">
        <v>0.33</v>
      </c>
      <c r="G174" s="38">
        <v>6</v>
      </c>
      <c r="H174" s="63">
        <v>1.98</v>
      </c>
      <c r="I174" s="63">
        <v>2.246</v>
      </c>
      <c r="J174" s="38">
        <v>156</v>
      </c>
      <c r="K174" s="39" t="s">
        <v>244</v>
      </c>
      <c r="L174" s="38">
        <v>365</v>
      </c>
      <c r="M174" s="202" t="s">
        <v>242</v>
      </c>
      <c r="N174" s="170"/>
      <c r="O174" s="170"/>
      <c r="P174" s="170"/>
      <c r="Q174" s="171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IFERROR(IF(U174="","",U174*0.00753),"")</f>
        <v>0</v>
      </c>
      <c r="X174" s="69" t="s">
        <v>49</v>
      </c>
      <c r="Y174" s="70" t="s">
        <v>49</v>
      </c>
      <c r="AC174" s="74"/>
      <c r="AZ174" s="134" t="s">
        <v>243</v>
      </c>
    </row>
    <row r="175" spans="1:52" x14ac:dyDescent="0.2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78"/>
      <c r="M175" s="175" t="s">
        <v>43</v>
      </c>
      <c r="N175" s="176"/>
      <c r="O175" s="176"/>
      <c r="P175" s="176"/>
      <c r="Q175" s="176"/>
      <c r="R175" s="176"/>
      <c r="S175" s="177"/>
      <c r="T175" s="43" t="s">
        <v>42</v>
      </c>
      <c r="U175" s="44">
        <f>IFERROR(SUM(U174:U174),"0")</f>
        <v>0</v>
      </c>
      <c r="V175" s="44">
        <f>IFERROR(SUM(V174:V174),"0")</f>
        <v>0</v>
      </c>
      <c r="W175" s="44">
        <f>IFERROR(IF(W174="",0,W174),"0")</f>
        <v>0</v>
      </c>
      <c r="X175" s="68"/>
      <c r="Y175" s="68"/>
    </row>
    <row r="176" spans="1:52" x14ac:dyDescent="0.2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78"/>
      <c r="M176" s="175" t="s">
        <v>43</v>
      </c>
      <c r="N176" s="176"/>
      <c r="O176" s="176"/>
      <c r="P176" s="176"/>
      <c r="Q176" s="176"/>
      <c r="R176" s="176"/>
      <c r="S176" s="177"/>
      <c r="T176" s="43" t="s">
        <v>0</v>
      </c>
      <c r="U176" s="44">
        <f>IFERROR(SUMPRODUCT(U174:U174*H174:H174),"0")</f>
        <v>0</v>
      </c>
      <c r="V176" s="44">
        <f>IFERROR(SUMPRODUCT(V174:V174*H174:H174),"0")</f>
        <v>0</v>
      </c>
      <c r="W176" s="43"/>
      <c r="X176" s="68"/>
      <c r="Y176" s="68"/>
    </row>
    <row r="177" spans="1:52" ht="27.75" customHeight="1" x14ac:dyDescent="0.2">
      <c r="A177" s="189" t="s">
        <v>245</v>
      </c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55"/>
      <c r="Y177" s="55"/>
    </row>
    <row r="178" spans="1:52" ht="16.5" customHeight="1" x14ac:dyDescent="0.25">
      <c r="A178" s="190" t="s">
        <v>246</v>
      </c>
      <c r="B178" s="190"/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66"/>
      <c r="Y178" s="66"/>
    </row>
    <row r="179" spans="1:52" ht="14.25" customHeight="1" x14ac:dyDescent="0.25">
      <c r="A179" s="179" t="s">
        <v>79</v>
      </c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67"/>
      <c r="Y179" s="67"/>
    </row>
    <row r="180" spans="1:52" ht="27" customHeight="1" x14ac:dyDescent="0.25">
      <c r="A180" s="64" t="s">
        <v>247</v>
      </c>
      <c r="B180" s="64" t="s">
        <v>248</v>
      </c>
      <c r="C180" s="37">
        <v>4301070948</v>
      </c>
      <c r="D180" s="168">
        <v>4607111037022</v>
      </c>
      <c r="E180" s="168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9" t="s">
        <v>82</v>
      </c>
      <c r="L180" s="38">
        <v>180</v>
      </c>
      <c r="M180" s="20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180" s="170"/>
      <c r="O180" s="170"/>
      <c r="P180" s="170"/>
      <c r="Q180" s="171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IFERROR(IF(U180="","",U180*0.0155),"")</f>
        <v>0</v>
      </c>
      <c r="X180" s="69" t="s">
        <v>49</v>
      </c>
      <c r="Y180" s="70" t="s">
        <v>49</v>
      </c>
      <c r="AC180" s="74"/>
      <c r="AZ180" s="135" t="s">
        <v>69</v>
      </c>
    </row>
    <row r="181" spans="1:52" x14ac:dyDescent="0.2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78"/>
      <c r="M181" s="175" t="s">
        <v>43</v>
      </c>
      <c r="N181" s="176"/>
      <c r="O181" s="176"/>
      <c r="P181" s="176"/>
      <c r="Q181" s="176"/>
      <c r="R181" s="176"/>
      <c r="S181" s="177"/>
      <c r="T181" s="43" t="s">
        <v>42</v>
      </c>
      <c r="U181" s="44">
        <f>IFERROR(SUM(U180:U180),"0")</f>
        <v>0</v>
      </c>
      <c r="V181" s="44">
        <f>IFERROR(SUM(V180:V180),"0")</f>
        <v>0</v>
      </c>
      <c r="W181" s="44">
        <f>IFERROR(IF(W180="",0,W180),"0")</f>
        <v>0</v>
      </c>
      <c r="X181" s="68"/>
      <c r="Y181" s="68"/>
    </row>
    <row r="182" spans="1:52" x14ac:dyDescent="0.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78"/>
      <c r="M182" s="175" t="s">
        <v>43</v>
      </c>
      <c r="N182" s="176"/>
      <c r="O182" s="176"/>
      <c r="P182" s="176"/>
      <c r="Q182" s="176"/>
      <c r="R182" s="176"/>
      <c r="S182" s="177"/>
      <c r="T182" s="43" t="s">
        <v>0</v>
      </c>
      <c r="U182" s="44">
        <f>IFERROR(SUMPRODUCT(U180:U180*H180:H180),"0")</f>
        <v>0</v>
      </c>
      <c r="V182" s="44">
        <f>IFERROR(SUMPRODUCT(V180:V180*H180:H180),"0")</f>
        <v>0</v>
      </c>
      <c r="W182" s="43"/>
      <c r="X182" s="68"/>
      <c r="Y182" s="68"/>
    </row>
    <row r="183" spans="1:52" ht="16.5" customHeight="1" x14ac:dyDescent="0.25">
      <c r="A183" s="190" t="s">
        <v>249</v>
      </c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66"/>
      <c r="Y183" s="66"/>
    </row>
    <row r="184" spans="1:52" ht="14.25" customHeight="1" x14ac:dyDescent="0.25">
      <c r="A184" s="179" t="s">
        <v>79</v>
      </c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67"/>
      <c r="Y184" s="67"/>
    </row>
    <row r="185" spans="1:52" ht="27" customHeight="1" x14ac:dyDescent="0.25">
      <c r="A185" s="64" t="s">
        <v>250</v>
      </c>
      <c r="B185" s="64" t="s">
        <v>251</v>
      </c>
      <c r="C185" s="37">
        <v>4301070966</v>
      </c>
      <c r="D185" s="168">
        <v>4607111038135</v>
      </c>
      <c r="E185" s="168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9" t="s">
        <v>82</v>
      </c>
      <c r="L185" s="38">
        <v>180</v>
      </c>
      <c r="M185" s="201" t="s">
        <v>252</v>
      </c>
      <c r="N185" s="170"/>
      <c r="O185" s="170"/>
      <c r="P185" s="170"/>
      <c r="Q185" s="171"/>
      <c r="R185" s="40" t="s">
        <v>49</v>
      </c>
      <c r="S185" s="40" t="s">
        <v>49</v>
      </c>
      <c r="T185" s="41" t="s">
        <v>42</v>
      </c>
      <c r="U185" s="59">
        <v>0</v>
      </c>
      <c r="V185" s="56">
        <f>IFERROR(IF(U185="","",U185),"")</f>
        <v>0</v>
      </c>
      <c r="W185" s="42">
        <f>IFERROR(IF(U185="","",U185*0.0155),"")</f>
        <v>0</v>
      </c>
      <c r="X185" s="69" t="s">
        <v>49</v>
      </c>
      <c r="Y185" s="70" t="s">
        <v>253</v>
      </c>
      <c r="AC185" s="74"/>
      <c r="AZ185" s="136" t="s">
        <v>69</v>
      </c>
    </row>
    <row r="186" spans="1:52" x14ac:dyDescent="0.2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78"/>
      <c r="M186" s="175" t="s">
        <v>43</v>
      </c>
      <c r="N186" s="176"/>
      <c r="O186" s="176"/>
      <c r="P186" s="176"/>
      <c r="Q186" s="176"/>
      <c r="R186" s="176"/>
      <c r="S186" s="177"/>
      <c r="T186" s="43" t="s">
        <v>42</v>
      </c>
      <c r="U186" s="44">
        <f>IFERROR(SUM(U185:U185),"0")</f>
        <v>0</v>
      </c>
      <c r="V186" s="44">
        <f>IFERROR(SUM(V185:V185),"0")</f>
        <v>0</v>
      </c>
      <c r="W186" s="44">
        <f>IFERROR(IF(W185="",0,W185),"0")</f>
        <v>0</v>
      </c>
      <c r="X186" s="68"/>
      <c r="Y186" s="68"/>
    </row>
    <row r="187" spans="1:52" x14ac:dyDescent="0.2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78"/>
      <c r="M187" s="175" t="s">
        <v>43</v>
      </c>
      <c r="N187" s="176"/>
      <c r="O187" s="176"/>
      <c r="P187" s="176"/>
      <c r="Q187" s="176"/>
      <c r="R187" s="176"/>
      <c r="S187" s="177"/>
      <c r="T187" s="43" t="s">
        <v>0</v>
      </c>
      <c r="U187" s="44">
        <f>IFERROR(SUMPRODUCT(U185:U185*H185:H185),"0")</f>
        <v>0</v>
      </c>
      <c r="V187" s="44">
        <f>IFERROR(SUMPRODUCT(V185:V185*H185:H185),"0")</f>
        <v>0</v>
      </c>
      <c r="W187" s="43"/>
      <c r="X187" s="68"/>
      <c r="Y187" s="68"/>
    </row>
    <row r="188" spans="1:52" ht="16.5" customHeight="1" x14ac:dyDescent="0.25">
      <c r="A188" s="190" t="s">
        <v>254</v>
      </c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0"/>
      <c r="S188" s="190"/>
      <c r="T188" s="190"/>
      <c r="U188" s="190"/>
      <c r="V188" s="190"/>
      <c r="W188" s="190"/>
      <c r="X188" s="66"/>
      <c r="Y188" s="66"/>
    </row>
    <row r="189" spans="1:52" ht="14.25" customHeight="1" x14ac:dyDescent="0.25">
      <c r="A189" s="179" t="s">
        <v>79</v>
      </c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67"/>
      <c r="Y189" s="67"/>
    </row>
    <row r="190" spans="1:52" ht="27" customHeight="1" x14ac:dyDescent="0.25">
      <c r="A190" s="64" t="s">
        <v>255</v>
      </c>
      <c r="B190" s="64" t="s">
        <v>256</v>
      </c>
      <c r="C190" s="37">
        <v>4301070915</v>
      </c>
      <c r="D190" s="168">
        <v>4607111035882</v>
      </c>
      <c r="E190" s="168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9" t="s">
        <v>82</v>
      </c>
      <c r="L190" s="38">
        <v>180</v>
      </c>
      <c r="M190" s="1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190" s="170"/>
      <c r="O190" s="170"/>
      <c r="P190" s="170"/>
      <c r="Q190" s="171"/>
      <c r="R190" s="40" t="s">
        <v>49</v>
      </c>
      <c r="S190" s="40" t="s">
        <v>49</v>
      </c>
      <c r="T190" s="41" t="s">
        <v>42</v>
      </c>
      <c r="U190" s="59">
        <v>0</v>
      </c>
      <c r="V190" s="56">
        <f>IFERROR(IF(U190="","",U190),"")</f>
        <v>0</v>
      </c>
      <c r="W190" s="42">
        <f>IFERROR(IF(U190="","",U190*0.0155),"")</f>
        <v>0</v>
      </c>
      <c r="X190" s="69" t="s">
        <v>49</v>
      </c>
      <c r="Y190" s="70" t="s">
        <v>49</v>
      </c>
      <c r="AC190" s="74"/>
      <c r="AZ190" s="137" t="s">
        <v>69</v>
      </c>
    </row>
    <row r="191" spans="1:52" ht="27" customHeight="1" x14ac:dyDescent="0.25">
      <c r="A191" s="64" t="s">
        <v>257</v>
      </c>
      <c r="B191" s="64" t="s">
        <v>258</v>
      </c>
      <c r="C191" s="37">
        <v>4301070921</v>
      </c>
      <c r="D191" s="168">
        <v>4607111035905</v>
      </c>
      <c r="E191" s="168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9" t="s">
        <v>82</v>
      </c>
      <c r="L191" s="38">
        <v>180</v>
      </c>
      <c r="M191" s="1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191" s="170"/>
      <c r="O191" s="170"/>
      <c r="P191" s="170"/>
      <c r="Q191" s="171"/>
      <c r="R191" s="40" t="s">
        <v>49</v>
      </c>
      <c r="S191" s="40" t="s">
        <v>49</v>
      </c>
      <c r="T191" s="41" t="s">
        <v>42</v>
      </c>
      <c r="U191" s="59">
        <v>0</v>
      </c>
      <c r="V191" s="56">
        <f>IFERROR(IF(U191="","",U191),"")</f>
        <v>0</v>
      </c>
      <c r="W191" s="42">
        <f>IFERROR(IF(U191="","",U191*0.0155),"")</f>
        <v>0</v>
      </c>
      <c r="X191" s="69" t="s">
        <v>49</v>
      </c>
      <c r="Y191" s="70" t="s">
        <v>49</v>
      </c>
      <c r="AC191" s="74"/>
      <c r="AZ191" s="138" t="s">
        <v>69</v>
      </c>
    </row>
    <row r="192" spans="1:52" ht="27" customHeight="1" x14ac:dyDescent="0.25">
      <c r="A192" s="64" t="s">
        <v>259</v>
      </c>
      <c r="B192" s="64" t="s">
        <v>260</v>
      </c>
      <c r="C192" s="37">
        <v>4301070917</v>
      </c>
      <c r="D192" s="168">
        <v>4607111035912</v>
      </c>
      <c r="E192" s="168"/>
      <c r="F192" s="63">
        <v>0.43</v>
      </c>
      <c r="G192" s="38">
        <v>16</v>
      </c>
      <c r="H192" s="63">
        <v>6.88</v>
      </c>
      <c r="I192" s="63">
        <v>7.19</v>
      </c>
      <c r="J192" s="38">
        <v>84</v>
      </c>
      <c r="K192" s="39" t="s">
        <v>82</v>
      </c>
      <c r="L192" s="38">
        <v>180</v>
      </c>
      <c r="M192" s="1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192" s="170"/>
      <c r="O192" s="170"/>
      <c r="P192" s="170"/>
      <c r="Q192" s="171"/>
      <c r="R192" s="40" t="s">
        <v>49</v>
      </c>
      <c r="S192" s="40" t="s">
        <v>49</v>
      </c>
      <c r="T192" s="41" t="s">
        <v>42</v>
      </c>
      <c r="U192" s="59">
        <v>0</v>
      </c>
      <c r="V192" s="56">
        <f>IFERROR(IF(U192="","",U192),"")</f>
        <v>0</v>
      </c>
      <c r="W192" s="42">
        <f>IFERROR(IF(U192="","",U192*0.0155),"")</f>
        <v>0</v>
      </c>
      <c r="X192" s="69" t="s">
        <v>49</v>
      </c>
      <c r="Y192" s="70" t="s">
        <v>49</v>
      </c>
      <c r="AC192" s="74"/>
      <c r="AZ192" s="139" t="s">
        <v>69</v>
      </c>
    </row>
    <row r="193" spans="1:52" ht="27" customHeight="1" x14ac:dyDescent="0.25">
      <c r="A193" s="64" t="s">
        <v>261</v>
      </c>
      <c r="B193" s="64" t="s">
        <v>262</v>
      </c>
      <c r="C193" s="37">
        <v>4301070920</v>
      </c>
      <c r="D193" s="168">
        <v>4607111035929</v>
      </c>
      <c r="E193" s="168"/>
      <c r="F193" s="63">
        <v>0.9</v>
      </c>
      <c r="G193" s="38">
        <v>8</v>
      </c>
      <c r="H193" s="63">
        <v>7.2</v>
      </c>
      <c r="I193" s="63">
        <v>7.47</v>
      </c>
      <c r="J193" s="38">
        <v>84</v>
      </c>
      <c r="K193" s="39" t="s">
        <v>82</v>
      </c>
      <c r="L193" s="38">
        <v>180</v>
      </c>
      <c r="M193" s="2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193" s="170"/>
      <c r="O193" s="170"/>
      <c r="P193" s="170"/>
      <c r="Q193" s="171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IFERROR(IF(U193="","",U193*0.0155),"")</f>
        <v>0</v>
      </c>
      <c r="X193" s="69" t="s">
        <v>49</v>
      </c>
      <c r="Y193" s="70" t="s">
        <v>49</v>
      </c>
      <c r="AC193" s="74"/>
      <c r="AZ193" s="140" t="s">
        <v>69</v>
      </c>
    </row>
    <row r="194" spans="1:52" x14ac:dyDescent="0.2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78"/>
      <c r="M194" s="175" t="s">
        <v>43</v>
      </c>
      <c r="N194" s="176"/>
      <c r="O194" s="176"/>
      <c r="P194" s="176"/>
      <c r="Q194" s="176"/>
      <c r="R194" s="176"/>
      <c r="S194" s="177"/>
      <c r="T194" s="43" t="s">
        <v>42</v>
      </c>
      <c r="U194" s="44">
        <f>IFERROR(SUM(U190:U193),"0")</f>
        <v>0</v>
      </c>
      <c r="V194" s="44">
        <f>IFERROR(SUM(V190:V193),"0")</f>
        <v>0</v>
      </c>
      <c r="W194" s="44">
        <f>IFERROR(IF(W190="",0,W190),"0")+IFERROR(IF(W191="",0,W191),"0")+IFERROR(IF(W192="",0,W192),"0")+IFERROR(IF(W193="",0,W193),"0")</f>
        <v>0</v>
      </c>
      <c r="X194" s="68"/>
      <c r="Y194" s="68"/>
    </row>
    <row r="195" spans="1:52" x14ac:dyDescent="0.2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78"/>
      <c r="M195" s="175" t="s">
        <v>43</v>
      </c>
      <c r="N195" s="176"/>
      <c r="O195" s="176"/>
      <c r="P195" s="176"/>
      <c r="Q195" s="176"/>
      <c r="R195" s="176"/>
      <c r="S195" s="177"/>
      <c r="T195" s="43" t="s">
        <v>0</v>
      </c>
      <c r="U195" s="44">
        <f>IFERROR(SUMPRODUCT(U190:U193*H190:H193),"0")</f>
        <v>0</v>
      </c>
      <c r="V195" s="44">
        <f>IFERROR(SUMPRODUCT(V190:V193*H190:H193),"0")</f>
        <v>0</v>
      </c>
      <c r="W195" s="43"/>
      <c r="X195" s="68"/>
      <c r="Y195" s="68"/>
    </row>
    <row r="196" spans="1:52" ht="16.5" customHeight="1" x14ac:dyDescent="0.25">
      <c r="A196" s="190" t="s">
        <v>263</v>
      </c>
      <c r="B196" s="190"/>
      <c r="C196" s="190"/>
      <c r="D196" s="190"/>
      <c r="E196" s="190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66"/>
      <c r="Y196" s="66"/>
    </row>
    <row r="197" spans="1:52" ht="14.25" customHeight="1" x14ac:dyDescent="0.25">
      <c r="A197" s="179" t="s">
        <v>239</v>
      </c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67"/>
      <c r="Y197" s="67"/>
    </row>
    <row r="198" spans="1:52" ht="27" customHeight="1" x14ac:dyDescent="0.25">
      <c r="A198" s="64" t="s">
        <v>264</v>
      </c>
      <c r="B198" s="64" t="s">
        <v>265</v>
      </c>
      <c r="C198" s="37">
        <v>4301051320</v>
      </c>
      <c r="D198" s="168">
        <v>4680115881334</v>
      </c>
      <c r="E198" s="168"/>
      <c r="F198" s="63">
        <v>0.33</v>
      </c>
      <c r="G198" s="38">
        <v>6</v>
      </c>
      <c r="H198" s="63">
        <v>1.98</v>
      </c>
      <c r="I198" s="63">
        <v>2.27</v>
      </c>
      <c r="J198" s="38">
        <v>156</v>
      </c>
      <c r="K198" s="39" t="s">
        <v>244</v>
      </c>
      <c r="L198" s="38">
        <v>365</v>
      </c>
      <c r="M198" s="196" t="s">
        <v>266</v>
      </c>
      <c r="N198" s="170"/>
      <c r="O198" s="170"/>
      <c r="P198" s="170"/>
      <c r="Q198" s="171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1" t="s">
        <v>243</v>
      </c>
    </row>
    <row r="199" spans="1:52" x14ac:dyDescent="0.2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78"/>
      <c r="M199" s="175" t="s">
        <v>43</v>
      </c>
      <c r="N199" s="176"/>
      <c r="O199" s="176"/>
      <c r="P199" s="176"/>
      <c r="Q199" s="176"/>
      <c r="R199" s="176"/>
      <c r="S199" s="177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78"/>
      <c r="M200" s="175" t="s">
        <v>43</v>
      </c>
      <c r="N200" s="176"/>
      <c r="O200" s="176"/>
      <c r="P200" s="176"/>
      <c r="Q200" s="176"/>
      <c r="R200" s="176"/>
      <c r="S200" s="177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16.5" customHeight="1" x14ac:dyDescent="0.25">
      <c r="A201" s="190" t="s">
        <v>267</v>
      </c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66"/>
      <c r="Y201" s="66"/>
    </row>
    <row r="202" spans="1:52" ht="14.25" customHeight="1" x14ac:dyDescent="0.25">
      <c r="A202" s="179" t="s">
        <v>79</v>
      </c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67"/>
      <c r="Y202" s="67"/>
    </row>
    <row r="203" spans="1:52" ht="16.5" customHeight="1" x14ac:dyDescent="0.25">
      <c r="A203" s="64" t="s">
        <v>268</v>
      </c>
      <c r="B203" s="64" t="s">
        <v>269</v>
      </c>
      <c r="C203" s="37">
        <v>4301070874</v>
      </c>
      <c r="D203" s="168">
        <v>4607111035332</v>
      </c>
      <c r="E203" s="168"/>
      <c r="F203" s="63">
        <v>0.43</v>
      </c>
      <c r="G203" s="38">
        <v>16</v>
      </c>
      <c r="H203" s="63">
        <v>6.88</v>
      </c>
      <c r="I203" s="63">
        <v>7.2060000000000004</v>
      </c>
      <c r="J203" s="38">
        <v>84</v>
      </c>
      <c r="K203" s="39" t="s">
        <v>82</v>
      </c>
      <c r="L203" s="38">
        <v>180</v>
      </c>
      <c r="M203" s="19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03" s="170"/>
      <c r="O203" s="170"/>
      <c r="P203" s="170"/>
      <c r="Q203" s="171"/>
      <c r="R203" s="40" t="s">
        <v>49</v>
      </c>
      <c r="S203" s="40" t="s">
        <v>49</v>
      </c>
      <c r="T203" s="41" t="s">
        <v>42</v>
      </c>
      <c r="U203" s="59">
        <v>0</v>
      </c>
      <c r="V203" s="56">
        <f>IFERROR(IF(U203="","",U203),"")</f>
        <v>0</v>
      </c>
      <c r="W203" s="42">
        <f>IFERROR(IF(U203="","",U203*0.0155),"")</f>
        <v>0</v>
      </c>
      <c r="X203" s="69" t="s">
        <v>49</v>
      </c>
      <c r="Y203" s="70" t="s">
        <v>49</v>
      </c>
      <c r="AC203" s="74"/>
      <c r="AZ203" s="142" t="s">
        <v>69</v>
      </c>
    </row>
    <row r="204" spans="1:52" ht="16.5" customHeight="1" x14ac:dyDescent="0.25">
      <c r="A204" s="64" t="s">
        <v>270</v>
      </c>
      <c r="B204" s="64" t="s">
        <v>271</v>
      </c>
      <c r="C204" s="37">
        <v>4301070873</v>
      </c>
      <c r="D204" s="168">
        <v>4607111035080</v>
      </c>
      <c r="E204" s="168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9" t="s">
        <v>82</v>
      </c>
      <c r="L204" s="38">
        <v>180</v>
      </c>
      <c r="M204" s="19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04" s="170"/>
      <c r="O204" s="170"/>
      <c r="P204" s="170"/>
      <c r="Q204" s="171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43" t="s">
        <v>69</v>
      </c>
    </row>
    <row r="205" spans="1:52" x14ac:dyDescent="0.2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78"/>
      <c r="M205" s="175" t="s">
        <v>43</v>
      </c>
      <c r="N205" s="176"/>
      <c r="O205" s="176"/>
      <c r="P205" s="176"/>
      <c r="Q205" s="176"/>
      <c r="R205" s="176"/>
      <c r="S205" s="177"/>
      <c r="T205" s="43" t="s">
        <v>42</v>
      </c>
      <c r="U205" s="44">
        <f>IFERROR(SUM(U203:U204),"0")</f>
        <v>0</v>
      </c>
      <c r="V205" s="44">
        <f>IFERROR(SUM(V203:V204),"0")</f>
        <v>0</v>
      </c>
      <c r="W205" s="44">
        <f>IFERROR(IF(W203="",0,W203),"0")+IFERROR(IF(W204="",0,W204),"0")</f>
        <v>0</v>
      </c>
      <c r="X205" s="68"/>
      <c r="Y205" s="68"/>
    </row>
    <row r="206" spans="1:52" x14ac:dyDescent="0.2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78"/>
      <c r="M206" s="175" t="s">
        <v>43</v>
      </c>
      <c r="N206" s="176"/>
      <c r="O206" s="176"/>
      <c r="P206" s="176"/>
      <c r="Q206" s="176"/>
      <c r="R206" s="176"/>
      <c r="S206" s="177"/>
      <c r="T206" s="43" t="s">
        <v>0</v>
      </c>
      <c r="U206" s="44">
        <f>IFERROR(SUMPRODUCT(U203:U204*H203:H204),"0")</f>
        <v>0</v>
      </c>
      <c r="V206" s="44">
        <f>IFERROR(SUMPRODUCT(V203:V204*H203:H204),"0")</f>
        <v>0</v>
      </c>
      <c r="W206" s="43"/>
      <c r="X206" s="68"/>
      <c r="Y206" s="68"/>
    </row>
    <row r="207" spans="1:52" ht="27.75" customHeight="1" x14ac:dyDescent="0.2">
      <c r="A207" s="189" t="s">
        <v>272</v>
      </c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55"/>
      <c r="Y207" s="55"/>
    </row>
    <row r="208" spans="1:52" ht="16.5" customHeight="1" x14ac:dyDescent="0.25">
      <c r="A208" s="190" t="s">
        <v>273</v>
      </c>
      <c r="B208" s="190"/>
      <c r="C208" s="190"/>
      <c r="D208" s="190"/>
      <c r="E208" s="190"/>
      <c r="F208" s="190"/>
      <c r="G208" s="190"/>
      <c r="H208" s="190"/>
      <c r="I208" s="190"/>
      <c r="J208" s="190"/>
      <c r="K208" s="190"/>
      <c r="L208" s="190"/>
      <c r="M208" s="190"/>
      <c r="N208" s="190"/>
      <c r="O208" s="190"/>
      <c r="P208" s="190"/>
      <c r="Q208" s="190"/>
      <c r="R208" s="190"/>
      <c r="S208" s="190"/>
      <c r="T208" s="190"/>
      <c r="U208" s="190"/>
      <c r="V208" s="190"/>
      <c r="W208" s="190"/>
      <c r="X208" s="66"/>
      <c r="Y208" s="66"/>
    </row>
    <row r="209" spans="1:52" ht="14.25" customHeight="1" x14ac:dyDescent="0.25">
      <c r="A209" s="179" t="s">
        <v>79</v>
      </c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67"/>
      <c r="Y209" s="67"/>
    </row>
    <row r="210" spans="1:52" ht="27" customHeight="1" x14ac:dyDescent="0.25">
      <c r="A210" s="64" t="s">
        <v>274</v>
      </c>
      <c r="B210" s="64" t="s">
        <v>275</v>
      </c>
      <c r="C210" s="37">
        <v>4301070941</v>
      </c>
      <c r="D210" s="168">
        <v>4607111036162</v>
      </c>
      <c r="E210" s="168"/>
      <c r="F210" s="63">
        <v>0.8</v>
      </c>
      <c r="G210" s="38">
        <v>8</v>
      </c>
      <c r="H210" s="63">
        <v>6.4</v>
      </c>
      <c r="I210" s="63">
        <v>6.6811999999999996</v>
      </c>
      <c r="J210" s="38">
        <v>84</v>
      </c>
      <c r="K210" s="39" t="s">
        <v>82</v>
      </c>
      <c r="L210" s="38">
        <v>90</v>
      </c>
      <c r="M210" s="1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10" s="170"/>
      <c r="O210" s="170"/>
      <c r="P210" s="170"/>
      <c r="Q210" s="171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44" t="s">
        <v>69</v>
      </c>
    </row>
    <row r="211" spans="1:52" x14ac:dyDescent="0.2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78"/>
      <c r="M211" s="175" t="s">
        <v>43</v>
      </c>
      <c r="N211" s="176"/>
      <c r="O211" s="176"/>
      <c r="P211" s="176"/>
      <c r="Q211" s="176"/>
      <c r="R211" s="176"/>
      <c r="S211" s="177"/>
      <c r="T211" s="43" t="s">
        <v>42</v>
      </c>
      <c r="U211" s="44">
        <f>IFERROR(SUM(U210:U210),"0")</f>
        <v>0</v>
      </c>
      <c r="V211" s="44">
        <f>IFERROR(SUM(V210:V210),"0")</f>
        <v>0</v>
      </c>
      <c r="W211" s="44">
        <f>IFERROR(IF(W210="",0,W210),"0")</f>
        <v>0</v>
      </c>
      <c r="X211" s="68"/>
      <c r="Y211" s="68"/>
    </row>
    <row r="212" spans="1:52" x14ac:dyDescent="0.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78"/>
      <c r="M212" s="175" t="s">
        <v>43</v>
      </c>
      <c r="N212" s="176"/>
      <c r="O212" s="176"/>
      <c r="P212" s="176"/>
      <c r="Q212" s="176"/>
      <c r="R212" s="176"/>
      <c r="S212" s="177"/>
      <c r="T212" s="43" t="s">
        <v>0</v>
      </c>
      <c r="U212" s="44">
        <f>IFERROR(SUMPRODUCT(U210:U210*H210:H210),"0")</f>
        <v>0</v>
      </c>
      <c r="V212" s="44">
        <f>IFERROR(SUMPRODUCT(V210:V210*H210:H210),"0")</f>
        <v>0</v>
      </c>
      <c r="W212" s="43"/>
      <c r="X212" s="68"/>
      <c r="Y212" s="68"/>
    </row>
    <row r="213" spans="1:52" ht="27.75" customHeight="1" x14ac:dyDescent="0.2">
      <c r="A213" s="189" t="s">
        <v>276</v>
      </c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55"/>
      <c r="Y213" s="55"/>
    </row>
    <row r="214" spans="1:52" ht="16.5" customHeight="1" x14ac:dyDescent="0.25">
      <c r="A214" s="190" t="s">
        <v>277</v>
      </c>
      <c r="B214" s="190"/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66"/>
      <c r="Y214" s="66"/>
    </row>
    <row r="215" spans="1:52" ht="14.25" customHeight="1" x14ac:dyDescent="0.25">
      <c r="A215" s="179" t="s">
        <v>79</v>
      </c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67"/>
      <c r="Y215" s="67"/>
    </row>
    <row r="216" spans="1:52" ht="27" customHeight="1" x14ac:dyDescent="0.25">
      <c r="A216" s="64" t="s">
        <v>278</v>
      </c>
      <c r="B216" s="64" t="s">
        <v>279</v>
      </c>
      <c r="C216" s="37">
        <v>4301070882</v>
      </c>
      <c r="D216" s="168">
        <v>4607111035899</v>
      </c>
      <c r="E216" s="168"/>
      <c r="F216" s="63">
        <v>1</v>
      </c>
      <c r="G216" s="38">
        <v>5</v>
      </c>
      <c r="H216" s="63">
        <v>5</v>
      </c>
      <c r="I216" s="63">
        <v>5.2619999999999996</v>
      </c>
      <c r="J216" s="38">
        <v>84</v>
      </c>
      <c r="K216" s="39" t="s">
        <v>82</v>
      </c>
      <c r="L216" s="38">
        <v>120</v>
      </c>
      <c r="M216" s="19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16" s="170"/>
      <c r="O216" s="170"/>
      <c r="P216" s="170"/>
      <c r="Q216" s="171"/>
      <c r="R216" s="40" t="s">
        <v>49</v>
      </c>
      <c r="S216" s="40" t="s">
        <v>49</v>
      </c>
      <c r="T216" s="41" t="s">
        <v>42</v>
      </c>
      <c r="U216" s="59">
        <v>0</v>
      </c>
      <c r="V216" s="56">
        <f>IFERROR(IF(U216="","",U216),"")</f>
        <v>0</v>
      </c>
      <c r="W216" s="42">
        <f>IFERROR(IF(U216="","",U216*0.0155),"")</f>
        <v>0</v>
      </c>
      <c r="X216" s="69" t="s">
        <v>49</v>
      </c>
      <c r="Y216" s="70" t="s">
        <v>49</v>
      </c>
      <c r="AC216" s="74"/>
      <c r="AZ216" s="145" t="s">
        <v>69</v>
      </c>
    </row>
    <row r="217" spans="1:52" x14ac:dyDescent="0.2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78"/>
      <c r="M217" s="175" t="s">
        <v>43</v>
      </c>
      <c r="N217" s="176"/>
      <c r="O217" s="176"/>
      <c r="P217" s="176"/>
      <c r="Q217" s="176"/>
      <c r="R217" s="176"/>
      <c r="S217" s="177"/>
      <c r="T217" s="43" t="s">
        <v>42</v>
      </c>
      <c r="U217" s="44">
        <f>IFERROR(SUM(U216:U216),"0")</f>
        <v>0</v>
      </c>
      <c r="V217" s="44">
        <f>IFERROR(SUM(V216:V216),"0")</f>
        <v>0</v>
      </c>
      <c r="W217" s="44">
        <f>IFERROR(IF(W216="",0,W216),"0")</f>
        <v>0</v>
      </c>
      <c r="X217" s="68"/>
      <c r="Y217" s="68"/>
    </row>
    <row r="218" spans="1:52" x14ac:dyDescent="0.2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78"/>
      <c r="M218" s="175" t="s">
        <v>43</v>
      </c>
      <c r="N218" s="176"/>
      <c r="O218" s="176"/>
      <c r="P218" s="176"/>
      <c r="Q218" s="176"/>
      <c r="R218" s="176"/>
      <c r="S218" s="177"/>
      <c r="T218" s="43" t="s">
        <v>0</v>
      </c>
      <c r="U218" s="44">
        <f>IFERROR(SUMPRODUCT(U216:U216*H216:H216),"0")</f>
        <v>0</v>
      </c>
      <c r="V218" s="44">
        <f>IFERROR(SUMPRODUCT(V216:V216*H216:H216),"0")</f>
        <v>0</v>
      </c>
      <c r="W218" s="43"/>
      <c r="X218" s="68"/>
      <c r="Y218" s="68"/>
    </row>
    <row r="219" spans="1:52" ht="16.5" customHeight="1" x14ac:dyDescent="0.25">
      <c r="A219" s="190" t="s">
        <v>280</v>
      </c>
      <c r="B219" s="190"/>
      <c r="C219" s="190"/>
      <c r="D219" s="190"/>
      <c r="E219" s="190"/>
      <c r="F219" s="19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/>
      <c r="Q219" s="190"/>
      <c r="R219" s="190"/>
      <c r="S219" s="190"/>
      <c r="T219" s="190"/>
      <c r="U219" s="190"/>
      <c r="V219" s="190"/>
      <c r="W219" s="190"/>
      <c r="X219" s="66"/>
      <c r="Y219" s="66"/>
    </row>
    <row r="220" spans="1:52" ht="14.25" customHeight="1" x14ac:dyDescent="0.25">
      <c r="A220" s="179" t="s">
        <v>79</v>
      </c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67"/>
      <c r="Y220" s="67"/>
    </row>
    <row r="221" spans="1:52" ht="27" customHeight="1" x14ac:dyDescent="0.25">
      <c r="A221" s="64" t="s">
        <v>281</v>
      </c>
      <c r="B221" s="64" t="s">
        <v>282</v>
      </c>
      <c r="C221" s="37">
        <v>4301070870</v>
      </c>
      <c r="D221" s="168">
        <v>4607111036711</v>
      </c>
      <c r="E221" s="168"/>
      <c r="F221" s="63">
        <v>0.8</v>
      </c>
      <c r="G221" s="38">
        <v>8</v>
      </c>
      <c r="H221" s="63">
        <v>6.4</v>
      </c>
      <c r="I221" s="63">
        <v>6.67</v>
      </c>
      <c r="J221" s="38">
        <v>84</v>
      </c>
      <c r="K221" s="39" t="s">
        <v>82</v>
      </c>
      <c r="L221" s="38">
        <v>90</v>
      </c>
      <c r="M221" s="1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21" s="170"/>
      <c r="O221" s="170"/>
      <c r="P221" s="170"/>
      <c r="Q221" s="171"/>
      <c r="R221" s="40" t="s">
        <v>49</v>
      </c>
      <c r="S221" s="40" t="s">
        <v>49</v>
      </c>
      <c r="T221" s="41" t="s">
        <v>42</v>
      </c>
      <c r="U221" s="59">
        <v>0</v>
      </c>
      <c r="V221" s="56">
        <f>IFERROR(IF(U221="","",U221),"")</f>
        <v>0</v>
      </c>
      <c r="W221" s="42">
        <f>IFERROR(IF(U221="","",U221*0.0155),"")</f>
        <v>0</v>
      </c>
      <c r="X221" s="69" t="s">
        <v>49</v>
      </c>
      <c r="Y221" s="70" t="s">
        <v>49</v>
      </c>
      <c r="AC221" s="74"/>
      <c r="AZ221" s="146" t="s">
        <v>69</v>
      </c>
    </row>
    <row r="222" spans="1:52" x14ac:dyDescent="0.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78"/>
      <c r="M222" s="175" t="s">
        <v>43</v>
      </c>
      <c r="N222" s="176"/>
      <c r="O222" s="176"/>
      <c r="P222" s="176"/>
      <c r="Q222" s="176"/>
      <c r="R222" s="176"/>
      <c r="S222" s="177"/>
      <c r="T222" s="43" t="s">
        <v>42</v>
      </c>
      <c r="U222" s="44">
        <f>IFERROR(SUM(U221:U221),"0")</f>
        <v>0</v>
      </c>
      <c r="V222" s="44">
        <f>IFERROR(SUM(V221:V221),"0")</f>
        <v>0</v>
      </c>
      <c r="W222" s="44">
        <f>IFERROR(IF(W221="",0,W221),"0")</f>
        <v>0</v>
      </c>
      <c r="X222" s="68"/>
      <c r="Y222" s="68"/>
    </row>
    <row r="223" spans="1:52" x14ac:dyDescent="0.2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78"/>
      <c r="M223" s="175" t="s">
        <v>43</v>
      </c>
      <c r="N223" s="176"/>
      <c r="O223" s="176"/>
      <c r="P223" s="176"/>
      <c r="Q223" s="176"/>
      <c r="R223" s="176"/>
      <c r="S223" s="177"/>
      <c r="T223" s="43" t="s">
        <v>0</v>
      </c>
      <c r="U223" s="44">
        <f>IFERROR(SUMPRODUCT(U221:U221*H221:H221),"0")</f>
        <v>0</v>
      </c>
      <c r="V223" s="44">
        <f>IFERROR(SUMPRODUCT(V221:V221*H221:H221),"0")</f>
        <v>0</v>
      </c>
      <c r="W223" s="43"/>
      <c r="X223" s="68"/>
      <c r="Y223" s="68"/>
    </row>
    <row r="224" spans="1:52" ht="27.75" customHeight="1" x14ac:dyDescent="0.2">
      <c r="A224" s="189" t="s">
        <v>283</v>
      </c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55"/>
      <c r="Y224" s="55"/>
    </row>
    <row r="225" spans="1:52" ht="16.5" customHeight="1" x14ac:dyDescent="0.25">
      <c r="A225" s="190" t="s">
        <v>284</v>
      </c>
      <c r="B225" s="190"/>
      <c r="C225" s="190"/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66"/>
      <c r="Y225" s="66"/>
    </row>
    <row r="226" spans="1:52" ht="14.25" customHeight="1" x14ac:dyDescent="0.25">
      <c r="A226" s="179" t="s">
        <v>138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67"/>
      <c r="Y226" s="67"/>
    </row>
    <row r="227" spans="1:52" ht="27" customHeight="1" x14ac:dyDescent="0.25">
      <c r="A227" s="64" t="s">
        <v>285</v>
      </c>
      <c r="B227" s="64" t="s">
        <v>286</v>
      </c>
      <c r="C227" s="37">
        <v>4301131019</v>
      </c>
      <c r="D227" s="168">
        <v>4640242180427</v>
      </c>
      <c r="E227" s="168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9" t="s">
        <v>82</v>
      </c>
      <c r="L227" s="38">
        <v>180</v>
      </c>
      <c r="M227" s="191" t="s">
        <v>287</v>
      </c>
      <c r="N227" s="170"/>
      <c r="O227" s="170"/>
      <c r="P227" s="170"/>
      <c r="Q227" s="171"/>
      <c r="R227" s="40" t="s">
        <v>49</v>
      </c>
      <c r="S227" s="40" t="s">
        <v>49</v>
      </c>
      <c r="T227" s="41" t="s">
        <v>42</v>
      </c>
      <c r="U227" s="59">
        <v>0</v>
      </c>
      <c r="V227" s="56">
        <f>IFERROR(IF(U227="","",U227),"")</f>
        <v>0</v>
      </c>
      <c r="W227" s="42">
        <f>IFERROR(IF(U227="","",U227*0.00502),"")</f>
        <v>0</v>
      </c>
      <c r="X227" s="69" t="s">
        <v>49</v>
      </c>
      <c r="Y227" s="70" t="s">
        <v>49</v>
      </c>
      <c r="AC227" s="74"/>
      <c r="AZ227" s="147" t="s">
        <v>87</v>
      </c>
    </row>
    <row r="228" spans="1:52" x14ac:dyDescent="0.2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78"/>
      <c r="M228" s="175" t="s">
        <v>43</v>
      </c>
      <c r="N228" s="176"/>
      <c r="O228" s="176"/>
      <c r="P228" s="176"/>
      <c r="Q228" s="176"/>
      <c r="R228" s="176"/>
      <c r="S228" s="177"/>
      <c r="T228" s="43" t="s">
        <v>42</v>
      </c>
      <c r="U228" s="44">
        <f>IFERROR(SUM(U227:U227),"0")</f>
        <v>0</v>
      </c>
      <c r="V228" s="44">
        <f>IFERROR(SUM(V227:V227),"0")</f>
        <v>0</v>
      </c>
      <c r="W228" s="44">
        <f>IFERROR(IF(W227="",0,W227),"0")</f>
        <v>0</v>
      </c>
      <c r="X228" s="68"/>
      <c r="Y228" s="68"/>
    </row>
    <row r="229" spans="1:52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78"/>
      <c r="M229" s="175" t="s">
        <v>43</v>
      </c>
      <c r="N229" s="176"/>
      <c r="O229" s="176"/>
      <c r="P229" s="176"/>
      <c r="Q229" s="176"/>
      <c r="R229" s="176"/>
      <c r="S229" s="177"/>
      <c r="T229" s="43" t="s">
        <v>0</v>
      </c>
      <c r="U229" s="44">
        <f>IFERROR(SUMPRODUCT(U227:U227*H227:H227),"0")</f>
        <v>0</v>
      </c>
      <c r="V229" s="44">
        <f>IFERROR(SUMPRODUCT(V227:V227*H227:H227),"0")</f>
        <v>0</v>
      </c>
      <c r="W229" s="43"/>
      <c r="X229" s="68"/>
      <c r="Y229" s="68"/>
    </row>
    <row r="230" spans="1:52" ht="14.25" customHeight="1" x14ac:dyDescent="0.25">
      <c r="A230" s="179" t="s">
        <v>84</v>
      </c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67"/>
      <c r="Y230" s="67"/>
    </row>
    <row r="231" spans="1:52" ht="27" customHeight="1" x14ac:dyDescent="0.25">
      <c r="A231" s="64" t="s">
        <v>288</v>
      </c>
      <c r="B231" s="64" t="s">
        <v>289</v>
      </c>
      <c r="C231" s="37">
        <v>4301132080</v>
      </c>
      <c r="D231" s="168">
        <v>4640242180397</v>
      </c>
      <c r="E231" s="168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9" t="s">
        <v>82</v>
      </c>
      <c r="L231" s="38">
        <v>180</v>
      </c>
      <c r="M231" s="187" t="s">
        <v>290</v>
      </c>
      <c r="N231" s="170"/>
      <c r="O231" s="170"/>
      <c r="P231" s="170"/>
      <c r="Q231" s="171"/>
      <c r="R231" s="40" t="s">
        <v>49</v>
      </c>
      <c r="S231" s="40" t="s">
        <v>49</v>
      </c>
      <c r="T231" s="41" t="s">
        <v>42</v>
      </c>
      <c r="U231" s="59">
        <v>0</v>
      </c>
      <c r="V231" s="56">
        <f>IFERROR(IF(U231="","",U231),"")</f>
        <v>0</v>
      </c>
      <c r="W231" s="42">
        <f>IFERROR(IF(U231="","",U231*0.0155),"")</f>
        <v>0</v>
      </c>
      <c r="X231" s="69" t="s">
        <v>49</v>
      </c>
      <c r="Y231" s="70" t="s">
        <v>49</v>
      </c>
      <c r="AC231" s="74"/>
      <c r="AZ231" s="148" t="s">
        <v>87</v>
      </c>
    </row>
    <row r="232" spans="1:52" x14ac:dyDescent="0.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78"/>
      <c r="M232" s="175" t="s">
        <v>43</v>
      </c>
      <c r="N232" s="176"/>
      <c r="O232" s="176"/>
      <c r="P232" s="176"/>
      <c r="Q232" s="176"/>
      <c r="R232" s="176"/>
      <c r="S232" s="177"/>
      <c r="T232" s="43" t="s">
        <v>42</v>
      </c>
      <c r="U232" s="44">
        <f>IFERROR(SUM(U231:U231),"0")</f>
        <v>0</v>
      </c>
      <c r="V232" s="44">
        <f>IFERROR(SUM(V231:V231),"0")</f>
        <v>0</v>
      </c>
      <c r="W232" s="44">
        <f>IFERROR(IF(W231="",0,W231),"0")</f>
        <v>0</v>
      </c>
      <c r="X232" s="68"/>
      <c r="Y232" s="68"/>
    </row>
    <row r="233" spans="1:52" x14ac:dyDescent="0.2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78"/>
      <c r="M233" s="175" t="s">
        <v>43</v>
      </c>
      <c r="N233" s="176"/>
      <c r="O233" s="176"/>
      <c r="P233" s="176"/>
      <c r="Q233" s="176"/>
      <c r="R233" s="176"/>
      <c r="S233" s="177"/>
      <c r="T233" s="43" t="s">
        <v>0</v>
      </c>
      <c r="U233" s="44">
        <f>IFERROR(SUMPRODUCT(U231:U231*H231:H231),"0")</f>
        <v>0</v>
      </c>
      <c r="V233" s="44">
        <f>IFERROR(SUMPRODUCT(V231:V231*H231:H231),"0")</f>
        <v>0</v>
      </c>
      <c r="W233" s="43"/>
      <c r="X233" s="68"/>
      <c r="Y233" s="68"/>
    </row>
    <row r="234" spans="1:52" ht="14.25" customHeight="1" x14ac:dyDescent="0.25">
      <c r="A234" s="179" t="s">
        <v>158</v>
      </c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67"/>
      <c r="Y234" s="67"/>
    </row>
    <row r="235" spans="1:52" ht="27" customHeight="1" x14ac:dyDescent="0.25">
      <c r="A235" s="64" t="s">
        <v>291</v>
      </c>
      <c r="B235" s="64" t="s">
        <v>292</v>
      </c>
      <c r="C235" s="37">
        <v>4301136028</v>
      </c>
      <c r="D235" s="168">
        <v>4640242180304</v>
      </c>
      <c r="E235" s="168"/>
      <c r="F235" s="63">
        <v>2.7</v>
      </c>
      <c r="G235" s="38">
        <v>1</v>
      </c>
      <c r="H235" s="63">
        <v>2.7</v>
      </c>
      <c r="I235" s="63">
        <v>2.8906000000000001</v>
      </c>
      <c r="J235" s="38">
        <v>126</v>
      </c>
      <c r="K235" s="39" t="s">
        <v>82</v>
      </c>
      <c r="L235" s="38">
        <v>180</v>
      </c>
      <c r="M235" s="184" t="s">
        <v>293</v>
      </c>
      <c r="N235" s="170"/>
      <c r="O235" s="170"/>
      <c r="P235" s="170"/>
      <c r="Q235" s="171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IFERROR(IF(U235="","",U235*0.00936),"")</f>
        <v>0</v>
      </c>
      <c r="X235" s="69" t="s">
        <v>49</v>
      </c>
      <c r="Y235" s="70" t="s">
        <v>49</v>
      </c>
      <c r="AC235" s="74"/>
      <c r="AZ235" s="149" t="s">
        <v>87</v>
      </c>
    </row>
    <row r="236" spans="1:52" ht="37.5" customHeight="1" x14ac:dyDescent="0.25">
      <c r="A236" s="64" t="s">
        <v>294</v>
      </c>
      <c r="B236" s="64" t="s">
        <v>295</v>
      </c>
      <c r="C236" s="37">
        <v>4301136027</v>
      </c>
      <c r="D236" s="168">
        <v>4640242180298</v>
      </c>
      <c r="E236" s="168"/>
      <c r="F236" s="63">
        <v>2.7</v>
      </c>
      <c r="G236" s="38">
        <v>1</v>
      </c>
      <c r="H236" s="63">
        <v>2.7</v>
      </c>
      <c r="I236" s="63">
        <v>2.8919999999999999</v>
      </c>
      <c r="J236" s="38">
        <v>126</v>
      </c>
      <c r="K236" s="39" t="s">
        <v>82</v>
      </c>
      <c r="L236" s="38">
        <v>180</v>
      </c>
      <c r="M236" s="185" t="s">
        <v>296</v>
      </c>
      <c r="N236" s="170"/>
      <c r="O236" s="170"/>
      <c r="P236" s="170"/>
      <c r="Q236" s="171"/>
      <c r="R236" s="40" t="s">
        <v>49</v>
      </c>
      <c r="S236" s="40" t="s">
        <v>49</v>
      </c>
      <c r="T236" s="41" t="s">
        <v>42</v>
      </c>
      <c r="U236" s="59">
        <v>0</v>
      </c>
      <c r="V236" s="56">
        <f>IFERROR(IF(U236="","",U236),"")</f>
        <v>0</v>
      </c>
      <c r="W236" s="42">
        <f>IFERROR(IF(U236="","",U236*0.00936),"")</f>
        <v>0</v>
      </c>
      <c r="X236" s="69" t="s">
        <v>49</v>
      </c>
      <c r="Y236" s="70" t="s">
        <v>49</v>
      </c>
      <c r="AC236" s="74"/>
      <c r="AZ236" s="150" t="s">
        <v>87</v>
      </c>
    </row>
    <row r="237" spans="1:52" ht="27" customHeight="1" x14ac:dyDescent="0.25">
      <c r="A237" s="64" t="s">
        <v>297</v>
      </c>
      <c r="B237" s="64" t="s">
        <v>298</v>
      </c>
      <c r="C237" s="37">
        <v>4301136026</v>
      </c>
      <c r="D237" s="168">
        <v>4640242180236</v>
      </c>
      <c r="E237" s="168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9" t="s">
        <v>82</v>
      </c>
      <c r="L237" s="38">
        <v>180</v>
      </c>
      <c r="M237" s="186" t="s">
        <v>299</v>
      </c>
      <c r="N237" s="170"/>
      <c r="O237" s="170"/>
      <c r="P237" s="170"/>
      <c r="Q237" s="171"/>
      <c r="R237" s="40" t="s">
        <v>49</v>
      </c>
      <c r="S237" s="40" t="s">
        <v>49</v>
      </c>
      <c r="T237" s="41" t="s">
        <v>42</v>
      </c>
      <c r="U237" s="59">
        <v>0</v>
      </c>
      <c r="V237" s="56">
        <f>IFERROR(IF(U237="","",U237),"")</f>
        <v>0</v>
      </c>
      <c r="W237" s="42">
        <f>IFERROR(IF(U237="","",U237*0.0155),"")</f>
        <v>0</v>
      </c>
      <c r="X237" s="69" t="s">
        <v>49</v>
      </c>
      <c r="Y237" s="70" t="s">
        <v>49</v>
      </c>
      <c r="AC237" s="74"/>
      <c r="AZ237" s="151" t="s">
        <v>87</v>
      </c>
    </row>
    <row r="238" spans="1:52" x14ac:dyDescent="0.2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78"/>
      <c r="M238" s="175" t="s">
        <v>43</v>
      </c>
      <c r="N238" s="176"/>
      <c r="O238" s="176"/>
      <c r="P238" s="176"/>
      <c r="Q238" s="176"/>
      <c r="R238" s="176"/>
      <c r="S238" s="177"/>
      <c r="T238" s="43" t="s">
        <v>42</v>
      </c>
      <c r="U238" s="44">
        <f>IFERROR(SUM(U235:U237),"0")</f>
        <v>0</v>
      </c>
      <c r="V238" s="44">
        <f>IFERROR(SUM(V235:V237),"0")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78"/>
      <c r="M239" s="175" t="s">
        <v>43</v>
      </c>
      <c r="N239" s="176"/>
      <c r="O239" s="176"/>
      <c r="P239" s="176"/>
      <c r="Q239" s="176"/>
      <c r="R239" s="176"/>
      <c r="S239" s="177"/>
      <c r="T239" s="43" t="s">
        <v>0</v>
      </c>
      <c r="U239" s="44">
        <f>IFERROR(SUMPRODUCT(U235:U237*H235:H237),"0")</f>
        <v>0</v>
      </c>
      <c r="V239" s="44">
        <f>IFERROR(SUMPRODUCT(V235:V237*H235:H237),"0")</f>
        <v>0</v>
      </c>
      <c r="W239" s="43"/>
      <c r="X239" s="68"/>
      <c r="Y239" s="68"/>
    </row>
    <row r="240" spans="1:52" ht="14.25" customHeight="1" x14ac:dyDescent="0.25">
      <c r="A240" s="179" t="s">
        <v>134</v>
      </c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67"/>
      <c r="Y240" s="67"/>
    </row>
    <row r="241" spans="1:52" ht="27" customHeight="1" x14ac:dyDescent="0.25">
      <c r="A241" s="64" t="s">
        <v>300</v>
      </c>
      <c r="B241" s="64" t="s">
        <v>301</v>
      </c>
      <c r="C241" s="37">
        <v>4301135195</v>
      </c>
      <c r="D241" s="168">
        <v>4640242180366</v>
      </c>
      <c r="E241" s="168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9" t="s">
        <v>82</v>
      </c>
      <c r="L241" s="38">
        <v>180</v>
      </c>
      <c r="M241" s="180" t="s">
        <v>302</v>
      </c>
      <c r="N241" s="170"/>
      <c r="O241" s="170"/>
      <c r="P241" s="170"/>
      <c r="Q241" s="171"/>
      <c r="R241" s="40" t="s">
        <v>49</v>
      </c>
      <c r="S241" s="40" t="s">
        <v>49</v>
      </c>
      <c r="T241" s="41" t="s">
        <v>42</v>
      </c>
      <c r="U241" s="59">
        <v>0</v>
      </c>
      <c r="V241" s="56">
        <f t="shared" ref="V241:V248" si="4">IFERROR(IF(U241="","",U241),"")</f>
        <v>0</v>
      </c>
      <c r="W241" s="42">
        <f>IFERROR(IF(U241="","",U241*0.00936),"")</f>
        <v>0</v>
      </c>
      <c r="X241" s="69" t="s">
        <v>49</v>
      </c>
      <c r="Y241" s="70" t="s">
        <v>49</v>
      </c>
      <c r="AC241" s="74"/>
      <c r="AZ241" s="152" t="s">
        <v>87</v>
      </c>
    </row>
    <row r="242" spans="1:52" ht="27" customHeight="1" x14ac:dyDescent="0.25">
      <c r="A242" s="64" t="s">
        <v>303</v>
      </c>
      <c r="B242" s="64" t="s">
        <v>304</v>
      </c>
      <c r="C242" s="37">
        <v>4301135188</v>
      </c>
      <c r="D242" s="168">
        <v>4640242180335</v>
      </c>
      <c r="E242" s="168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9" t="s">
        <v>82</v>
      </c>
      <c r="L242" s="38">
        <v>180</v>
      </c>
      <c r="M242" s="181" t="s">
        <v>305</v>
      </c>
      <c r="N242" s="170"/>
      <c r="O242" s="170"/>
      <c r="P242" s="170"/>
      <c r="Q242" s="171"/>
      <c r="R242" s="40" t="s">
        <v>49</v>
      </c>
      <c r="S242" s="40" t="s">
        <v>49</v>
      </c>
      <c r="T242" s="41" t="s">
        <v>42</v>
      </c>
      <c r="U242" s="59">
        <v>0</v>
      </c>
      <c r="V242" s="56">
        <f t="shared" si="4"/>
        <v>0</v>
      </c>
      <c r="W242" s="42">
        <f>IFERROR(IF(U242="","",U242*0.00936),"")</f>
        <v>0</v>
      </c>
      <c r="X242" s="69" t="s">
        <v>49</v>
      </c>
      <c r="Y242" s="70" t="s">
        <v>49</v>
      </c>
      <c r="AC242" s="74"/>
      <c r="AZ242" s="153" t="s">
        <v>87</v>
      </c>
    </row>
    <row r="243" spans="1:52" ht="37.5" customHeight="1" x14ac:dyDescent="0.25">
      <c r="A243" s="64" t="s">
        <v>306</v>
      </c>
      <c r="B243" s="64" t="s">
        <v>307</v>
      </c>
      <c r="C243" s="37">
        <v>4301135189</v>
      </c>
      <c r="D243" s="168">
        <v>4640242180342</v>
      </c>
      <c r="E243" s="168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9" t="s">
        <v>82</v>
      </c>
      <c r="L243" s="38">
        <v>180</v>
      </c>
      <c r="M243" s="182" t="s">
        <v>308</v>
      </c>
      <c r="N243" s="170"/>
      <c r="O243" s="170"/>
      <c r="P243" s="170"/>
      <c r="Q243" s="171"/>
      <c r="R243" s="40" t="s">
        <v>49</v>
      </c>
      <c r="S243" s="40" t="s">
        <v>49</v>
      </c>
      <c r="T243" s="41" t="s">
        <v>42</v>
      </c>
      <c r="U243" s="59">
        <v>0</v>
      </c>
      <c r="V243" s="56">
        <f t="shared" si="4"/>
        <v>0</v>
      </c>
      <c r="W243" s="42">
        <f>IFERROR(IF(U243="","",U243*0.00936),"")</f>
        <v>0</v>
      </c>
      <c r="X243" s="69" t="s">
        <v>49</v>
      </c>
      <c r="Y243" s="70" t="s">
        <v>49</v>
      </c>
      <c r="AC243" s="74"/>
      <c r="AZ243" s="154" t="s">
        <v>87</v>
      </c>
    </row>
    <row r="244" spans="1:52" ht="27" customHeight="1" x14ac:dyDescent="0.25">
      <c r="A244" s="64" t="s">
        <v>309</v>
      </c>
      <c r="B244" s="64" t="s">
        <v>310</v>
      </c>
      <c r="C244" s="37">
        <v>4301135190</v>
      </c>
      <c r="D244" s="168">
        <v>4640242180359</v>
      </c>
      <c r="E244" s="168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9" t="s">
        <v>82</v>
      </c>
      <c r="L244" s="38">
        <v>180</v>
      </c>
      <c r="M244" s="183" t="s">
        <v>311</v>
      </c>
      <c r="N244" s="170"/>
      <c r="O244" s="170"/>
      <c r="P244" s="170"/>
      <c r="Q244" s="171"/>
      <c r="R244" s="40" t="s">
        <v>49</v>
      </c>
      <c r="S244" s="40" t="s">
        <v>49</v>
      </c>
      <c r="T244" s="41" t="s">
        <v>42</v>
      </c>
      <c r="U244" s="59">
        <v>0</v>
      </c>
      <c r="V244" s="56">
        <f t="shared" si="4"/>
        <v>0</v>
      </c>
      <c r="W244" s="42">
        <f>IFERROR(IF(U244="","",U244*0.00936),"")</f>
        <v>0</v>
      </c>
      <c r="X244" s="69" t="s">
        <v>49</v>
      </c>
      <c r="Y244" s="70" t="s">
        <v>49</v>
      </c>
      <c r="AC244" s="74"/>
      <c r="AZ244" s="155" t="s">
        <v>87</v>
      </c>
    </row>
    <row r="245" spans="1:52" ht="27" customHeight="1" x14ac:dyDescent="0.25">
      <c r="A245" s="64" t="s">
        <v>312</v>
      </c>
      <c r="B245" s="64" t="s">
        <v>313</v>
      </c>
      <c r="C245" s="37">
        <v>4301135192</v>
      </c>
      <c r="D245" s="168">
        <v>4640242180380</v>
      </c>
      <c r="E245" s="168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9" t="s">
        <v>82</v>
      </c>
      <c r="L245" s="38">
        <v>180</v>
      </c>
      <c r="M245" s="169" t="s">
        <v>314</v>
      </c>
      <c r="N245" s="170"/>
      <c r="O245" s="170"/>
      <c r="P245" s="170"/>
      <c r="Q245" s="171"/>
      <c r="R245" s="40" t="s">
        <v>49</v>
      </c>
      <c r="S245" s="40" t="s">
        <v>49</v>
      </c>
      <c r="T245" s="41" t="s">
        <v>42</v>
      </c>
      <c r="U245" s="59">
        <v>0</v>
      </c>
      <c r="V245" s="56">
        <f t="shared" si="4"/>
        <v>0</v>
      </c>
      <c r="W245" s="42">
        <f>IFERROR(IF(U245="","",U245*0.00936),"")</f>
        <v>0</v>
      </c>
      <c r="X245" s="69" t="s">
        <v>49</v>
      </c>
      <c r="Y245" s="70" t="s">
        <v>49</v>
      </c>
      <c r="AC245" s="74"/>
      <c r="AZ245" s="156" t="s">
        <v>87</v>
      </c>
    </row>
    <row r="246" spans="1:52" ht="27" customHeight="1" x14ac:dyDescent="0.25">
      <c r="A246" s="64" t="s">
        <v>315</v>
      </c>
      <c r="B246" s="64" t="s">
        <v>316</v>
      </c>
      <c r="C246" s="37">
        <v>4301135186</v>
      </c>
      <c r="D246" s="168">
        <v>4640242180311</v>
      </c>
      <c r="E246" s="168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9" t="s">
        <v>82</v>
      </c>
      <c r="L246" s="38">
        <v>180</v>
      </c>
      <c r="M246" s="172" t="s">
        <v>317</v>
      </c>
      <c r="N246" s="170"/>
      <c r="O246" s="170"/>
      <c r="P246" s="170"/>
      <c r="Q246" s="171"/>
      <c r="R246" s="40" t="s">
        <v>49</v>
      </c>
      <c r="S246" s="40" t="s">
        <v>49</v>
      </c>
      <c r="T246" s="41" t="s">
        <v>42</v>
      </c>
      <c r="U246" s="59">
        <v>0</v>
      </c>
      <c r="V246" s="56">
        <f t="shared" si="4"/>
        <v>0</v>
      </c>
      <c r="W246" s="42">
        <f>IFERROR(IF(U246="","",U246*0.0155),"")</f>
        <v>0</v>
      </c>
      <c r="X246" s="69" t="s">
        <v>49</v>
      </c>
      <c r="Y246" s="70" t="s">
        <v>49</v>
      </c>
      <c r="AC246" s="74"/>
      <c r="AZ246" s="157" t="s">
        <v>87</v>
      </c>
    </row>
    <row r="247" spans="1:52" ht="37.5" customHeight="1" x14ac:dyDescent="0.25">
      <c r="A247" s="64" t="s">
        <v>318</v>
      </c>
      <c r="B247" s="64" t="s">
        <v>319</v>
      </c>
      <c r="C247" s="37">
        <v>4301135187</v>
      </c>
      <c r="D247" s="168">
        <v>4640242180328</v>
      </c>
      <c r="E247" s="168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9" t="s">
        <v>82</v>
      </c>
      <c r="L247" s="38">
        <v>180</v>
      </c>
      <c r="M247" s="173" t="s">
        <v>320</v>
      </c>
      <c r="N247" s="170"/>
      <c r="O247" s="170"/>
      <c r="P247" s="170"/>
      <c r="Q247" s="171"/>
      <c r="R247" s="40" t="s">
        <v>49</v>
      </c>
      <c r="S247" s="40" t="s">
        <v>49</v>
      </c>
      <c r="T247" s="41" t="s">
        <v>42</v>
      </c>
      <c r="U247" s="59">
        <v>0</v>
      </c>
      <c r="V247" s="56">
        <f t="shared" si="4"/>
        <v>0</v>
      </c>
      <c r="W247" s="42">
        <f>IFERROR(IF(U247="","",U247*0.00936),"")</f>
        <v>0</v>
      </c>
      <c r="X247" s="69" t="s">
        <v>49</v>
      </c>
      <c r="Y247" s="70" t="s">
        <v>49</v>
      </c>
      <c r="AC247" s="74"/>
      <c r="AZ247" s="158" t="s">
        <v>87</v>
      </c>
    </row>
    <row r="248" spans="1:52" ht="27" customHeight="1" x14ac:dyDescent="0.25">
      <c r="A248" s="64" t="s">
        <v>321</v>
      </c>
      <c r="B248" s="64" t="s">
        <v>322</v>
      </c>
      <c r="C248" s="37">
        <v>4301135193</v>
      </c>
      <c r="D248" s="168">
        <v>4640242180403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9" t="s">
        <v>82</v>
      </c>
      <c r="L248" s="38">
        <v>180</v>
      </c>
      <c r="M248" s="174" t="s">
        <v>323</v>
      </c>
      <c r="N248" s="170"/>
      <c r="O248" s="170"/>
      <c r="P248" s="170"/>
      <c r="Q248" s="171"/>
      <c r="R248" s="40" t="s">
        <v>49</v>
      </c>
      <c r="S248" s="40" t="s">
        <v>49</v>
      </c>
      <c r="T248" s="41" t="s">
        <v>42</v>
      </c>
      <c r="U248" s="59">
        <v>0</v>
      </c>
      <c r="V248" s="56">
        <f t="shared" si="4"/>
        <v>0</v>
      </c>
      <c r="W248" s="42">
        <f>IFERROR(IF(U248="","",U248*0.00936),"")</f>
        <v>0</v>
      </c>
      <c r="X248" s="69" t="s">
        <v>49</v>
      </c>
      <c r="Y248" s="70" t="s">
        <v>49</v>
      </c>
      <c r="AC248" s="74"/>
      <c r="AZ248" s="159" t="s">
        <v>87</v>
      </c>
    </row>
    <row r="249" spans="1:52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78"/>
      <c r="M249" s="175" t="s">
        <v>43</v>
      </c>
      <c r="N249" s="176"/>
      <c r="O249" s="176"/>
      <c r="P249" s="176"/>
      <c r="Q249" s="176"/>
      <c r="R249" s="176"/>
      <c r="S249" s="177"/>
      <c r="T249" s="43" t="s">
        <v>42</v>
      </c>
      <c r="U249" s="44">
        <f>IFERROR(SUM(U241:U248),"0")</f>
        <v>0</v>
      </c>
      <c r="V249" s="44">
        <f>IFERROR(SUM(V241:V248),"0")</f>
        <v>0</v>
      </c>
      <c r="W249" s="44">
        <f>IFERROR(IF(W241="",0,W241),"0")+IFERROR(IF(W242="",0,W242),"0")+IFERROR(IF(W243="",0,W243),"0")+IFERROR(IF(W244="",0,W244),"0")+IFERROR(IF(W245="",0,W245),"0")+IFERROR(IF(W246="",0,W246),"0")+IFERROR(IF(W247="",0,W247),"0")+IFERROR(IF(W248="",0,W248),"0")</f>
        <v>0</v>
      </c>
      <c r="X249" s="68"/>
      <c r="Y249" s="68"/>
    </row>
    <row r="250" spans="1:52" x14ac:dyDescent="0.2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78"/>
      <c r="M250" s="175" t="s">
        <v>43</v>
      </c>
      <c r="N250" s="176"/>
      <c r="O250" s="176"/>
      <c r="P250" s="176"/>
      <c r="Q250" s="176"/>
      <c r="R250" s="176"/>
      <c r="S250" s="177"/>
      <c r="T250" s="43" t="s">
        <v>0</v>
      </c>
      <c r="U250" s="44">
        <f>IFERROR(SUMPRODUCT(U241:U248*H241:H248),"0")</f>
        <v>0</v>
      </c>
      <c r="V250" s="44">
        <f>IFERROR(SUMPRODUCT(V241:V248*H241:H248),"0")</f>
        <v>0</v>
      </c>
      <c r="W250" s="43"/>
      <c r="X250" s="68"/>
      <c r="Y250" s="68"/>
    </row>
    <row r="251" spans="1:52" ht="15" customHeight="1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7"/>
      <c r="M251" s="163" t="s">
        <v>36</v>
      </c>
      <c r="N251" s="164"/>
      <c r="O251" s="164"/>
      <c r="P251" s="164"/>
      <c r="Q251" s="164"/>
      <c r="R251" s="164"/>
      <c r="S251" s="165"/>
      <c r="T251" s="43" t="s">
        <v>0</v>
      </c>
      <c r="U251" s="44">
        <f>IFERROR(U24+U33+U40+U46+U57+U63+U68+U74+U85+U92+U100+U106+U111+U119+U124+U130+U135+U141+U146+U154+U159+U166+U171+U176+U182+U187+U195+U200+U206+U212+U218+U223+U229+U233+U239+U250,"0")</f>
        <v>0</v>
      </c>
      <c r="V251" s="44">
        <f>IFERROR(V24+V33+V40+V46+V57+V63+V68+V74+V85+V92+V100+V106+V111+V119+V124+V130+V135+V141+V146+V154+V159+V166+V171+V176+V182+V187+V195+V200+V206+V212+V218+V223+V229+V233+V239+V250,"0")</f>
        <v>0</v>
      </c>
      <c r="W251" s="43"/>
      <c r="X251" s="68"/>
      <c r="Y251" s="68"/>
    </row>
    <row r="252" spans="1:52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7"/>
      <c r="M252" s="163" t="s">
        <v>37</v>
      </c>
      <c r="N252" s="164"/>
      <c r="O252" s="164"/>
      <c r="P252" s="164"/>
      <c r="Q252" s="164"/>
      <c r="R252" s="164"/>
      <c r="S252" s="165"/>
      <c r="T252" s="43" t="s">
        <v>0</v>
      </c>
      <c r="U252" s="44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144*I144,"0")+IFERROR(U149*I149,"0")+IFERROR(U150*I150,"0")+IFERROR(U151*I151,"0")+IFERROR(U152*I152,"0")+IFERROR(U156*I156,"0")+IFERROR(U157*I157,"0")+IFERROR(U163*I163,"0")+IFERROR(U164*I164,"0")+IFERROR(U169*I169,"0")+IFERROR(U174*I174,"0")+IFERROR(U180*I180,"0")+IFERROR(U185*I185,"0")+IFERROR(U190*I190,"0")+IFERROR(U191*I191,"0")+IFERROR(U192*I192,"0")+IFERROR(U193*I193,"0")+IFERROR(U198*I198,"0")+IFERROR(U203*I203,"0")+IFERROR(U204*I204,"0")+IFERROR(U210*I210,"0")+IFERROR(U216*I216,"0")+IFERROR(U221*I221,"0")+IFERROR(U227*I227,"0")+IFERROR(U231*I231,"0")+IFERROR(U235*I235,"0")+IFERROR(U236*I236,"0")+IFERROR(U237*I237,"0")+IFERROR(U241*I241,"0")+IFERROR(U242*I242,"0")+IFERROR(U243*I243,"0")+IFERROR(U244*I244,"0")+IFERROR(U245*I245,"0")+IFERROR(U246*I246,"0")+IFERROR(U247*I247,"0")+IFERROR(U248*I248,"0"),"0")</f>
        <v>0</v>
      </c>
      <c r="V252" s="44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180*I180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241*I241,"0")+IFERROR(V242*I242,"0")+IFERROR(V243*I243,"0")+IFERROR(V244*I244,"0")+IFERROR(V245*I245,"0")+IFERROR(V246*I246,"0")+IFERROR(V247*I247,"0")+IFERROR(V248*I248,"0"),"0")</f>
        <v>0</v>
      </c>
      <c r="W252" s="43"/>
      <c r="X252" s="68"/>
      <c r="Y252" s="68"/>
    </row>
    <row r="253" spans="1:52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7"/>
      <c r="M253" s="163" t="s">
        <v>38</v>
      </c>
      <c r="N253" s="164"/>
      <c r="O253" s="164"/>
      <c r="P253" s="164"/>
      <c r="Q253" s="164"/>
      <c r="R253" s="164"/>
      <c r="S253" s="165"/>
      <c r="T253" s="43" t="s">
        <v>23</v>
      </c>
      <c r="U253" s="45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144/J144,"0")+IFERROR(U149/J149,"0")+IFERROR(U150/J150,"0")+IFERROR(U151/J151,"0")+IFERROR(U152/J152,"0")+IFERROR(U156/J156,"0")+IFERROR(U157/J157,"0")+IFERROR(U163/J163,"0")+IFERROR(U164/J164,"0")+IFERROR(U169/J169,"0")+IFERROR(U174/J174,"0")+IFERROR(U180/J180,"0")+IFERROR(U185/J185,"0")+IFERROR(U190/J190,"0")+IFERROR(U191/J191,"0")+IFERROR(U192/J192,"0")+IFERROR(U193/J193,"0")+IFERROR(U198/J198,"0")+IFERROR(U203/J203,"0")+IFERROR(U204/J204,"0")+IFERROR(U210/J210,"0")+IFERROR(U216/J216,"0")+IFERROR(U221/J221,"0")+IFERROR(U227/J227,"0")+IFERROR(U231/J231,"0")+IFERROR(U235/J235,"0")+IFERROR(U236/J236,"0")+IFERROR(U237/J237,"0")+IFERROR(U241/J241,"0")+IFERROR(U242/J242,"0")+IFERROR(U243/J243,"0")+IFERROR(U244/J244,"0")+IFERROR(U245/J245,"0")+IFERROR(U246/J246,"0")+IFERROR(U247/J247,"0")+IFERROR(U248/J248,"0"),0)</f>
        <v>0</v>
      </c>
      <c r="V253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180/J180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241/J241,"0")+IFERROR(V242/J242,"0")+IFERROR(V243/J243,"0")+IFERROR(V244/J244,"0")+IFERROR(V245/J245,"0")+IFERROR(V246/J246,"0")+IFERROR(V247/J247,"0")+IFERROR(V248/J248,"0"),0)</f>
        <v>0</v>
      </c>
      <c r="W253" s="43"/>
      <c r="X253" s="68"/>
      <c r="Y253" s="68"/>
    </row>
    <row r="254" spans="1:52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7"/>
      <c r="M254" s="163" t="s">
        <v>39</v>
      </c>
      <c r="N254" s="164"/>
      <c r="O254" s="164"/>
      <c r="P254" s="164"/>
      <c r="Q254" s="164"/>
      <c r="R254" s="164"/>
      <c r="S254" s="165"/>
      <c r="T254" s="43" t="s">
        <v>0</v>
      </c>
      <c r="U254" s="44">
        <f>GrossWeightTotal+PalletQtyTotal*25</f>
        <v>0</v>
      </c>
      <c r="V254" s="44">
        <f>GrossWeightTotalR+PalletQtyTotalR*25</f>
        <v>0</v>
      </c>
      <c r="W254" s="43"/>
      <c r="X254" s="68"/>
      <c r="Y254" s="68"/>
    </row>
    <row r="255" spans="1:52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7"/>
      <c r="M255" s="163" t="s">
        <v>40</v>
      </c>
      <c r="N255" s="164"/>
      <c r="O255" s="164"/>
      <c r="P255" s="164"/>
      <c r="Q255" s="164"/>
      <c r="R255" s="164"/>
      <c r="S255" s="165"/>
      <c r="T255" s="43" t="s">
        <v>23</v>
      </c>
      <c r="U255" s="44">
        <f>IFERROR(U23+U32+U39+U45+U56+U62+U67+U73+U84+U91+U99+U105+U110+U118+U123+U129+U134+U140+U145+U153+U158+U165+U170+U175+U181+U186+U194+U199+U205+U211+U217+U222+U228+U232+U238+U249,"0")</f>
        <v>0</v>
      </c>
      <c r="V255" s="44">
        <f>IFERROR(V23+V32+V39+V45+V56+V62+V67+V73+V84+V91+V99+V105+V110+V118+V123+V129+V134+V140+V145+V153+V158+V165+V170+V175+V181+V186+V194+V199+V205+V211+V217+V222+V228+V232+V238+V249,"0")</f>
        <v>0</v>
      </c>
      <c r="W255" s="43"/>
      <c r="X255" s="68"/>
      <c r="Y255" s="68"/>
    </row>
    <row r="256" spans="1:52" ht="14.25" x14ac:dyDescent="0.2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7"/>
      <c r="M256" s="163" t="s">
        <v>41</v>
      </c>
      <c r="N256" s="164"/>
      <c r="O256" s="164"/>
      <c r="P256" s="164"/>
      <c r="Q256" s="164"/>
      <c r="R256" s="164"/>
      <c r="S256" s="165"/>
      <c r="T256" s="46" t="s">
        <v>55</v>
      </c>
      <c r="U256" s="43"/>
      <c r="V256" s="43"/>
      <c r="W256" s="43">
        <f>IFERROR(W23+W32+W39+W45+W56+W62+W67+W73+W84+W91+W99+W105+W110+W118+W123+W129+W134+W140+W145+W153+W158+W165+W170+W175+W181+W186+W194+W199+W205+W211+W217+W222+W228+W232+W238+W249,"0")</f>
        <v>0</v>
      </c>
      <c r="X256" s="68"/>
      <c r="Y256" s="68"/>
    </row>
    <row r="257" spans="1:33" ht="13.5" thickBot="1" x14ac:dyDescent="0.25"/>
    <row r="258" spans="1:33" ht="27" thickTop="1" thickBot="1" x14ac:dyDescent="0.25">
      <c r="A258" s="47" t="s">
        <v>9</v>
      </c>
      <c r="B258" s="75" t="s">
        <v>78</v>
      </c>
      <c r="C258" s="160" t="s">
        <v>48</v>
      </c>
      <c r="D258" s="160" t="s">
        <v>48</v>
      </c>
      <c r="E258" s="160" t="s">
        <v>48</v>
      </c>
      <c r="F258" s="160" t="s">
        <v>48</v>
      </c>
      <c r="G258" s="160" t="s">
        <v>48</v>
      </c>
      <c r="H258" s="160" t="s">
        <v>48</v>
      </c>
      <c r="I258" s="160" t="s">
        <v>48</v>
      </c>
      <c r="J258" s="160" t="s">
        <v>48</v>
      </c>
      <c r="K258" s="160" t="s">
        <v>48</v>
      </c>
      <c r="L258" s="160" t="s">
        <v>48</v>
      </c>
      <c r="M258" s="160" t="s">
        <v>48</v>
      </c>
      <c r="N258" s="160" t="s">
        <v>48</v>
      </c>
      <c r="O258" s="160" t="s">
        <v>48</v>
      </c>
      <c r="P258" s="160" t="s">
        <v>48</v>
      </c>
      <c r="Q258" s="160" t="s">
        <v>48</v>
      </c>
      <c r="R258" s="160" t="s">
        <v>48</v>
      </c>
      <c r="S258" s="160" t="s">
        <v>209</v>
      </c>
      <c r="T258" s="160" t="s">
        <v>209</v>
      </c>
      <c r="U258" s="160" t="s">
        <v>209</v>
      </c>
      <c r="V258" s="160" t="s">
        <v>230</v>
      </c>
      <c r="W258" s="160" t="s">
        <v>230</v>
      </c>
      <c r="X258" s="160" t="s">
        <v>230</v>
      </c>
      <c r="Y258" s="160" t="s">
        <v>245</v>
      </c>
      <c r="Z258" s="160" t="s">
        <v>245</v>
      </c>
      <c r="AA258" s="160" t="s">
        <v>245</v>
      </c>
      <c r="AB258" s="160" t="s">
        <v>245</v>
      </c>
      <c r="AC258" s="160" t="s">
        <v>245</v>
      </c>
      <c r="AD258" s="75" t="s">
        <v>272</v>
      </c>
      <c r="AE258" s="160" t="s">
        <v>276</v>
      </c>
      <c r="AF258" s="160" t="s">
        <v>276</v>
      </c>
      <c r="AG258" s="75" t="s">
        <v>283</v>
      </c>
    </row>
    <row r="259" spans="1:33" ht="14.25" customHeight="1" thickTop="1" x14ac:dyDescent="0.2">
      <c r="A259" s="161" t="s">
        <v>10</v>
      </c>
      <c r="B259" s="160" t="s">
        <v>78</v>
      </c>
      <c r="C259" s="160" t="s">
        <v>83</v>
      </c>
      <c r="D259" s="160" t="s">
        <v>94</v>
      </c>
      <c r="E259" s="160" t="s">
        <v>102</v>
      </c>
      <c r="F259" s="160" t="s">
        <v>108</v>
      </c>
      <c r="G259" s="160" t="s">
        <v>126</v>
      </c>
      <c r="H259" s="160" t="s">
        <v>133</v>
      </c>
      <c r="I259" s="160" t="s">
        <v>137</v>
      </c>
      <c r="J259" s="160" t="s">
        <v>143</v>
      </c>
      <c r="K259" s="160" t="s">
        <v>158</v>
      </c>
      <c r="L259" s="160" t="s">
        <v>165</v>
      </c>
      <c r="M259" s="160" t="s">
        <v>178</v>
      </c>
      <c r="N259" s="160" t="s">
        <v>183</v>
      </c>
      <c r="O259" s="160" t="s">
        <v>186</v>
      </c>
      <c r="P259" s="160" t="s">
        <v>197</v>
      </c>
      <c r="Q259" s="160" t="s">
        <v>200</v>
      </c>
      <c r="R259" s="160" t="s">
        <v>206</v>
      </c>
      <c r="S259" s="160" t="s">
        <v>210</v>
      </c>
      <c r="T259" s="160" t="s">
        <v>213</v>
      </c>
      <c r="U259" s="160" t="s">
        <v>216</v>
      </c>
      <c r="V259" s="160" t="s">
        <v>231</v>
      </c>
      <c r="W259" s="160" t="s">
        <v>236</v>
      </c>
      <c r="X259" s="160" t="s">
        <v>230</v>
      </c>
      <c r="Y259" s="160" t="s">
        <v>246</v>
      </c>
      <c r="Z259" s="160" t="s">
        <v>249</v>
      </c>
      <c r="AA259" s="160" t="s">
        <v>254</v>
      </c>
      <c r="AB259" s="160" t="s">
        <v>263</v>
      </c>
      <c r="AC259" s="160" t="s">
        <v>267</v>
      </c>
      <c r="AD259" s="160" t="s">
        <v>273</v>
      </c>
      <c r="AE259" s="160" t="s">
        <v>277</v>
      </c>
      <c r="AF259" s="160" t="s">
        <v>280</v>
      </c>
      <c r="AG259" s="160" t="s">
        <v>284</v>
      </c>
    </row>
    <row r="260" spans="1:33" ht="13.5" thickBot="1" x14ac:dyDescent="0.25">
      <c r="A260" s="162"/>
      <c r="B260" s="160"/>
      <c r="C260" s="160"/>
      <c r="D260" s="16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</row>
    <row r="261" spans="1:33" ht="18" thickTop="1" thickBot="1" x14ac:dyDescent="0.25">
      <c r="A261" s="47" t="s">
        <v>13</v>
      </c>
      <c r="B261" s="53">
        <f>IFERROR(U22*H22,"0")</f>
        <v>0</v>
      </c>
      <c r="C261" s="53">
        <f>IFERROR(U28*H28,"0")+IFERROR(U29*H29,"0")+IFERROR(U30*H30,"0")+IFERROR(U31*H31,"0")</f>
        <v>0</v>
      </c>
      <c r="D261" s="53">
        <f>IFERROR(U36*H36,"0")+IFERROR(U37*H37,"0")+IFERROR(U38*H38,"0")</f>
        <v>0</v>
      </c>
      <c r="E261" s="53">
        <f>IFERROR(U43*H43,"0")+IFERROR(U44*H44,"0")</f>
        <v>0</v>
      </c>
      <c r="F261" s="53">
        <f>IFERROR(U49*H49,"0")+IFERROR(U50*H50,"0")+IFERROR(U51*H51,"0")+IFERROR(U52*H52,"0")+IFERROR(U53*H53,"0")+IFERROR(U54*H54,"0")+IFERROR(U55*H55,"0")</f>
        <v>0</v>
      </c>
      <c r="G261" s="53">
        <f>IFERROR(U60*H60,"0")+IFERROR(U61*H61,"0")</f>
        <v>0</v>
      </c>
      <c r="H261" s="53">
        <f>IFERROR(U66*H66,"0")</f>
        <v>0</v>
      </c>
      <c r="I261" s="53">
        <f>IFERROR(U71*H71,"0")+IFERROR(U72*H72,"0")</f>
        <v>0</v>
      </c>
      <c r="J261" s="53">
        <f>IFERROR(U77*H77,"0")+IFERROR(U78*H78,"0")+IFERROR(U79*H79,"0")+IFERROR(U80*H80,"0")+IFERROR(U81*H81,"0")+IFERROR(U82*H82,"0")+IFERROR(U83*H83,"0")</f>
        <v>0</v>
      </c>
      <c r="K261" s="53">
        <f>IFERROR(U88*H88,"0")+IFERROR(U89*H89,"0")+IFERROR(U90*H90,"0")</f>
        <v>0</v>
      </c>
      <c r="L261" s="53">
        <f>IFERROR(U95*H95,"0")+IFERROR(U96*H96,"0")+IFERROR(U97*H97,"0")+IFERROR(U98*H98,"0")</f>
        <v>0</v>
      </c>
      <c r="M261" s="53">
        <f>IFERROR(U103*H103,"0")+IFERROR(U104*H104,"0")</f>
        <v>0</v>
      </c>
      <c r="N261" s="53">
        <f>IFERROR(U109*H109,"0")</f>
        <v>0</v>
      </c>
      <c r="O261" s="53">
        <f>IFERROR(U114*H114,"0")+IFERROR(U115*H115,"0")+IFERROR(U116*H116,"0")+IFERROR(U117*H117,"0")</f>
        <v>0</v>
      </c>
      <c r="P261" s="53">
        <f>IFERROR(U122*H122,"0")</f>
        <v>0</v>
      </c>
      <c r="Q261" s="53">
        <f>IFERROR(U127*H127,"0")+IFERROR(U128*H128,"0")</f>
        <v>0</v>
      </c>
      <c r="R261" s="53">
        <f>IFERROR(U133*H133,"0")</f>
        <v>0</v>
      </c>
      <c r="S261" s="53">
        <f>IFERROR(U139*H139,"0")</f>
        <v>0</v>
      </c>
      <c r="T261" s="53">
        <f>IFERROR(U144*H144,"0")</f>
        <v>0</v>
      </c>
      <c r="U261" s="53">
        <f>IFERROR(U149*H149,"0")+IFERROR(U150*H150,"0")+IFERROR(U151*H151,"0")+IFERROR(U152*H152,"0")+IFERROR(U156*H156,"0")+IFERROR(U157*H157,"0")</f>
        <v>0</v>
      </c>
      <c r="V261" s="53">
        <f>IFERROR(U163*H163,"0")+IFERROR(U164*H164,"0")</f>
        <v>0</v>
      </c>
      <c r="W261" s="53">
        <f>IFERROR(U169*H169,"0")</f>
        <v>0</v>
      </c>
      <c r="X261" s="53">
        <f>IFERROR(U174*H174,"0")</f>
        <v>0</v>
      </c>
      <c r="Y261" s="53">
        <f>IFERROR(U180*H180,"0")</f>
        <v>0</v>
      </c>
      <c r="Z261" s="53">
        <f>IFERROR(U185*H185,"0")</f>
        <v>0</v>
      </c>
      <c r="AA261" s="53">
        <f>IFERROR(U190*H190,"0")+IFERROR(U191*H191,"0")+IFERROR(U192*H192,"0")+IFERROR(U193*H193,"0")</f>
        <v>0</v>
      </c>
      <c r="AB261" s="53">
        <f>IFERROR(U198*H198,"0")</f>
        <v>0</v>
      </c>
      <c r="AC261" s="53">
        <f>IFERROR(U203*H203,"0")+IFERROR(U204*H204,"0")</f>
        <v>0</v>
      </c>
      <c r="AD261" s="53">
        <f>IFERROR(U210*H210,"0")</f>
        <v>0</v>
      </c>
      <c r="AE261" s="53">
        <f>IFERROR(U216*H216,"0")</f>
        <v>0</v>
      </c>
      <c r="AF261" s="53">
        <f>IFERROR(U221*H221,"0")</f>
        <v>0</v>
      </c>
      <c r="AG261" s="53">
        <f>IFERROR(U227*H227,"0")+IFERROR(U231*H231,"0")+IFERROR(U235*H235,"0")+IFERROR(U236*H236,"0")+IFERROR(U237*H237,"0")+IFERROR(U241*H241,"0")+IFERROR(U242*H242,"0")+IFERROR(U243*H243,"0")+IFERROR(U244*H244,"0")+IFERROR(U245*H245,"0")+IFERROR(U246*H246,"0")+IFERROR(U247*H247,"0")+IFERROR(U248*H248,"0")</f>
        <v>0</v>
      </c>
    </row>
    <row r="262" spans="1:33" ht="13.5" thickTop="1" x14ac:dyDescent="0.2">
      <c r="C262" s="1"/>
    </row>
    <row r="263" spans="1:33" ht="19.5" customHeight="1" x14ac:dyDescent="0.2">
      <c r="A263" s="71" t="s">
        <v>65</v>
      </c>
      <c r="B263" s="71" t="s">
        <v>66</v>
      </c>
      <c r="C263" s="71" t="s">
        <v>68</v>
      </c>
    </row>
    <row r="264" spans="1:33" x14ac:dyDescent="0.2">
      <c r="A264" s="72">
        <f>SUMPRODUCT(--(AZ:AZ="ЗПФ"),--(T:T="кор"),H:H,V:V)+SUMPRODUCT(--(AZ:AZ="ЗПФ"),--(T:T="кг"),V:V)</f>
        <v>0</v>
      </c>
      <c r="B264" s="73">
        <f>SUMPRODUCT(--(AZ:AZ="ПГП"),--(T:T="кор"),H:H,V:V)+SUMPRODUCT(--(AZ:AZ="ПГП"),--(T:T="кг"),V:V)</f>
        <v>0</v>
      </c>
      <c r="C264" s="73">
        <f>SUMPRODUCT(--(AZ:AZ="КИЗ"),--(T:T="кор"),H:H,V:V)+SUMPRODUCT(--(AZ:AZ="КИЗ"),--(T:T="кг"),V:V)</f>
        <v>0</v>
      </c>
    </row>
  </sheetData>
  <sheetProtection algorithmName="SHA-512" hashValue="M9Gt75nc55/PLsMLSihz01E3ZBCwVpxVENJ4P7+6oLrQzBQJ2e0ZrUihsr0cRSPNcmV2jkO+XKed1dh+aiJaiw==" saltValue="w0qkh0KBeQJmXEvsQDik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6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A143:W143"/>
    <mergeCell ref="D144:E144"/>
    <mergeCell ref="M144:Q144"/>
    <mergeCell ref="M145:S145"/>
    <mergeCell ref="A145:L146"/>
    <mergeCell ref="M146:S146"/>
    <mergeCell ref="A147:W147"/>
    <mergeCell ref="A148:W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A161:W161"/>
    <mergeCell ref="A162:W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A168:W168"/>
    <mergeCell ref="D169:E169"/>
    <mergeCell ref="M169:Q169"/>
    <mergeCell ref="M170:S170"/>
    <mergeCell ref="A170:L171"/>
    <mergeCell ref="M171:S171"/>
    <mergeCell ref="A172:W172"/>
    <mergeCell ref="A173:W173"/>
    <mergeCell ref="D174:E174"/>
    <mergeCell ref="M174:Q174"/>
    <mergeCell ref="M175:S175"/>
    <mergeCell ref="A175:L176"/>
    <mergeCell ref="M176:S176"/>
    <mergeCell ref="A177:W177"/>
    <mergeCell ref="A178:W178"/>
    <mergeCell ref="A179:W179"/>
    <mergeCell ref="D180:E180"/>
    <mergeCell ref="M180:Q180"/>
    <mergeCell ref="M181:S181"/>
    <mergeCell ref="A181:L182"/>
    <mergeCell ref="M182:S182"/>
    <mergeCell ref="A183:W183"/>
    <mergeCell ref="A184:W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A209:W209"/>
    <mergeCell ref="D210:E210"/>
    <mergeCell ref="M210:Q210"/>
    <mergeCell ref="M211:S211"/>
    <mergeCell ref="A211:L212"/>
    <mergeCell ref="M212:S212"/>
    <mergeCell ref="A213:W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M222:S222"/>
    <mergeCell ref="A222:L223"/>
    <mergeCell ref="M223:S223"/>
    <mergeCell ref="A224:W224"/>
    <mergeCell ref="A225:W225"/>
    <mergeCell ref="A226:W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D244:E244"/>
    <mergeCell ref="M244:Q244"/>
    <mergeCell ref="D245:E245"/>
    <mergeCell ref="M245:Q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M251:S251"/>
    <mergeCell ref="A251:L256"/>
    <mergeCell ref="M252:S252"/>
    <mergeCell ref="M253:S253"/>
    <mergeCell ref="M254:S254"/>
    <mergeCell ref="M255:S255"/>
    <mergeCell ref="M256:S256"/>
    <mergeCell ref="C258:R258"/>
    <mergeCell ref="S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U259:U260"/>
    <mergeCell ref="AE259:AE260"/>
    <mergeCell ref="AF259:AF260"/>
    <mergeCell ref="AG259:AG260"/>
    <mergeCell ref="V259:V260"/>
    <mergeCell ref="W259:W260"/>
    <mergeCell ref="X259:X260"/>
    <mergeCell ref="Y259:Y260"/>
    <mergeCell ref="Z259:Z260"/>
    <mergeCell ref="AA259:AA260"/>
    <mergeCell ref="AB259:AB260"/>
    <mergeCell ref="AC259:AC260"/>
    <mergeCell ref="AD259:AD26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324</v>
      </c>
      <c r="H1" s="9"/>
    </row>
    <row r="3" spans="2:8" x14ac:dyDescent="0.2">
      <c r="B3" s="54" t="s">
        <v>325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326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327</v>
      </c>
      <c r="C6" s="54" t="s">
        <v>328</v>
      </c>
      <c r="D6" s="54" t="s">
        <v>329</v>
      </c>
      <c r="E6" s="54" t="s">
        <v>49</v>
      </c>
    </row>
    <row r="7" spans="2:8" x14ac:dyDescent="0.2">
      <c r="B7" s="54" t="s">
        <v>330</v>
      </c>
      <c r="C7" s="54" t="s">
        <v>331</v>
      </c>
      <c r="D7" s="54" t="s">
        <v>332</v>
      </c>
      <c r="E7" s="54" t="s">
        <v>49</v>
      </c>
    </row>
    <row r="9" spans="2:8" x14ac:dyDescent="0.2">
      <c r="B9" s="54" t="s">
        <v>333</v>
      </c>
      <c r="C9" s="54" t="s">
        <v>328</v>
      </c>
      <c r="D9" s="54" t="s">
        <v>49</v>
      </c>
      <c r="E9" s="54" t="s">
        <v>49</v>
      </c>
    </row>
    <row r="11" spans="2:8" x14ac:dyDescent="0.2">
      <c r="B11" s="54" t="s">
        <v>334</v>
      </c>
      <c r="C11" s="54" t="s">
        <v>331</v>
      </c>
      <c r="D11" s="54" t="s">
        <v>49</v>
      </c>
      <c r="E11" s="54" t="s">
        <v>49</v>
      </c>
    </row>
    <row r="13" spans="2:8" x14ac:dyDescent="0.2">
      <c r="B13" s="54" t="s">
        <v>335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336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337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338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339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340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341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342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343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344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345</v>
      </c>
      <c r="C23" s="54" t="s">
        <v>49</v>
      </c>
      <c r="D23" s="54" t="s">
        <v>49</v>
      </c>
      <c r="E23" s="54" t="s">
        <v>49</v>
      </c>
    </row>
  </sheetData>
  <sheetProtection algorithmName="SHA-512" hashValue="F/Iiu0Vu24OuvMaK02FLrEW31O6CmDDMXz7cEvVJlgmmtnvOMFyR+nsekElSDuHddT99DjAcszZIH1aWXtifGA==" saltValue="v4FFWfU2Sk2a1jdb+KX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380</vt:i4>
      </vt:variant>
    </vt:vector>
  </HeadingPairs>
  <TitlesOfParts>
    <vt:vector size="3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2023-10-25T06:40:03Z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