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720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заказа'!$U$268:$U$268</definedName>
    <definedName name="GrossWeightTotalR">'Бланк заказа'!$V$268:$V$268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заказа'!$U$269:$U$269</definedName>
    <definedName name="PalletQtyTotalR">'Бланк заказа'!$V$269:$V$269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1">'Бланк заказа'!$B$45:$B$45</definedName>
    <definedName name="ProductId12">'Бланк заказа'!$B$46:$B$46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заказа'!$B$109:$B$109</definedName>
    <definedName name="ProductId44">'Бланк заказа'!$B$110:$B$110</definedName>
    <definedName name="ProductId45">'Бланк заказа'!$B$111:$B$111</definedName>
    <definedName name="ProductId46">'Бланк заказа'!$B$112:$B$112</definedName>
    <definedName name="ProductId47">'Бланк заказа'!$B$117:$B$117</definedName>
    <definedName name="ProductId48">'Бланк заказа'!$B$118:$B$118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заказа'!$B$125:$B$125</definedName>
    <definedName name="ProductId52">'Бланк заказа'!$B$126:$B$126</definedName>
    <definedName name="ProductId53">'Бланк заказа'!$B$127:$B$127</definedName>
    <definedName name="ProductId54">'Бланк заказа'!$B$128:$B$128</definedName>
    <definedName name="ProductId55">'Бланк заказа'!$B$133:$B$133</definedName>
    <definedName name="ProductId56">'Бланк заказа'!$B$138:$B$138</definedName>
    <definedName name="ProductId57">'Бланк заказа'!$B$139:$B$139</definedName>
    <definedName name="ProductId58">'Бланк заказа'!$B$144:$B$144</definedName>
    <definedName name="ProductId59">'Бланк заказа'!$B$150:$B$150</definedName>
    <definedName name="ProductId6">'Бланк заказа'!$B$32:$B$32</definedName>
    <definedName name="ProductId60">'Бланк заказа'!$B$155:$B$155</definedName>
    <definedName name="ProductId61">'Бланк заказа'!$B$160:$B$160</definedName>
    <definedName name="ProductId62">'Бланк заказа'!$B$161:$B$161</definedName>
    <definedName name="ProductId63">'Бланк заказа'!$B$162:$B$162</definedName>
    <definedName name="ProductId64">'Бланк заказа'!$B$163:$B$163</definedName>
    <definedName name="ProductId65">'Бланк заказа'!$B$167:$B$167</definedName>
    <definedName name="ProductId66">'Бланк заказа'!$B$168:$B$168</definedName>
    <definedName name="ProductId67">'Бланк заказа'!$B$174:$B$174</definedName>
    <definedName name="ProductId68">'Бланк заказа'!$B$175:$B$175</definedName>
    <definedName name="ProductId69">'Бланк заказа'!$B$180:$B$180</definedName>
    <definedName name="ProductId7">'Бланк заказа'!$B$37:$B$37</definedName>
    <definedName name="ProductId70">'Бланк заказа'!$B$185:$B$185</definedName>
    <definedName name="ProductId71">'Бланк заказа'!$B$191:$B$191</definedName>
    <definedName name="ProductId72">'Бланк заказа'!$B$196:$B$196</definedName>
    <definedName name="ProductId73">'Бланк заказа'!$B$201:$B$201</definedName>
    <definedName name="ProductId74">'Бланк заказа'!$B$202:$B$202</definedName>
    <definedName name="ProductId75">'Бланк заказа'!$B$203:$B$203</definedName>
    <definedName name="ProductId76">'Бланк заказа'!$B$204:$B$204</definedName>
    <definedName name="ProductId77">'Бланк заказа'!$B$209:$B$209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заказа'!$B$221:$B$221</definedName>
    <definedName name="ProductId81">'Бланк заказа'!$B$227:$B$227</definedName>
    <definedName name="ProductId82">'Бланк заказа'!$B$232:$B$232</definedName>
    <definedName name="ProductId83">'Бланк заказа'!$B$238:$B$238</definedName>
    <definedName name="ProductId84">'Бланк заказа'!$B$243:$B$243</definedName>
    <definedName name="ProductId85">'Бланк заказа'!$B$247:$B$247</definedName>
    <definedName name="ProductId86">'Бланк заказа'!$B$251:$B$251</definedName>
    <definedName name="ProductId87">'Бланк заказа'!$B$252:$B$252</definedName>
    <definedName name="ProductId88">'Бланк заказа'!$B$253:$B$253</definedName>
    <definedName name="ProductId89">'Бланк заказа'!$B$257:$B$257</definedName>
    <definedName name="ProductId9">'Бланк заказа'!$B$39:$B$39</definedName>
    <definedName name="ProductId90">'Бланк заказа'!$B$258:$B$258</definedName>
    <definedName name="ProductId91">'Бланк заказа'!$B$259:$B$259</definedName>
    <definedName name="ProductId92">'Бланк заказа'!$B$260:$B$260</definedName>
    <definedName name="ProductId93">'Бланк заказа'!$B$261:$B$261</definedName>
    <definedName name="ProductId94">'Бланк заказа'!$B$262:$B$262</definedName>
    <definedName name="ProductId95">'Бланк заказа'!$B$263:$B$263</definedName>
    <definedName name="ProductId96">'Бланк заказа'!$B$264:$B$264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1">'Бланк заказа'!$U$45:$U$45</definedName>
    <definedName name="SalesQty12">'Бланк заказа'!$U$46:$U$46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заказа'!$U$56:$U$56</definedName>
    <definedName name="SalesQty19">'Бланк заказа'!$U$57:$U$57</definedName>
    <definedName name="SalesQty2">'Бланк заказа'!$U$28:$U$28</definedName>
    <definedName name="SalesQty20">'Бланк заказа'!$U$58:$U$58</definedName>
    <definedName name="SalesQty21">'Бланк заказа'!$U$63:$U$63</definedName>
    <definedName name="SalesQty22">'Бланк заказа'!$U$64:$U$64</definedName>
    <definedName name="SalesQty23">'Бланк заказа'!$U$69:$U$69</definedName>
    <definedName name="SalesQty24">'Бланк заказа'!$U$74:$U$74</definedName>
    <definedName name="SalesQty25">'Бланк заказа'!$U$75:$U$75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заказа'!$U$84:$U$84</definedName>
    <definedName name="SalesQty31">'Бланк заказа'!$U$85:$U$85</definedName>
    <definedName name="SalesQty32">'Бланк заказа'!$U$86:$U$86</definedName>
    <definedName name="SalesQty33">'Бланк заказа'!$U$87:$U$87</definedName>
    <definedName name="SalesQty34">'Бланк заказа'!$U$88:$U$88</definedName>
    <definedName name="SalesQty35">'Бланк заказа'!$U$89:$U$89</definedName>
    <definedName name="SalesQty36">'Бланк заказа'!$U$94:$U$94</definedName>
    <definedName name="SalesQty37">'Бланк заказа'!$U$95:$U$95</definedName>
    <definedName name="SalesQty38">'Бланк заказа'!$U$96:$U$96</definedName>
    <definedName name="SalesQty39">'Бланк заказа'!$U$101:$U$101</definedName>
    <definedName name="SalesQty4">'Бланк заказа'!$U$30:$U$30</definedName>
    <definedName name="SalesQty40">'Бланк заказа'!$U$102:$U$102</definedName>
    <definedName name="SalesQty41">'Бланк заказа'!$U$103:$U$103</definedName>
    <definedName name="SalesQty42">'Бланк заказа'!$U$104:$U$104</definedName>
    <definedName name="SalesQty43">'Бланк заказа'!$U$109:$U$109</definedName>
    <definedName name="SalesQty44">'Бланк заказа'!$U$110:$U$110</definedName>
    <definedName name="SalesQty45">'Бланк заказа'!$U$111:$U$111</definedName>
    <definedName name="SalesQty46">'Бланк заказа'!$U$112:$U$112</definedName>
    <definedName name="SalesQty47">'Бланк заказа'!$U$117:$U$117</definedName>
    <definedName name="SalesQty48">'Бланк заказа'!$U$118:$U$118</definedName>
    <definedName name="SalesQty49">'Бланк заказа'!$U$123:$U$123</definedName>
    <definedName name="SalesQty5">'Бланк заказа'!$U$31:$U$31</definedName>
    <definedName name="SalesQty50">'Бланк заказа'!$U$124:$U$124</definedName>
    <definedName name="SalesQty51">'Бланк заказа'!$U$125:$U$125</definedName>
    <definedName name="SalesQty52">'Бланк заказа'!$U$126:$U$126</definedName>
    <definedName name="SalesQty53">'Бланк заказа'!$U$127:$U$127</definedName>
    <definedName name="SalesQty54">'Бланк заказа'!$U$128:$U$128</definedName>
    <definedName name="SalesQty55">'Бланк заказа'!$U$133:$U$133</definedName>
    <definedName name="SalesQty56">'Бланк заказа'!$U$138:$U$138</definedName>
    <definedName name="SalesQty57">'Бланк заказа'!$U$139:$U$139</definedName>
    <definedName name="SalesQty58">'Бланк заказа'!$U$144:$U$144</definedName>
    <definedName name="SalesQty59">'Бланк заказа'!$U$150:$U$150</definedName>
    <definedName name="SalesQty6">'Бланк заказа'!$U$32:$U$32</definedName>
    <definedName name="SalesQty60">'Бланк заказа'!$U$155:$U$155</definedName>
    <definedName name="SalesQty61">'Бланк заказа'!$U$160:$U$160</definedName>
    <definedName name="SalesQty62">'Бланк заказа'!$U$161:$U$161</definedName>
    <definedName name="SalesQty63">'Бланк заказа'!$U$162:$U$162</definedName>
    <definedName name="SalesQty64">'Бланк заказа'!$U$163:$U$163</definedName>
    <definedName name="SalesQty65">'Бланк заказа'!$U$167:$U$167</definedName>
    <definedName name="SalesQty66">'Бланк заказа'!$U$168:$U$168</definedName>
    <definedName name="SalesQty67">'Бланк заказа'!$U$174:$U$174</definedName>
    <definedName name="SalesQty68">'Бланк заказа'!$U$175:$U$175</definedName>
    <definedName name="SalesQty69">'Бланк заказа'!$U$180:$U$180</definedName>
    <definedName name="SalesQty7">'Бланк заказа'!$U$37:$U$37</definedName>
    <definedName name="SalesQty70">'Бланк заказа'!$U$185:$U$185</definedName>
    <definedName name="SalesQty71">'Бланк заказа'!$U$191:$U$191</definedName>
    <definedName name="SalesQty72">'Бланк заказа'!$U$196:$U$196</definedName>
    <definedName name="SalesQty73">'Бланк заказа'!$U$201:$U$201</definedName>
    <definedName name="SalesQty74">'Бланк заказа'!$U$202:$U$202</definedName>
    <definedName name="SalesQty75">'Бланк заказа'!$U$203:$U$203</definedName>
    <definedName name="SalesQty76">'Бланк заказа'!$U$204:$U$204</definedName>
    <definedName name="SalesQty77">'Бланк заказа'!$U$209:$U$209</definedName>
    <definedName name="SalesQty78">'Бланк заказа'!$U$214:$U$214</definedName>
    <definedName name="SalesQty79">'Бланк заказа'!$U$215:$U$215</definedName>
    <definedName name="SalesQty8">'Бланк заказа'!$U$38:$U$38</definedName>
    <definedName name="SalesQty80">'Бланк заказа'!$U$221:$U$221</definedName>
    <definedName name="SalesQty81">'Бланк заказа'!$U$227:$U$227</definedName>
    <definedName name="SalesQty82">'Бланк заказа'!$U$232:$U$232</definedName>
    <definedName name="SalesQty83">'Бланк заказа'!$U$238:$U$238</definedName>
    <definedName name="SalesQty84">'Бланк заказа'!$U$243:$U$243</definedName>
    <definedName name="SalesQty85">'Бланк заказа'!$U$247:$U$247</definedName>
    <definedName name="SalesQty86">'Бланк заказа'!$U$251:$U$251</definedName>
    <definedName name="SalesQty87">'Бланк заказа'!$U$252:$U$252</definedName>
    <definedName name="SalesQty88">'Бланк заказа'!$U$253:$U$253</definedName>
    <definedName name="SalesQty89">'Бланк заказа'!$U$257:$U$257</definedName>
    <definedName name="SalesQty9">'Бланк заказа'!$U$39:$U$39</definedName>
    <definedName name="SalesQty90">'Бланк заказа'!$U$258:$U$258</definedName>
    <definedName name="SalesQty91">'Бланк заказа'!$U$259:$U$259</definedName>
    <definedName name="SalesQty92">'Бланк заказа'!$U$260:$U$260</definedName>
    <definedName name="SalesQty93">'Бланк заказа'!$U$261:$U$261</definedName>
    <definedName name="SalesQty94">'Бланк заказа'!$U$262:$U$262</definedName>
    <definedName name="SalesQty95">'Бланк заказа'!$U$263:$U$263</definedName>
    <definedName name="SalesQty96">'Бланк заказа'!$U$264:$U$264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1">'Бланк заказа'!$V$45:$V$45</definedName>
    <definedName name="SalesRoundBox12">'Бланк заказа'!$V$46:$V$46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заказа'!$V$56:$V$56</definedName>
    <definedName name="SalesRoundBox19">'Бланк заказа'!$V$57:$V$57</definedName>
    <definedName name="SalesRoundBox2">'Бланк заказа'!$V$28:$V$28</definedName>
    <definedName name="SalesRoundBox20">'Бланк заказа'!$V$58:$V$58</definedName>
    <definedName name="SalesRoundBox21">'Бланк заказа'!$V$63:$V$63</definedName>
    <definedName name="SalesRoundBox22">'Бланк заказа'!$V$64:$V$64</definedName>
    <definedName name="SalesRoundBox23">'Бланк заказа'!$V$69:$V$69</definedName>
    <definedName name="SalesRoundBox24">'Бланк заказа'!$V$74:$V$74</definedName>
    <definedName name="SalesRoundBox25">'Бланк заказа'!$V$75:$V$75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заказа'!$V$84:$V$84</definedName>
    <definedName name="SalesRoundBox31">'Бланк заказа'!$V$85:$V$85</definedName>
    <definedName name="SalesRoundBox32">'Бланк заказа'!$V$86:$V$86</definedName>
    <definedName name="SalesRoundBox33">'Бланк заказа'!$V$87:$V$87</definedName>
    <definedName name="SalesRoundBox34">'Бланк заказа'!$V$88:$V$88</definedName>
    <definedName name="SalesRoundBox35">'Бланк заказа'!$V$89:$V$89</definedName>
    <definedName name="SalesRoundBox36">'Бланк заказа'!$V$94:$V$94</definedName>
    <definedName name="SalesRoundBox37">'Бланк заказа'!$V$95:$V$95</definedName>
    <definedName name="SalesRoundBox38">'Бланк заказа'!$V$96:$V$96</definedName>
    <definedName name="SalesRoundBox39">'Бланк заказа'!$V$101:$V$101</definedName>
    <definedName name="SalesRoundBox4">'Бланк заказа'!$V$30:$V$30</definedName>
    <definedName name="SalesRoundBox40">'Бланк заказа'!$V$102:$V$102</definedName>
    <definedName name="SalesRoundBox41">'Бланк заказа'!$V$103:$V$103</definedName>
    <definedName name="SalesRoundBox42">'Бланк заказа'!$V$104:$V$104</definedName>
    <definedName name="SalesRoundBox43">'Бланк заказа'!$V$109:$V$109</definedName>
    <definedName name="SalesRoundBox44">'Бланк заказа'!$V$110:$V$110</definedName>
    <definedName name="SalesRoundBox45">'Бланк заказа'!$V$111:$V$111</definedName>
    <definedName name="SalesRoundBox46">'Бланк заказа'!$V$112:$V$112</definedName>
    <definedName name="SalesRoundBox47">'Бланк заказа'!$V$117:$V$117</definedName>
    <definedName name="SalesRoundBox48">'Бланк заказа'!$V$118:$V$118</definedName>
    <definedName name="SalesRoundBox49">'Бланк заказа'!$V$123:$V$123</definedName>
    <definedName name="SalesRoundBox5">'Бланк заказа'!$V$31:$V$31</definedName>
    <definedName name="SalesRoundBox50">'Бланк заказа'!$V$124:$V$124</definedName>
    <definedName name="SalesRoundBox51">'Бланк заказа'!$V$125:$V$125</definedName>
    <definedName name="SalesRoundBox52">'Бланк заказа'!$V$126:$V$126</definedName>
    <definedName name="SalesRoundBox53">'Бланк заказа'!$V$127:$V$127</definedName>
    <definedName name="SalesRoundBox54">'Бланк заказа'!$V$128:$V$128</definedName>
    <definedName name="SalesRoundBox55">'Бланк заказа'!$V$133:$V$133</definedName>
    <definedName name="SalesRoundBox56">'Бланк заказа'!$V$138:$V$138</definedName>
    <definedName name="SalesRoundBox57">'Бланк заказа'!$V$139:$V$139</definedName>
    <definedName name="SalesRoundBox58">'Бланк заказа'!$V$144:$V$144</definedName>
    <definedName name="SalesRoundBox59">'Бланк заказа'!$V$150:$V$150</definedName>
    <definedName name="SalesRoundBox6">'Бланк заказа'!$V$32:$V$32</definedName>
    <definedName name="SalesRoundBox60">'Бланк заказа'!$V$155:$V$155</definedName>
    <definedName name="SalesRoundBox61">'Бланк заказа'!$V$160:$V$160</definedName>
    <definedName name="SalesRoundBox62">'Бланк заказа'!$V$161:$V$161</definedName>
    <definedName name="SalesRoundBox63">'Бланк заказа'!$V$162:$V$162</definedName>
    <definedName name="SalesRoundBox64">'Бланк заказа'!$V$163:$V$163</definedName>
    <definedName name="SalesRoundBox65">'Бланк заказа'!$V$167:$V$167</definedName>
    <definedName name="SalesRoundBox66">'Бланк заказа'!$V$168:$V$168</definedName>
    <definedName name="SalesRoundBox67">'Бланк заказа'!$V$174:$V$174</definedName>
    <definedName name="SalesRoundBox68">'Бланк заказа'!$V$175:$V$175</definedName>
    <definedName name="SalesRoundBox69">'Бланк заказа'!$V$180:$V$180</definedName>
    <definedName name="SalesRoundBox7">'Бланк заказа'!$V$37:$V$37</definedName>
    <definedName name="SalesRoundBox70">'Бланк заказа'!$V$185:$V$185</definedName>
    <definedName name="SalesRoundBox71">'Бланк заказа'!$V$191:$V$191</definedName>
    <definedName name="SalesRoundBox72">'Бланк заказа'!$V$196:$V$196</definedName>
    <definedName name="SalesRoundBox73">'Бланк заказа'!$V$201:$V$201</definedName>
    <definedName name="SalesRoundBox74">'Бланк заказа'!$V$202:$V$202</definedName>
    <definedName name="SalesRoundBox75">'Бланк заказа'!$V$203:$V$203</definedName>
    <definedName name="SalesRoundBox76">'Бланк заказа'!$V$204:$V$204</definedName>
    <definedName name="SalesRoundBox77">'Бланк заказа'!$V$209:$V$209</definedName>
    <definedName name="SalesRoundBox78">'Бланк заказа'!$V$214:$V$214</definedName>
    <definedName name="SalesRoundBox79">'Бланк заказа'!$V$215:$V$215</definedName>
    <definedName name="SalesRoundBox8">'Бланк заказа'!$V$38:$V$38</definedName>
    <definedName name="SalesRoundBox80">'Бланк заказа'!$V$221:$V$221</definedName>
    <definedName name="SalesRoundBox81">'Бланк заказа'!$V$227:$V$227</definedName>
    <definedName name="SalesRoundBox82">'Бланк заказа'!$V$232:$V$232</definedName>
    <definedName name="SalesRoundBox83">'Бланк заказа'!$V$238:$V$238</definedName>
    <definedName name="SalesRoundBox84">'Бланк заказа'!$V$243:$V$243</definedName>
    <definedName name="SalesRoundBox85">'Бланк заказа'!$V$247:$V$247</definedName>
    <definedName name="SalesRoundBox86">'Бланк заказа'!$V$251:$V$251</definedName>
    <definedName name="SalesRoundBox87">'Бланк заказа'!$V$252:$V$252</definedName>
    <definedName name="SalesRoundBox88">'Бланк заказа'!$V$253:$V$253</definedName>
    <definedName name="SalesRoundBox89">'Бланк заказа'!$V$257:$V$257</definedName>
    <definedName name="SalesRoundBox9">'Бланк заказа'!$V$39:$V$39</definedName>
    <definedName name="SalesRoundBox90">'Бланк заказа'!$V$258:$V$258</definedName>
    <definedName name="SalesRoundBox91">'Бланк заказа'!$V$259:$V$259</definedName>
    <definedName name="SalesRoundBox92">'Бланк заказа'!$V$260:$V$260</definedName>
    <definedName name="SalesRoundBox93">'Бланк заказа'!$V$261:$V$261</definedName>
    <definedName name="SalesRoundBox94">'Бланк заказа'!$V$262:$V$262</definedName>
    <definedName name="SalesRoundBox95">'Бланк заказа'!$V$263:$V$263</definedName>
    <definedName name="SalesRoundBox96">'Бланк заказа'!$V$264:$V$264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1">'Бланк заказа'!$T$45:$T$45</definedName>
    <definedName name="UnitOfMeasure12">'Бланк заказа'!$T$46:$T$46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заказа'!$T$56:$T$56</definedName>
    <definedName name="UnitOfMeasure19">'Бланк заказа'!$T$57:$T$57</definedName>
    <definedName name="UnitOfMeasure2">'Бланк заказа'!$T$28:$T$28</definedName>
    <definedName name="UnitOfMeasure20">'Бланк заказа'!$T$58:$T$58</definedName>
    <definedName name="UnitOfMeasure21">'Бланк заказа'!$T$63:$T$63</definedName>
    <definedName name="UnitOfMeasure22">'Бланк заказа'!$T$64:$T$64</definedName>
    <definedName name="UnitOfMeasure23">'Бланк заказа'!$T$69:$T$69</definedName>
    <definedName name="UnitOfMeasure24">'Бланк заказа'!$T$74:$T$74</definedName>
    <definedName name="UnitOfMeasure25">'Бланк заказа'!$T$75:$T$75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заказа'!$T$84:$T$84</definedName>
    <definedName name="UnitOfMeasure31">'Бланк заказа'!$T$85:$T$85</definedName>
    <definedName name="UnitOfMeasure32">'Бланк заказа'!$T$86:$T$86</definedName>
    <definedName name="UnitOfMeasure33">'Бланк заказа'!$T$87:$T$87</definedName>
    <definedName name="UnitOfMeasure34">'Бланк заказа'!$T$88:$T$88</definedName>
    <definedName name="UnitOfMeasure35">'Бланк заказа'!$T$89:$T$89</definedName>
    <definedName name="UnitOfMeasure36">'Бланк заказа'!$T$94:$T$94</definedName>
    <definedName name="UnitOfMeasure37">'Бланк заказа'!$T$95:$T$95</definedName>
    <definedName name="UnitOfMeasure38">'Бланк заказа'!$T$96:$T$96</definedName>
    <definedName name="UnitOfMeasure39">'Бланк заказа'!$T$101:$T$101</definedName>
    <definedName name="UnitOfMeasure4">'Бланк заказа'!$T$30:$T$30</definedName>
    <definedName name="UnitOfMeasure40">'Бланк заказа'!$T$102:$T$102</definedName>
    <definedName name="UnitOfMeasure41">'Бланк заказа'!$T$103:$T$103</definedName>
    <definedName name="UnitOfMeasure42">'Бланк заказа'!$T$104:$T$104</definedName>
    <definedName name="UnitOfMeasure43">'Бланк заказа'!$T$109:$T$109</definedName>
    <definedName name="UnitOfMeasure44">'Бланк заказа'!$T$110:$T$110</definedName>
    <definedName name="UnitOfMeasure45">'Бланк заказа'!$T$111:$T$111</definedName>
    <definedName name="UnitOfMeasure46">'Бланк заказа'!$T$112:$T$112</definedName>
    <definedName name="UnitOfMeasure47">'Бланк заказа'!$T$117:$T$117</definedName>
    <definedName name="UnitOfMeasure48">'Бланк заказа'!$T$118:$T$118</definedName>
    <definedName name="UnitOfMeasure49">'Бланк заказа'!$T$123:$T$123</definedName>
    <definedName name="UnitOfMeasure5">'Бланк заказа'!$T$31:$T$31</definedName>
    <definedName name="UnitOfMeasure50">'Бланк заказа'!$T$124:$T$124</definedName>
    <definedName name="UnitOfMeasure51">'Бланк заказа'!$T$125:$T$125</definedName>
    <definedName name="UnitOfMeasure52">'Бланк заказа'!$T$126:$T$126</definedName>
    <definedName name="UnitOfMeasure53">'Бланк заказа'!$T$127:$T$127</definedName>
    <definedName name="UnitOfMeasure54">'Бланк заказа'!$T$128:$T$128</definedName>
    <definedName name="UnitOfMeasure55">'Бланк заказа'!$T$133:$T$133</definedName>
    <definedName name="UnitOfMeasure56">'Бланк заказа'!$T$138:$T$138</definedName>
    <definedName name="UnitOfMeasure57">'Бланк заказа'!$T$139:$T$139</definedName>
    <definedName name="UnitOfMeasure58">'Бланк заказа'!$T$144:$T$144</definedName>
    <definedName name="UnitOfMeasure59">'Бланк заказа'!$T$150:$T$150</definedName>
    <definedName name="UnitOfMeasure6">'Бланк заказа'!$T$32:$T$32</definedName>
    <definedName name="UnitOfMeasure60">'Бланк заказа'!$T$155:$T$155</definedName>
    <definedName name="UnitOfMeasure61">'Бланк заказа'!$T$160:$T$160</definedName>
    <definedName name="UnitOfMeasure62">'Бланк заказа'!$T$161:$T$161</definedName>
    <definedName name="UnitOfMeasure63">'Бланк заказа'!$T$162:$T$162</definedName>
    <definedName name="UnitOfMeasure64">'Бланк заказа'!$T$163:$T$163</definedName>
    <definedName name="UnitOfMeasure65">'Бланк заказа'!$T$167:$T$167</definedName>
    <definedName name="UnitOfMeasure66">'Бланк заказа'!$T$168:$T$168</definedName>
    <definedName name="UnitOfMeasure67">'Бланк заказа'!$T$174:$T$174</definedName>
    <definedName name="UnitOfMeasure68">'Бланк заказа'!$T$175:$T$175</definedName>
    <definedName name="UnitOfMeasure69">'Бланк заказа'!$T$180:$T$180</definedName>
    <definedName name="UnitOfMeasure7">'Бланк заказа'!$T$37:$T$37</definedName>
    <definedName name="UnitOfMeasure70">'Бланк заказа'!$T$185:$T$185</definedName>
    <definedName name="UnitOfMeasure71">'Бланк заказа'!$T$191:$T$191</definedName>
    <definedName name="UnitOfMeasure72">'Бланк заказа'!$T$196:$T$196</definedName>
    <definedName name="UnitOfMeasure73">'Бланк заказа'!$T$201:$T$201</definedName>
    <definedName name="UnitOfMeasure74">'Бланк заказа'!$T$202:$T$202</definedName>
    <definedName name="UnitOfMeasure75">'Бланк заказа'!$T$203:$T$203</definedName>
    <definedName name="UnitOfMeasure76">'Бланк заказа'!$T$204:$T$204</definedName>
    <definedName name="UnitOfMeasure77">'Бланк заказа'!$T$209:$T$209</definedName>
    <definedName name="UnitOfMeasure78">'Бланк заказа'!$T$214:$T$214</definedName>
    <definedName name="UnitOfMeasure79">'Бланк заказа'!$T$215:$T$215</definedName>
    <definedName name="UnitOfMeasure8">'Бланк заказа'!$T$38:$T$38</definedName>
    <definedName name="UnitOfMeasure80">'Бланк заказа'!$T$221:$T$221</definedName>
    <definedName name="UnitOfMeasure81">'Бланк заказа'!$T$227:$T$227</definedName>
    <definedName name="UnitOfMeasure82">'Бланк заказа'!$T$232:$T$232</definedName>
    <definedName name="UnitOfMeasure83">'Бланк заказа'!$T$238:$T$238</definedName>
    <definedName name="UnitOfMeasure84">'Бланк заказа'!$T$243:$T$243</definedName>
    <definedName name="UnitOfMeasure85">'Бланк заказа'!$T$247:$T$247</definedName>
    <definedName name="UnitOfMeasure86">'Бланк заказа'!$T$251:$T$251</definedName>
    <definedName name="UnitOfMeasure87">'Бланк заказа'!$T$252:$T$252</definedName>
    <definedName name="UnitOfMeasure88">'Бланк заказа'!$T$253:$T$253</definedName>
    <definedName name="UnitOfMeasure89">'Бланк заказа'!$T$257:$T$257</definedName>
    <definedName name="UnitOfMeasure9">'Бланк заказа'!$T$39:$T$39</definedName>
    <definedName name="UnitOfMeasure90">'Бланк заказа'!$T$258:$T$258</definedName>
    <definedName name="UnitOfMeasure91">'Бланк заказа'!$T$259:$T$259</definedName>
    <definedName name="UnitOfMeasure92">'Бланк заказа'!$T$260:$T$260</definedName>
    <definedName name="UnitOfMeasure93">'Бланк заказа'!$T$261:$T$261</definedName>
    <definedName name="UnitOfMeasure94">'Бланк заказа'!$T$262:$T$262</definedName>
    <definedName name="UnitOfMeasure95">'Бланк заказа'!$T$263:$T$263</definedName>
    <definedName name="UnitOfMeasure96">'Бланк заказа'!$T$264:$T$264</definedName>
    <definedName name="UnloadAddress">'Бланк заказа'!$D$8</definedName>
    <definedName name="UnloadAdressList0001">Setting!$B$8:$B$8</definedName>
  </definedNames>
  <calcPr calcId="162913"/>
</workbook>
</file>

<file path=xl/calcChain.xml><?xml version="1.0" encoding="utf-8"?>
<calcChain xmlns="http://schemas.openxmlformats.org/spreadsheetml/2006/main">
  <c r="AH277" i="2" l="1"/>
  <c r="AG277" i="2"/>
  <c r="AF277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B277" i="2"/>
  <c r="U269" i="2"/>
  <c r="U268" i="2"/>
  <c r="U270" i="2" s="1"/>
  <c r="U266" i="2"/>
  <c r="U265" i="2"/>
  <c r="W264" i="2"/>
  <c r="V264" i="2"/>
  <c r="W263" i="2"/>
  <c r="V263" i="2"/>
  <c r="W262" i="2"/>
  <c r="V262" i="2"/>
  <c r="W261" i="2"/>
  <c r="V261" i="2"/>
  <c r="W260" i="2"/>
  <c r="V260" i="2"/>
  <c r="W259" i="2"/>
  <c r="W265" i="2" s="1"/>
  <c r="V259" i="2"/>
  <c r="V265" i="2" s="1"/>
  <c r="W258" i="2"/>
  <c r="V258" i="2"/>
  <c r="W257" i="2"/>
  <c r="V257" i="2"/>
  <c r="V266" i="2" s="1"/>
  <c r="U255" i="2"/>
  <c r="U254" i="2"/>
  <c r="W253" i="2"/>
  <c r="V253" i="2"/>
  <c r="W252" i="2"/>
  <c r="V252" i="2"/>
  <c r="W251" i="2"/>
  <c r="W254" i="2" s="1"/>
  <c r="V251" i="2"/>
  <c r="V255" i="2" s="1"/>
  <c r="U249" i="2"/>
  <c r="U248" i="2"/>
  <c r="W247" i="2"/>
  <c r="W248" i="2" s="1"/>
  <c r="V247" i="2"/>
  <c r="V249" i="2" s="1"/>
  <c r="V245" i="2"/>
  <c r="U245" i="2"/>
  <c r="U244" i="2"/>
  <c r="W243" i="2"/>
  <c r="W244" i="2" s="1"/>
  <c r="V243" i="2"/>
  <c r="V244" i="2" s="1"/>
  <c r="U240" i="2"/>
  <c r="U239" i="2"/>
  <c r="W238" i="2"/>
  <c r="W239" i="2" s="1"/>
  <c r="V238" i="2"/>
  <c r="V239" i="2" s="1"/>
  <c r="U234" i="2"/>
  <c r="W233" i="2"/>
  <c r="U233" i="2"/>
  <c r="W232" i="2"/>
  <c r="V232" i="2"/>
  <c r="V234" i="2" s="1"/>
  <c r="M232" i="2"/>
  <c r="V229" i="2"/>
  <c r="U229" i="2"/>
  <c r="W228" i="2"/>
  <c r="V228" i="2"/>
  <c r="U228" i="2"/>
  <c r="W227" i="2"/>
  <c r="V227" i="2"/>
  <c r="M227" i="2"/>
  <c r="U223" i="2"/>
  <c r="U222" i="2"/>
  <c r="W221" i="2"/>
  <c r="W222" i="2" s="1"/>
  <c r="V221" i="2"/>
  <c r="V223" i="2" s="1"/>
  <c r="M221" i="2"/>
  <c r="U217" i="2"/>
  <c r="U216" i="2"/>
  <c r="W215" i="2"/>
  <c r="V215" i="2"/>
  <c r="M215" i="2"/>
  <c r="W214" i="2"/>
  <c r="W216" i="2" s="1"/>
  <c r="V214" i="2"/>
  <c r="V217" i="2" s="1"/>
  <c r="M214" i="2"/>
  <c r="V211" i="2"/>
  <c r="U211" i="2"/>
  <c r="W210" i="2"/>
  <c r="V210" i="2"/>
  <c r="U210" i="2"/>
  <c r="W209" i="2"/>
  <c r="V209" i="2"/>
  <c r="U206" i="2"/>
  <c r="U205" i="2"/>
  <c r="W204" i="2"/>
  <c r="V204" i="2"/>
  <c r="M204" i="2"/>
  <c r="W203" i="2"/>
  <c r="V203" i="2"/>
  <c r="M203" i="2"/>
  <c r="W202" i="2"/>
  <c r="V202" i="2"/>
  <c r="M202" i="2"/>
  <c r="W201" i="2"/>
  <c r="W205" i="2" s="1"/>
  <c r="V201" i="2"/>
  <c r="V205" i="2" s="1"/>
  <c r="M201" i="2"/>
  <c r="V198" i="2"/>
  <c r="U198" i="2"/>
  <c r="W197" i="2"/>
  <c r="V197" i="2"/>
  <c r="U197" i="2"/>
  <c r="W196" i="2"/>
  <c r="V196" i="2"/>
  <c r="V193" i="2"/>
  <c r="U193" i="2"/>
  <c r="V192" i="2"/>
  <c r="U192" i="2"/>
  <c r="W191" i="2"/>
  <c r="W192" i="2" s="1"/>
  <c r="V191" i="2"/>
  <c r="M191" i="2"/>
  <c r="U187" i="2"/>
  <c r="W186" i="2"/>
  <c r="U186" i="2"/>
  <c r="W185" i="2"/>
  <c r="V185" i="2"/>
  <c r="V187" i="2" s="1"/>
  <c r="V182" i="2"/>
  <c r="U182" i="2"/>
  <c r="W181" i="2"/>
  <c r="V181" i="2"/>
  <c r="U181" i="2"/>
  <c r="W180" i="2"/>
  <c r="V180" i="2"/>
  <c r="M180" i="2"/>
  <c r="U177" i="2"/>
  <c r="U176" i="2"/>
  <c r="W175" i="2"/>
  <c r="V175" i="2"/>
  <c r="V176" i="2" s="1"/>
  <c r="M175" i="2"/>
  <c r="W174" i="2"/>
  <c r="W176" i="2" s="1"/>
  <c r="V174" i="2"/>
  <c r="V177" i="2" s="1"/>
  <c r="M174" i="2"/>
  <c r="U170" i="2"/>
  <c r="U169" i="2"/>
  <c r="W168" i="2"/>
  <c r="W169" i="2" s="1"/>
  <c r="V168" i="2"/>
  <c r="M168" i="2"/>
  <c r="W167" i="2"/>
  <c r="V167" i="2"/>
  <c r="V170" i="2" s="1"/>
  <c r="M167" i="2"/>
  <c r="U165" i="2"/>
  <c r="U164" i="2"/>
  <c r="W163" i="2"/>
  <c r="V163" i="2"/>
  <c r="M163" i="2"/>
  <c r="W162" i="2"/>
  <c r="V162" i="2"/>
  <c r="M162" i="2"/>
  <c r="W161" i="2"/>
  <c r="V161" i="2"/>
  <c r="M161" i="2"/>
  <c r="W160" i="2"/>
  <c r="W164" i="2" s="1"/>
  <c r="V160" i="2"/>
  <c r="V165" i="2" s="1"/>
  <c r="M160" i="2"/>
  <c r="V157" i="2"/>
  <c r="U157" i="2"/>
  <c r="W156" i="2"/>
  <c r="V156" i="2"/>
  <c r="U156" i="2"/>
  <c r="W155" i="2"/>
  <c r="V155" i="2"/>
  <c r="M155" i="2"/>
  <c r="U152" i="2"/>
  <c r="U151" i="2"/>
  <c r="W150" i="2"/>
  <c r="W151" i="2" s="1"/>
  <c r="V150" i="2"/>
  <c r="V151" i="2" s="1"/>
  <c r="M150" i="2"/>
  <c r="U146" i="2"/>
  <c r="W145" i="2"/>
  <c r="U145" i="2"/>
  <c r="W144" i="2"/>
  <c r="V144" i="2"/>
  <c r="V146" i="2" s="1"/>
  <c r="M144" i="2"/>
  <c r="V141" i="2"/>
  <c r="U141" i="2"/>
  <c r="W140" i="2"/>
  <c r="V140" i="2"/>
  <c r="U140" i="2"/>
  <c r="W139" i="2"/>
  <c r="V139" i="2"/>
  <c r="M139" i="2"/>
  <c r="W138" i="2"/>
  <c r="V138" i="2"/>
  <c r="M138" i="2"/>
  <c r="V135" i="2"/>
  <c r="U135" i="2"/>
  <c r="W134" i="2"/>
  <c r="V134" i="2"/>
  <c r="U134" i="2"/>
  <c r="W133" i="2"/>
  <c r="V133" i="2"/>
  <c r="M133" i="2"/>
  <c r="U130" i="2"/>
  <c r="U129" i="2"/>
  <c r="W128" i="2"/>
  <c r="V128" i="2"/>
  <c r="M128" i="2"/>
  <c r="W127" i="2"/>
  <c r="V127" i="2"/>
  <c r="M127" i="2"/>
  <c r="W126" i="2"/>
  <c r="V126" i="2"/>
  <c r="M126" i="2"/>
  <c r="W125" i="2"/>
  <c r="V125" i="2"/>
  <c r="M125" i="2"/>
  <c r="W124" i="2"/>
  <c r="V124" i="2"/>
  <c r="W123" i="2"/>
  <c r="W129" i="2" s="1"/>
  <c r="V123" i="2"/>
  <c r="V130" i="2" s="1"/>
  <c r="M123" i="2"/>
  <c r="U120" i="2"/>
  <c r="U119" i="2"/>
  <c r="W118" i="2"/>
  <c r="V118" i="2"/>
  <c r="M118" i="2"/>
  <c r="W117" i="2"/>
  <c r="W119" i="2" s="1"/>
  <c r="V117" i="2"/>
  <c r="V120" i="2" s="1"/>
  <c r="M117" i="2"/>
  <c r="U114" i="2"/>
  <c r="U113" i="2"/>
  <c r="W112" i="2"/>
  <c r="V112" i="2"/>
  <c r="M112" i="2"/>
  <c r="W111" i="2"/>
  <c r="V111" i="2"/>
  <c r="M111" i="2"/>
  <c r="W110" i="2"/>
  <c r="V110" i="2"/>
  <c r="V114" i="2" s="1"/>
  <c r="M110" i="2"/>
  <c r="W109" i="2"/>
  <c r="W113" i="2" s="1"/>
  <c r="V109" i="2"/>
  <c r="V113" i="2" s="1"/>
  <c r="M109" i="2"/>
  <c r="U106" i="2"/>
  <c r="U105" i="2"/>
  <c r="W104" i="2"/>
  <c r="V104" i="2"/>
  <c r="V105" i="2" s="1"/>
  <c r="W103" i="2"/>
  <c r="V103" i="2"/>
  <c r="W102" i="2"/>
  <c r="W105" i="2" s="1"/>
  <c r="V102" i="2"/>
  <c r="W101" i="2"/>
  <c r="V101" i="2"/>
  <c r="V106" i="2" s="1"/>
  <c r="V98" i="2"/>
  <c r="U98" i="2"/>
  <c r="V97" i="2"/>
  <c r="U97" i="2"/>
  <c r="W96" i="2"/>
  <c r="W97" i="2" s="1"/>
  <c r="V96" i="2"/>
  <c r="M96" i="2"/>
  <c r="W95" i="2"/>
  <c r="V95" i="2"/>
  <c r="M95" i="2"/>
  <c r="W94" i="2"/>
  <c r="V94" i="2"/>
  <c r="M94" i="2"/>
  <c r="U91" i="2"/>
  <c r="U90" i="2"/>
  <c r="W89" i="2"/>
  <c r="V89" i="2"/>
  <c r="M89" i="2"/>
  <c r="W88" i="2"/>
  <c r="V88" i="2"/>
  <c r="M88" i="2"/>
  <c r="W87" i="2"/>
  <c r="V87" i="2"/>
  <c r="M87" i="2"/>
  <c r="W86" i="2"/>
  <c r="V86" i="2"/>
  <c r="M86" i="2"/>
  <c r="W85" i="2"/>
  <c r="V85" i="2"/>
  <c r="M85" i="2"/>
  <c r="W84" i="2"/>
  <c r="V84" i="2"/>
  <c r="M84" i="2"/>
  <c r="W83" i="2"/>
  <c r="V83" i="2"/>
  <c r="M83" i="2"/>
  <c r="W82" i="2"/>
  <c r="W90" i="2" s="1"/>
  <c r="V82" i="2"/>
  <c r="V90" i="2" s="1"/>
  <c r="M82" i="2"/>
  <c r="W81" i="2"/>
  <c r="V81" i="2"/>
  <c r="M81" i="2"/>
  <c r="W80" i="2"/>
  <c r="V80" i="2"/>
  <c r="M80" i="2"/>
  <c r="V77" i="2"/>
  <c r="U77" i="2"/>
  <c r="W76" i="2"/>
  <c r="V76" i="2"/>
  <c r="U76" i="2"/>
  <c r="W75" i="2"/>
  <c r="V75" i="2"/>
  <c r="M75" i="2"/>
  <c r="W74" i="2"/>
  <c r="V74" i="2"/>
  <c r="M74" i="2"/>
  <c r="V71" i="2"/>
  <c r="U71" i="2"/>
  <c r="V70" i="2"/>
  <c r="U70" i="2"/>
  <c r="U271" i="2" s="1"/>
  <c r="W69" i="2"/>
  <c r="W70" i="2" s="1"/>
  <c r="V69" i="2"/>
  <c r="M69" i="2"/>
  <c r="U66" i="2"/>
  <c r="U65" i="2"/>
  <c r="W64" i="2"/>
  <c r="V64" i="2"/>
  <c r="W63" i="2"/>
  <c r="W65" i="2" s="1"/>
  <c r="V63" i="2"/>
  <c r="V66" i="2" s="1"/>
  <c r="V60" i="2"/>
  <c r="U60" i="2"/>
  <c r="U59" i="2"/>
  <c r="W58" i="2"/>
  <c r="V58" i="2"/>
  <c r="W57" i="2"/>
  <c r="V57" i="2"/>
  <c r="M57" i="2"/>
  <c r="W56" i="2"/>
  <c r="V56" i="2"/>
  <c r="W55" i="2"/>
  <c r="V55" i="2"/>
  <c r="M55" i="2"/>
  <c r="W54" i="2"/>
  <c r="V54" i="2"/>
  <c r="W53" i="2"/>
  <c r="V53" i="2"/>
  <c r="W52" i="2"/>
  <c r="V52" i="2"/>
  <c r="W51" i="2"/>
  <c r="W59" i="2" s="1"/>
  <c r="V51" i="2"/>
  <c r="V59" i="2" s="1"/>
  <c r="M51" i="2"/>
  <c r="V48" i="2"/>
  <c r="U48" i="2"/>
  <c r="U47" i="2"/>
  <c r="W46" i="2"/>
  <c r="V46" i="2"/>
  <c r="M46" i="2"/>
  <c r="W45" i="2"/>
  <c r="W47" i="2" s="1"/>
  <c r="V45" i="2"/>
  <c r="V47" i="2" s="1"/>
  <c r="M45" i="2"/>
  <c r="V42" i="2"/>
  <c r="U42" i="2"/>
  <c r="U41" i="2"/>
  <c r="W40" i="2"/>
  <c r="V40" i="2"/>
  <c r="M40" i="2"/>
  <c r="W39" i="2"/>
  <c r="V39" i="2"/>
  <c r="M39" i="2"/>
  <c r="W38" i="2"/>
  <c r="V38" i="2"/>
  <c r="V41" i="2" s="1"/>
  <c r="W37" i="2"/>
  <c r="W41" i="2" s="1"/>
  <c r="V37" i="2"/>
  <c r="M37" i="2"/>
  <c r="U34" i="2"/>
  <c r="U33" i="2"/>
  <c r="W32" i="2"/>
  <c r="V32" i="2"/>
  <c r="M32" i="2"/>
  <c r="W31" i="2"/>
  <c r="V31" i="2"/>
  <c r="M31" i="2"/>
  <c r="W30" i="2"/>
  <c r="V30" i="2"/>
  <c r="M30" i="2"/>
  <c r="W29" i="2"/>
  <c r="V29" i="2"/>
  <c r="M29" i="2"/>
  <c r="W28" i="2"/>
  <c r="W33" i="2" s="1"/>
  <c r="V28" i="2"/>
  <c r="V34" i="2" s="1"/>
  <c r="V24" i="2"/>
  <c r="U24" i="2"/>
  <c r="U267" i="2" s="1"/>
  <c r="W23" i="2"/>
  <c r="V23" i="2"/>
  <c r="U23" i="2"/>
  <c r="W22" i="2"/>
  <c r="V22" i="2"/>
  <c r="V269" i="2" s="1"/>
  <c r="M22" i="2"/>
  <c r="H10" i="2"/>
  <c r="A9" i="2"/>
  <c r="A10" i="2" s="1"/>
  <c r="D7" i="2"/>
  <c r="N6" i="2"/>
  <c r="M2" i="2"/>
  <c r="W272" i="2" l="1"/>
  <c r="V169" i="2"/>
  <c r="V222" i="2"/>
  <c r="V254" i="2"/>
  <c r="V91" i="2"/>
  <c r="V267" i="2" s="1"/>
  <c r="V129" i="2"/>
  <c r="V164" i="2"/>
  <c r="V206" i="2"/>
  <c r="V248" i="2"/>
  <c r="F9" i="2"/>
  <c r="H9" i="2"/>
  <c r="J9" i="2"/>
  <c r="F10" i="2"/>
  <c r="V186" i="2"/>
  <c r="V240" i="2"/>
  <c r="V65" i="2"/>
  <c r="V119" i="2"/>
  <c r="V152" i="2"/>
  <c r="V33" i="2"/>
  <c r="V145" i="2"/>
  <c r="V216" i="2"/>
  <c r="V233" i="2"/>
  <c r="V268" i="2"/>
  <c r="V270" i="2" s="1"/>
  <c r="V271" i="2" l="1"/>
  <c r="C280" i="2"/>
  <c r="B280" i="2"/>
  <c r="A280" i="2"/>
</calcChain>
</file>

<file path=xl/sharedStrings.xml><?xml version="1.0" encoding="utf-8"?>
<sst xmlns="http://schemas.openxmlformats.org/spreadsheetml/2006/main" count="1331" uniqueCount="369">
  <si>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</si>
  <si>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</si>
  <si>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</si>
  <si>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</si>
  <si>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</si>
  <si>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</si>
  <si>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</si>
  <si>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</si>
  <si>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</si>
  <si>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</si>
  <si>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</si>
  <si>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</si>
  <si>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</si>
  <si>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</si>
  <si>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</si>
  <si>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</si>
  <si>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</si>
  <si>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</si>
  <si>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</si>
  <si>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</si>
  <si>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</si>
  <si>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</si>
  <si>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</si>
  <si>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</si>
  <si>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</si>
  <si>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</si>
  <si>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</si>
  <si>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</si>
  <si>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</si>
  <si>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</si>
  <si>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</si>
  <si>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</si>
  <si>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</si>
  <si>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</si>
  <si>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</si>
  <si>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</si>
  <si>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</si>
  <si>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</si>
  <si>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</si>
  <si>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</si>
  <si>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</si>
  <si>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</si>
  <si>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</si>
  <si>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</si>
  <si>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</si>
  <si>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</si>
  <si>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</si>
  <si>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</si>
  <si>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</si>
  <si>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</si>
  <si>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</si>
  <si>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</si>
  <si>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</si>
  <si>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</si>
  <si>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</si>
  <si>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</si>
  <si>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</si>
  <si>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</si>
  <si>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</si>
  <si>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</si>
  <si>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</si>
  <si>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</si>
  <si>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</si>
  <si>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</si>
  <si>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</si>
  <si>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</si>
  <si>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</si>
  <si>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</si>
  <si>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</si>
  <si>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ЗПФ</t>
  </si>
  <si>
    <t>25.10.2023</t>
  </si>
  <si>
    <t>24.10.2023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</si>
  <si>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</si>
  <si>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</si>
  <si>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</si>
  <si>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</si>
  <si>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</si>
  <si>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</si>
  <si>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Крым Респ, Симферополь г, Данилова ул, д. 43В, лит В, офис 4</t>
  </si>
  <si>
    <t>295021Российская Федерация, Крым Респ, Симферополь г, Данилова ул, д. 43В, лит В, офис 4</t>
  </si>
  <si>
    <t>Ядрена копоть</t>
  </si>
  <si>
    <t>Пельмени</t>
  </si>
  <si>
    <t>SU002224</t>
  </si>
  <si>
    <t>P002410</t>
  </si>
  <si>
    <t>МГ</t>
  </si>
  <si>
    <t>Наггетсы ГШ</t>
  </si>
  <si>
    <t>Наггетсы</t>
  </si>
  <si>
    <t>SU002898</t>
  </si>
  <si>
    <t>P003332</t>
  </si>
  <si>
    <t>Нагетосы «Сочная курочка» Фикс.вес 0,25 Лоток ТМ «Горячая штучка»</t>
  </si>
  <si>
    <t>ПГП</t>
  </si>
  <si>
    <t>Новинка</t>
  </si>
  <si>
    <t>SU002761</t>
  </si>
  <si>
    <t>P003144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</si>
  <si>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</si>
  <si>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</si>
  <si>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</si>
  <si>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</si>
  <si>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</si>
  <si>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</si>
  <si>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</si>
  <si>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</si>
  <si>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</si>
  <si>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</si>
  <si>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</si>
  <si>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</si>
  <si>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</si>
  <si>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</si>
  <si>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</si>
  <si>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</si>
  <si>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</si>
  <si>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</si>
  <si>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</si>
  <si>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</si>
  <si>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</si>
  <si>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</si>
  <si>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</si>
  <si>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</si>
  <si>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</si>
  <si>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</si>
  <si>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</si>
  <si>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</si>
  <si>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</si>
  <si>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</si>
  <si>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</si>
  <si>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</si>
  <si>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</si>
  <si>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</si>
  <si>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P003251</t>
  </si>
  <si>
    <t>SU002625</t>
  </si>
  <si>
    <t>P003679</t>
  </si>
  <si>
    <t>Пельмени «Бигбули с мясом» 0,43 Сфера ТМ «Горячая штучка»</t>
  </si>
  <si>
    <t>SU002624</t>
  </si>
  <si>
    <t>P002962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</si>
  <si>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</si>
  <si>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</si>
  <si>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</si>
  <si>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</si>
  <si>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</si>
  <si>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</si>
  <si>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</si>
  <si>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</si>
  <si>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</si>
  <si>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</si>
  <si>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</si>
  <si>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</si>
  <si>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</si>
  <si>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</si>
  <si>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</si>
  <si>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</si>
  <si>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</si>
  <si>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</si>
  <si>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</si>
  <si>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</si>
  <si>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SU002425</t>
  </si>
  <si>
    <t>P002706</t>
  </si>
  <si>
    <t>SU002426</t>
  </si>
  <si>
    <t>P002709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</si>
  <si>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</si>
  <si>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</si>
  <si>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</si>
  <si>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</si>
  <si>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</si>
  <si>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</si>
  <si>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</si>
  <si>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</si>
  <si>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</si>
  <si>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</si>
  <si>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</si>
  <si>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</si>
  <si>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</si>
  <si>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</si>
  <si>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SU002422</t>
  </si>
  <si>
    <t>P002703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</si>
  <si>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</si>
  <si>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</si>
  <si>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</si>
  <si>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</si>
  <si>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</si>
  <si>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</si>
  <si>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</si>
  <si>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</si>
  <si>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</si>
  <si>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</si>
  <si>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</si>
  <si>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</si>
  <si>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</si>
  <si>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</si>
  <si>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</si>
  <si>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</si>
  <si>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</si>
  <si>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</si>
  <si>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</si>
  <si>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</si>
  <si>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</si>
  <si>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</si>
  <si>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</si>
  <si>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SU002432</t>
  </si>
  <si>
    <t>P002725</t>
  </si>
  <si>
    <t>SU002430</t>
  </si>
  <si>
    <t>P002714</t>
  </si>
  <si>
    <t>SU002561</t>
  </si>
  <si>
    <t>P002884</t>
  </si>
  <si>
    <t>Хотстеры</t>
  </si>
  <si>
    <t>SU002565</t>
  </si>
  <si>
    <t>P002877</t>
  </si>
  <si>
    <t>SU002423</t>
  </si>
  <si>
    <t>P002715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</si>
  <si>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</si>
  <si>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</si>
  <si>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</si>
  <si>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</si>
  <si>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</si>
  <si>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</si>
  <si>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</si>
  <si>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</si>
  <si>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</si>
  <si>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SU002434</t>
  </si>
  <si>
    <t>P002713</t>
  </si>
  <si>
    <t>SU002436</t>
  </si>
  <si>
    <t>P002716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</si>
  <si>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</si>
  <si>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</si>
  <si>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</si>
  <si>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</si>
  <si>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</si>
  <si>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</si>
  <si>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</si>
  <si>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</si>
  <si>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</si>
  <si>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SU002177</t>
  </si>
  <si>
    <t>P002299</t>
  </si>
  <si>
    <t>Чебуманы</t>
  </si>
  <si>
    <t>SU002289</t>
  </si>
  <si>
    <t>P002492</t>
  </si>
  <si>
    <t>No Name</t>
  </si>
  <si>
    <t>No Name ПГП</t>
  </si>
  <si>
    <t>SU002889</t>
  </si>
  <si>
    <t>P003310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</si>
  <si>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</si>
  <si>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</si>
  <si>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</si>
  <si>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</si>
  <si>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</si>
  <si>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</si>
  <si>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</si>
  <si>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</si>
  <si>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</si>
  <si>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</si>
  <si>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</si>
  <si>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</si>
  <si>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</si>
  <si>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</si>
  <si>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</si>
  <si>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</si>
  <si>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</si>
  <si>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</si>
  <si>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</si>
  <si>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</si>
  <si>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</si>
  <si>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</si>
  <si>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</si>
  <si>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</si>
  <si>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</si>
  <si>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</si>
  <si>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</si>
  <si>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</si>
  <si>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</si>
  <si>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Сосиски «Сливушки #нежнушки» замороженные Фикс.вес 0,33 п/а ТМ «Вязанка»</t>
  </si>
  <si>
    <t>КИЗ</t>
  </si>
  <si>
    <t>СК2</t>
  </si>
  <si>
    <t>Стародворье</t>
  </si>
  <si>
    <t>Стародворье ЗПФ</t>
  </si>
  <si>
    <t>SU002920</t>
  </si>
  <si>
    <t>P003355</t>
  </si>
  <si>
    <t>Мясорубская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</si>
  <si>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</si>
  <si>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</si>
  <si>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</si>
  <si>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</si>
  <si>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</si>
  <si>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</si>
  <si>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</si>
  <si>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</si>
  <si>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</si>
  <si>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</si>
  <si>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</si>
  <si>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</si>
  <si>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</si>
  <si>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</si>
  <si>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</si>
  <si>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</si>
  <si>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</si>
  <si>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</si>
  <si>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</si>
  <si>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</si>
  <si>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</si>
  <si>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</si>
  <si>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</si>
  <si>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</si>
  <si>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</si>
  <si>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</si>
  <si>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</si>
  <si>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</si>
  <si>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</si>
  <si>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</si>
  <si>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</si>
  <si>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</si>
  <si>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Зареченские</t>
  </si>
  <si>
    <t>Зареченские продукты</t>
  </si>
  <si>
    <t>SU003086</t>
  </si>
  <si>
    <t>P003652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</si>
  <si>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</si>
  <si>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</si>
  <si>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</si>
  <si>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</si>
  <si>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</si>
  <si>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</si>
  <si>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</si>
  <si>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</si>
  <si>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</si>
  <si>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</si>
  <si>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</si>
  <si>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</si>
  <si>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</si>
  <si>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</si>
  <si>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</si>
  <si>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</si>
  <si>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</si>
  <si>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</si>
  <si>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</si>
  <si>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</si>
  <si>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</si>
  <si>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</si>
  <si>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</si>
  <si>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</si>
  <si>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</si>
  <si>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</si>
  <si>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</si>
  <si>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</si>
  <si>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</si>
  <si>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</si>
  <si>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</si>
  <si>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</si>
  <si>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</si>
  <si>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</si>
  <si>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</si>
  <si>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</si>
  <si>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</si>
  <si>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</si>
  <si>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</si>
  <si>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</si>
  <si>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</si>
  <si>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MSDAX_ЗПФ</t>
  </si>
  <si>
    <t>Доставка</t>
  </si>
  <si>
    <t>Самовывоз</t>
  </si>
  <si>
    <t>590704_5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</si>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</sst>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4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5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3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229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227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280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34" t="s">
        <v>29</v>
      </c>
      <c r="E1" s="334"/>
      <c r="F1" s="334"/>
      <c r="G1" s="14" t="s">
        <v>69</v>
      </c>
      <c r="H1" s="334" t="s">
        <v>50</v>
      </c>
      <c r="I1" s="334"/>
      <c r="J1" s="334"/>
      <c r="K1" s="334"/>
      <c r="L1" s="334"/>
      <c r="M1" s="334"/>
      <c r="N1" s="334"/>
      <c r="O1" s="335" t="s">
        <v>70</v>
      </c>
      <c r="P1" s="336"/>
      <c r="Q1" s="336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37"/>
      <c r="O2" s="337"/>
      <c r="P2" s="337"/>
      <c r="Q2" s="337"/>
      <c r="R2" s="337"/>
      <c r="S2" s="337"/>
      <c r="T2" s="337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37"/>
      <c r="N3" s="337"/>
      <c r="O3" s="337"/>
      <c r="P3" s="337"/>
      <c r="Q3" s="337"/>
      <c r="R3" s="337"/>
      <c r="S3" s="337"/>
      <c r="T3" s="337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16" t="s">
        <v>8</v>
      </c>
      <c r="B5" s="316"/>
      <c r="C5" s="316"/>
      <c r="D5" s="338"/>
      <c r="E5" s="338"/>
      <c r="F5" s="339" t="s">
        <v>14</v>
      </c>
      <c r="G5" s="339"/>
      <c r="H5" s="338"/>
      <c r="I5" s="338"/>
      <c r="J5" s="338"/>
      <c r="K5" s="338"/>
      <c r="M5" s="27" t="s">
        <v>4</v>
      </c>
      <c r="N5" s="333">
        <v>45226</v>
      </c>
      <c r="O5" s="333"/>
      <c r="Q5" s="340" t="s">
        <v>3</v>
      </c>
      <c r="R5" s="341"/>
      <c r="S5" s="342" t="s">
        <v>355</v>
      </c>
      <c r="T5" s="343"/>
      <c r="Y5" s="60"/>
      <c r="Z5" s="60"/>
      <c r="AA5" s="60"/>
    </row>
    <row r="6" spans="1:28" s="17" customFormat="1" ht="24" customHeight="1" x14ac:dyDescent="0.2">
      <c r="A6" s="316" t="s">
        <v>1</v>
      </c>
      <c r="B6" s="316"/>
      <c r="C6" s="316"/>
      <c r="D6" s="317" t="s">
        <v>78</v>
      </c>
      <c r="E6" s="317"/>
      <c r="F6" s="317"/>
      <c r="G6" s="317"/>
      <c r="H6" s="317"/>
      <c r="I6" s="317"/>
      <c r="J6" s="317"/>
      <c r="K6" s="317"/>
      <c r="M6" s="27" t="s">
        <v>30</v>
      </c>
      <c r="N6" s="318" t="str">
        <f>IF(N5=0," ",CHOOSE(WEEKDAY(N5,2),"Понедельник","Вторник","Среда","Четверг","Пятница","Суббота","Воскресенье"))</f>
        <v>Пятница</v>
      </c>
      <c r="O6" s="318"/>
      <c r="Q6" s="319" t="s">
        <v>5</v>
      </c>
      <c r="R6" s="320"/>
      <c r="S6" s="321" t="s">
        <v>72</v>
      </c>
      <c r="T6" s="322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27" t="str">
        <f>IFERROR(VLOOKUP(DeliveryAddress,Table,3,0),1)</f>
        <v>1</v>
      </c>
      <c r="E7" s="328"/>
      <c r="F7" s="328"/>
      <c r="G7" s="328"/>
      <c r="H7" s="328"/>
      <c r="I7" s="328"/>
      <c r="J7" s="328"/>
      <c r="K7" s="329"/>
      <c r="M7" s="29"/>
      <c r="N7" s="49"/>
      <c r="O7" s="49"/>
      <c r="Q7" s="319"/>
      <c r="R7" s="320"/>
      <c r="S7" s="323"/>
      <c r="T7" s="324"/>
      <c r="Y7" s="60"/>
      <c r="Z7" s="60"/>
      <c r="AA7" s="60"/>
    </row>
    <row r="8" spans="1:28" s="17" customFormat="1" ht="25.5" customHeight="1" x14ac:dyDescent="0.2">
      <c r="A8" s="330" t="s">
        <v>61</v>
      </c>
      <c r="B8" s="330"/>
      <c r="C8" s="330"/>
      <c r="D8" s="331" t="s">
        <v>79</v>
      </c>
      <c r="E8" s="331"/>
      <c r="F8" s="331"/>
      <c r="G8" s="331"/>
      <c r="H8" s="331"/>
      <c r="I8" s="331"/>
      <c r="J8" s="331"/>
      <c r="K8" s="331"/>
      <c r="M8" s="27" t="s">
        <v>11</v>
      </c>
      <c r="N8" s="311">
        <v>0.33333333333333331</v>
      </c>
      <c r="O8" s="311"/>
      <c r="Q8" s="319"/>
      <c r="R8" s="320"/>
      <c r="S8" s="323"/>
      <c r="T8" s="324"/>
      <c r="Y8" s="60"/>
      <c r="Z8" s="60"/>
      <c r="AA8" s="60"/>
    </row>
    <row r="9" spans="1:28" s="17" customFormat="1" ht="39.950000000000003" customHeight="1" x14ac:dyDescent="0.2">
      <c r="A9" s="30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7"/>
      <c r="C9" s="307"/>
      <c r="D9" s="308" t="s">
        <v>49</v>
      </c>
      <c r="E9" s="309"/>
      <c r="F9" s="30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7"/>
      <c r="H9" s="332" t="str">
        <f>IF(AND($A$9="Тип доверенности/получателя при получении в адресе перегруза:",$D$9="Разовая доверенность"),"Введите ФИО","")</f>
        <v/>
      </c>
      <c r="I9" s="332"/>
      <c r="J9" s="3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2"/>
      <c r="M9" s="31" t="s">
        <v>15</v>
      </c>
      <c r="N9" s="333"/>
      <c r="O9" s="333"/>
      <c r="Q9" s="319"/>
      <c r="R9" s="320"/>
      <c r="S9" s="325"/>
      <c r="T9" s="326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0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7"/>
      <c r="C10" s="307"/>
      <c r="D10" s="308"/>
      <c r="E10" s="309"/>
      <c r="F10" s="30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7"/>
      <c r="H10" s="310" t="str">
        <f>IFERROR(VLOOKUP($D$10,Proxy,2,FALSE),"")</f>
        <v/>
      </c>
      <c r="I10" s="310"/>
      <c r="J10" s="310"/>
      <c r="K10" s="310"/>
      <c r="M10" s="31" t="s">
        <v>35</v>
      </c>
      <c r="N10" s="311"/>
      <c r="O10" s="311"/>
      <c r="R10" s="29" t="s">
        <v>12</v>
      </c>
      <c r="S10" s="312" t="s">
        <v>73</v>
      </c>
      <c r="T10" s="313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11"/>
      <c r="O11" s="311"/>
      <c r="R11" s="29" t="s">
        <v>31</v>
      </c>
      <c r="S11" s="299" t="s">
        <v>58</v>
      </c>
      <c r="T11" s="299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298" t="s">
        <v>74</v>
      </c>
      <c r="B12" s="298"/>
      <c r="C12" s="298"/>
      <c r="D12" s="298"/>
      <c r="E12" s="298"/>
      <c r="F12" s="298"/>
      <c r="G12" s="298"/>
      <c r="H12" s="298"/>
      <c r="I12" s="298"/>
      <c r="J12" s="298"/>
      <c r="K12" s="298"/>
      <c r="M12" s="27" t="s">
        <v>33</v>
      </c>
      <c r="N12" s="314"/>
      <c r="O12" s="314"/>
      <c r="P12" s="28"/>
      <c r="Q12"/>
      <c r="R12" s="29" t="s">
        <v>49</v>
      </c>
      <c r="S12" s="315"/>
      <c r="T12" s="315"/>
      <c r="U12"/>
      <c r="Y12" s="60"/>
      <c r="Z12" s="60"/>
      <c r="AA12" s="60"/>
    </row>
    <row r="13" spans="1:28" s="17" customFormat="1" ht="23.25" customHeight="1" x14ac:dyDescent="0.2">
      <c r="A13" s="298" t="s">
        <v>75</v>
      </c>
      <c r="B13" s="298"/>
      <c r="C13" s="298"/>
      <c r="D13" s="298"/>
      <c r="E13" s="298"/>
      <c r="F13" s="298"/>
      <c r="G13" s="298"/>
      <c r="H13" s="298"/>
      <c r="I13" s="298"/>
      <c r="J13" s="298"/>
      <c r="K13" s="298"/>
      <c r="L13" s="31"/>
      <c r="M13" s="31" t="s">
        <v>34</v>
      </c>
      <c r="N13" s="299"/>
      <c r="O13" s="299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298" t="s">
        <v>76</v>
      </c>
      <c r="B14" s="298"/>
      <c r="C14" s="298"/>
      <c r="D14" s="298"/>
      <c r="E14" s="298"/>
      <c r="F14" s="298"/>
      <c r="G14" s="298"/>
      <c r="H14" s="298"/>
      <c r="I14" s="298"/>
      <c r="J14" s="298"/>
      <c r="K14" s="298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00" t="s">
        <v>77</v>
      </c>
      <c r="B15" s="300"/>
      <c r="C15" s="300"/>
      <c r="D15" s="300"/>
      <c r="E15" s="300"/>
      <c r="F15" s="300"/>
      <c r="G15" s="300"/>
      <c r="H15" s="300"/>
      <c r="I15" s="300"/>
      <c r="J15" s="300"/>
      <c r="K15" s="300"/>
      <c r="L15"/>
      <c r="M15" s="301" t="s">
        <v>64</v>
      </c>
      <c r="N15" s="301"/>
      <c r="O15" s="301"/>
      <c r="P15" s="301"/>
      <c r="Q15" s="301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02"/>
      <c r="N16" s="302"/>
      <c r="O16" s="302"/>
      <c r="P16" s="302"/>
      <c r="Q16" s="302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286" t="s">
        <v>62</v>
      </c>
      <c r="B17" s="286" t="s">
        <v>52</v>
      </c>
      <c r="C17" s="304" t="s">
        <v>51</v>
      </c>
      <c r="D17" s="286" t="s">
        <v>53</v>
      </c>
      <c r="E17" s="286"/>
      <c r="F17" s="286" t="s">
        <v>24</v>
      </c>
      <c r="G17" s="286" t="s">
        <v>27</v>
      </c>
      <c r="H17" s="286" t="s">
        <v>25</v>
      </c>
      <c r="I17" s="286" t="s">
        <v>26</v>
      </c>
      <c r="J17" s="305" t="s">
        <v>16</v>
      </c>
      <c r="K17" s="305" t="s">
        <v>2</v>
      </c>
      <c r="L17" s="286" t="s">
        <v>28</v>
      </c>
      <c r="M17" s="286" t="s">
        <v>17</v>
      </c>
      <c r="N17" s="286"/>
      <c r="O17" s="286"/>
      <c r="P17" s="286"/>
      <c r="Q17" s="286"/>
      <c r="R17" s="303" t="s">
        <v>59</v>
      </c>
      <c r="S17" s="286"/>
      <c r="T17" s="286" t="s">
        <v>6</v>
      </c>
      <c r="U17" s="286" t="s">
        <v>44</v>
      </c>
      <c r="V17" s="287" t="s">
        <v>57</v>
      </c>
      <c r="W17" s="286" t="s">
        <v>18</v>
      </c>
      <c r="X17" s="289" t="s">
        <v>63</v>
      </c>
      <c r="Y17" s="289" t="s">
        <v>19</v>
      </c>
      <c r="Z17" s="290" t="s">
        <v>60</v>
      </c>
      <c r="AA17" s="291"/>
      <c r="AB17" s="292"/>
      <c r="AC17" s="296"/>
      <c r="AZ17" s="297" t="s">
        <v>67</v>
      </c>
    </row>
    <row r="18" spans="1:52" ht="14.25" customHeight="1" x14ac:dyDescent="0.2">
      <c r="A18" s="286"/>
      <c r="B18" s="286"/>
      <c r="C18" s="304"/>
      <c r="D18" s="286"/>
      <c r="E18" s="286"/>
      <c r="F18" s="286" t="s">
        <v>20</v>
      </c>
      <c r="G18" s="286" t="s">
        <v>21</v>
      </c>
      <c r="H18" s="286" t="s">
        <v>22</v>
      </c>
      <c r="I18" s="286" t="s">
        <v>22</v>
      </c>
      <c r="J18" s="306"/>
      <c r="K18" s="306"/>
      <c r="L18" s="286"/>
      <c r="M18" s="286"/>
      <c r="N18" s="286"/>
      <c r="O18" s="286"/>
      <c r="P18" s="286"/>
      <c r="Q18" s="286"/>
      <c r="R18" s="36" t="s">
        <v>47</v>
      </c>
      <c r="S18" s="36" t="s">
        <v>46</v>
      </c>
      <c r="T18" s="286"/>
      <c r="U18" s="286"/>
      <c r="V18" s="288"/>
      <c r="W18" s="286"/>
      <c r="X18" s="289"/>
      <c r="Y18" s="289"/>
      <c r="Z18" s="293"/>
      <c r="AA18" s="294"/>
      <c r="AB18" s="295"/>
      <c r="AC18" s="296"/>
      <c r="AZ18" s="297"/>
    </row>
    <row r="19" spans="1:52" ht="27.75" customHeight="1" x14ac:dyDescent="0.2">
      <c r="A19" s="203" t="s">
        <v>80</v>
      </c>
      <c r="B19" s="203"/>
      <c r="C19" s="203"/>
      <c r="D19" s="203"/>
      <c r="E19" s="203"/>
      <c r="F19" s="203"/>
      <c r="G19" s="203"/>
      <c r="H19" s="203"/>
      <c r="I19" s="203"/>
      <c r="J19" s="203"/>
      <c r="K19" s="203"/>
      <c r="L19" s="203"/>
      <c r="M19" s="203"/>
      <c r="N19" s="203"/>
      <c r="O19" s="203"/>
      <c r="P19" s="203"/>
      <c r="Q19" s="203"/>
      <c r="R19" s="203"/>
      <c r="S19" s="203"/>
      <c r="T19" s="203"/>
      <c r="U19" s="203"/>
      <c r="V19" s="203"/>
      <c r="W19" s="203"/>
      <c r="X19" s="55"/>
      <c r="Y19" s="55"/>
    </row>
    <row r="20" spans="1:52" ht="16.5" customHeight="1" x14ac:dyDescent="0.25">
      <c r="A20" s="200" t="s">
        <v>80</v>
      </c>
      <c r="B20" s="200"/>
      <c r="C20" s="200"/>
      <c r="D20" s="200"/>
      <c r="E20" s="200"/>
      <c r="F20" s="200"/>
      <c r="G20" s="200"/>
      <c r="H20" s="200"/>
      <c r="I20" s="200"/>
      <c r="J20" s="200"/>
      <c r="K20" s="200"/>
      <c r="L20" s="200"/>
      <c r="M20" s="200"/>
      <c r="N20" s="200"/>
      <c r="O20" s="200"/>
      <c r="P20" s="200"/>
      <c r="Q20" s="200"/>
      <c r="R20" s="200"/>
      <c r="S20" s="200"/>
      <c r="T20" s="200"/>
      <c r="U20" s="200"/>
      <c r="V20" s="200"/>
      <c r="W20" s="200"/>
      <c r="X20" s="66"/>
      <c r="Y20" s="66"/>
    </row>
    <row r="21" spans="1:52" ht="14.25" customHeight="1" x14ac:dyDescent="0.25">
      <c r="A21" s="196" t="s">
        <v>81</v>
      </c>
      <c r="B21" s="196"/>
      <c r="C21" s="196"/>
      <c r="D21" s="196"/>
      <c r="E21" s="196"/>
      <c r="F21" s="196"/>
      <c r="G21" s="196"/>
      <c r="H21" s="196"/>
      <c r="I21" s="196"/>
      <c r="J21" s="196"/>
      <c r="K21" s="196"/>
      <c r="L21" s="196"/>
      <c r="M21" s="196"/>
      <c r="N21" s="196"/>
      <c r="O21" s="196"/>
      <c r="P21" s="196"/>
      <c r="Q21" s="196"/>
      <c r="R21" s="196"/>
      <c r="S21" s="196"/>
      <c r="T21" s="196"/>
      <c r="U21" s="196"/>
      <c r="V21" s="196"/>
      <c r="W21" s="196"/>
      <c r="X21" s="67"/>
      <c r="Y21" s="67"/>
    </row>
    <row r="22" spans="1:52" ht="27" customHeight="1" x14ac:dyDescent="0.25">
      <c r="A22" s="64" t="s">
        <v>82</v>
      </c>
      <c r="B22" s="64" t="s">
        <v>83</v>
      </c>
      <c r="C22" s="37">
        <v>4301070826</v>
      </c>
      <c r="D22" s="175">
        <v>4607111035752</v>
      </c>
      <c r="E22" s="175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9" t="s">
        <v>84</v>
      </c>
      <c r="L22" s="38">
        <v>90</v>
      </c>
      <c r="M22" s="285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177"/>
      <c r="O22" s="177"/>
      <c r="P22" s="177"/>
      <c r="Q22" s="178"/>
      <c r="R22" s="40" t="s">
        <v>49</v>
      </c>
      <c r="S22" s="40" t="s">
        <v>49</v>
      </c>
      <c r="T22" s="41" t="s">
        <v>42</v>
      </c>
      <c r="U22" s="59">
        <v>0</v>
      </c>
      <c r="V22" s="56">
        <f>IFERROR(IF(U22="","",U22),"")</f>
        <v>0</v>
      </c>
      <c r="W22" s="42">
        <f>IFERROR(IF(U22="","",U22*0.0155),"")</f>
        <v>0</v>
      </c>
      <c r="X22" s="69" t="s">
        <v>49</v>
      </c>
      <c r="Y22" s="70" t="s">
        <v>49</v>
      </c>
      <c r="AC22" s="74"/>
      <c r="AZ22" s="76" t="s">
        <v>69</v>
      </c>
    </row>
    <row r="23" spans="1:52" x14ac:dyDescent="0.2">
      <c r="A23" s="183"/>
      <c r="B23" s="183"/>
      <c r="C23" s="183"/>
      <c r="D23" s="183"/>
      <c r="E23" s="183"/>
      <c r="F23" s="183"/>
      <c r="G23" s="183"/>
      <c r="H23" s="183"/>
      <c r="I23" s="183"/>
      <c r="J23" s="183"/>
      <c r="K23" s="183"/>
      <c r="L23" s="184"/>
      <c r="M23" s="180" t="s">
        <v>43</v>
      </c>
      <c r="N23" s="181"/>
      <c r="O23" s="181"/>
      <c r="P23" s="181"/>
      <c r="Q23" s="181"/>
      <c r="R23" s="181"/>
      <c r="S23" s="182"/>
      <c r="T23" s="43" t="s">
        <v>42</v>
      </c>
      <c r="U23" s="44">
        <f>IFERROR(SUM(U22:U22),"0")</f>
        <v>0</v>
      </c>
      <c r="V23" s="44">
        <f>IFERROR(SUM(V22:V22),"0")</f>
        <v>0</v>
      </c>
      <c r="W23" s="44">
        <f>IFERROR(IF(W22="",0,W22),"0")</f>
        <v>0</v>
      </c>
      <c r="X23" s="68"/>
      <c r="Y23" s="68"/>
    </row>
    <row r="24" spans="1:52" x14ac:dyDescent="0.2">
      <c r="A24" s="183"/>
      <c r="B24" s="183"/>
      <c r="C24" s="183"/>
      <c r="D24" s="183"/>
      <c r="E24" s="183"/>
      <c r="F24" s="183"/>
      <c r="G24" s="183"/>
      <c r="H24" s="183"/>
      <c r="I24" s="183"/>
      <c r="J24" s="183"/>
      <c r="K24" s="183"/>
      <c r="L24" s="184"/>
      <c r="M24" s="180" t="s">
        <v>43</v>
      </c>
      <c r="N24" s="181"/>
      <c r="O24" s="181"/>
      <c r="P24" s="181"/>
      <c r="Q24" s="181"/>
      <c r="R24" s="181"/>
      <c r="S24" s="182"/>
      <c r="T24" s="43" t="s">
        <v>0</v>
      </c>
      <c r="U24" s="44">
        <f>IFERROR(SUMPRODUCT(U22:U22*H22:H22),"0")</f>
        <v>0</v>
      </c>
      <c r="V24" s="44">
        <f>IFERROR(SUMPRODUCT(V22:V22*H22:H22),"0")</f>
        <v>0</v>
      </c>
      <c r="W24" s="43"/>
      <c r="X24" s="68"/>
      <c r="Y24" s="68"/>
    </row>
    <row r="25" spans="1:52" ht="27.75" customHeight="1" x14ac:dyDescent="0.2">
      <c r="A25" s="203" t="s">
        <v>48</v>
      </c>
      <c r="B25" s="203"/>
      <c r="C25" s="203"/>
      <c r="D25" s="203"/>
      <c r="E25" s="203"/>
      <c r="F25" s="203"/>
      <c r="G25" s="203"/>
      <c r="H25" s="203"/>
      <c r="I25" s="203"/>
      <c r="J25" s="203"/>
      <c r="K25" s="203"/>
      <c r="L25" s="203"/>
      <c r="M25" s="203"/>
      <c r="N25" s="203"/>
      <c r="O25" s="203"/>
      <c r="P25" s="203"/>
      <c r="Q25" s="203"/>
      <c r="R25" s="203"/>
      <c r="S25" s="203"/>
      <c r="T25" s="203"/>
      <c r="U25" s="203"/>
      <c r="V25" s="203"/>
      <c r="W25" s="203"/>
      <c r="X25" s="55"/>
      <c r="Y25" s="55"/>
    </row>
    <row r="26" spans="1:52" ht="16.5" customHeight="1" x14ac:dyDescent="0.25">
      <c r="A26" s="200" t="s">
        <v>85</v>
      </c>
      <c r="B26" s="200"/>
      <c r="C26" s="200"/>
      <c r="D26" s="200"/>
      <c r="E26" s="200"/>
      <c r="F26" s="200"/>
      <c r="G26" s="200"/>
      <c r="H26" s="200"/>
      <c r="I26" s="200"/>
      <c r="J26" s="200"/>
      <c r="K26" s="200"/>
      <c r="L26" s="200"/>
      <c r="M26" s="200"/>
      <c r="N26" s="200"/>
      <c r="O26" s="200"/>
      <c r="P26" s="200"/>
      <c r="Q26" s="200"/>
      <c r="R26" s="200"/>
      <c r="S26" s="200"/>
      <c r="T26" s="200"/>
      <c r="U26" s="200"/>
      <c r="V26" s="200"/>
      <c r="W26" s="200"/>
      <c r="X26" s="66"/>
      <c r="Y26" s="66"/>
    </row>
    <row r="27" spans="1:52" ht="14.25" customHeight="1" x14ac:dyDescent="0.25">
      <c r="A27" s="196" t="s">
        <v>86</v>
      </c>
      <c r="B27" s="196"/>
      <c r="C27" s="196"/>
      <c r="D27" s="196"/>
      <c r="E27" s="196"/>
      <c r="F27" s="196"/>
      <c r="G27" s="196"/>
      <c r="H27" s="196"/>
      <c r="I27" s="196"/>
      <c r="J27" s="196"/>
      <c r="K27" s="196"/>
      <c r="L27" s="196"/>
      <c r="M27" s="196"/>
      <c r="N27" s="196"/>
      <c r="O27" s="196"/>
      <c r="P27" s="196"/>
      <c r="Q27" s="196"/>
      <c r="R27" s="196"/>
      <c r="S27" s="196"/>
      <c r="T27" s="196"/>
      <c r="U27" s="196"/>
      <c r="V27" s="196"/>
      <c r="W27" s="196"/>
      <c r="X27" s="67"/>
      <c r="Y27" s="67"/>
    </row>
    <row r="28" spans="1:52" ht="27" customHeight="1" x14ac:dyDescent="0.25">
      <c r="A28" s="64" t="s">
        <v>87</v>
      </c>
      <c r="B28" s="64" t="s">
        <v>88</v>
      </c>
      <c r="C28" s="37">
        <v>4301132071</v>
      </c>
      <c r="D28" s="175">
        <v>4607111036537</v>
      </c>
      <c r="E28" s="175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9" t="s">
        <v>84</v>
      </c>
      <c r="L28" s="38">
        <v>180</v>
      </c>
      <c r="M28" s="281" t="s">
        <v>89</v>
      </c>
      <c r="N28" s="177"/>
      <c r="O28" s="177"/>
      <c r="P28" s="177"/>
      <c r="Q28" s="178"/>
      <c r="R28" s="40" t="s">
        <v>49</v>
      </c>
      <c r="S28" s="40" t="s">
        <v>49</v>
      </c>
      <c r="T28" s="41" t="s">
        <v>42</v>
      </c>
      <c r="U28" s="59">
        <v>0</v>
      </c>
      <c r="V28" s="56">
        <f>IFERROR(IF(U28="","",U28),"")</f>
        <v>0</v>
      </c>
      <c r="W28" s="42">
        <f>IFERROR(IF(U28="","",U28*0.00936),"")</f>
        <v>0</v>
      </c>
      <c r="X28" s="69" t="s">
        <v>49</v>
      </c>
      <c r="Y28" s="70" t="s">
        <v>91</v>
      </c>
      <c r="AC28" s="74"/>
      <c r="AZ28" s="77" t="s">
        <v>90</v>
      </c>
    </row>
    <row r="29" spans="1:52" ht="27" customHeight="1" x14ac:dyDescent="0.25">
      <c r="A29" s="64" t="s">
        <v>92</v>
      </c>
      <c r="B29" s="64" t="s">
        <v>93</v>
      </c>
      <c r="C29" s="37">
        <v>4301132066</v>
      </c>
      <c r="D29" s="175">
        <v>4607111036520</v>
      </c>
      <c r="E29" s="175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9" t="s">
        <v>84</v>
      </c>
      <c r="L29" s="38">
        <v>180</v>
      </c>
      <c r="M29" s="282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9" s="177"/>
      <c r="O29" s="177"/>
      <c r="P29" s="177"/>
      <c r="Q29" s="178"/>
      <c r="R29" s="40" t="s">
        <v>49</v>
      </c>
      <c r="S29" s="40" t="s">
        <v>49</v>
      </c>
      <c r="T29" s="41" t="s">
        <v>42</v>
      </c>
      <c r="U29" s="59">
        <v>0</v>
      </c>
      <c r="V29" s="56">
        <f>IFERROR(IF(U29="","",U29),"")</f>
        <v>0</v>
      </c>
      <c r="W29" s="42">
        <f>IFERROR(IF(U29="","",U29*0.00936),"")</f>
        <v>0</v>
      </c>
      <c r="X29" s="69" t="s">
        <v>49</v>
      </c>
      <c r="Y29" s="70" t="s">
        <v>49</v>
      </c>
      <c r="AC29" s="74"/>
      <c r="AZ29" s="78" t="s">
        <v>90</v>
      </c>
    </row>
    <row r="30" spans="1:52" ht="27" customHeight="1" x14ac:dyDescent="0.25">
      <c r="A30" s="64" t="s">
        <v>94</v>
      </c>
      <c r="B30" s="64" t="s">
        <v>95</v>
      </c>
      <c r="C30" s="37">
        <v>4301132063</v>
      </c>
      <c r="D30" s="175">
        <v>4607111036605</v>
      </c>
      <c r="E30" s="175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9" t="s">
        <v>84</v>
      </c>
      <c r="L30" s="38">
        <v>180</v>
      </c>
      <c r="M30" s="283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30" s="177"/>
      <c r="O30" s="177"/>
      <c r="P30" s="177"/>
      <c r="Q30" s="178"/>
      <c r="R30" s="40" t="s">
        <v>49</v>
      </c>
      <c r="S30" s="40" t="s">
        <v>49</v>
      </c>
      <c r="T30" s="41" t="s">
        <v>42</v>
      </c>
      <c r="U30" s="59">
        <v>0</v>
      </c>
      <c r="V30" s="56">
        <f>IFERROR(IF(U30="","",U30),"")</f>
        <v>0</v>
      </c>
      <c r="W30" s="42">
        <f>IFERROR(IF(U30="","",U30*0.00936),"")</f>
        <v>0</v>
      </c>
      <c r="X30" s="69" t="s">
        <v>49</v>
      </c>
      <c r="Y30" s="70" t="s">
        <v>49</v>
      </c>
      <c r="AC30" s="74"/>
      <c r="AZ30" s="79" t="s">
        <v>90</v>
      </c>
    </row>
    <row r="31" spans="1:52" ht="27" customHeight="1" x14ac:dyDescent="0.25">
      <c r="A31" s="64" t="s">
        <v>96</v>
      </c>
      <c r="B31" s="64" t="s">
        <v>97</v>
      </c>
      <c r="C31" s="37">
        <v>4301132064</v>
      </c>
      <c r="D31" s="175">
        <v>4607111036537</v>
      </c>
      <c r="E31" s="175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9" t="s">
        <v>84</v>
      </c>
      <c r="L31" s="38">
        <v>180</v>
      </c>
      <c r="M31" s="284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1" s="177"/>
      <c r="O31" s="177"/>
      <c r="P31" s="177"/>
      <c r="Q31" s="178"/>
      <c r="R31" s="40" t="s">
        <v>49</v>
      </c>
      <c r="S31" s="40" t="s">
        <v>49</v>
      </c>
      <c r="T31" s="41" t="s">
        <v>42</v>
      </c>
      <c r="U31" s="59">
        <v>0</v>
      </c>
      <c r="V31" s="56">
        <f>IFERROR(IF(U31="","",U31),"")</f>
        <v>0</v>
      </c>
      <c r="W31" s="42">
        <f>IFERROR(IF(U31="","",U31*0.00936),"")</f>
        <v>0</v>
      </c>
      <c r="X31" s="69" t="s">
        <v>49</v>
      </c>
      <c r="Y31" s="70" t="s">
        <v>49</v>
      </c>
      <c r="AC31" s="74"/>
      <c r="AZ31" s="80" t="s">
        <v>90</v>
      </c>
    </row>
    <row r="32" spans="1:52" ht="27" customHeight="1" x14ac:dyDescent="0.25">
      <c r="A32" s="64" t="s">
        <v>98</v>
      </c>
      <c r="B32" s="64" t="s">
        <v>99</v>
      </c>
      <c r="C32" s="37">
        <v>4301132065</v>
      </c>
      <c r="D32" s="175">
        <v>4607111036599</v>
      </c>
      <c r="E32" s="175"/>
      <c r="F32" s="63">
        <v>0.25</v>
      </c>
      <c r="G32" s="38">
        <v>6</v>
      </c>
      <c r="H32" s="63">
        <v>1.5</v>
      </c>
      <c r="I32" s="63">
        <v>1.9218</v>
      </c>
      <c r="J32" s="38">
        <v>126</v>
      </c>
      <c r="K32" s="39" t="s">
        <v>84</v>
      </c>
      <c r="L32" s="38">
        <v>180</v>
      </c>
      <c r="M32" s="279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2" s="177"/>
      <c r="O32" s="177"/>
      <c r="P32" s="177"/>
      <c r="Q32" s="178"/>
      <c r="R32" s="40" t="s">
        <v>49</v>
      </c>
      <c r="S32" s="40" t="s">
        <v>49</v>
      </c>
      <c r="T32" s="41" t="s">
        <v>42</v>
      </c>
      <c r="U32" s="59">
        <v>0</v>
      </c>
      <c r="V32" s="56">
        <f>IFERROR(IF(U32="","",U32),"")</f>
        <v>0</v>
      </c>
      <c r="W32" s="42">
        <f>IFERROR(IF(U32="","",U32*0.00936),"")</f>
        <v>0</v>
      </c>
      <c r="X32" s="69" t="s">
        <v>49</v>
      </c>
      <c r="Y32" s="70" t="s">
        <v>49</v>
      </c>
      <c r="AC32" s="74"/>
      <c r="AZ32" s="81" t="s">
        <v>90</v>
      </c>
    </row>
    <row r="33" spans="1:52" x14ac:dyDescent="0.2">
      <c r="A33" s="183"/>
      <c r="B33" s="183"/>
      <c r="C33" s="183"/>
      <c r="D33" s="183"/>
      <c r="E33" s="183"/>
      <c r="F33" s="183"/>
      <c r="G33" s="183"/>
      <c r="H33" s="183"/>
      <c r="I33" s="183"/>
      <c r="J33" s="183"/>
      <c r="K33" s="183"/>
      <c r="L33" s="184"/>
      <c r="M33" s="180" t="s">
        <v>43</v>
      </c>
      <c r="N33" s="181"/>
      <c r="O33" s="181"/>
      <c r="P33" s="181"/>
      <c r="Q33" s="181"/>
      <c r="R33" s="181"/>
      <c r="S33" s="182"/>
      <c r="T33" s="43" t="s">
        <v>42</v>
      </c>
      <c r="U33" s="44">
        <f>IFERROR(SUM(U28:U32),"0")</f>
        <v>0</v>
      </c>
      <c r="V33" s="44">
        <f>IFERROR(SUM(V28:V32),"0")</f>
        <v>0</v>
      </c>
      <c r="W33" s="44">
        <f>IFERROR(IF(W28="",0,W28),"0")+IFERROR(IF(W29="",0,W29),"0")+IFERROR(IF(W30="",0,W30),"0")+IFERROR(IF(W31="",0,W31),"0")+IFERROR(IF(W32="",0,W32),"0")</f>
        <v>0</v>
      </c>
      <c r="X33" s="68"/>
      <c r="Y33" s="68"/>
    </row>
    <row r="34" spans="1:52" x14ac:dyDescent="0.2">
      <c r="A34" s="183"/>
      <c r="B34" s="183"/>
      <c r="C34" s="183"/>
      <c r="D34" s="183"/>
      <c r="E34" s="183"/>
      <c r="F34" s="183"/>
      <c r="G34" s="183"/>
      <c r="H34" s="183"/>
      <c r="I34" s="183"/>
      <c r="J34" s="183"/>
      <c r="K34" s="183"/>
      <c r="L34" s="184"/>
      <c r="M34" s="180" t="s">
        <v>43</v>
      </c>
      <c r="N34" s="181"/>
      <c r="O34" s="181"/>
      <c r="P34" s="181"/>
      <c r="Q34" s="181"/>
      <c r="R34" s="181"/>
      <c r="S34" s="182"/>
      <c r="T34" s="43" t="s">
        <v>0</v>
      </c>
      <c r="U34" s="44">
        <f>IFERROR(SUMPRODUCT(U28:U32*H28:H32),"0")</f>
        <v>0</v>
      </c>
      <c r="V34" s="44">
        <f>IFERROR(SUMPRODUCT(V28:V32*H28:H32),"0")</f>
        <v>0</v>
      </c>
      <c r="W34" s="43"/>
      <c r="X34" s="68"/>
      <c r="Y34" s="68"/>
    </row>
    <row r="35" spans="1:52" ht="16.5" customHeight="1" x14ac:dyDescent="0.25">
      <c r="A35" s="200" t="s">
        <v>100</v>
      </c>
      <c r="B35" s="200"/>
      <c r="C35" s="200"/>
      <c r="D35" s="200"/>
      <c r="E35" s="200"/>
      <c r="F35" s="200"/>
      <c r="G35" s="200"/>
      <c r="H35" s="200"/>
      <c r="I35" s="200"/>
      <c r="J35" s="200"/>
      <c r="K35" s="200"/>
      <c r="L35" s="200"/>
      <c r="M35" s="200"/>
      <c r="N35" s="200"/>
      <c r="O35" s="200"/>
      <c r="P35" s="200"/>
      <c r="Q35" s="200"/>
      <c r="R35" s="200"/>
      <c r="S35" s="200"/>
      <c r="T35" s="200"/>
      <c r="U35" s="200"/>
      <c r="V35" s="200"/>
      <c r="W35" s="200"/>
      <c r="X35" s="66"/>
      <c r="Y35" s="66"/>
    </row>
    <row r="36" spans="1:52" ht="14.25" customHeight="1" x14ac:dyDescent="0.25">
      <c r="A36" s="196" t="s">
        <v>81</v>
      </c>
      <c r="B36" s="196"/>
      <c r="C36" s="196"/>
      <c r="D36" s="196"/>
      <c r="E36" s="196"/>
      <c r="F36" s="196"/>
      <c r="G36" s="196"/>
      <c r="H36" s="196"/>
      <c r="I36" s="196"/>
      <c r="J36" s="196"/>
      <c r="K36" s="196"/>
      <c r="L36" s="196"/>
      <c r="M36" s="196"/>
      <c r="N36" s="196"/>
      <c r="O36" s="196"/>
      <c r="P36" s="196"/>
      <c r="Q36" s="196"/>
      <c r="R36" s="196"/>
      <c r="S36" s="196"/>
      <c r="T36" s="196"/>
      <c r="U36" s="196"/>
      <c r="V36" s="196"/>
      <c r="W36" s="196"/>
      <c r="X36" s="67"/>
      <c r="Y36" s="67"/>
    </row>
    <row r="37" spans="1:52" ht="27" customHeight="1" x14ac:dyDescent="0.25">
      <c r="A37" s="64" t="s">
        <v>101</v>
      </c>
      <c r="B37" s="64" t="s">
        <v>102</v>
      </c>
      <c r="C37" s="37">
        <v>4301070865</v>
      </c>
      <c r="D37" s="175">
        <v>4607111036285</v>
      </c>
      <c r="E37" s="175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9" t="s">
        <v>84</v>
      </c>
      <c r="L37" s="38">
        <v>180</v>
      </c>
      <c r="M37" s="280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7" s="177"/>
      <c r="O37" s="177"/>
      <c r="P37" s="177"/>
      <c r="Q37" s="178"/>
      <c r="R37" s="40" t="s">
        <v>49</v>
      </c>
      <c r="S37" s="40" t="s">
        <v>49</v>
      </c>
      <c r="T37" s="41" t="s">
        <v>42</v>
      </c>
      <c r="U37" s="59">
        <v>0</v>
      </c>
      <c r="V37" s="56">
        <f>IFERROR(IF(U37="","",U37),"")</f>
        <v>0</v>
      </c>
      <c r="W37" s="42">
        <f>IFERROR(IF(U37="","",U37*0.0155),"")</f>
        <v>0</v>
      </c>
      <c r="X37" s="69" t="s">
        <v>49</v>
      </c>
      <c r="Y37" s="70" t="s">
        <v>49</v>
      </c>
      <c r="AC37" s="74"/>
      <c r="AZ37" s="82" t="s">
        <v>69</v>
      </c>
    </row>
    <row r="38" spans="1:52" ht="27" customHeight="1" x14ac:dyDescent="0.25">
      <c r="A38" s="64" t="s">
        <v>103</v>
      </c>
      <c r="B38" s="64" t="s">
        <v>104</v>
      </c>
      <c r="C38" s="37">
        <v>4301070861</v>
      </c>
      <c r="D38" s="175">
        <v>4607111036308</v>
      </c>
      <c r="E38" s="175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9" t="s">
        <v>84</v>
      </c>
      <c r="L38" s="38">
        <v>180</v>
      </c>
      <c r="M38" s="276" t="s">
        <v>105</v>
      </c>
      <c r="N38" s="177"/>
      <c r="O38" s="177"/>
      <c r="P38" s="177"/>
      <c r="Q38" s="178"/>
      <c r="R38" s="40" t="s">
        <v>49</v>
      </c>
      <c r="S38" s="40" t="s">
        <v>49</v>
      </c>
      <c r="T38" s="41" t="s">
        <v>42</v>
      </c>
      <c r="U38" s="59">
        <v>0</v>
      </c>
      <c r="V38" s="56">
        <f>IFERROR(IF(U38="","",U38),"")</f>
        <v>0</v>
      </c>
      <c r="W38" s="42">
        <f>IFERROR(IF(U38="","",U38*0.0155),"")</f>
        <v>0</v>
      </c>
      <c r="X38" s="69" t="s">
        <v>49</v>
      </c>
      <c r="Y38" s="70" t="s">
        <v>49</v>
      </c>
      <c r="AC38" s="74"/>
      <c r="AZ38" s="83" t="s">
        <v>69</v>
      </c>
    </row>
    <row r="39" spans="1:52" ht="27" customHeight="1" x14ac:dyDescent="0.25">
      <c r="A39" s="64" t="s">
        <v>106</v>
      </c>
      <c r="B39" s="64" t="s">
        <v>107</v>
      </c>
      <c r="C39" s="37">
        <v>4301070884</v>
      </c>
      <c r="D39" s="175">
        <v>4607111036315</v>
      </c>
      <c r="E39" s="175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9" t="s">
        <v>84</v>
      </c>
      <c r="L39" s="38">
        <v>180</v>
      </c>
      <c r="M39" s="27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9" s="177"/>
      <c r="O39" s="177"/>
      <c r="P39" s="177"/>
      <c r="Q39" s="178"/>
      <c r="R39" s="40" t="s">
        <v>49</v>
      </c>
      <c r="S39" s="40" t="s">
        <v>49</v>
      </c>
      <c r="T39" s="41" t="s">
        <v>42</v>
      </c>
      <c r="U39" s="59">
        <v>0</v>
      </c>
      <c r="V39" s="56">
        <f>IFERROR(IF(U39="","",U39),"")</f>
        <v>0</v>
      </c>
      <c r="W39" s="42">
        <f>IFERROR(IF(U39="","",U39*0.0155),"")</f>
        <v>0</v>
      </c>
      <c r="X39" s="69" t="s">
        <v>49</v>
      </c>
      <c r="Y39" s="70" t="s">
        <v>49</v>
      </c>
      <c r="AC39" s="74"/>
      <c r="AZ39" s="84" t="s">
        <v>69</v>
      </c>
    </row>
    <row r="40" spans="1:52" ht="27" customHeight="1" x14ac:dyDescent="0.25">
      <c r="A40" s="64" t="s">
        <v>108</v>
      </c>
      <c r="B40" s="64" t="s">
        <v>109</v>
      </c>
      <c r="C40" s="37">
        <v>4301070864</v>
      </c>
      <c r="D40" s="175">
        <v>4607111036292</v>
      </c>
      <c r="E40" s="175"/>
      <c r="F40" s="63">
        <v>0.75</v>
      </c>
      <c r="G40" s="38">
        <v>8</v>
      </c>
      <c r="H40" s="63">
        <v>6</v>
      </c>
      <c r="I40" s="63">
        <v>6.27</v>
      </c>
      <c r="J40" s="38">
        <v>84</v>
      </c>
      <c r="K40" s="39" t="s">
        <v>84</v>
      </c>
      <c r="L40" s="38">
        <v>180</v>
      </c>
      <c r="M40" s="278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40" s="177"/>
      <c r="O40" s="177"/>
      <c r="P40" s="177"/>
      <c r="Q40" s="178"/>
      <c r="R40" s="40" t="s">
        <v>49</v>
      </c>
      <c r="S40" s="40" t="s">
        <v>49</v>
      </c>
      <c r="T40" s="41" t="s">
        <v>42</v>
      </c>
      <c r="U40" s="59">
        <v>0</v>
      </c>
      <c r="V40" s="56">
        <f>IFERROR(IF(U40="","",U40),"")</f>
        <v>0</v>
      </c>
      <c r="W40" s="42">
        <f>IFERROR(IF(U40="","",U40*0.0155),"")</f>
        <v>0</v>
      </c>
      <c r="X40" s="69" t="s">
        <v>49</v>
      </c>
      <c r="Y40" s="70" t="s">
        <v>49</v>
      </c>
      <c r="AC40" s="74"/>
      <c r="AZ40" s="85" t="s">
        <v>69</v>
      </c>
    </row>
    <row r="41" spans="1:52" x14ac:dyDescent="0.2">
      <c r="A41" s="183"/>
      <c r="B41" s="183"/>
      <c r="C41" s="183"/>
      <c r="D41" s="183"/>
      <c r="E41" s="183"/>
      <c r="F41" s="183"/>
      <c r="G41" s="183"/>
      <c r="H41" s="183"/>
      <c r="I41" s="183"/>
      <c r="J41" s="183"/>
      <c r="K41" s="183"/>
      <c r="L41" s="184"/>
      <c r="M41" s="180" t="s">
        <v>43</v>
      </c>
      <c r="N41" s="181"/>
      <c r="O41" s="181"/>
      <c r="P41" s="181"/>
      <c r="Q41" s="181"/>
      <c r="R41" s="181"/>
      <c r="S41" s="182"/>
      <c r="T41" s="43" t="s">
        <v>42</v>
      </c>
      <c r="U41" s="44">
        <f>IFERROR(SUM(U37:U40),"0")</f>
        <v>0</v>
      </c>
      <c r="V41" s="44">
        <f>IFERROR(SUM(V37:V40),"0")</f>
        <v>0</v>
      </c>
      <c r="W41" s="44">
        <f>IFERROR(IF(W37="",0,W37),"0")+IFERROR(IF(W38="",0,W38),"0")+IFERROR(IF(W39="",0,W39),"0")+IFERROR(IF(W40="",0,W40),"0")</f>
        <v>0</v>
      </c>
      <c r="X41" s="68"/>
      <c r="Y41" s="68"/>
    </row>
    <row r="42" spans="1:52" x14ac:dyDescent="0.2">
      <c r="A42" s="183"/>
      <c r="B42" s="183"/>
      <c r="C42" s="183"/>
      <c r="D42" s="183"/>
      <c r="E42" s="183"/>
      <c r="F42" s="183"/>
      <c r="G42" s="183"/>
      <c r="H42" s="183"/>
      <c r="I42" s="183"/>
      <c r="J42" s="183"/>
      <c r="K42" s="183"/>
      <c r="L42" s="184"/>
      <c r="M42" s="180" t="s">
        <v>43</v>
      </c>
      <c r="N42" s="181"/>
      <c r="O42" s="181"/>
      <c r="P42" s="181"/>
      <c r="Q42" s="181"/>
      <c r="R42" s="181"/>
      <c r="S42" s="182"/>
      <c r="T42" s="43" t="s">
        <v>0</v>
      </c>
      <c r="U42" s="44">
        <f>IFERROR(SUMPRODUCT(U37:U40*H37:H40),"0")</f>
        <v>0</v>
      </c>
      <c r="V42" s="44">
        <f>IFERROR(SUMPRODUCT(V37:V40*H37:H40),"0")</f>
        <v>0</v>
      </c>
      <c r="W42" s="43"/>
      <c r="X42" s="68"/>
      <c r="Y42" s="68"/>
    </row>
    <row r="43" spans="1:52" ht="16.5" customHeight="1" x14ac:dyDescent="0.25">
      <c r="A43" s="200" t="s">
        <v>110</v>
      </c>
      <c r="B43" s="200"/>
      <c r="C43" s="200"/>
      <c r="D43" s="200"/>
      <c r="E43" s="200"/>
      <c r="F43" s="200"/>
      <c r="G43" s="200"/>
      <c r="H43" s="200"/>
      <c r="I43" s="200"/>
      <c r="J43" s="200"/>
      <c r="K43" s="200"/>
      <c r="L43" s="200"/>
      <c r="M43" s="200"/>
      <c r="N43" s="200"/>
      <c r="O43" s="200"/>
      <c r="P43" s="200"/>
      <c r="Q43" s="200"/>
      <c r="R43" s="200"/>
      <c r="S43" s="200"/>
      <c r="T43" s="200"/>
      <c r="U43" s="200"/>
      <c r="V43" s="200"/>
      <c r="W43" s="200"/>
      <c r="X43" s="66"/>
      <c r="Y43" s="66"/>
    </row>
    <row r="44" spans="1:52" ht="14.25" customHeight="1" x14ac:dyDescent="0.25">
      <c r="A44" s="196" t="s">
        <v>111</v>
      </c>
      <c r="B44" s="196"/>
      <c r="C44" s="196"/>
      <c r="D44" s="196"/>
      <c r="E44" s="196"/>
      <c r="F44" s="196"/>
      <c r="G44" s="196"/>
      <c r="H44" s="196"/>
      <c r="I44" s="196"/>
      <c r="J44" s="196"/>
      <c r="K44" s="196"/>
      <c r="L44" s="196"/>
      <c r="M44" s="196"/>
      <c r="N44" s="196"/>
      <c r="O44" s="196"/>
      <c r="P44" s="196"/>
      <c r="Q44" s="196"/>
      <c r="R44" s="196"/>
      <c r="S44" s="196"/>
      <c r="T44" s="196"/>
      <c r="U44" s="196"/>
      <c r="V44" s="196"/>
      <c r="W44" s="196"/>
      <c r="X44" s="67"/>
      <c r="Y44" s="67"/>
    </row>
    <row r="45" spans="1:52" ht="27" customHeight="1" x14ac:dyDescent="0.25">
      <c r="A45" s="64" t="s">
        <v>112</v>
      </c>
      <c r="B45" s="64" t="s">
        <v>113</v>
      </c>
      <c r="C45" s="37">
        <v>4301190014</v>
      </c>
      <c r="D45" s="175">
        <v>4607111037053</v>
      </c>
      <c r="E45" s="175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9" t="s">
        <v>84</v>
      </c>
      <c r="L45" s="38">
        <v>365</v>
      </c>
      <c r="M45" s="274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5" s="177"/>
      <c r="O45" s="177"/>
      <c r="P45" s="177"/>
      <c r="Q45" s="178"/>
      <c r="R45" s="40" t="s">
        <v>49</v>
      </c>
      <c r="S45" s="40" t="s">
        <v>49</v>
      </c>
      <c r="T45" s="41" t="s">
        <v>42</v>
      </c>
      <c r="U45" s="59">
        <v>0</v>
      </c>
      <c r="V45" s="56">
        <f>IFERROR(IF(U45="","",U45),"")</f>
        <v>0</v>
      </c>
      <c r="W45" s="42">
        <f>IFERROR(IF(U45="","",U45*0.0095),"")</f>
        <v>0</v>
      </c>
      <c r="X45" s="69" t="s">
        <v>49</v>
      </c>
      <c r="Y45" s="70" t="s">
        <v>49</v>
      </c>
      <c r="AC45" s="74"/>
      <c r="AZ45" s="86" t="s">
        <v>90</v>
      </c>
    </row>
    <row r="46" spans="1:52" ht="27" customHeight="1" x14ac:dyDescent="0.25">
      <c r="A46" s="64" t="s">
        <v>114</v>
      </c>
      <c r="B46" s="64" t="s">
        <v>115</v>
      </c>
      <c r="C46" s="37">
        <v>4301190015</v>
      </c>
      <c r="D46" s="175">
        <v>4607111037060</v>
      </c>
      <c r="E46" s="175"/>
      <c r="F46" s="63">
        <v>0.2</v>
      </c>
      <c r="G46" s="38">
        <v>6</v>
      </c>
      <c r="H46" s="63">
        <v>1.2</v>
      </c>
      <c r="I46" s="63">
        <v>1.5918000000000001</v>
      </c>
      <c r="J46" s="38">
        <v>130</v>
      </c>
      <c r="K46" s="39" t="s">
        <v>84</v>
      </c>
      <c r="L46" s="38">
        <v>365</v>
      </c>
      <c r="M46" s="275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6" s="177"/>
      <c r="O46" s="177"/>
      <c r="P46" s="177"/>
      <c r="Q46" s="178"/>
      <c r="R46" s="40" t="s">
        <v>49</v>
      </c>
      <c r="S46" s="40" t="s">
        <v>49</v>
      </c>
      <c r="T46" s="41" t="s">
        <v>42</v>
      </c>
      <c r="U46" s="59">
        <v>0</v>
      </c>
      <c r="V46" s="56">
        <f>IFERROR(IF(U46="","",U46),"")</f>
        <v>0</v>
      </c>
      <c r="W46" s="42">
        <f>IFERROR(IF(U46="","",U46*0.0095),"")</f>
        <v>0</v>
      </c>
      <c r="X46" s="69" t="s">
        <v>49</v>
      </c>
      <c r="Y46" s="70" t="s">
        <v>49</v>
      </c>
      <c r="AC46" s="74"/>
      <c r="AZ46" s="87" t="s">
        <v>90</v>
      </c>
    </row>
    <row r="47" spans="1:52" x14ac:dyDescent="0.2">
      <c r="A47" s="183"/>
      <c r="B47" s="183"/>
      <c r="C47" s="183"/>
      <c r="D47" s="183"/>
      <c r="E47" s="183"/>
      <c r="F47" s="183"/>
      <c r="G47" s="183"/>
      <c r="H47" s="183"/>
      <c r="I47" s="183"/>
      <c r="J47" s="183"/>
      <c r="K47" s="183"/>
      <c r="L47" s="184"/>
      <c r="M47" s="180" t="s">
        <v>43</v>
      </c>
      <c r="N47" s="181"/>
      <c r="O47" s="181"/>
      <c r="P47" s="181"/>
      <c r="Q47" s="181"/>
      <c r="R47" s="181"/>
      <c r="S47" s="182"/>
      <c r="T47" s="43" t="s">
        <v>42</v>
      </c>
      <c r="U47" s="44">
        <f>IFERROR(SUM(U45:U46),"0")</f>
        <v>0</v>
      </c>
      <c r="V47" s="44">
        <f>IFERROR(SUM(V45:V46),"0")</f>
        <v>0</v>
      </c>
      <c r="W47" s="44">
        <f>IFERROR(IF(W45="",0,W45),"0")+IFERROR(IF(W46="",0,W46),"0")</f>
        <v>0</v>
      </c>
      <c r="X47" s="68"/>
      <c r="Y47" s="68"/>
    </row>
    <row r="48" spans="1:52" x14ac:dyDescent="0.2">
      <c r="A48" s="183"/>
      <c r="B48" s="183"/>
      <c r="C48" s="183"/>
      <c r="D48" s="183"/>
      <c r="E48" s="183"/>
      <c r="F48" s="183"/>
      <c r="G48" s="183"/>
      <c r="H48" s="183"/>
      <c r="I48" s="183"/>
      <c r="J48" s="183"/>
      <c r="K48" s="183"/>
      <c r="L48" s="184"/>
      <c r="M48" s="180" t="s">
        <v>43</v>
      </c>
      <c r="N48" s="181"/>
      <c r="O48" s="181"/>
      <c r="P48" s="181"/>
      <c r="Q48" s="181"/>
      <c r="R48" s="181"/>
      <c r="S48" s="182"/>
      <c r="T48" s="43" t="s">
        <v>0</v>
      </c>
      <c r="U48" s="44">
        <f>IFERROR(SUMPRODUCT(U45:U46*H45:H46),"0")</f>
        <v>0</v>
      </c>
      <c r="V48" s="44">
        <f>IFERROR(SUMPRODUCT(V45:V46*H45:H46),"0")</f>
        <v>0</v>
      </c>
      <c r="W48" s="43"/>
      <c r="X48" s="68"/>
      <c r="Y48" s="68"/>
    </row>
    <row r="49" spans="1:52" ht="16.5" customHeight="1" x14ac:dyDescent="0.25">
      <c r="A49" s="200" t="s">
        <v>116</v>
      </c>
      <c r="B49" s="200"/>
      <c r="C49" s="200"/>
      <c r="D49" s="200"/>
      <c r="E49" s="200"/>
      <c r="F49" s="200"/>
      <c r="G49" s="200"/>
      <c r="H49" s="200"/>
      <c r="I49" s="200"/>
      <c r="J49" s="200"/>
      <c r="K49" s="200"/>
      <c r="L49" s="200"/>
      <c r="M49" s="200"/>
      <c r="N49" s="200"/>
      <c r="O49" s="200"/>
      <c r="P49" s="200"/>
      <c r="Q49" s="200"/>
      <c r="R49" s="200"/>
      <c r="S49" s="200"/>
      <c r="T49" s="200"/>
      <c r="U49" s="200"/>
      <c r="V49" s="200"/>
      <c r="W49" s="200"/>
      <c r="X49" s="66"/>
      <c r="Y49" s="66"/>
    </row>
    <row r="50" spans="1:52" ht="14.25" customHeight="1" x14ac:dyDescent="0.25">
      <c r="A50" s="196" t="s">
        <v>81</v>
      </c>
      <c r="B50" s="196"/>
      <c r="C50" s="196"/>
      <c r="D50" s="196"/>
      <c r="E50" s="196"/>
      <c r="F50" s="196"/>
      <c r="G50" s="196"/>
      <c r="H50" s="196"/>
      <c r="I50" s="196"/>
      <c r="J50" s="196"/>
      <c r="K50" s="196"/>
      <c r="L50" s="196"/>
      <c r="M50" s="196"/>
      <c r="N50" s="196"/>
      <c r="O50" s="196"/>
      <c r="P50" s="196"/>
      <c r="Q50" s="196"/>
      <c r="R50" s="196"/>
      <c r="S50" s="196"/>
      <c r="T50" s="196"/>
      <c r="U50" s="196"/>
      <c r="V50" s="196"/>
      <c r="W50" s="196"/>
      <c r="X50" s="67"/>
      <c r="Y50" s="67"/>
    </row>
    <row r="51" spans="1:52" ht="27" customHeight="1" x14ac:dyDescent="0.25">
      <c r="A51" s="64" t="s">
        <v>117</v>
      </c>
      <c r="B51" s="64" t="s">
        <v>118</v>
      </c>
      <c r="C51" s="37">
        <v>4301070935</v>
      </c>
      <c r="D51" s="175">
        <v>4607111037190</v>
      </c>
      <c r="E51" s="175"/>
      <c r="F51" s="63">
        <v>0.43</v>
      </c>
      <c r="G51" s="38">
        <v>16</v>
      </c>
      <c r="H51" s="63">
        <v>6.88</v>
      </c>
      <c r="I51" s="63">
        <v>7.1996000000000002</v>
      </c>
      <c r="J51" s="38">
        <v>84</v>
      </c>
      <c r="K51" s="39" t="s">
        <v>84</v>
      </c>
      <c r="L51" s="38">
        <v>150</v>
      </c>
      <c r="M51" s="270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1" s="177"/>
      <c r="O51" s="177"/>
      <c r="P51" s="177"/>
      <c r="Q51" s="178"/>
      <c r="R51" s="40" t="s">
        <v>49</v>
      </c>
      <c r="S51" s="40" t="s">
        <v>49</v>
      </c>
      <c r="T51" s="41" t="s">
        <v>42</v>
      </c>
      <c r="U51" s="59">
        <v>0</v>
      </c>
      <c r="V51" s="56">
        <f t="shared" ref="V51:V58" si="0">IFERROR(IF(U51="","",U51),"")</f>
        <v>0</v>
      </c>
      <c r="W51" s="42">
        <f t="shared" ref="W51:W58" si="1">IFERROR(IF(U51="","",U51*0.0155),"")</f>
        <v>0</v>
      </c>
      <c r="X51" s="69" t="s">
        <v>49</v>
      </c>
      <c r="Y51" s="70" t="s">
        <v>49</v>
      </c>
      <c r="AC51" s="74"/>
      <c r="AZ51" s="88" t="s">
        <v>69</v>
      </c>
    </row>
    <row r="52" spans="1:52" ht="27" customHeight="1" x14ac:dyDescent="0.25">
      <c r="A52" s="64" t="s">
        <v>119</v>
      </c>
      <c r="B52" s="64" t="s">
        <v>120</v>
      </c>
      <c r="C52" s="37">
        <v>4301070972</v>
      </c>
      <c r="D52" s="175">
        <v>4607111037183</v>
      </c>
      <c r="E52" s="175"/>
      <c r="F52" s="63">
        <v>0.9</v>
      </c>
      <c r="G52" s="38">
        <v>8</v>
      </c>
      <c r="H52" s="63">
        <v>7.2</v>
      </c>
      <c r="I52" s="63">
        <v>7.4859999999999998</v>
      </c>
      <c r="J52" s="38">
        <v>84</v>
      </c>
      <c r="K52" s="39" t="s">
        <v>84</v>
      </c>
      <c r="L52" s="38">
        <v>180</v>
      </c>
      <c r="M52" s="271" t="s">
        <v>121</v>
      </c>
      <c r="N52" s="177"/>
      <c r="O52" s="177"/>
      <c r="P52" s="177"/>
      <c r="Q52" s="178"/>
      <c r="R52" s="40" t="s">
        <v>49</v>
      </c>
      <c r="S52" s="40" t="s">
        <v>49</v>
      </c>
      <c r="T52" s="41" t="s">
        <v>42</v>
      </c>
      <c r="U52" s="59">
        <v>0</v>
      </c>
      <c r="V52" s="56">
        <f t="shared" si="0"/>
        <v>0</v>
      </c>
      <c r="W52" s="42">
        <f t="shared" si="1"/>
        <v>0</v>
      </c>
      <c r="X52" s="69" t="s">
        <v>49</v>
      </c>
      <c r="Y52" s="70" t="s">
        <v>49</v>
      </c>
      <c r="AC52" s="74"/>
      <c r="AZ52" s="89" t="s">
        <v>69</v>
      </c>
    </row>
    <row r="53" spans="1:52" ht="27" customHeight="1" x14ac:dyDescent="0.25">
      <c r="A53" s="64" t="s">
        <v>122</v>
      </c>
      <c r="B53" s="64" t="s">
        <v>123</v>
      </c>
      <c r="C53" s="37">
        <v>4301070970</v>
      </c>
      <c r="D53" s="175">
        <v>4607111037091</v>
      </c>
      <c r="E53" s="175"/>
      <c r="F53" s="63">
        <v>0.43</v>
      </c>
      <c r="G53" s="38">
        <v>16</v>
      </c>
      <c r="H53" s="63">
        <v>6.88</v>
      </c>
      <c r="I53" s="63">
        <v>7.11</v>
      </c>
      <c r="J53" s="38">
        <v>84</v>
      </c>
      <c r="K53" s="39" t="s">
        <v>84</v>
      </c>
      <c r="L53" s="38">
        <v>180</v>
      </c>
      <c r="M53" s="272" t="s">
        <v>124</v>
      </c>
      <c r="N53" s="177"/>
      <c r="O53" s="177"/>
      <c r="P53" s="177"/>
      <c r="Q53" s="178"/>
      <c r="R53" s="40" t="s">
        <v>49</v>
      </c>
      <c r="S53" s="40" t="s">
        <v>49</v>
      </c>
      <c r="T53" s="41" t="s">
        <v>42</v>
      </c>
      <c r="U53" s="59">
        <v>0</v>
      </c>
      <c r="V53" s="56">
        <f t="shared" si="0"/>
        <v>0</v>
      </c>
      <c r="W53" s="42">
        <f t="shared" si="1"/>
        <v>0</v>
      </c>
      <c r="X53" s="69" t="s">
        <v>49</v>
      </c>
      <c r="Y53" s="70" t="s">
        <v>49</v>
      </c>
      <c r="AC53" s="74"/>
      <c r="AZ53" s="90" t="s">
        <v>69</v>
      </c>
    </row>
    <row r="54" spans="1:52" ht="27" customHeight="1" x14ac:dyDescent="0.25">
      <c r="A54" s="64" t="s">
        <v>125</v>
      </c>
      <c r="B54" s="64" t="s">
        <v>126</v>
      </c>
      <c r="C54" s="37">
        <v>4301070971</v>
      </c>
      <c r="D54" s="175">
        <v>4607111036902</v>
      </c>
      <c r="E54" s="175"/>
      <c r="F54" s="63">
        <v>0.9</v>
      </c>
      <c r="G54" s="38">
        <v>8</v>
      </c>
      <c r="H54" s="63">
        <v>7.2</v>
      </c>
      <c r="I54" s="63">
        <v>7.43</v>
      </c>
      <c r="J54" s="38">
        <v>84</v>
      </c>
      <c r="K54" s="39" t="s">
        <v>84</v>
      </c>
      <c r="L54" s="38">
        <v>180</v>
      </c>
      <c r="M54" s="273" t="s">
        <v>127</v>
      </c>
      <c r="N54" s="177"/>
      <c r="O54" s="177"/>
      <c r="P54" s="177"/>
      <c r="Q54" s="178"/>
      <c r="R54" s="40" t="s">
        <v>49</v>
      </c>
      <c r="S54" s="40" t="s">
        <v>49</v>
      </c>
      <c r="T54" s="41" t="s">
        <v>42</v>
      </c>
      <c r="U54" s="59">
        <v>0</v>
      </c>
      <c r="V54" s="56">
        <f t="shared" si="0"/>
        <v>0</v>
      </c>
      <c r="W54" s="42">
        <f t="shared" si="1"/>
        <v>0</v>
      </c>
      <c r="X54" s="69" t="s">
        <v>49</v>
      </c>
      <c r="Y54" s="70" t="s">
        <v>49</v>
      </c>
      <c r="AC54" s="74"/>
      <c r="AZ54" s="91" t="s">
        <v>69</v>
      </c>
    </row>
    <row r="55" spans="1:52" ht="27" customHeight="1" x14ac:dyDescent="0.25">
      <c r="A55" s="64" t="s">
        <v>125</v>
      </c>
      <c r="B55" s="64" t="s">
        <v>128</v>
      </c>
      <c r="C55" s="37">
        <v>4301070944</v>
      </c>
      <c r="D55" s="175">
        <v>4607111036902</v>
      </c>
      <c r="E55" s="175"/>
      <c r="F55" s="63">
        <v>0.9</v>
      </c>
      <c r="G55" s="38">
        <v>8</v>
      </c>
      <c r="H55" s="63">
        <v>7.2</v>
      </c>
      <c r="I55" s="63">
        <v>7.43</v>
      </c>
      <c r="J55" s="38">
        <v>84</v>
      </c>
      <c r="K55" s="39" t="s">
        <v>84</v>
      </c>
      <c r="L55" s="38">
        <v>150</v>
      </c>
      <c r="M55" s="266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5" s="177"/>
      <c r="O55" s="177"/>
      <c r="P55" s="177"/>
      <c r="Q55" s="178"/>
      <c r="R55" s="40" t="s">
        <v>49</v>
      </c>
      <c r="S55" s="40" t="s">
        <v>49</v>
      </c>
      <c r="T55" s="41" t="s">
        <v>42</v>
      </c>
      <c r="U55" s="59">
        <v>0</v>
      </c>
      <c r="V55" s="56">
        <f t="shared" si="0"/>
        <v>0</v>
      </c>
      <c r="W55" s="42">
        <f t="shared" si="1"/>
        <v>0</v>
      </c>
      <c r="X55" s="69" t="s">
        <v>49</v>
      </c>
      <c r="Y55" s="70" t="s">
        <v>49</v>
      </c>
      <c r="AC55" s="74"/>
      <c r="AZ55" s="92" t="s">
        <v>69</v>
      </c>
    </row>
    <row r="56" spans="1:52" ht="27" customHeight="1" x14ac:dyDescent="0.25">
      <c r="A56" s="64" t="s">
        <v>129</v>
      </c>
      <c r="B56" s="64" t="s">
        <v>130</v>
      </c>
      <c r="C56" s="37">
        <v>4301070969</v>
      </c>
      <c r="D56" s="175">
        <v>4607111036858</v>
      </c>
      <c r="E56" s="175"/>
      <c r="F56" s="63">
        <v>0.43</v>
      </c>
      <c r="G56" s="38">
        <v>16</v>
      </c>
      <c r="H56" s="63">
        <v>6.88</v>
      </c>
      <c r="I56" s="63">
        <v>7.1996000000000002</v>
      </c>
      <c r="J56" s="38">
        <v>84</v>
      </c>
      <c r="K56" s="39" t="s">
        <v>84</v>
      </c>
      <c r="L56" s="38">
        <v>180</v>
      </c>
      <c r="M56" s="267" t="s">
        <v>131</v>
      </c>
      <c r="N56" s="177"/>
      <c r="O56" s="177"/>
      <c r="P56" s="177"/>
      <c r="Q56" s="178"/>
      <c r="R56" s="40" t="s">
        <v>49</v>
      </c>
      <c r="S56" s="40" t="s">
        <v>49</v>
      </c>
      <c r="T56" s="41" t="s">
        <v>42</v>
      </c>
      <c r="U56" s="59">
        <v>0</v>
      </c>
      <c r="V56" s="56">
        <f t="shared" si="0"/>
        <v>0</v>
      </c>
      <c r="W56" s="42">
        <f t="shared" si="1"/>
        <v>0</v>
      </c>
      <c r="X56" s="69" t="s">
        <v>49</v>
      </c>
      <c r="Y56" s="70" t="s">
        <v>49</v>
      </c>
      <c r="AC56" s="74"/>
      <c r="AZ56" s="93" t="s">
        <v>69</v>
      </c>
    </row>
    <row r="57" spans="1:52" ht="27" customHeight="1" x14ac:dyDescent="0.25">
      <c r="A57" s="64" t="s">
        <v>132</v>
      </c>
      <c r="B57" s="64" t="s">
        <v>133</v>
      </c>
      <c r="C57" s="37">
        <v>4301070909</v>
      </c>
      <c r="D57" s="175">
        <v>4607111036889</v>
      </c>
      <c r="E57" s="175"/>
      <c r="F57" s="63">
        <v>0.9</v>
      </c>
      <c r="G57" s="38">
        <v>8</v>
      </c>
      <c r="H57" s="63">
        <v>7.2</v>
      </c>
      <c r="I57" s="63">
        <v>7.4859999999999998</v>
      </c>
      <c r="J57" s="38">
        <v>84</v>
      </c>
      <c r="K57" s="39" t="s">
        <v>84</v>
      </c>
      <c r="L57" s="38">
        <v>150</v>
      </c>
      <c r="M57" s="268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7" s="177"/>
      <c r="O57" s="177"/>
      <c r="P57" s="177"/>
      <c r="Q57" s="178"/>
      <c r="R57" s="40" t="s">
        <v>49</v>
      </c>
      <c r="S57" s="40" t="s">
        <v>49</v>
      </c>
      <c r="T57" s="41" t="s">
        <v>42</v>
      </c>
      <c r="U57" s="59">
        <v>0</v>
      </c>
      <c r="V57" s="56">
        <f t="shared" si="0"/>
        <v>0</v>
      </c>
      <c r="W57" s="42">
        <f t="shared" si="1"/>
        <v>0</v>
      </c>
      <c r="X57" s="69" t="s">
        <v>49</v>
      </c>
      <c r="Y57" s="70" t="s">
        <v>49</v>
      </c>
      <c r="AC57" s="74"/>
      <c r="AZ57" s="94" t="s">
        <v>69</v>
      </c>
    </row>
    <row r="58" spans="1:52" ht="27" customHeight="1" x14ac:dyDescent="0.25">
      <c r="A58" s="64" t="s">
        <v>132</v>
      </c>
      <c r="B58" s="64" t="s">
        <v>134</v>
      </c>
      <c r="C58" s="37">
        <v>4301070968</v>
      </c>
      <c r="D58" s="175">
        <v>4607111036889</v>
      </c>
      <c r="E58" s="175"/>
      <c r="F58" s="63">
        <v>0.9</v>
      </c>
      <c r="G58" s="38">
        <v>8</v>
      </c>
      <c r="H58" s="63">
        <v>7.2</v>
      </c>
      <c r="I58" s="63">
        <v>7.4859999999999998</v>
      </c>
      <c r="J58" s="38">
        <v>84</v>
      </c>
      <c r="K58" s="39" t="s">
        <v>84</v>
      </c>
      <c r="L58" s="38">
        <v>180</v>
      </c>
      <c r="M58" s="269" t="s">
        <v>135</v>
      </c>
      <c r="N58" s="177"/>
      <c r="O58" s="177"/>
      <c r="P58" s="177"/>
      <c r="Q58" s="178"/>
      <c r="R58" s="40" t="s">
        <v>49</v>
      </c>
      <c r="S58" s="40" t="s">
        <v>49</v>
      </c>
      <c r="T58" s="41" t="s">
        <v>42</v>
      </c>
      <c r="U58" s="59">
        <v>0</v>
      </c>
      <c r="V58" s="56">
        <f t="shared" si="0"/>
        <v>0</v>
      </c>
      <c r="W58" s="42">
        <f t="shared" si="1"/>
        <v>0</v>
      </c>
      <c r="X58" s="69" t="s">
        <v>49</v>
      </c>
      <c r="Y58" s="70" t="s">
        <v>49</v>
      </c>
      <c r="AC58" s="74"/>
      <c r="AZ58" s="95" t="s">
        <v>69</v>
      </c>
    </row>
    <row r="59" spans="1:52" x14ac:dyDescent="0.2">
      <c r="A59" s="183"/>
      <c r="B59" s="183"/>
      <c r="C59" s="183"/>
      <c r="D59" s="183"/>
      <c r="E59" s="183"/>
      <c r="F59" s="183"/>
      <c r="G59" s="183"/>
      <c r="H59" s="183"/>
      <c r="I59" s="183"/>
      <c r="J59" s="183"/>
      <c r="K59" s="183"/>
      <c r="L59" s="184"/>
      <c r="M59" s="180" t="s">
        <v>43</v>
      </c>
      <c r="N59" s="181"/>
      <c r="O59" s="181"/>
      <c r="P59" s="181"/>
      <c r="Q59" s="181"/>
      <c r="R59" s="181"/>
      <c r="S59" s="182"/>
      <c r="T59" s="43" t="s">
        <v>42</v>
      </c>
      <c r="U59" s="44">
        <f>IFERROR(SUM(U51:U58),"0")</f>
        <v>0</v>
      </c>
      <c r="V59" s="44">
        <f>IFERROR(SUM(V51:V58),"0")</f>
        <v>0</v>
      </c>
      <c r="W59" s="44">
        <f>IFERROR(IF(W51="",0,W51),"0")+IFERROR(IF(W52="",0,W52),"0")+IFERROR(IF(W53="",0,W53),"0")+IFERROR(IF(W54="",0,W54),"0")+IFERROR(IF(W55="",0,W55),"0")+IFERROR(IF(W56="",0,W56),"0")+IFERROR(IF(W57="",0,W57),"0")+IFERROR(IF(W58="",0,W58),"0")</f>
        <v>0</v>
      </c>
      <c r="X59" s="68"/>
      <c r="Y59" s="68"/>
    </row>
    <row r="60" spans="1:52" x14ac:dyDescent="0.2">
      <c r="A60" s="183"/>
      <c r="B60" s="183"/>
      <c r="C60" s="183"/>
      <c r="D60" s="183"/>
      <c r="E60" s="183"/>
      <c r="F60" s="183"/>
      <c r="G60" s="183"/>
      <c r="H60" s="183"/>
      <c r="I60" s="183"/>
      <c r="J60" s="183"/>
      <c r="K60" s="183"/>
      <c r="L60" s="184"/>
      <c r="M60" s="180" t="s">
        <v>43</v>
      </c>
      <c r="N60" s="181"/>
      <c r="O60" s="181"/>
      <c r="P60" s="181"/>
      <c r="Q60" s="181"/>
      <c r="R60" s="181"/>
      <c r="S60" s="182"/>
      <c r="T60" s="43" t="s">
        <v>0</v>
      </c>
      <c r="U60" s="44">
        <f>IFERROR(SUMPRODUCT(U51:U58*H51:H58),"0")</f>
        <v>0</v>
      </c>
      <c r="V60" s="44">
        <f>IFERROR(SUMPRODUCT(V51:V58*H51:H58),"0")</f>
        <v>0</v>
      </c>
      <c r="W60" s="43"/>
      <c r="X60" s="68"/>
      <c r="Y60" s="68"/>
    </row>
    <row r="61" spans="1:52" ht="16.5" customHeight="1" x14ac:dyDescent="0.25">
      <c r="A61" s="200" t="s">
        <v>136</v>
      </c>
      <c r="B61" s="200"/>
      <c r="C61" s="200"/>
      <c r="D61" s="200"/>
      <c r="E61" s="200"/>
      <c r="F61" s="200"/>
      <c r="G61" s="200"/>
      <c r="H61" s="200"/>
      <c r="I61" s="200"/>
      <c r="J61" s="200"/>
      <c r="K61" s="200"/>
      <c r="L61" s="200"/>
      <c r="M61" s="200"/>
      <c r="N61" s="200"/>
      <c r="O61" s="200"/>
      <c r="P61" s="200"/>
      <c r="Q61" s="200"/>
      <c r="R61" s="200"/>
      <c r="S61" s="200"/>
      <c r="T61" s="200"/>
      <c r="U61" s="200"/>
      <c r="V61" s="200"/>
      <c r="W61" s="200"/>
      <c r="X61" s="66"/>
      <c r="Y61" s="66"/>
    </row>
    <row r="62" spans="1:52" ht="14.25" customHeight="1" x14ac:dyDescent="0.25">
      <c r="A62" s="196" t="s">
        <v>81</v>
      </c>
      <c r="B62" s="196"/>
      <c r="C62" s="196"/>
      <c r="D62" s="196"/>
      <c r="E62" s="196"/>
      <c r="F62" s="196"/>
      <c r="G62" s="196"/>
      <c r="H62" s="196"/>
      <c r="I62" s="196"/>
      <c r="J62" s="196"/>
      <c r="K62" s="196"/>
      <c r="L62" s="196"/>
      <c r="M62" s="196"/>
      <c r="N62" s="196"/>
      <c r="O62" s="196"/>
      <c r="P62" s="196"/>
      <c r="Q62" s="196"/>
      <c r="R62" s="196"/>
      <c r="S62" s="196"/>
      <c r="T62" s="196"/>
      <c r="U62" s="196"/>
      <c r="V62" s="196"/>
      <c r="W62" s="196"/>
      <c r="X62" s="67"/>
      <c r="Y62" s="67"/>
    </row>
    <row r="63" spans="1:52" ht="27" customHeight="1" x14ac:dyDescent="0.25">
      <c r="A63" s="64" t="s">
        <v>137</v>
      </c>
      <c r="B63" s="64" t="s">
        <v>138</v>
      </c>
      <c r="C63" s="37">
        <v>4301070977</v>
      </c>
      <c r="D63" s="175">
        <v>4607111037411</v>
      </c>
      <c r="E63" s="175"/>
      <c r="F63" s="63">
        <v>2.7</v>
      </c>
      <c r="G63" s="38">
        <v>1</v>
      </c>
      <c r="H63" s="63">
        <v>2.7</v>
      </c>
      <c r="I63" s="63">
        <v>2.8132000000000001</v>
      </c>
      <c r="J63" s="38">
        <v>234</v>
      </c>
      <c r="K63" s="39" t="s">
        <v>84</v>
      </c>
      <c r="L63" s="38">
        <v>180</v>
      </c>
      <c r="M63" s="264" t="s">
        <v>139</v>
      </c>
      <c r="N63" s="177"/>
      <c r="O63" s="177"/>
      <c r="P63" s="177"/>
      <c r="Q63" s="178"/>
      <c r="R63" s="40" t="s">
        <v>49</v>
      </c>
      <c r="S63" s="40" t="s">
        <v>49</v>
      </c>
      <c r="T63" s="41" t="s">
        <v>42</v>
      </c>
      <c r="U63" s="59">
        <v>0</v>
      </c>
      <c r="V63" s="56">
        <f>IFERROR(IF(U63="","",U63),"")</f>
        <v>0</v>
      </c>
      <c r="W63" s="42">
        <f>IFERROR(IF(U63="","",U63*0.00502),"")</f>
        <v>0</v>
      </c>
      <c r="X63" s="69" t="s">
        <v>49</v>
      </c>
      <c r="Y63" s="70" t="s">
        <v>49</v>
      </c>
      <c r="AC63" s="74"/>
      <c r="AZ63" s="96" t="s">
        <v>69</v>
      </c>
    </row>
    <row r="64" spans="1:52" ht="27" customHeight="1" x14ac:dyDescent="0.25">
      <c r="A64" s="64" t="s">
        <v>140</v>
      </c>
      <c r="B64" s="64" t="s">
        <v>141</v>
      </c>
      <c r="C64" s="37">
        <v>4301070981</v>
      </c>
      <c r="D64" s="175">
        <v>4607111036728</v>
      </c>
      <c r="E64" s="175"/>
      <c r="F64" s="63">
        <v>5</v>
      </c>
      <c r="G64" s="38">
        <v>1</v>
      </c>
      <c r="H64" s="63">
        <v>5</v>
      </c>
      <c r="I64" s="63">
        <v>5.2131999999999996</v>
      </c>
      <c r="J64" s="38">
        <v>144</v>
      </c>
      <c r="K64" s="39" t="s">
        <v>84</v>
      </c>
      <c r="L64" s="38">
        <v>180</v>
      </c>
      <c r="M64" s="265" t="s">
        <v>142</v>
      </c>
      <c r="N64" s="177"/>
      <c r="O64" s="177"/>
      <c r="P64" s="177"/>
      <c r="Q64" s="178"/>
      <c r="R64" s="40" t="s">
        <v>49</v>
      </c>
      <c r="S64" s="40" t="s">
        <v>49</v>
      </c>
      <c r="T64" s="41" t="s">
        <v>42</v>
      </c>
      <c r="U64" s="59">
        <v>0</v>
      </c>
      <c r="V64" s="56">
        <f>IFERROR(IF(U64="","",U64),"")</f>
        <v>0</v>
      </c>
      <c r="W64" s="42">
        <f>IFERROR(IF(U64="","",U64*0.00866),"")</f>
        <v>0</v>
      </c>
      <c r="X64" s="69" t="s">
        <v>49</v>
      </c>
      <c r="Y64" s="70" t="s">
        <v>49</v>
      </c>
      <c r="AC64" s="74"/>
      <c r="AZ64" s="97" t="s">
        <v>69</v>
      </c>
    </row>
    <row r="65" spans="1:52" x14ac:dyDescent="0.2">
      <c r="A65" s="183"/>
      <c r="B65" s="183"/>
      <c r="C65" s="183"/>
      <c r="D65" s="183"/>
      <c r="E65" s="183"/>
      <c r="F65" s="183"/>
      <c r="G65" s="183"/>
      <c r="H65" s="183"/>
      <c r="I65" s="183"/>
      <c r="J65" s="183"/>
      <c r="K65" s="183"/>
      <c r="L65" s="184"/>
      <c r="M65" s="180" t="s">
        <v>43</v>
      </c>
      <c r="N65" s="181"/>
      <c r="O65" s="181"/>
      <c r="P65" s="181"/>
      <c r="Q65" s="181"/>
      <c r="R65" s="181"/>
      <c r="S65" s="182"/>
      <c r="T65" s="43" t="s">
        <v>42</v>
      </c>
      <c r="U65" s="44">
        <f>IFERROR(SUM(U63:U64),"0")</f>
        <v>0</v>
      </c>
      <c r="V65" s="44">
        <f>IFERROR(SUM(V63:V64),"0")</f>
        <v>0</v>
      </c>
      <c r="W65" s="44">
        <f>IFERROR(IF(W63="",0,W63),"0")+IFERROR(IF(W64="",0,W64),"0")</f>
        <v>0</v>
      </c>
      <c r="X65" s="68"/>
      <c r="Y65" s="68"/>
    </row>
    <row r="66" spans="1:52" x14ac:dyDescent="0.2">
      <c r="A66" s="183"/>
      <c r="B66" s="183"/>
      <c r="C66" s="183"/>
      <c r="D66" s="183"/>
      <c r="E66" s="183"/>
      <c r="F66" s="183"/>
      <c r="G66" s="183"/>
      <c r="H66" s="183"/>
      <c r="I66" s="183"/>
      <c r="J66" s="183"/>
      <c r="K66" s="183"/>
      <c r="L66" s="184"/>
      <c r="M66" s="180" t="s">
        <v>43</v>
      </c>
      <c r="N66" s="181"/>
      <c r="O66" s="181"/>
      <c r="P66" s="181"/>
      <c r="Q66" s="181"/>
      <c r="R66" s="181"/>
      <c r="S66" s="182"/>
      <c r="T66" s="43" t="s">
        <v>0</v>
      </c>
      <c r="U66" s="44">
        <f>IFERROR(SUMPRODUCT(U63:U64*H63:H64),"0")</f>
        <v>0</v>
      </c>
      <c r="V66" s="44">
        <f>IFERROR(SUMPRODUCT(V63:V64*H63:H64),"0")</f>
        <v>0</v>
      </c>
      <c r="W66" s="43"/>
      <c r="X66" s="68"/>
      <c r="Y66" s="68"/>
    </row>
    <row r="67" spans="1:52" ht="16.5" customHeight="1" x14ac:dyDescent="0.25">
      <c r="A67" s="200" t="s">
        <v>143</v>
      </c>
      <c r="B67" s="200"/>
      <c r="C67" s="200"/>
      <c r="D67" s="200"/>
      <c r="E67" s="200"/>
      <c r="F67" s="200"/>
      <c r="G67" s="200"/>
      <c r="H67" s="200"/>
      <c r="I67" s="200"/>
      <c r="J67" s="200"/>
      <c r="K67" s="200"/>
      <c r="L67" s="200"/>
      <c r="M67" s="200"/>
      <c r="N67" s="200"/>
      <c r="O67" s="200"/>
      <c r="P67" s="200"/>
      <c r="Q67" s="200"/>
      <c r="R67" s="200"/>
      <c r="S67" s="200"/>
      <c r="T67" s="200"/>
      <c r="U67" s="200"/>
      <c r="V67" s="200"/>
      <c r="W67" s="200"/>
      <c r="X67" s="66"/>
      <c r="Y67" s="66"/>
    </row>
    <row r="68" spans="1:52" ht="14.25" customHeight="1" x14ac:dyDescent="0.25">
      <c r="A68" s="196" t="s">
        <v>144</v>
      </c>
      <c r="B68" s="196"/>
      <c r="C68" s="196"/>
      <c r="D68" s="196"/>
      <c r="E68" s="196"/>
      <c r="F68" s="196"/>
      <c r="G68" s="196"/>
      <c r="H68" s="196"/>
      <c r="I68" s="196"/>
      <c r="J68" s="196"/>
      <c r="K68" s="196"/>
      <c r="L68" s="196"/>
      <c r="M68" s="196"/>
      <c r="N68" s="196"/>
      <c r="O68" s="196"/>
      <c r="P68" s="196"/>
      <c r="Q68" s="196"/>
      <c r="R68" s="196"/>
      <c r="S68" s="196"/>
      <c r="T68" s="196"/>
      <c r="U68" s="196"/>
      <c r="V68" s="196"/>
      <c r="W68" s="196"/>
      <c r="X68" s="67"/>
      <c r="Y68" s="67"/>
    </row>
    <row r="69" spans="1:52" ht="27" customHeight="1" x14ac:dyDescent="0.25">
      <c r="A69" s="64" t="s">
        <v>145</v>
      </c>
      <c r="B69" s="64" t="s">
        <v>146</v>
      </c>
      <c r="C69" s="37">
        <v>4301135113</v>
      </c>
      <c r="D69" s="175">
        <v>4607111033659</v>
      </c>
      <c r="E69" s="175"/>
      <c r="F69" s="63">
        <v>0.3</v>
      </c>
      <c r="G69" s="38">
        <v>12</v>
      </c>
      <c r="H69" s="63">
        <v>3.6</v>
      </c>
      <c r="I69" s="63">
        <v>4.3036000000000003</v>
      </c>
      <c r="J69" s="38">
        <v>70</v>
      </c>
      <c r="K69" s="39" t="s">
        <v>84</v>
      </c>
      <c r="L69" s="38">
        <v>180</v>
      </c>
      <c r="M69" s="263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9" s="177"/>
      <c r="O69" s="177"/>
      <c r="P69" s="177"/>
      <c r="Q69" s="178"/>
      <c r="R69" s="40" t="s">
        <v>49</v>
      </c>
      <c r="S69" s="40" t="s">
        <v>49</v>
      </c>
      <c r="T69" s="41" t="s">
        <v>42</v>
      </c>
      <c r="U69" s="59">
        <v>0</v>
      </c>
      <c r="V69" s="56">
        <f>IFERROR(IF(U69="","",U69),"")</f>
        <v>0</v>
      </c>
      <c r="W69" s="42">
        <f>IFERROR(IF(U69="","",U69*0.01788),"")</f>
        <v>0</v>
      </c>
      <c r="X69" s="69" t="s">
        <v>49</v>
      </c>
      <c r="Y69" s="70" t="s">
        <v>49</v>
      </c>
      <c r="AC69" s="74"/>
      <c r="AZ69" s="98" t="s">
        <v>90</v>
      </c>
    </row>
    <row r="70" spans="1:52" x14ac:dyDescent="0.2">
      <c r="A70" s="183"/>
      <c r="B70" s="183"/>
      <c r="C70" s="183"/>
      <c r="D70" s="183"/>
      <c r="E70" s="183"/>
      <c r="F70" s="183"/>
      <c r="G70" s="183"/>
      <c r="H70" s="183"/>
      <c r="I70" s="183"/>
      <c r="J70" s="183"/>
      <c r="K70" s="183"/>
      <c r="L70" s="184"/>
      <c r="M70" s="180" t="s">
        <v>43</v>
      </c>
      <c r="N70" s="181"/>
      <c r="O70" s="181"/>
      <c r="P70" s="181"/>
      <c r="Q70" s="181"/>
      <c r="R70" s="181"/>
      <c r="S70" s="182"/>
      <c r="T70" s="43" t="s">
        <v>42</v>
      </c>
      <c r="U70" s="44">
        <f>IFERROR(SUM(U69:U69),"0")</f>
        <v>0</v>
      </c>
      <c r="V70" s="44">
        <f>IFERROR(SUM(V69:V69),"0")</f>
        <v>0</v>
      </c>
      <c r="W70" s="44">
        <f>IFERROR(IF(W69="",0,W69),"0")</f>
        <v>0</v>
      </c>
      <c r="X70" s="68"/>
      <c r="Y70" s="68"/>
    </row>
    <row r="71" spans="1:52" x14ac:dyDescent="0.2">
      <c r="A71" s="183"/>
      <c r="B71" s="183"/>
      <c r="C71" s="183"/>
      <c r="D71" s="183"/>
      <c r="E71" s="183"/>
      <c r="F71" s="183"/>
      <c r="G71" s="183"/>
      <c r="H71" s="183"/>
      <c r="I71" s="183"/>
      <c r="J71" s="183"/>
      <c r="K71" s="183"/>
      <c r="L71" s="184"/>
      <c r="M71" s="180" t="s">
        <v>43</v>
      </c>
      <c r="N71" s="181"/>
      <c r="O71" s="181"/>
      <c r="P71" s="181"/>
      <c r="Q71" s="181"/>
      <c r="R71" s="181"/>
      <c r="S71" s="182"/>
      <c r="T71" s="43" t="s">
        <v>0</v>
      </c>
      <c r="U71" s="44">
        <f>IFERROR(SUMPRODUCT(U69:U69*H69:H69),"0")</f>
        <v>0</v>
      </c>
      <c r="V71" s="44">
        <f>IFERROR(SUMPRODUCT(V69:V69*H69:H69),"0")</f>
        <v>0</v>
      </c>
      <c r="W71" s="43"/>
      <c r="X71" s="68"/>
      <c r="Y71" s="68"/>
    </row>
    <row r="72" spans="1:52" ht="16.5" customHeight="1" x14ac:dyDescent="0.25">
      <c r="A72" s="200" t="s">
        <v>147</v>
      </c>
      <c r="B72" s="200"/>
      <c r="C72" s="200"/>
      <c r="D72" s="200"/>
      <c r="E72" s="200"/>
      <c r="F72" s="200"/>
      <c r="G72" s="200"/>
      <c r="H72" s="200"/>
      <c r="I72" s="200"/>
      <c r="J72" s="200"/>
      <c r="K72" s="200"/>
      <c r="L72" s="200"/>
      <c r="M72" s="200"/>
      <c r="N72" s="200"/>
      <c r="O72" s="200"/>
      <c r="P72" s="200"/>
      <c r="Q72" s="200"/>
      <c r="R72" s="200"/>
      <c r="S72" s="200"/>
      <c r="T72" s="200"/>
      <c r="U72" s="200"/>
      <c r="V72" s="200"/>
      <c r="W72" s="200"/>
      <c r="X72" s="66"/>
      <c r="Y72" s="66"/>
    </row>
    <row r="73" spans="1:52" ht="14.25" customHeight="1" x14ac:dyDescent="0.25">
      <c r="A73" s="196" t="s">
        <v>148</v>
      </c>
      <c r="B73" s="196"/>
      <c r="C73" s="196"/>
      <c r="D73" s="196"/>
      <c r="E73" s="196"/>
      <c r="F73" s="196"/>
      <c r="G73" s="196"/>
      <c r="H73" s="196"/>
      <c r="I73" s="196"/>
      <c r="J73" s="196"/>
      <c r="K73" s="196"/>
      <c r="L73" s="196"/>
      <c r="M73" s="196"/>
      <c r="N73" s="196"/>
      <c r="O73" s="196"/>
      <c r="P73" s="196"/>
      <c r="Q73" s="196"/>
      <c r="R73" s="196"/>
      <c r="S73" s="196"/>
      <c r="T73" s="196"/>
      <c r="U73" s="196"/>
      <c r="V73" s="196"/>
      <c r="W73" s="196"/>
      <c r="X73" s="67"/>
      <c r="Y73" s="67"/>
    </row>
    <row r="74" spans="1:52" ht="27" customHeight="1" x14ac:dyDescent="0.25">
      <c r="A74" s="64" t="s">
        <v>149</v>
      </c>
      <c r="B74" s="64" t="s">
        <v>150</v>
      </c>
      <c r="C74" s="37">
        <v>4301131012</v>
      </c>
      <c r="D74" s="175">
        <v>4607111034137</v>
      </c>
      <c r="E74" s="175"/>
      <c r="F74" s="63">
        <v>0.3</v>
      </c>
      <c r="G74" s="38">
        <v>12</v>
      </c>
      <c r="H74" s="63">
        <v>3.6</v>
      </c>
      <c r="I74" s="63">
        <v>4.3036000000000003</v>
      </c>
      <c r="J74" s="38">
        <v>70</v>
      </c>
      <c r="K74" s="39" t="s">
        <v>84</v>
      </c>
      <c r="L74" s="38">
        <v>180</v>
      </c>
      <c r="M74" s="26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4" s="177"/>
      <c r="O74" s="177"/>
      <c r="P74" s="177"/>
      <c r="Q74" s="178"/>
      <c r="R74" s="40" t="s">
        <v>49</v>
      </c>
      <c r="S74" s="40" t="s">
        <v>49</v>
      </c>
      <c r="T74" s="41" t="s">
        <v>42</v>
      </c>
      <c r="U74" s="59">
        <v>0</v>
      </c>
      <c r="V74" s="56">
        <f>IFERROR(IF(U74="","",U74),"")</f>
        <v>0</v>
      </c>
      <c r="W74" s="42">
        <f>IFERROR(IF(U74="","",U74*0.01788),"")</f>
        <v>0</v>
      </c>
      <c r="X74" s="69" t="s">
        <v>49</v>
      </c>
      <c r="Y74" s="70" t="s">
        <v>49</v>
      </c>
      <c r="AC74" s="74"/>
      <c r="AZ74" s="99" t="s">
        <v>90</v>
      </c>
    </row>
    <row r="75" spans="1:52" ht="27" customHeight="1" x14ac:dyDescent="0.25">
      <c r="A75" s="64" t="s">
        <v>151</v>
      </c>
      <c r="B75" s="64" t="s">
        <v>152</v>
      </c>
      <c r="C75" s="37">
        <v>4301131011</v>
      </c>
      <c r="D75" s="175">
        <v>4607111034120</v>
      </c>
      <c r="E75" s="175"/>
      <c r="F75" s="63">
        <v>0.3</v>
      </c>
      <c r="G75" s="38">
        <v>12</v>
      </c>
      <c r="H75" s="63">
        <v>3.6</v>
      </c>
      <c r="I75" s="63">
        <v>4.3036000000000003</v>
      </c>
      <c r="J75" s="38">
        <v>70</v>
      </c>
      <c r="K75" s="39" t="s">
        <v>84</v>
      </c>
      <c r="L75" s="38">
        <v>180</v>
      </c>
      <c r="M75" s="262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5" s="177"/>
      <c r="O75" s="177"/>
      <c r="P75" s="177"/>
      <c r="Q75" s="178"/>
      <c r="R75" s="40" t="s">
        <v>49</v>
      </c>
      <c r="S75" s="40" t="s">
        <v>49</v>
      </c>
      <c r="T75" s="41" t="s">
        <v>42</v>
      </c>
      <c r="U75" s="59">
        <v>0</v>
      </c>
      <c r="V75" s="56">
        <f>IFERROR(IF(U75="","",U75),"")</f>
        <v>0</v>
      </c>
      <c r="W75" s="42">
        <f>IFERROR(IF(U75="","",U75*0.01788),"")</f>
        <v>0</v>
      </c>
      <c r="X75" s="69" t="s">
        <v>49</v>
      </c>
      <c r="Y75" s="70" t="s">
        <v>49</v>
      </c>
      <c r="AC75" s="74"/>
      <c r="AZ75" s="100" t="s">
        <v>90</v>
      </c>
    </row>
    <row r="76" spans="1:52" x14ac:dyDescent="0.2">
      <c r="A76" s="183"/>
      <c r="B76" s="183"/>
      <c r="C76" s="183"/>
      <c r="D76" s="183"/>
      <c r="E76" s="183"/>
      <c r="F76" s="183"/>
      <c r="G76" s="183"/>
      <c r="H76" s="183"/>
      <c r="I76" s="183"/>
      <c r="J76" s="183"/>
      <c r="K76" s="183"/>
      <c r="L76" s="184"/>
      <c r="M76" s="180" t="s">
        <v>43</v>
      </c>
      <c r="N76" s="181"/>
      <c r="O76" s="181"/>
      <c r="P76" s="181"/>
      <c r="Q76" s="181"/>
      <c r="R76" s="181"/>
      <c r="S76" s="182"/>
      <c r="T76" s="43" t="s">
        <v>42</v>
      </c>
      <c r="U76" s="44">
        <f>IFERROR(SUM(U74:U75),"0")</f>
        <v>0</v>
      </c>
      <c r="V76" s="44">
        <f>IFERROR(SUM(V74:V75),"0")</f>
        <v>0</v>
      </c>
      <c r="W76" s="44">
        <f>IFERROR(IF(W74="",0,W74),"0")+IFERROR(IF(W75="",0,W75),"0")</f>
        <v>0</v>
      </c>
      <c r="X76" s="68"/>
      <c r="Y76" s="68"/>
    </row>
    <row r="77" spans="1:52" x14ac:dyDescent="0.2">
      <c r="A77" s="183"/>
      <c r="B77" s="183"/>
      <c r="C77" s="183"/>
      <c r="D77" s="183"/>
      <c r="E77" s="183"/>
      <c r="F77" s="183"/>
      <c r="G77" s="183"/>
      <c r="H77" s="183"/>
      <c r="I77" s="183"/>
      <c r="J77" s="183"/>
      <c r="K77" s="183"/>
      <c r="L77" s="184"/>
      <c r="M77" s="180" t="s">
        <v>43</v>
      </c>
      <c r="N77" s="181"/>
      <c r="O77" s="181"/>
      <c r="P77" s="181"/>
      <c r="Q77" s="181"/>
      <c r="R77" s="181"/>
      <c r="S77" s="182"/>
      <c r="T77" s="43" t="s">
        <v>0</v>
      </c>
      <c r="U77" s="44">
        <f>IFERROR(SUMPRODUCT(U74:U75*H74:H75),"0")</f>
        <v>0</v>
      </c>
      <c r="V77" s="44">
        <f>IFERROR(SUMPRODUCT(V74:V75*H74:H75),"0")</f>
        <v>0</v>
      </c>
      <c r="W77" s="43"/>
      <c r="X77" s="68"/>
      <c r="Y77" s="68"/>
    </row>
    <row r="78" spans="1:52" ht="16.5" customHeight="1" x14ac:dyDescent="0.25">
      <c r="A78" s="200" t="s">
        <v>153</v>
      </c>
      <c r="B78" s="200"/>
      <c r="C78" s="200"/>
      <c r="D78" s="200"/>
      <c r="E78" s="200"/>
      <c r="F78" s="200"/>
      <c r="G78" s="200"/>
      <c r="H78" s="200"/>
      <c r="I78" s="200"/>
      <c r="J78" s="200"/>
      <c r="K78" s="200"/>
      <c r="L78" s="200"/>
      <c r="M78" s="200"/>
      <c r="N78" s="200"/>
      <c r="O78" s="200"/>
      <c r="P78" s="200"/>
      <c r="Q78" s="200"/>
      <c r="R78" s="200"/>
      <c r="S78" s="200"/>
      <c r="T78" s="200"/>
      <c r="U78" s="200"/>
      <c r="V78" s="200"/>
      <c r="W78" s="200"/>
      <c r="X78" s="66"/>
      <c r="Y78" s="66"/>
    </row>
    <row r="79" spans="1:52" ht="14.25" customHeight="1" x14ac:dyDescent="0.25">
      <c r="A79" s="196" t="s">
        <v>144</v>
      </c>
      <c r="B79" s="196"/>
      <c r="C79" s="196"/>
      <c r="D79" s="196"/>
      <c r="E79" s="196"/>
      <c r="F79" s="196"/>
      <c r="G79" s="196"/>
      <c r="H79" s="196"/>
      <c r="I79" s="196"/>
      <c r="J79" s="196"/>
      <c r="K79" s="196"/>
      <c r="L79" s="196"/>
      <c r="M79" s="196"/>
      <c r="N79" s="196"/>
      <c r="O79" s="196"/>
      <c r="P79" s="196"/>
      <c r="Q79" s="196"/>
      <c r="R79" s="196"/>
      <c r="S79" s="196"/>
      <c r="T79" s="196"/>
      <c r="U79" s="196"/>
      <c r="V79" s="196"/>
      <c r="W79" s="196"/>
      <c r="X79" s="67"/>
      <c r="Y79" s="67"/>
    </row>
    <row r="80" spans="1:52" ht="27" customHeight="1" x14ac:dyDescent="0.25">
      <c r="A80" s="64" t="s">
        <v>154</v>
      </c>
      <c r="B80" s="64" t="s">
        <v>155</v>
      </c>
      <c r="C80" s="37">
        <v>4301135071</v>
      </c>
      <c r="D80" s="175">
        <v>4607111033451</v>
      </c>
      <c r="E80" s="175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9" t="s">
        <v>84</v>
      </c>
      <c r="L80" s="38">
        <v>180</v>
      </c>
      <c r="M80" s="256" t="str">
        <f>HYPERLINK("https://abi.ru/products/Замороженные/Горячая штучка/Чебупели/Снеки/P002706/","Чебупели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80" s="177"/>
      <c r="O80" s="177"/>
      <c r="P80" s="177"/>
      <c r="Q80" s="178"/>
      <c r="R80" s="40" t="s">
        <v>49</v>
      </c>
      <c r="S80" s="40" t="s">
        <v>49</v>
      </c>
      <c r="T80" s="41" t="s">
        <v>42</v>
      </c>
      <c r="U80" s="59">
        <v>0</v>
      </c>
      <c r="V80" s="56">
        <f t="shared" ref="V80:V89" si="2">IFERROR(IF(U80="","",U80),"")</f>
        <v>0</v>
      </c>
      <c r="W80" s="42">
        <f t="shared" ref="W80:W89" si="3">IFERROR(IF(U80="","",U80*0.01788),"")</f>
        <v>0</v>
      </c>
      <c r="X80" s="69" t="s">
        <v>49</v>
      </c>
      <c r="Y80" s="70" t="s">
        <v>91</v>
      </c>
      <c r="AC80" s="74"/>
      <c r="AZ80" s="101" t="s">
        <v>90</v>
      </c>
    </row>
    <row r="81" spans="1:52" ht="27" customHeight="1" x14ac:dyDescent="0.25">
      <c r="A81" s="64" t="s">
        <v>156</v>
      </c>
      <c r="B81" s="64" t="s">
        <v>157</v>
      </c>
      <c r="C81" s="37">
        <v>4301135073</v>
      </c>
      <c r="D81" s="175">
        <v>4607111035141</v>
      </c>
      <c r="E81" s="175"/>
      <c r="F81" s="63">
        <v>0.3</v>
      </c>
      <c r="G81" s="38">
        <v>12</v>
      </c>
      <c r="H81" s="63">
        <v>3.6</v>
      </c>
      <c r="I81" s="63">
        <v>4.3036000000000003</v>
      </c>
      <c r="J81" s="38">
        <v>70</v>
      </c>
      <c r="K81" s="39" t="s">
        <v>84</v>
      </c>
      <c r="L81" s="38">
        <v>180</v>
      </c>
      <c r="M81" s="257" t="str">
        <f>HYPERLINK("https://abi.ru/products/Замороженные/Горячая штучка/Чебупели/Снеки/P002709/","Чебупели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1" s="177"/>
      <c r="O81" s="177"/>
      <c r="P81" s="177"/>
      <c r="Q81" s="178"/>
      <c r="R81" s="40" t="s">
        <v>49</v>
      </c>
      <c r="S81" s="40" t="s">
        <v>49</v>
      </c>
      <c r="T81" s="41" t="s">
        <v>42</v>
      </c>
      <c r="U81" s="59">
        <v>0</v>
      </c>
      <c r="V81" s="56">
        <f t="shared" si="2"/>
        <v>0</v>
      </c>
      <c r="W81" s="42">
        <f t="shared" si="3"/>
        <v>0</v>
      </c>
      <c r="X81" s="69" t="s">
        <v>49</v>
      </c>
      <c r="Y81" s="70" t="s">
        <v>91</v>
      </c>
      <c r="AC81" s="74"/>
      <c r="AZ81" s="102" t="s">
        <v>90</v>
      </c>
    </row>
    <row r="82" spans="1:52" ht="27" customHeight="1" x14ac:dyDescent="0.25">
      <c r="A82" s="64" t="s">
        <v>158</v>
      </c>
      <c r="B82" s="64" t="s">
        <v>159</v>
      </c>
      <c r="C82" s="37">
        <v>4301135121</v>
      </c>
      <c r="D82" s="175">
        <v>4607111036735</v>
      </c>
      <c r="E82" s="175"/>
      <c r="F82" s="63">
        <v>0.43</v>
      </c>
      <c r="G82" s="38">
        <v>8</v>
      </c>
      <c r="H82" s="63">
        <v>3.44</v>
      </c>
      <c r="I82" s="63">
        <v>3.7223999999999999</v>
      </c>
      <c r="J82" s="38">
        <v>70</v>
      </c>
      <c r="K82" s="39" t="s">
        <v>84</v>
      </c>
      <c r="L82" s="38">
        <v>180</v>
      </c>
      <c r="M82" s="258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N82" s="177"/>
      <c r="O82" s="177"/>
      <c r="P82" s="177"/>
      <c r="Q82" s="178"/>
      <c r="R82" s="40" t="s">
        <v>49</v>
      </c>
      <c r="S82" s="40" t="s">
        <v>49</v>
      </c>
      <c r="T82" s="41" t="s">
        <v>42</v>
      </c>
      <c r="U82" s="59">
        <v>0</v>
      </c>
      <c r="V82" s="56">
        <f t="shared" si="2"/>
        <v>0</v>
      </c>
      <c r="W82" s="42">
        <f t="shared" si="3"/>
        <v>0</v>
      </c>
      <c r="X82" s="69" t="s">
        <v>49</v>
      </c>
      <c r="Y82" s="70" t="s">
        <v>49</v>
      </c>
      <c r="AC82" s="74"/>
      <c r="AZ82" s="103" t="s">
        <v>90</v>
      </c>
    </row>
    <row r="83" spans="1:52" ht="27" customHeight="1" x14ac:dyDescent="0.25">
      <c r="A83" s="64" t="s">
        <v>160</v>
      </c>
      <c r="B83" s="64" t="s">
        <v>161</v>
      </c>
      <c r="C83" s="37">
        <v>4301135053</v>
      </c>
      <c r="D83" s="175">
        <v>4607111036407</v>
      </c>
      <c r="E83" s="175"/>
      <c r="F83" s="63">
        <v>0.3</v>
      </c>
      <c r="G83" s="38">
        <v>14</v>
      </c>
      <c r="H83" s="63">
        <v>4.2</v>
      </c>
      <c r="I83" s="63">
        <v>4.5292000000000003</v>
      </c>
      <c r="J83" s="38">
        <v>70</v>
      </c>
      <c r="K83" s="39" t="s">
        <v>84</v>
      </c>
      <c r="L83" s="38">
        <v>180</v>
      </c>
      <c r="M83" s="259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83" s="177"/>
      <c r="O83" s="177"/>
      <c r="P83" s="177"/>
      <c r="Q83" s="178"/>
      <c r="R83" s="40" t="s">
        <v>49</v>
      </c>
      <c r="S83" s="40" t="s">
        <v>49</v>
      </c>
      <c r="T83" s="41" t="s">
        <v>42</v>
      </c>
      <c r="U83" s="59">
        <v>0</v>
      </c>
      <c r="V83" s="56">
        <f t="shared" si="2"/>
        <v>0</v>
      </c>
      <c r="W83" s="42">
        <f t="shared" si="3"/>
        <v>0</v>
      </c>
      <c r="X83" s="69" t="s">
        <v>49</v>
      </c>
      <c r="Y83" s="70" t="s">
        <v>49</v>
      </c>
      <c r="AC83" s="74"/>
      <c r="AZ83" s="104" t="s">
        <v>90</v>
      </c>
    </row>
    <row r="84" spans="1:52" ht="16.5" customHeight="1" x14ac:dyDescent="0.25">
      <c r="A84" s="64" t="s">
        <v>162</v>
      </c>
      <c r="B84" s="64" t="s">
        <v>163</v>
      </c>
      <c r="C84" s="37">
        <v>4301135122</v>
      </c>
      <c r="D84" s="175">
        <v>4607111033628</v>
      </c>
      <c r="E84" s="175"/>
      <c r="F84" s="63">
        <v>0.3</v>
      </c>
      <c r="G84" s="38">
        <v>12</v>
      </c>
      <c r="H84" s="63">
        <v>3.6</v>
      </c>
      <c r="I84" s="63">
        <v>4.3036000000000003</v>
      </c>
      <c r="J84" s="38">
        <v>70</v>
      </c>
      <c r="K84" s="39" t="s">
        <v>84</v>
      </c>
      <c r="L84" s="38">
        <v>180</v>
      </c>
      <c r="M84" s="260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84" s="177"/>
      <c r="O84" s="177"/>
      <c r="P84" s="177"/>
      <c r="Q84" s="178"/>
      <c r="R84" s="40" t="s">
        <v>49</v>
      </c>
      <c r="S84" s="40" t="s">
        <v>49</v>
      </c>
      <c r="T84" s="41" t="s">
        <v>42</v>
      </c>
      <c r="U84" s="59">
        <v>0</v>
      </c>
      <c r="V84" s="56">
        <f t="shared" si="2"/>
        <v>0</v>
      </c>
      <c r="W84" s="42">
        <f t="shared" si="3"/>
        <v>0</v>
      </c>
      <c r="X84" s="69" t="s">
        <v>49</v>
      </c>
      <c r="Y84" s="70" t="s">
        <v>49</v>
      </c>
      <c r="AC84" s="74"/>
      <c r="AZ84" s="105" t="s">
        <v>90</v>
      </c>
    </row>
    <row r="85" spans="1:52" ht="27" customHeight="1" x14ac:dyDescent="0.25">
      <c r="A85" s="64" t="s">
        <v>164</v>
      </c>
      <c r="B85" s="64" t="s">
        <v>165</v>
      </c>
      <c r="C85" s="37">
        <v>4301130400</v>
      </c>
      <c r="D85" s="175">
        <v>4607111033451</v>
      </c>
      <c r="E85" s="175"/>
      <c r="F85" s="63">
        <v>0.3</v>
      </c>
      <c r="G85" s="38">
        <v>12</v>
      </c>
      <c r="H85" s="63">
        <v>3.6</v>
      </c>
      <c r="I85" s="63">
        <v>4.3036000000000003</v>
      </c>
      <c r="J85" s="38">
        <v>70</v>
      </c>
      <c r="K85" s="39" t="s">
        <v>84</v>
      </c>
      <c r="L85" s="38">
        <v>180</v>
      </c>
      <c r="M85" s="251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85" s="177"/>
      <c r="O85" s="177"/>
      <c r="P85" s="177"/>
      <c r="Q85" s="178"/>
      <c r="R85" s="40" t="s">
        <v>49</v>
      </c>
      <c r="S85" s="40" t="s">
        <v>49</v>
      </c>
      <c r="T85" s="41" t="s">
        <v>42</v>
      </c>
      <c r="U85" s="59">
        <v>0</v>
      </c>
      <c r="V85" s="56">
        <f t="shared" si="2"/>
        <v>0</v>
      </c>
      <c r="W85" s="42">
        <f t="shared" si="3"/>
        <v>0</v>
      </c>
      <c r="X85" s="69" t="s">
        <v>49</v>
      </c>
      <c r="Y85" s="70" t="s">
        <v>49</v>
      </c>
      <c r="AC85" s="74"/>
      <c r="AZ85" s="106" t="s">
        <v>90</v>
      </c>
    </row>
    <row r="86" spans="1:52" ht="27" customHeight="1" x14ac:dyDescent="0.25">
      <c r="A86" s="64" t="s">
        <v>166</v>
      </c>
      <c r="B86" s="64" t="s">
        <v>167</v>
      </c>
      <c r="C86" s="37">
        <v>4301135120</v>
      </c>
      <c r="D86" s="175">
        <v>4607111035141</v>
      </c>
      <c r="E86" s="175"/>
      <c r="F86" s="63">
        <v>0.3</v>
      </c>
      <c r="G86" s="38">
        <v>12</v>
      </c>
      <c r="H86" s="63">
        <v>3.6</v>
      </c>
      <c r="I86" s="63">
        <v>4.3036000000000003</v>
      </c>
      <c r="J86" s="38">
        <v>70</v>
      </c>
      <c r="K86" s="39" t="s">
        <v>84</v>
      </c>
      <c r="L86" s="38">
        <v>180</v>
      </c>
      <c r="M86" s="252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6" s="177"/>
      <c r="O86" s="177"/>
      <c r="P86" s="177"/>
      <c r="Q86" s="178"/>
      <c r="R86" s="40" t="s">
        <v>49</v>
      </c>
      <c r="S86" s="40" t="s">
        <v>49</v>
      </c>
      <c r="T86" s="41" t="s">
        <v>42</v>
      </c>
      <c r="U86" s="59">
        <v>0</v>
      </c>
      <c r="V86" s="56">
        <f t="shared" si="2"/>
        <v>0</v>
      </c>
      <c r="W86" s="42">
        <f t="shared" si="3"/>
        <v>0</v>
      </c>
      <c r="X86" s="69" t="s">
        <v>49</v>
      </c>
      <c r="Y86" s="70" t="s">
        <v>49</v>
      </c>
      <c r="AC86" s="74"/>
      <c r="AZ86" s="107" t="s">
        <v>90</v>
      </c>
    </row>
    <row r="87" spans="1:52" ht="27" customHeight="1" x14ac:dyDescent="0.25">
      <c r="A87" s="64" t="s">
        <v>168</v>
      </c>
      <c r="B87" s="64" t="s">
        <v>169</v>
      </c>
      <c r="C87" s="37">
        <v>4301135111</v>
      </c>
      <c r="D87" s="175">
        <v>4607111035028</v>
      </c>
      <c r="E87" s="175"/>
      <c r="F87" s="63">
        <v>0.48</v>
      </c>
      <c r="G87" s="38">
        <v>8</v>
      </c>
      <c r="H87" s="63">
        <v>3.84</v>
      </c>
      <c r="I87" s="63">
        <v>4.4488000000000003</v>
      </c>
      <c r="J87" s="38">
        <v>70</v>
      </c>
      <c r="K87" s="39" t="s">
        <v>84</v>
      </c>
      <c r="L87" s="38">
        <v>180</v>
      </c>
      <c r="M87" s="253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7" s="177"/>
      <c r="O87" s="177"/>
      <c r="P87" s="177"/>
      <c r="Q87" s="178"/>
      <c r="R87" s="40" t="s">
        <v>49</v>
      </c>
      <c r="S87" s="40" t="s">
        <v>49</v>
      </c>
      <c r="T87" s="41" t="s">
        <v>42</v>
      </c>
      <c r="U87" s="59">
        <v>0</v>
      </c>
      <c r="V87" s="56">
        <f t="shared" si="2"/>
        <v>0</v>
      </c>
      <c r="W87" s="42">
        <f t="shared" si="3"/>
        <v>0</v>
      </c>
      <c r="X87" s="69" t="s">
        <v>49</v>
      </c>
      <c r="Y87" s="70" t="s">
        <v>49</v>
      </c>
      <c r="AC87" s="74"/>
      <c r="AZ87" s="108" t="s">
        <v>90</v>
      </c>
    </row>
    <row r="88" spans="1:52" ht="27" customHeight="1" x14ac:dyDescent="0.25">
      <c r="A88" s="64" t="s">
        <v>170</v>
      </c>
      <c r="B88" s="64" t="s">
        <v>171</v>
      </c>
      <c r="C88" s="37">
        <v>4301135109</v>
      </c>
      <c r="D88" s="175">
        <v>4607111033444</v>
      </c>
      <c r="E88" s="175"/>
      <c r="F88" s="63">
        <v>0.3</v>
      </c>
      <c r="G88" s="38">
        <v>12</v>
      </c>
      <c r="H88" s="63">
        <v>3.6</v>
      </c>
      <c r="I88" s="63">
        <v>4.3036000000000003</v>
      </c>
      <c r="J88" s="38">
        <v>70</v>
      </c>
      <c r="K88" s="39" t="s">
        <v>84</v>
      </c>
      <c r="L88" s="38">
        <v>180</v>
      </c>
      <c r="M88" s="254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8" s="177"/>
      <c r="O88" s="177"/>
      <c r="P88" s="177"/>
      <c r="Q88" s="178"/>
      <c r="R88" s="40" t="s">
        <v>49</v>
      </c>
      <c r="S88" s="40" t="s">
        <v>49</v>
      </c>
      <c r="T88" s="41" t="s">
        <v>42</v>
      </c>
      <c r="U88" s="59">
        <v>0</v>
      </c>
      <c r="V88" s="56">
        <f t="shared" si="2"/>
        <v>0</v>
      </c>
      <c r="W88" s="42">
        <f t="shared" si="3"/>
        <v>0</v>
      </c>
      <c r="X88" s="69" t="s">
        <v>49</v>
      </c>
      <c r="Y88" s="70" t="s">
        <v>49</v>
      </c>
      <c r="AC88" s="74"/>
      <c r="AZ88" s="109" t="s">
        <v>90</v>
      </c>
    </row>
    <row r="89" spans="1:52" ht="27" customHeight="1" x14ac:dyDescent="0.25">
      <c r="A89" s="64" t="s">
        <v>172</v>
      </c>
      <c r="B89" s="64" t="s">
        <v>173</v>
      </c>
      <c r="C89" s="37">
        <v>4301135068</v>
      </c>
      <c r="D89" s="175">
        <v>4607111033444</v>
      </c>
      <c r="E89" s="175"/>
      <c r="F89" s="63">
        <v>0.3</v>
      </c>
      <c r="G89" s="38">
        <v>12</v>
      </c>
      <c r="H89" s="63">
        <v>3.6</v>
      </c>
      <c r="I89" s="63">
        <v>4.3036000000000003</v>
      </c>
      <c r="J89" s="38">
        <v>70</v>
      </c>
      <c r="K89" s="39" t="s">
        <v>84</v>
      </c>
      <c r="L89" s="38">
        <v>180</v>
      </c>
      <c r="M89" s="255" t="str">
        <f>HYPERLINK("https://abi.ru/products/Замороженные/Горячая штучка/Чебупели/Снеки/P002703/","Чебупели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9" s="177"/>
      <c r="O89" s="177"/>
      <c r="P89" s="177"/>
      <c r="Q89" s="178"/>
      <c r="R89" s="40" t="s">
        <v>49</v>
      </c>
      <c r="S89" s="40" t="s">
        <v>49</v>
      </c>
      <c r="T89" s="41" t="s">
        <v>42</v>
      </c>
      <c r="U89" s="59">
        <v>0</v>
      </c>
      <c r="V89" s="56">
        <f t="shared" si="2"/>
        <v>0</v>
      </c>
      <c r="W89" s="42">
        <f t="shared" si="3"/>
        <v>0</v>
      </c>
      <c r="X89" s="69" t="s">
        <v>49</v>
      </c>
      <c r="Y89" s="70" t="s">
        <v>49</v>
      </c>
      <c r="AC89" s="74"/>
      <c r="AZ89" s="110" t="s">
        <v>90</v>
      </c>
    </row>
    <row r="90" spans="1:52" x14ac:dyDescent="0.2">
      <c r="A90" s="183"/>
      <c r="B90" s="183"/>
      <c r="C90" s="183"/>
      <c r="D90" s="183"/>
      <c r="E90" s="183"/>
      <c r="F90" s="183"/>
      <c r="G90" s="183"/>
      <c r="H90" s="183"/>
      <c r="I90" s="183"/>
      <c r="J90" s="183"/>
      <c r="K90" s="183"/>
      <c r="L90" s="184"/>
      <c r="M90" s="180" t="s">
        <v>43</v>
      </c>
      <c r="N90" s="181"/>
      <c r="O90" s="181"/>
      <c r="P90" s="181"/>
      <c r="Q90" s="181"/>
      <c r="R90" s="181"/>
      <c r="S90" s="182"/>
      <c r="T90" s="43" t="s">
        <v>42</v>
      </c>
      <c r="U90" s="44">
        <f>IFERROR(SUM(U80:U89),"0")</f>
        <v>0</v>
      </c>
      <c r="V90" s="44">
        <f>IFERROR(SUM(V80:V89),"0")</f>
        <v>0</v>
      </c>
      <c r="W90" s="44">
        <f>IFERROR(IF(W80="",0,W80),"0")+IFERROR(IF(W81="",0,W81),"0")+IFERROR(IF(W82="",0,W82),"0")+IFERROR(IF(W83="",0,W83),"0")+IFERROR(IF(W84="",0,W84),"0")+IFERROR(IF(W85="",0,W85),"0")+IFERROR(IF(W86="",0,W86),"0")+IFERROR(IF(W87="",0,W87),"0")+IFERROR(IF(W88="",0,W88),"0")+IFERROR(IF(W89="",0,W89),"0")</f>
        <v>0</v>
      </c>
      <c r="X90" s="68"/>
      <c r="Y90" s="68"/>
    </row>
    <row r="91" spans="1:52" x14ac:dyDescent="0.2">
      <c r="A91" s="183"/>
      <c r="B91" s="183"/>
      <c r="C91" s="183"/>
      <c r="D91" s="183"/>
      <c r="E91" s="183"/>
      <c r="F91" s="183"/>
      <c r="G91" s="183"/>
      <c r="H91" s="183"/>
      <c r="I91" s="183"/>
      <c r="J91" s="183"/>
      <c r="K91" s="183"/>
      <c r="L91" s="184"/>
      <c r="M91" s="180" t="s">
        <v>43</v>
      </c>
      <c r="N91" s="181"/>
      <c r="O91" s="181"/>
      <c r="P91" s="181"/>
      <c r="Q91" s="181"/>
      <c r="R91" s="181"/>
      <c r="S91" s="182"/>
      <c r="T91" s="43" t="s">
        <v>0</v>
      </c>
      <c r="U91" s="44">
        <f>IFERROR(SUMPRODUCT(U80:U89*H80:H89),"0")</f>
        <v>0</v>
      </c>
      <c r="V91" s="44">
        <f>IFERROR(SUMPRODUCT(V80:V89*H80:H89),"0")</f>
        <v>0</v>
      </c>
      <c r="W91" s="43"/>
      <c r="X91" s="68"/>
      <c r="Y91" s="68"/>
    </row>
    <row r="92" spans="1:52" ht="16.5" customHeight="1" x14ac:dyDescent="0.25">
      <c r="A92" s="200" t="s">
        <v>174</v>
      </c>
      <c r="B92" s="200"/>
      <c r="C92" s="200"/>
      <c r="D92" s="200"/>
      <c r="E92" s="200"/>
      <c r="F92" s="200"/>
      <c r="G92" s="200"/>
      <c r="H92" s="200"/>
      <c r="I92" s="200"/>
      <c r="J92" s="200"/>
      <c r="K92" s="200"/>
      <c r="L92" s="200"/>
      <c r="M92" s="200"/>
      <c r="N92" s="200"/>
      <c r="O92" s="200"/>
      <c r="P92" s="200"/>
      <c r="Q92" s="200"/>
      <c r="R92" s="200"/>
      <c r="S92" s="200"/>
      <c r="T92" s="200"/>
      <c r="U92" s="200"/>
      <c r="V92" s="200"/>
      <c r="W92" s="200"/>
      <c r="X92" s="66"/>
      <c r="Y92" s="66"/>
    </row>
    <row r="93" spans="1:52" ht="14.25" customHeight="1" x14ac:dyDescent="0.25">
      <c r="A93" s="196" t="s">
        <v>174</v>
      </c>
      <c r="B93" s="196"/>
      <c r="C93" s="196"/>
      <c r="D93" s="196"/>
      <c r="E93" s="196"/>
      <c r="F93" s="196"/>
      <c r="G93" s="196"/>
      <c r="H93" s="196"/>
      <c r="I93" s="196"/>
      <c r="J93" s="196"/>
      <c r="K93" s="196"/>
      <c r="L93" s="196"/>
      <c r="M93" s="196"/>
      <c r="N93" s="196"/>
      <c r="O93" s="196"/>
      <c r="P93" s="196"/>
      <c r="Q93" s="196"/>
      <c r="R93" s="196"/>
      <c r="S93" s="196"/>
      <c r="T93" s="196"/>
      <c r="U93" s="196"/>
      <c r="V93" s="196"/>
      <c r="W93" s="196"/>
      <c r="X93" s="67"/>
      <c r="Y93" s="67"/>
    </row>
    <row r="94" spans="1:52" ht="27" customHeight="1" x14ac:dyDescent="0.25">
      <c r="A94" s="64" t="s">
        <v>175</v>
      </c>
      <c r="B94" s="64" t="s">
        <v>176</v>
      </c>
      <c r="C94" s="37">
        <v>4301136013</v>
      </c>
      <c r="D94" s="175">
        <v>4607025784012</v>
      </c>
      <c r="E94" s="175"/>
      <c r="F94" s="63">
        <v>0.09</v>
      </c>
      <c r="G94" s="38">
        <v>24</v>
      </c>
      <c r="H94" s="63">
        <v>2.16</v>
      </c>
      <c r="I94" s="63">
        <v>2.4912000000000001</v>
      </c>
      <c r="J94" s="38">
        <v>126</v>
      </c>
      <c r="K94" s="39" t="s">
        <v>84</v>
      </c>
      <c r="L94" s="38">
        <v>180</v>
      </c>
      <c r="M94" s="249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94" s="177"/>
      <c r="O94" s="177"/>
      <c r="P94" s="177"/>
      <c r="Q94" s="178"/>
      <c r="R94" s="40" t="s">
        <v>49</v>
      </c>
      <c r="S94" s="40" t="s">
        <v>49</v>
      </c>
      <c r="T94" s="41" t="s">
        <v>42</v>
      </c>
      <c r="U94" s="59">
        <v>0</v>
      </c>
      <c r="V94" s="56">
        <f>IFERROR(IF(U94="","",U94),"")</f>
        <v>0</v>
      </c>
      <c r="W94" s="42">
        <f>IFERROR(IF(U94="","",U94*0.00936),"")</f>
        <v>0</v>
      </c>
      <c r="X94" s="69" t="s">
        <v>49</v>
      </c>
      <c r="Y94" s="70" t="s">
        <v>49</v>
      </c>
      <c r="AC94" s="74"/>
      <c r="AZ94" s="111" t="s">
        <v>90</v>
      </c>
    </row>
    <row r="95" spans="1:52" ht="27" customHeight="1" x14ac:dyDescent="0.25">
      <c r="A95" s="64" t="s">
        <v>177</v>
      </c>
      <c r="B95" s="64" t="s">
        <v>178</v>
      </c>
      <c r="C95" s="37">
        <v>4301136012</v>
      </c>
      <c r="D95" s="175">
        <v>4607025784319</v>
      </c>
      <c r="E95" s="175"/>
      <c r="F95" s="63">
        <v>0.36</v>
      </c>
      <c r="G95" s="38">
        <v>10</v>
      </c>
      <c r="H95" s="63">
        <v>3.6</v>
      </c>
      <c r="I95" s="63">
        <v>4.2439999999999998</v>
      </c>
      <c r="J95" s="38">
        <v>70</v>
      </c>
      <c r="K95" s="39" t="s">
        <v>84</v>
      </c>
      <c r="L95" s="38">
        <v>180</v>
      </c>
      <c r="M95" s="250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95" s="177"/>
      <c r="O95" s="177"/>
      <c r="P95" s="177"/>
      <c r="Q95" s="178"/>
      <c r="R95" s="40" t="s">
        <v>49</v>
      </c>
      <c r="S95" s="40" t="s">
        <v>49</v>
      </c>
      <c r="T95" s="41" t="s">
        <v>42</v>
      </c>
      <c r="U95" s="59">
        <v>0</v>
      </c>
      <c r="V95" s="56">
        <f>IFERROR(IF(U95="","",U95),"")</f>
        <v>0</v>
      </c>
      <c r="W95" s="42">
        <f>IFERROR(IF(U95="","",U95*0.01788),"")</f>
        <v>0</v>
      </c>
      <c r="X95" s="69" t="s">
        <v>49</v>
      </c>
      <c r="Y95" s="70" t="s">
        <v>49</v>
      </c>
      <c r="AC95" s="74"/>
      <c r="AZ95" s="112" t="s">
        <v>90</v>
      </c>
    </row>
    <row r="96" spans="1:52" ht="16.5" customHeight="1" x14ac:dyDescent="0.25">
      <c r="A96" s="64" t="s">
        <v>179</v>
      </c>
      <c r="B96" s="64" t="s">
        <v>180</v>
      </c>
      <c r="C96" s="37">
        <v>4301136014</v>
      </c>
      <c r="D96" s="175">
        <v>4607111035370</v>
      </c>
      <c r="E96" s="175"/>
      <c r="F96" s="63">
        <v>0.14000000000000001</v>
      </c>
      <c r="G96" s="38">
        <v>22</v>
      </c>
      <c r="H96" s="63">
        <v>3.08</v>
      </c>
      <c r="I96" s="63">
        <v>3.464</v>
      </c>
      <c r="J96" s="38">
        <v>84</v>
      </c>
      <c r="K96" s="39" t="s">
        <v>84</v>
      </c>
      <c r="L96" s="38">
        <v>180</v>
      </c>
      <c r="M96" s="247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96" s="177"/>
      <c r="O96" s="177"/>
      <c r="P96" s="177"/>
      <c r="Q96" s="178"/>
      <c r="R96" s="40" t="s">
        <v>49</v>
      </c>
      <c r="S96" s="40" t="s">
        <v>49</v>
      </c>
      <c r="T96" s="41" t="s">
        <v>42</v>
      </c>
      <c r="U96" s="59">
        <v>0</v>
      </c>
      <c r="V96" s="56">
        <f>IFERROR(IF(U96="","",U96),"")</f>
        <v>0</v>
      </c>
      <c r="W96" s="42">
        <f>IFERROR(IF(U96="","",U96*0.0155),"")</f>
        <v>0</v>
      </c>
      <c r="X96" s="69" t="s">
        <v>49</v>
      </c>
      <c r="Y96" s="70" t="s">
        <v>49</v>
      </c>
      <c r="AC96" s="74"/>
      <c r="AZ96" s="113" t="s">
        <v>90</v>
      </c>
    </row>
    <row r="97" spans="1:52" x14ac:dyDescent="0.2">
      <c r="A97" s="183"/>
      <c r="B97" s="183"/>
      <c r="C97" s="183"/>
      <c r="D97" s="183"/>
      <c r="E97" s="183"/>
      <c r="F97" s="183"/>
      <c r="G97" s="183"/>
      <c r="H97" s="183"/>
      <c r="I97" s="183"/>
      <c r="J97" s="183"/>
      <c r="K97" s="183"/>
      <c r="L97" s="184"/>
      <c r="M97" s="180" t="s">
        <v>43</v>
      </c>
      <c r="N97" s="181"/>
      <c r="O97" s="181"/>
      <c r="P97" s="181"/>
      <c r="Q97" s="181"/>
      <c r="R97" s="181"/>
      <c r="S97" s="182"/>
      <c r="T97" s="43" t="s">
        <v>42</v>
      </c>
      <c r="U97" s="44">
        <f>IFERROR(SUM(U94:U96),"0")</f>
        <v>0</v>
      </c>
      <c r="V97" s="44">
        <f>IFERROR(SUM(V94:V96),"0")</f>
        <v>0</v>
      </c>
      <c r="W97" s="44">
        <f>IFERROR(IF(W94="",0,W94),"0")+IFERROR(IF(W95="",0,W95),"0")+IFERROR(IF(W96="",0,W96),"0")</f>
        <v>0</v>
      </c>
      <c r="X97" s="68"/>
      <c r="Y97" s="68"/>
    </row>
    <row r="98" spans="1:52" x14ac:dyDescent="0.2">
      <c r="A98" s="183"/>
      <c r="B98" s="183"/>
      <c r="C98" s="183"/>
      <c r="D98" s="183"/>
      <c r="E98" s="183"/>
      <c r="F98" s="183"/>
      <c r="G98" s="183"/>
      <c r="H98" s="183"/>
      <c r="I98" s="183"/>
      <c r="J98" s="183"/>
      <c r="K98" s="183"/>
      <c r="L98" s="184"/>
      <c r="M98" s="180" t="s">
        <v>43</v>
      </c>
      <c r="N98" s="181"/>
      <c r="O98" s="181"/>
      <c r="P98" s="181"/>
      <c r="Q98" s="181"/>
      <c r="R98" s="181"/>
      <c r="S98" s="182"/>
      <c r="T98" s="43" t="s">
        <v>0</v>
      </c>
      <c r="U98" s="44">
        <f>IFERROR(SUMPRODUCT(U94:U96*H94:H96),"0")</f>
        <v>0</v>
      </c>
      <c r="V98" s="44">
        <f>IFERROR(SUMPRODUCT(V94:V96*H94:H96),"0")</f>
        <v>0</v>
      </c>
      <c r="W98" s="43"/>
      <c r="X98" s="68"/>
      <c r="Y98" s="68"/>
    </row>
    <row r="99" spans="1:52" ht="16.5" customHeight="1" x14ac:dyDescent="0.25">
      <c r="A99" s="200" t="s">
        <v>181</v>
      </c>
      <c r="B99" s="200"/>
      <c r="C99" s="200"/>
      <c r="D99" s="200"/>
      <c r="E99" s="200"/>
      <c r="F99" s="200"/>
      <c r="G99" s="200"/>
      <c r="H99" s="200"/>
      <c r="I99" s="200"/>
      <c r="J99" s="200"/>
      <c r="K99" s="200"/>
      <c r="L99" s="200"/>
      <c r="M99" s="200"/>
      <c r="N99" s="200"/>
      <c r="O99" s="200"/>
      <c r="P99" s="200"/>
      <c r="Q99" s="200"/>
      <c r="R99" s="200"/>
      <c r="S99" s="200"/>
      <c r="T99" s="200"/>
      <c r="U99" s="200"/>
      <c r="V99" s="200"/>
      <c r="W99" s="200"/>
      <c r="X99" s="66"/>
      <c r="Y99" s="66"/>
    </row>
    <row r="100" spans="1:52" ht="14.25" customHeight="1" x14ac:dyDescent="0.25">
      <c r="A100" s="196" t="s">
        <v>81</v>
      </c>
      <c r="B100" s="196"/>
      <c r="C100" s="196"/>
      <c r="D100" s="196"/>
      <c r="E100" s="196"/>
      <c r="F100" s="196"/>
      <c r="G100" s="196"/>
      <c r="H100" s="196"/>
      <c r="I100" s="196"/>
      <c r="J100" s="196"/>
      <c r="K100" s="196"/>
      <c r="L100" s="196"/>
      <c r="M100" s="196"/>
      <c r="N100" s="196"/>
      <c r="O100" s="196"/>
      <c r="P100" s="196"/>
      <c r="Q100" s="196"/>
      <c r="R100" s="196"/>
      <c r="S100" s="196"/>
      <c r="T100" s="196"/>
      <c r="U100" s="196"/>
      <c r="V100" s="196"/>
      <c r="W100" s="196"/>
      <c r="X100" s="67"/>
      <c r="Y100" s="67"/>
    </row>
    <row r="101" spans="1:52" ht="27" customHeight="1" x14ac:dyDescent="0.25">
      <c r="A101" s="64" t="s">
        <v>182</v>
      </c>
      <c r="B101" s="64" t="s">
        <v>183</v>
      </c>
      <c r="C101" s="37">
        <v>4301070975</v>
      </c>
      <c r="D101" s="175">
        <v>4607111033970</v>
      </c>
      <c r="E101" s="175"/>
      <c r="F101" s="63">
        <v>0.43</v>
      </c>
      <c r="G101" s="38">
        <v>16</v>
      </c>
      <c r="H101" s="63">
        <v>6.88</v>
      </c>
      <c r="I101" s="63">
        <v>7.1996000000000002</v>
      </c>
      <c r="J101" s="38">
        <v>84</v>
      </c>
      <c r="K101" s="39" t="s">
        <v>84</v>
      </c>
      <c r="L101" s="38">
        <v>180</v>
      </c>
      <c r="M101" s="248" t="s">
        <v>184</v>
      </c>
      <c r="N101" s="177"/>
      <c r="O101" s="177"/>
      <c r="P101" s="177"/>
      <c r="Q101" s="178"/>
      <c r="R101" s="40" t="s">
        <v>49</v>
      </c>
      <c r="S101" s="40" t="s">
        <v>49</v>
      </c>
      <c r="T101" s="41" t="s">
        <v>42</v>
      </c>
      <c r="U101" s="59">
        <v>0</v>
      </c>
      <c r="V101" s="56">
        <f>IFERROR(IF(U101="","",U101),"")</f>
        <v>0</v>
      </c>
      <c r="W101" s="42">
        <f>IFERROR(IF(U101="","",U101*0.0155),"")</f>
        <v>0</v>
      </c>
      <c r="X101" s="69" t="s">
        <v>49</v>
      </c>
      <c r="Y101" s="70" t="s">
        <v>49</v>
      </c>
      <c r="AC101" s="74"/>
      <c r="AZ101" s="114" t="s">
        <v>69</v>
      </c>
    </row>
    <row r="102" spans="1:52" ht="27" customHeight="1" x14ac:dyDescent="0.25">
      <c r="A102" s="64" t="s">
        <v>185</v>
      </c>
      <c r="B102" s="64" t="s">
        <v>186</v>
      </c>
      <c r="C102" s="37">
        <v>4301070976</v>
      </c>
      <c r="D102" s="175">
        <v>4607111034144</v>
      </c>
      <c r="E102" s="175"/>
      <c r="F102" s="63">
        <v>0.9</v>
      </c>
      <c r="G102" s="38">
        <v>8</v>
      </c>
      <c r="H102" s="63">
        <v>7.2</v>
      </c>
      <c r="I102" s="63">
        <v>7.4859999999999998</v>
      </c>
      <c r="J102" s="38">
        <v>84</v>
      </c>
      <c r="K102" s="39" t="s">
        <v>84</v>
      </c>
      <c r="L102" s="38">
        <v>180</v>
      </c>
      <c r="M102" s="244" t="s">
        <v>187</v>
      </c>
      <c r="N102" s="177"/>
      <c r="O102" s="177"/>
      <c r="P102" s="177"/>
      <c r="Q102" s="178"/>
      <c r="R102" s="40" t="s">
        <v>49</v>
      </c>
      <c r="S102" s="40" t="s">
        <v>49</v>
      </c>
      <c r="T102" s="41" t="s">
        <v>42</v>
      </c>
      <c r="U102" s="59">
        <v>0</v>
      </c>
      <c r="V102" s="56">
        <f>IFERROR(IF(U102="","",U102),"")</f>
        <v>0</v>
      </c>
      <c r="W102" s="42">
        <f>IFERROR(IF(U102="","",U102*0.0155),"")</f>
        <v>0</v>
      </c>
      <c r="X102" s="69" t="s">
        <v>49</v>
      </c>
      <c r="Y102" s="70" t="s">
        <v>49</v>
      </c>
      <c r="AC102" s="74"/>
      <c r="AZ102" s="115" t="s">
        <v>69</v>
      </c>
    </row>
    <row r="103" spans="1:52" ht="27" customHeight="1" x14ac:dyDescent="0.25">
      <c r="A103" s="64" t="s">
        <v>188</v>
      </c>
      <c r="B103" s="64" t="s">
        <v>189</v>
      </c>
      <c r="C103" s="37">
        <v>4301070973</v>
      </c>
      <c r="D103" s="175">
        <v>4607111033987</v>
      </c>
      <c r="E103" s="175"/>
      <c r="F103" s="63">
        <v>0.43</v>
      </c>
      <c r="G103" s="38">
        <v>16</v>
      </c>
      <c r="H103" s="63">
        <v>6.88</v>
      </c>
      <c r="I103" s="63">
        <v>7.1996000000000002</v>
      </c>
      <c r="J103" s="38">
        <v>84</v>
      </c>
      <c r="K103" s="39" t="s">
        <v>84</v>
      </c>
      <c r="L103" s="38">
        <v>180</v>
      </c>
      <c r="M103" s="245" t="s">
        <v>190</v>
      </c>
      <c r="N103" s="177"/>
      <c r="O103" s="177"/>
      <c r="P103" s="177"/>
      <c r="Q103" s="178"/>
      <c r="R103" s="40" t="s">
        <v>49</v>
      </c>
      <c r="S103" s="40" t="s">
        <v>49</v>
      </c>
      <c r="T103" s="41" t="s">
        <v>42</v>
      </c>
      <c r="U103" s="59">
        <v>0</v>
      </c>
      <c r="V103" s="56">
        <f>IFERROR(IF(U103="","",U103),"")</f>
        <v>0</v>
      </c>
      <c r="W103" s="42">
        <f>IFERROR(IF(U103="","",U103*0.0155),"")</f>
        <v>0</v>
      </c>
      <c r="X103" s="69" t="s">
        <v>49</v>
      </c>
      <c r="Y103" s="70" t="s">
        <v>49</v>
      </c>
      <c r="AC103" s="74"/>
      <c r="AZ103" s="116" t="s">
        <v>69</v>
      </c>
    </row>
    <row r="104" spans="1:52" ht="27" customHeight="1" x14ac:dyDescent="0.25">
      <c r="A104" s="64" t="s">
        <v>191</v>
      </c>
      <c r="B104" s="64" t="s">
        <v>192</v>
      </c>
      <c r="C104" s="37">
        <v>4301070974</v>
      </c>
      <c r="D104" s="175">
        <v>4607111034151</v>
      </c>
      <c r="E104" s="175"/>
      <c r="F104" s="63">
        <v>0.9</v>
      </c>
      <c r="G104" s="38">
        <v>8</v>
      </c>
      <c r="H104" s="63">
        <v>7.2</v>
      </c>
      <c r="I104" s="63">
        <v>7.4859999999999998</v>
      </c>
      <c r="J104" s="38">
        <v>84</v>
      </c>
      <c r="K104" s="39" t="s">
        <v>84</v>
      </c>
      <c r="L104" s="38">
        <v>180</v>
      </c>
      <c r="M104" s="246" t="s">
        <v>193</v>
      </c>
      <c r="N104" s="177"/>
      <c r="O104" s="177"/>
      <c r="P104" s="177"/>
      <c r="Q104" s="178"/>
      <c r="R104" s="40" t="s">
        <v>49</v>
      </c>
      <c r="S104" s="40" t="s">
        <v>49</v>
      </c>
      <c r="T104" s="41" t="s">
        <v>42</v>
      </c>
      <c r="U104" s="59">
        <v>0</v>
      </c>
      <c r="V104" s="56">
        <f>IFERROR(IF(U104="","",U104),"")</f>
        <v>0</v>
      </c>
      <c r="W104" s="42">
        <f>IFERROR(IF(U104="","",U104*0.0155),"")</f>
        <v>0</v>
      </c>
      <c r="X104" s="69" t="s">
        <v>49</v>
      </c>
      <c r="Y104" s="70" t="s">
        <v>49</v>
      </c>
      <c r="AC104" s="74"/>
      <c r="AZ104" s="117" t="s">
        <v>69</v>
      </c>
    </row>
    <row r="105" spans="1:52" x14ac:dyDescent="0.2">
      <c r="A105" s="183"/>
      <c r="B105" s="183"/>
      <c r="C105" s="183"/>
      <c r="D105" s="183"/>
      <c r="E105" s="183"/>
      <c r="F105" s="183"/>
      <c r="G105" s="183"/>
      <c r="H105" s="183"/>
      <c r="I105" s="183"/>
      <c r="J105" s="183"/>
      <c r="K105" s="183"/>
      <c r="L105" s="184"/>
      <c r="M105" s="180" t="s">
        <v>43</v>
      </c>
      <c r="N105" s="181"/>
      <c r="O105" s="181"/>
      <c r="P105" s="181"/>
      <c r="Q105" s="181"/>
      <c r="R105" s="181"/>
      <c r="S105" s="182"/>
      <c r="T105" s="43" t="s">
        <v>42</v>
      </c>
      <c r="U105" s="44">
        <f>IFERROR(SUM(U101:U104),"0")</f>
        <v>0</v>
      </c>
      <c r="V105" s="44">
        <f>IFERROR(SUM(V101:V104),"0")</f>
        <v>0</v>
      </c>
      <c r="W105" s="44">
        <f>IFERROR(IF(W101="",0,W101),"0")+IFERROR(IF(W102="",0,W102),"0")+IFERROR(IF(W103="",0,W103),"0")+IFERROR(IF(W104="",0,W104),"0")</f>
        <v>0</v>
      </c>
      <c r="X105" s="68"/>
      <c r="Y105" s="68"/>
    </row>
    <row r="106" spans="1:52" x14ac:dyDescent="0.2">
      <c r="A106" s="183"/>
      <c r="B106" s="183"/>
      <c r="C106" s="183"/>
      <c r="D106" s="183"/>
      <c r="E106" s="183"/>
      <c r="F106" s="183"/>
      <c r="G106" s="183"/>
      <c r="H106" s="183"/>
      <c r="I106" s="183"/>
      <c r="J106" s="183"/>
      <c r="K106" s="183"/>
      <c r="L106" s="184"/>
      <c r="M106" s="180" t="s">
        <v>43</v>
      </c>
      <c r="N106" s="181"/>
      <c r="O106" s="181"/>
      <c r="P106" s="181"/>
      <c r="Q106" s="181"/>
      <c r="R106" s="181"/>
      <c r="S106" s="182"/>
      <c r="T106" s="43" t="s">
        <v>0</v>
      </c>
      <c r="U106" s="44">
        <f>IFERROR(SUMPRODUCT(U101:U104*H101:H104),"0")</f>
        <v>0</v>
      </c>
      <c r="V106" s="44">
        <f>IFERROR(SUMPRODUCT(V101:V104*H101:H104),"0")</f>
        <v>0</v>
      </c>
      <c r="W106" s="43"/>
      <c r="X106" s="68"/>
      <c r="Y106" s="68"/>
    </row>
    <row r="107" spans="1:52" ht="16.5" customHeight="1" x14ac:dyDescent="0.25">
      <c r="A107" s="200" t="s">
        <v>194</v>
      </c>
      <c r="B107" s="200"/>
      <c r="C107" s="200"/>
      <c r="D107" s="200"/>
      <c r="E107" s="200"/>
      <c r="F107" s="200"/>
      <c r="G107" s="200"/>
      <c r="H107" s="200"/>
      <c r="I107" s="200"/>
      <c r="J107" s="200"/>
      <c r="K107" s="200"/>
      <c r="L107" s="200"/>
      <c r="M107" s="200"/>
      <c r="N107" s="200"/>
      <c r="O107" s="200"/>
      <c r="P107" s="200"/>
      <c r="Q107" s="200"/>
      <c r="R107" s="200"/>
      <c r="S107" s="200"/>
      <c r="T107" s="200"/>
      <c r="U107" s="200"/>
      <c r="V107" s="200"/>
      <c r="W107" s="200"/>
      <c r="X107" s="66"/>
      <c r="Y107" s="66"/>
    </row>
    <row r="108" spans="1:52" ht="14.25" customHeight="1" x14ac:dyDescent="0.25">
      <c r="A108" s="196" t="s">
        <v>144</v>
      </c>
      <c r="B108" s="196"/>
      <c r="C108" s="196"/>
      <c r="D108" s="196"/>
      <c r="E108" s="196"/>
      <c r="F108" s="196"/>
      <c r="G108" s="196"/>
      <c r="H108" s="196"/>
      <c r="I108" s="196"/>
      <c r="J108" s="196"/>
      <c r="K108" s="196"/>
      <c r="L108" s="196"/>
      <c r="M108" s="196"/>
      <c r="N108" s="196"/>
      <c r="O108" s="196"/>
      <c r="P108" s="196"/>
      <c r="Q108" s="196"/>
      <c r="R108" s="196"/>
      <c r="S108" s="196"/>
      <c r="T108" s="196"/>
      <c r="U108" s="196"/>
      <c r="V108" s="196"/>
      <c r="W108" s="196"/>
      <c r="X108" s="67"/>
      <c r="Y108" s="67"/>
    </row>
    <row r="109" spans="1:52" ht="27" customHeight="1" x14ac:dyDescent="0.25">
      <c r="A109" s="64" t="s">
        <v>195</v>
      </c>
      <c r="B109" s="64" t="s">
        <v>196</v>
      </c>
      <c r="C109" s="37">
        <v>4301135162</v>
      </c>
      <c r="D109" s="175">
        <v>4607111034014</v>
      </c>
      <c r="E109" s="175"/>
      <c r="F109" s="63">
        <v>0.25</v>
      </c>
      <c r="G109" s="38">
        <v>12</v>
      </c>
      <c r="H109" s="63">
        <v>3</v>
      </c>
      <c r="I109" s="63">
        <v>3.7035999999999998</v>
      </c>
      <c r="J109" s="38">
        <v>70</v>
      </c>
      <c r="K109" s="39" t="s">
        <v>84</v>
      </c>
      <c r="L109" s="38">
        <v>180</v>
      </c>
      <c r="M109" s="240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N109" s="177"/>
      <c r="O109" s="177"/>
      <c r="P109" s="177"/>
      <c r="Q109" s="178"/>
      <c r="R109" s="40" t="s">
        <v>49</v>
      </c>
      <c r="S109" s="40" t="s">
        <v>49</v>
      </c>
      <c r="T109" s="41" t="s">
        <v>42</v>
      </c>
      <c r="U109" s="59">
        <v>0</v>
      </c>
      <c r="V109" s="56">
        <f>IFERROR(IF(U109="","",U109),"")</f>
        <v>0</v>
      </c>
      <c r="W109" s="42">
        <f>IFERROR(IF(U109="","",U109*0.01788),"")</f>
        <v>0</v>
      </c>
      <c r="X109" s="69" t="s">
        <v>49</v>
      </c>
      <c r="Y109" s="70" t="s">
        <v>49</v>
      </c>
      <c r="AC109" s="74"/>
      <c r="AZ109" s="118" t="s">
        <v>90</v>
      </c>
    </row>
    <row r="110" spans="1:52" ht="27" customHeight="1" x14ac:dyDescent="0.25">
      <c r="A110" s="64" t="s">
        <v>197</v>
      </c>
      <c r="B110" s="64" t="s">
        <v>198</v>
      </c>
      <c r="C110" s="37">
        <v>4301135082</v>
      </c>
      <c r="D110" s="175">
        <v>4607111034014</v>
      </c>
      <c r="E110" s="175"/>
      <c r="F110" s="63">
        <v>0.25</v>
      </c>
      <c r="G110" s="38">
        <v>12</v>
      </c>
      <c r="H110" s="63">
        <v>3</v>
      </c>
      <c r="I110" s="63">
        <v>3.7035999999999998</v>
      </c>
      <c r="J110" s="38">
        <v>70</v>
      </c>
      <c r="K110" s="39" t="s">
        <v>84</v>
      </c>
      <c r="L110" s="38">
        <v>180</v>
      </c>
      <c r="M110" s="241" t="str">
        <f>HYPERLINK("https://abi.ru/products/Замороженные/Горячая штучка/Чебупицца/Снеки/P002725/","Чебупицца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N110" s="177"/>
      <c r="O110" s="177"/>
      <c r="P110" s="177"/>
      <c r="Q110" s="178"/>
      <c r="R110" s="40" t="s">
        <v>49</v>
      </c>
      <c r="S110" s="40" t="s">
        <v>49</v>
      </c>
      <c r="T110" s="41" t="s">
        <v>42</v>
      </c>
      <c r="U110" s="59">
        <v>0</v>
      </c>
      <c r="V110" s="56">
        <f>IFERROR(IF(U110="","",U110),"")</f>
        <v>0</v>
      </c>
      <c r="W110" s="42">
        <f>IFERROR(IF(U110="","",U110*0.01788),"")</f>
        <v>0</v>
      </c>
      <c r="X110" s="69" t="s">
        <v>49</v>
      </c>
      <c r="Y110" s="70" t="s">
        <v>49</v>
      </c>
      <c r="AC110" s="74"/>
      <c r="AZ110" s="119" t="s">
        <v>90</v>
      </c>
    </row>
    <row r="111" spans="1:52" ht="27" customHeight="1" x14ac:dyDescent="0.25">
      <c r="A111" s="64" t="s">
        <v>199</v>
      </c>
      <c r="B111" s="64" t="s">
        <v>200</v>
      </c>
      <c r="C111" s="37">
        <v>4301135077</v>
      </c>
      <c r="D111" s="175">
        <v>4607111033994</v>
      </c>
      <c r="E111" s="175"/>
      <c r="F111" s="63">
        <v>0.25</v>
      </c>
      <c r="G111" s="38">
        <v>12</v>
      </c>
      <c r="H111" s="63">
        <v>3</v>
      </c>
      <c r="I111" s="63">
        <v>3.7035999999999998</v>
      </c>
      <c r="J111" s="38">
        <v>70</v>
      </c>
      <c r="K111" s="39" t="s">
        <v>84</v>
      </c>
      <c r="L111" s="38">
        <v>180</v>
      </c>
      <c r="M111" s="242" t="str">
        <f>HYPERLINK("https://abi.ru/products/Замороженные/Горячая штучка/Чебупицца/Снеки/P002714/","Чебупицца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11" s="177"/>
      <c r="O111" s="177"/>
      <c r="P111" s="177"/>
      <c r="Q111" s="178"/>
      <c r="R111" s="40" t="s">
        <v>49</v>
      </c>
      <c r="S111" s="40" t="s">
        <v>49</v>
      </c>
      <c r="T111" s="41" t="s">
        <v>42</v>
      </c>
      <c r="U111" s="59">
        <v>0</v>
      </c>
      <c r="V111" s="56">
        <f>IFERROR(IF(U111="","",U111),"")</f>
        <v>0</v>
      </c>
      <c r="W111" s="42">
        <f>IFERROR(IF(U111="","",U111*0.01788),"")</f>
        <v>0</v>
      </c>
      <c r="X111" s="69" t="s">
        <v>49</v>
      </c>
      <c r="Y111" s="70" t="s">
        <v>49</v>
      </c>
      <c r="AC111" s="74"/>
      <c r="AZ111" s="120" t="s">
        <v>90</v>
      </c>
    </row>
    <row r="112" spans="1:52" ht="27" customHeight="1" x14ac:dyDescent="0.25">
      <c r="A112" s="64" t="s">
        <v>201</v>
      </c>
      <c r="B112" s="64" t="s">
        <v>202</v>
      </c>
      <c r="C112" s="37">
        <v>4301135117</v>
      </c>
      <c r="D112" s="175">
        <v>4607111033994</v>
      </c>
      <c r="E112" s="175"/>
      <c r="F112" s="63">
        <v>0.25</v>
      </c>
      <c r="G112" s="38">
        <v>12</v>
      </c>
      <c r="H112" s="63">
        <v>3</v>
      </c>
      <c r="I112" s="63">
        <v>3.7035999999999998</v>
      </c>
      <c r="J112" s="38">
        <v>70</v>
      </c>
      <c r="K112" s="39" t="s">
        <v>84</v>
      </c>
      <c r="L112" s="38">
        <v>180</v>
      </c>
      <c r="M112" s="243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12" s="177"/>
      <c r="O112" s="177"/>
      <c r="P112" s="177"/>
      <c r="Q112" s="178"/>
      <c r="R112" s="40" t="s">
        <v>49</v>
      </c>
      <c r="S112" s="40" t="s">
        <v>49</v>
      </c>
      <c r="T112" s="41" t="s">
        <v>42</v>
      </c>
      <c r="U112" s="59">
        <v>0</v>
      </c>
      <c r="V112" s="56">
        <f>IFERROR(IF(U112="","",U112),"")</f>
        <v>0</v>
      </c>
      <c r="W112" s="42">
        <f>IFERROR(IF(U112="","",U112*0.01788),"")</f>
        <v>0</v>
      </c>
      <c r="X112" s="69" t="s">
        <v>49</v>
      </c>
      <c r="Y112" s="70" t="s">
        <v>49</v>
      </c>
      <c r="AC112" s="74"/>
      <c r="AZ112" s="121" t="s">
        <v>90</v>
      </c>
    </row>
    <row r="113" spans="1:52" x14ac:dyDescent="0.2">
      <c r="A113" s="183"/>
      <c r="B113" s="183"/>
      <c r="C113" s="183"/>
      <c r="D113" s="183"/>
      <c r="E113" s="183"/>
      <c r="F113" s="183"/>
      <c r="G113" s="183"/>
      <c r="H113" s="183"/>
      <c r="I113" s="183"/>
      <c r="J113" s="183"/>
      <c r="K113" s="183"/>
      <c r="L113" s="184"/>
      <c r="M113" s="180" t="s">
        <v>43</v>
      </c>
      <c r="N113" s="181"/>
      <c r="O113" s="181"/>
      <c r="P113" s="181"/>
      <c r="Q113" s="181"/>
      <c r="R113" s="181"/>
      <c r="S113" s="182"/>
      <c r="T113" s="43" t="s">
        <v>42</v>
      </c>
      <c r="U113" s="44">
        <f>IFERROR(SUM(U109:U112),"0")</f>
        <v>0</v>
      </c>
      <c r="V113" s="44">
        <f>IFERROR(SUM(V109:V112),"0")</f>
        <v>0</v>
      </c>
      <c r="W113" s="44">
        <f>IFERROR(IF(W109="",0,W109),"0")+IFERROR(IF(W110="",0,W110),"0")+IFERROR(IF(W111="",0,W111),"0")+IFERROR(IF(W112="",0,W112),"0")</f>
        <v>0</v>
      </c>
      <c r="X113" s="68"/>
      <c r="Y113" s="68"/>
    </row>
    <row r="114" spans="1:52" x14ac:dyDescent="0.2">
      <c r="A114" s="183"/>
      <c r="B114" s="183"/>
      <c r="C114" s="183"/>
      <c r="D114" s="183"/>
      <c r="E114" s="183"/>
      <c r="F114" s="183"/>
      <c r="G114" s="183"/>
      <c r="H114" s="183"/>
      <c r="I114" s="183"/>
      <c r="J114" s="183"/>
      <c r="K114" s="183"/>
      <c r="L114" s="184"/>
      <c r="M114" s="180" t="s">
        <v>43</v>
      </c>
      <c r="N114" s="181"/>
      <c r="O114" s="181"/>
      <c r="P114" s="181"/>
      <c r="Q114" s="181"/>
      <c r="R114" s="181"/>
      <c r="S114" s="182"/>
      <c r="T114" s="43" t="s">
        <v>0</v>
      </c>
      <c r="U114" s="44">
        <f>IFERROR(SUMPRODUCT(U109:U112*H109:H112),"0")</f>
        <v>0</v>
      </c>
      <c r="V114" s="44">
        <f>IFERROR(SUMPRODUCT(V109:V112*H109:H112),"0")</f>
        <v>0</v>
      </c>
      <c r="W114" s="43"/>
      <c r="X114" s="68"/>
      <c r="Y114" s="68"/>
    </row>
    <row r="115" spans="1:52" ht="16.5" customHeight="1" x14ac:dyDescent="0.25">
      <c r="A115" s="200" t="s">
        <v>203</v>
      </c>
      <c r="B115" s="200"/>
      <c r="C115" s="200"/>
      <c r="D115" s="200"/>
      <c r="E115" s="200"/>
      <c r="F115" s="200"/>
      <c r="G115" s="200"/>
      <c r="H115" s="200"/>
      <c r="I115" s="200"/>
      <c r="J115" s="200"/>
      <c r="K115" s="200"/>
      <c r="L115" s="200"/>
      <c r="M115" s="200"/>
      <c r="N115" s="200"/>
      <c r="O115" s="200"/>
      <c r="P115" s="200"/>
      <c r="Q115" s="200"/>
      <c r="R115" s="200"/>
      <c r="S115" s="200"/>
      <c r="T115" s="200"/>
      <c r="U115" s="200"/>
      <c r="V115" s="200"/>
      <c r="W115" s="200"/>
      <c r="X115" s="66"/>
      <c r="Y115" s="66"/>
    </row>
    <row r="116" spans="1:52" ht="14.25" customHeight="1" x14ac:dyDescent="0.25">
      <c r="A116" s="196" t="s">
        <v>144</v>
      </c>
      <c r="B116" s="196"/>
      <c r="C116" s="196"/>
      <c r="D116" s="196"/>
      <c r="E116" s="196"/>
      <c r="F116" s="196"/>
      <c r="G116" s="196"/>
      <c r="H116" s="196"/>
      <c r="I116" s="196"/>
      <c r="J116" s="196"/>
      <c r="K116" s="196"/>
      <c r="L116" s="196"/>
      <c r="M116" s="196"/>
      <c r="N116" s="196"/>
      <c r="O116" s="196"/>
      <c r="P116" s="196"/>
      <c r="Q116" s="196"/>
      <c r="R116" s="196"/>
      <c r="S116" s="196"/>
      <c r="T116" s="196"/>
      <c r="U116" s="196"/>
      <c r="V116" s="196"/>
      <c r="W116" s="196"/>
      <c r="X116" s="67"/>
      <c r="Y116" s="67"/>
    </row>
    <row r="117" spans="1:52" ht="16.5" customHeight="1" x14ac:dyDescent="0.25">
      <c r="A117" s="64" t="s">
        <v>204</v>
      </c>
      <c r="B117" s="64" t="s">
        <v>205</v>
      </c>
      <c r="C117" s="37">
        <v>4301135112</v>
      </c>
      <c r="D117" s="175">
        <v>4607111034199</v>
      </c>
      <c r="E117" s="175"/>
      <c r="F117" s="63">
        <v>0.25</v>
      </c>
      <c r="G117" s="38">
        <v>12</v>
      </c>
      <c r="H117" s="63">
        <v>3</v>
      </c>
      <c r="I117" s="63">
        <v>3.7035999999999998</v>
      </c>
      <c r="J117" s="38">
        <v>70</v>
      </c>
      <c r="K117" s="39" t="s">
        <v>84</v>
      </c>
      <c r="L117" s="38">
        <v>180</v>
      </c>
      <c r="M117" s="238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17" s="177"/>
      <c r="O117" s="177"/>
      <c r="P117" s="177"/>
      <c r="Q117" s="178"/>
      <c r="R117" s="40" t="s">
        <v>49</v>
      </c>
      <c r="S117" s="40" t="s">
        <v>49</v>
      </c>
      <c r="T117" s="41" t="s">
        <v>42</v>
      </c>
      <c r="U117" s="59">
        <v>0</v>
      </c>
      <c r="V117" s="56">
        <f>IFERROR(IF(U117="","",U117),"")</f>
        <v>0</v>
      </c>
      <c r="W117" s="42">
        <f>IFERROR(IF(U117="","",U117*0.01788),"")</f>
        <v>0</v>
      </c>
      <c r="X117" s="69" t="s">
        <v>49</v>
      </c>
      <c r="Y117" s="70" t="s">
        <v>49</v>
      </c>
      <c r="AC117" s="74"/>
      <c r="AZ117" s="122" t="s">
        <v>90</v>
      </c>
    </row>
    <row r="118" spans="1:52" ht="16.5" customHeight="1" x14ac:dyDescent="0.25">
      <c r="A118" s="64" t="s">
        <v>206</v>
      </c>
      <c r="B118" s="64" t="s">
        <v>207</v>
      </c>
      <c r="C118" s="37">
        <v>4301135078</v>
      </c>
      <c r="D118" s="175">
        <v>4607111034199</v>
      </c>
      <c r="E118" s="175"/>
      <c r="F118" s="63">
        <v>0.25</v>
      </c>
      <c r="G118" s="38">
        <v>12</v>
      </c>
      <c r="H118" s="63">
        <v>3</v>
      </c>
      <c r="I118" s="63">
        <v>3.7035999999999998</v>
      </c>
      <c r="J118" s="38">
        <v>70</v>
      </c>
      <c r="K118" s="39" t="s">
        <v>84</v>
      </c>
      <c r="L118" s="38">
        <v>180</v>
      </c>
      <c r="M118" s="239" t="str">
        <f>HYPERLINK("https://abi.ru/products/Замороженные/Горячая штучка/Хотстеры/Снеки/P002715/","Хотстеры Хотстеры Фикс.вес 0,25 Лоток Горячая штучка")</f>
        <v>Хотстеры Хотстеры Фикс.вес 0,25 Лоток Горячая штучка</v>
      </c>
      <c r="N118" s="177"/>
      <c r="O118" s="177"/>
      <c r="P118" s="177"/>
      <c r="Q118" s="178"/>
      <c r="R118" s="40" t="s">
        <v>49</v>
      </c>
      <c r="S118" s="40" t="s">
        <v>49</v>
      </c>
      <c r="T118" s="41" t="s">
        <v>42</v>
      </c>
      <c r="U118" s="59">
        <v>0</v>
      </c>
      <c r="V118" s="56">
        <f>IFERROR(IF(U118="","",U118),"")</f>
        <v>0</v>
      </c>
      <c r="W118" s="42">
        <f>IFERROR(IF(U118="","",U118*0.01788),"")</f>
        <v>0</v>
      </c>
      <c r="X118" s="69" t="s">
        <v>49</v>
      </c>
      <c r="Y118" s="70" t="s">
        <v>49</v>
      </c>
      <c r="AC118" s="74"/>
      <c r="AZ118" s="123" t="s">
        <v>90</v>
      </c>
    </row>
    <row r="119" spans="1:52" x14ac:dyDescent="0.2">
      <c r="A119" s="183"/>
      <c r="B119" s="183"/>
      <c r="C119" s="183"/>
      <c r="D119" s="183"/>
      <c r="E119" s="183"/>
      <c r="F119" s="183"/>
      <c r="G119" s="183"/>
      <c r="H119" s="183"/>
      <c r="I119" s="183"/>
      <c r="J119" s="183"/>
      <c r="K119" s="183"/>
      <c r="L119" s="184"/>
      <c r="M119" s="180" t="s">
        <v>43</v>
      </c>
      <c r="N119" s="181"/>
      <c r="O119" s="181"/>
      <c r="P119" s="181"/>
      <c r="Q119" s="181"/>
      <c r="R119" s="181"/>
      <c r="S119" s="182"/>
      <c r="T119" s="43" t="s">
        <v>42</v>
      </c>
      <c r="U119" s="44">
        <f>IFERROR(SUM(U117:U118),"0")</f>
        <v>0</v>
      </c>
      <c r="V119" s="44">
        <f>IFERROR(SUM(V117:V118),"0")</f>
        <v>0</v>
      </c>
      <c r="W119" s="44">
        <f>IFERROR(IF(W117="",0,W117),"0")+IFERROR(IF(W118="",0,W118),"0")</f>
        <v>0</v>
      </c>
      <c r="X119" s="68"/>
      <c r="Y119" s="68"/>
    </row>
    <row r="120" spans="1:52" x14ac:dyDescent="0.2">
      <c r="A120" s="183"/>
      <c r="B120" s="183"/>
      <c r="C120" s="183"/>
      <c r="D120" s="183"/>
      <c r="E120" s="183"/>
      <c r="F120" s="183"/>
      <c r="G120" s="183"/>
      <c r="H120" s="183"/>
      <c r="I120" s="183"/>
      <c r="J120" s="183"/>
      <c r="K120" s="183"/>
      <c r="L120" s="184"/>
      <c r="M120" s="180" t="s">
        <v>43</v>
      </c>
      <c r="N120" s="181"/>
      <c r="O120" s="181"/>
      <c r="P120" s="181"/>
      <c r="Q120" s="181"/>
      <c r="R120" s="181"/>
      <c r="S120" s="182"/>
      <c r="T120" s="43" t="s">
        <v>0</v>
      </c>
      <c r="U120" s="44">
        <f>IFERROR(SUMPRODUCT(U117:U118*H117:H118),"0")</f>
        <v>0</v>
      </c>
      <c r="V120" s="44">
        <f>IFERROR(SUMPRODUCT(V117:V118*H117:H118),"0")</f>
        <v>0</v>
      </c>
      <c r="W120" s="43"/>
      <c r="X120" s="68"/>
      <c r="Y120" s="68"/>
    </row>
    <row r="121" spans="1:52" ht="16.5" customHeight="1" x14ac:dyDescent="0.25">
      <c r="A121" s="200" t="s">
        <v>208</v>
      </c>
      <c r="B121" s="200"/>
      <c r="C121" s="200"/>
      <c r="D121" s="200"/>
      <c r="E121" s="200"/>
      <c r="F121" s="200"/>
      <c r="G121" s="200"/>
      <c r="H121" s="200"/>
      <c r="I121" s="200"/>
      <c r="J121" s="200"/>
      <c r="K121" s="200"/>
      <c r="L121" s="200"/>
      <c r="M121" s="200"/>
      <c r="N121" s="200"/>
      <c r="O121" s="200"/>
      <c r="P121" s="200"/>
      <c r="Q121" s="200"/>
      <c r="R121" s="200"/>
      <c r="S121" s="200"/>
      <c r="T121" s="200"/>
      <c r="U121" s="200"/>
      <c r="V121" s="200"/>
      <c r="W121" s="200"/>
      <c r="X121" s="66"/>
      <c r="Y121" s="66"/>
    </row>
    <row r="122" spans="1:52" ht="14.25" customHeight="1" x14ac:dyDescent="0.25">
      <c r="A122" s="196" t="s">
        <v>144</v>
      </c>
      <c r="B122" s="196"/>
      <c r="C122" s="196"/>
      <c r="D122" s="196"/>
      <c r="E122" s="196"/>
      <c r="F122" s="196"/>
      <c r="G122" s="196"/>
      <c r="H122" s="196"/>
      <c r="I122" s="196"/>
      <c r="J122" s="196"/>
      <c r="K122" s="196"/>
      <c r="L122" s="196"/>
      <c r="M122" s="196"/>
      <c r="N122" s="196"/>
      <c r="O122" s="196"/>
      <c r="P122" s="196"/>
      <c r="Q122" s="196"/>
      <c r="R122" s="196"/>
      <c r="S122" s="196"/>
      <c r="T122" s="196"/>
      <c r="U122" s="196"/>
      <c r="V122" s="196"/>
      <c r="W122" s="196"/>
      <c r="X122" s="67"/>
      <c r="Y122" s="67"/>
    </row>
    <row r="123" spans="1:52" ht="27" customHeight="1" x14ac:dyDescent="0.25">
      <c r="A123" s="64" t="s">
        <v>209</v>
      </c>
      <c r="B123" s="64" t="s">
        <v>210</v>
      </c>
      <c r="C123" s="37">
        <v>4301130006</v>
      </c>
      <c r="D123" s="175">
        <v>4607111034670</v>
      </c>
      <c r="E123" s="175"/>
      <c r="F123" s="63">
        <v>3</v>
      </c>
      <c r="G123" s="38">
        <v>1</v>
      </c>
      <c r="H123" s="63">
        <v>3</v>
      </c>
      <c r="I123" s="63">
        <v>3.1949999999999998</v>
      </c>
      <c r="J123" s="38">
        <v>126</v>
      </c>
      <c r="K123" s="39" t="s">
        <v>84</v>
      </c>
      <c r="L123" s="38">
        <v>180</v>
      </c>
      <c r="M123" s="236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23" s="177"/>
      <c r="O123" s="177"/>
      <c r="P123" s="177"/>
      <c r="Q123" s="178"/>
      <c r="R123" s="40" t="s">
        <v>49</v>
      </c>
      <c r="S123" s="40" t="s">
        <v>49</v>
      </c>
      <c r="T123" s="41" t="s">
        <v>42</v>
      </c>
      <c r="U123" s="59">
        <v>0</v>
      </c>
      <c r="V123" s="56">
        <f t="shared" ref="V123:V128" si="4">IFERROR(IF(U123="","",U123),"")</f>
        <v>0</v>
      </c>
      <c r="W123" s="42">
        <f>IFERROR(IF(U123="","",U123*0.00936),"")</f>
        <v>0</v>
      </c>
      <c r="X123" s="69" t="s">
        <v>211</v>
      </c>
      <c r="Y123" s="70" t="s">
        <v>49</v>
      </c>
      <c r="AC123" s="74"/>
      <c r="AZ123" s="124" t="s">
        <v>90</v>
      </c>
    </row>
    <row r="124" spans="1:52" ht="27" customHeight="1" x14ac:dyDescent="0.25">
      <c r="A124" s="64" t="s">
        <v>212</v>
      </c>
      <c r="B124" s="64" t="s">
        <v>213</v>
      </c>
      <c r="C124" s="37">
        <v>4301130003</v>
      </c>
      <c r="D124" s="175">
        <v>4607111034687</v>
      </c>
      <c r="E124" s="175"/>
      <c r="F124" s="63">
        <v>3</v>
      </c>
      <c r="G124" s="38">
        <v>1</v>
      </c>
      <c r="H124" s="63">
        <v>3</v>
      </c>
      <c r="I124" s="63">
        <v>3.1949999999999998</v>
      </c>
      <c r="J124" s="38">
        <v>126</v>
      </c>
      <c r="K124" s="39" t="s">
        <v>84</v>
      </c>
      <c r="L124" s="38">
        <v>180</v>
      </c>
      <c r="M124" s="237" t="s">
        <v>214</v>
      </c>
      <c r="N124" s="177"/>
      <c r="O124" s="177"/>
      <c r="P124" s="177"/>
      <c r="Q124" s="178"/>
      <c r="R124" s="40" t="s">
        <v>49</v>
      </c>
      <c r="S124" s="40" t="s">
        <v>49</v>
      </c>
      <c r="T124" s="41" t="s">
        <v>42</v>
      </c>
      <c r="U124" s="59">
        <v>0</v>
      </c>
      <c r="V124" s="56">
        <f t="shared" si="4"/>
        <v>0</v>
      </c>
      <c r="W124" s="42">
        <f>IFERROR(IF(U124="","",U124*0.00936),"")</f>
        <v>0</v>
      </c>
      <c r="X124" s="69" t="s">
        <v>211</v>
      </c>
      <c r="Y124" s="70" t="s">
        <v>49</v>
      </c>
      <c r="AC124" s="74"/>
      <c r="AZ124" s="125" t="s">
        <v>90</v>
      </c>
    </row>
    <row r="125" spans="1:52" ht="27" customHeight="1" x14ac:dyDescent="0.25">
      <c r="A125" s="64" t="s">
        <v>215</v>
      </c>
      <c r="B125" s="64" t="s">
        <v>216</v>
      </c>
      <c r="C125" s="37">
        <v>4301135115</v>
      </c>
      <c r="D125" s="175">
        <v>4607111034380</v>
      </c>
      <c r="E125" s="175"/>
      <c r="F125" s="63">
        <v>0.25</v>
      </c>
      <c r="G125" s="38">
        <v>12</v>
      </c>
      <c r="H125" s="63">
        <v>3</v>
      </c>
      <c r="I125" s="63">
        <v>3.7035999999999998</v>
      </c>
      <c r="J125" s="38">
        <v>70</v>
      </c>
      <c r="K125" s="39" t="s">
        <v>84</v>
      </c>
      <c r="L125" s="38">
        <v>180</v>
      </c>
      <c r="M125" s="232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N125" s="177"/>
      <c r="O125" s="177"/>
      <c r="P125" s="177"/>
      <c r="Q125" s="178"/>
      <c r="R125" s="40" t="s">
        <v>49</v>
      </c>
      <c r="S125" s="40" t="s">
        <v>49</v>
      </c>
      <c r="T125" s="41" t="s">
        <v>42</v>
      </c>
      <c r="U125" s="59">
        <v>0</v>
      </c>
      <c r="V125" s="56">
        <f t="shared" si="4"/>
        <v>0</v>
      </c>
      <c r="W125" s="42">
        <f>IFERROR(IF(U125="","",U125*0.01788),"")</f>
        <v>0</v>
      </c>
      <c r="X125" s="69" t="s">
        <v>49</v>
      </c>
      <c r="Y125" s="70" t="s">
        <v>49</v>
      </c>
      <c r="AC125" s="74"/>
      <c r="AZ125" s="126" t="s">
        <v>90</v>
      </c>
    </row>
    <row r="126" spans="1:52" ht="27" customHeight="1" x14ac:dyDescent="0.25">
      <c r="A126" s="64" t="s">
        <v>217</v>
      </c>
      <c r="B126" s="64" t="s">
        <v>218</v>
      </c>
      <c r="C126" s="37">
        <v>4301135076</v>
      </c>
      <c r="D126" s="175">
        <v>4607111034380</v>
      </c>
      <c r="E126" s="175"/>
      <c r="F126" s="63">
        <v>0.25</v>
      </c>
      <c r="G126" s="38">
        <v>12</v>
      </c>
      <c r="H126" s="63">
        <v>3</v>
      </c>
      <c r="I126" s="63">
        <v>3.7035999999999998</v>
      </c>
      <c r="J126" s="38">
        <v>70</v>
      </c>
      <c r="K126" s="39" t="s">
        <v>84</v>
      </c>
      <c r="L126" s="38">
        <v>180</v>
      </c>
      <c r="M126" s="233" t="str">
        <f>HYPERLINK("https://abi.ru/products/Замороженные/Горячая штучка/Круггетсы/Снеки/P002713/","Круггетсы с сырным соусом Круггетсы Фикс.вес 0,25 Лоток Горячая штучка")</f>
        <v>Круггетсы с сырным соусом Круггетсы Фикс.вес 0,25 Лоток Горячая штучка</v>
      </c>
      <c r="N126" s="177"/>
      <c r="O126" s="177"/>
      <c r="P126" s="177"/>
      <c r="Q126" s="178"/>
      <c r="R126" s="40" t="s">
        <v>49</v>
      </c>
      <c r="S126" s="40" t="s">
        <v>49</v>
      </c>
      <c r="T126" s="41" t="s">
        <v>42</v>
      </c>
      <c r="U126" s="59">
        <v>0</v>
      </c>
      <c r="V126" s="56">
        <f t="shared" si="4"/>
        <v>0</v>
      </c>
      <c r="W126" s="42">
        <f>IFERROR(IF(U126="","",U126*0.01788),"")</f>
        <v>0</v>
      </c>
      <c r="X126" s="69" t="s">
        <v>49</v>
      </c>
      <c r="Y126" s="70" t="s">
        <v>49</v>
      </c>
      <c r="AC126" s="74"/>
      <c r="AZ126" s="127" t="s">
        <v>90</v>
      </c>
    </row>
    <row r="127" spans="1:52" ht="27" customHeight="1" x14ac:dyDescent="0.25">
      <c r="A127" s="64" t="s">
        <v>219</v>
      </c>
      <c r="B127" s="64" t="s">
        <v>220</v>
      </c>
      <c r="C127" s="37">
        <v>4301135079</v>
      </c>
      <c r="D127" s="175">
        <v>4607111034397</v>
      </c>
      <c r="E127" s="175"/>
      <c r="F127" s="63">
        <v>0.25</v>
      </c>
      <c r="G127" s="38">
        <v>12</v>
      </c>
      <c r="H127" s="63">
        <v>3</v>
      </c>
      <c r="I127" s="63">
        <v>3.7035999999999998</v>
      </c>
      <c r="J127" s="38">
        <v>70</v>
      </c>
      <c r="K127" s="39" t="s">
        <v>84</v>
      </c>
      <c r="L127" s="38">
        <v>180</v>
      </c>
      <c r="M127" s="234" t="str">
        <f>HYPERLINK("https://abi.ru/products/Замороженные/Горячая штучка/Круггетсы/Снеки/P002716/","Круггетсы Сочные Круггетсы Фикс.вес 0,25 Лоток Горячая штучка")</f>
        <v>Круггетсы Сочные Круггетсы Фикс.вес 0,25 Лоток Горячая штучка</v>
      </c>
      <c r="N127" s="177"/>
      <c r="O127" s="177"/>
      <c r="P127" s="177"/>
      <c r="Q127" s="178"/>
      <c r="R127" s="40" t="s">
        <v>49</v>
      </c>
      <c r="S127" s="40" t="s">
        <v>49</v>
      </c>
      <c r="T127" s="41" t="s">
        <v>42</v>
      </c>
      <c r="U127" s="59">
        <v>0</v>
      </c>
      <c r="V127" s="56">
        <f t="shared" si="4"/>
        <v>0</v>
      </c>
      <c r="W127" s="42">
        <f>IFERROR(IF(U127="","",U127*0.01788),"")</f>
        <v>0</v>
      </c>
      <c r="X127" s="69" t="s">
        <v>49</v>
      </c>
      <c r="Y127" s="70" t="s">
        <v>49</v>
      </c>
      <c r="AC127" s="74"/>
      <c r="AZ127" s="128" t="s">
        <v>90</v>
      </c>
    </row>
    <row r="128" spans="1:52" ht="27" customHeight="1" x14ac:dyDescent="0.25">
      <c r="A128" s="64" t="s">
        <v>221</v>
      </c>
      <c r="B128" s="64" t="s">
        <v>222</v>
      </c>
      <c r="C128" s="37">
        <v>4301135114</v>
      </c>
      <c r="D128" s="175">
        <v>4607111034397</v>
      </c>
      <c r="E128" s="175"/>
      <c r="F128" s="63">
        <v>0.25</v>
      </c>
      <c r="G128" s="38">
        <v>12</v>
      </c>
      <c r="H128" s="63">
        <v>3</v>
      </c>
      <c r="I128" s="63">
        <v>3.7035999999999998</v>
      </c>
      <c r="J128" s="38">
        <v>70</v>
      </c>
      <c r="K128" s="39" t="s">
        <v>84</v>
      </c>
      <c r="L128" s="38">
        <v>180</v>
      </c>
      <c r="M128" s="235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N128" s="177"/>
      <c r="O128" s="177"/>
      <c r="P128" s="177"/>
      <c r="Q128" s="178"/>
      <c r="R128" s="40" t="s">
        <v>49</v>
      </c>
      <c r="S128" s="40" t="s">
        <v>49</v>
      </c>
      <c r="T128" s="41" t="s">
        <v>42</v>
      </c>
      <c r="U128" s="59">
        <v>0</v>
      </c>
      <c r="V128" s="56">
        <f t="shared" si="4"/>
        <v>0</v>
      </c>
      <c r="W128" s="42">
        <f>IFERROR(IF(U128="","",U128*0.01788),"")</f>
        <v>0</v>
      </c>
      <c r="X128" s="69" t="s">
        <v>49</v>
      </c>
      <c r="Y128" s="70" t="s">
        <v>49</v>
      </c>
      <c r="AC128" s="74"/>
      <c r="AZ128" s="129" t="s">
        <v>90</v>
      </c>
    </row>
    <row r="129" spans="1:52" x14ac:dyDescent="0.2">
      <c r="A129" s="183"/>
      <c r="B129" s="183"/>
      <c r="C129" s="183"/>
      <c r="D129" s="183"/>
      <c r="E129" s="183"/>
      <c r="F129" s="183"/>
      <c r="G129" s="183"/>
      <c r="H129" s="183"/>
      <c r="I129" s="183"/>
      <c r="J129" s="183"/>
      <c r="K129" s="183"/>
      <c r="L129" s="184"/>
      <c r="M129" s="180" t="s">
        <v>43</v>
      </c>
      <c r="N129" s="181"/>
      <c r="O129" s="181"/>
      <c r="P129" s="181"/>
      <c r="Q129" s="181"/>
      <c r="R129" s="181"/>
      <c r="S129" s="182"/>
      <c r="T129" s="43" t="s">
        <v>42</v>
      </c>
      <c r="U129" s="44">
        <f>IFERROR(SUM(U123:U128),"0")</f>
        <v>0</v>
      </c>
      <c r="V129" s="44">
        <f>IFERROR(SUM(V123:V128),"0")</f>
        <v>0</v>
      </c>
      <c r="W129" s="44">
        <f>IFERROR(IF(W123="",0,W123),"0")+IFERROR(IF(W124="",0,W124),"0")+IFERROR(IF(W125="",0,W125),"0")+IFERROR(IF(W126="",0,W126),"0")+IFERROR(IF(W127="",0,W127),"0")+IFERROR(IF(W128="",0,W128),"0")</f>
        <v>0</v>
      </c>
      <c r="X129" s="68"/>
      <c r="Y129" s="68"/>
    </row>
    <row r="130" spans="1:52" x14ac:dyDescent="0.2">
      <c r="A130" s="183"/>
      <c r="B130" s="183"/>
      <c r="C130" s="183"/>
      <c r="D130" s="183"/>
      <c r="E130" s="183"/>
      <c r="F130" s="183"/>
      <c r="G130" s="183"/>
      <c r="H130" s="183"/>
      <c r="I130" s="183"/>
      <c r="J130" s="183"/>
      <c r="K130" s="183"/>
      <c r="L130" s="184"/>
      <c r="M130" s="180" t="s">
        <v>43</v>
      </c>
      <c r="N130" s="181"/>
      <c r="O130" s="181"/>
      <c r="P130" s="181"/>
      <c r="Q130" s="181"/>
      <c r="R130" s="181"/>
      <c r="S130" s="182"/>
      <c r="T130" s="43" t="s">
        <v>0</v>
      </c>
      <c r="U130" s="44">
        <f>IFERROR(SUMPRODUCT(U123:U128*H123:H128),"0")</f>
        <v>0</v>
      </c>
      <c r="V130" s="44">
        <f>IFERROR(SUMPRODUCT(V123:V128*H123:H128),"0")</f>
        <v>0</v>
      </c>
      <c r="W130" s="43"/>
      <c r="X130" s="68"/>
      <c r="Y130" s="68"/>
    </row>
    <row r="131" spans="1:52" ht="16.5" customHeight="1" x14ac:dyDescent="0.25">
      <c r="A131" s="200" t="s">
        <v>223</v>
      </c>
      <c r="B131" s="200"/>
      <c r="C131" s="200"/>
      <c r="D131" s="200"/>
      <c r="E131" s="200"/>
      <c r="F131" s="200"/>
      <c r="G131" s="200"/>
      <c r="H131" s="200"/>
      <c r="I131" s="200"/>
      <c r="J131" s="200"/>
      <c r="K131" s="200"/>
      <c r="L131" s="200"/>
      <c r="M131" s="200"/>
      <c r="N131" s="200"/>
      <c r="O131" s="200"/>
      <c r="P131" s="200"/>
      <c r="Q131" s="200"/>
      <c r="R131" s="200"/>
      <c r="S131" s="200"/>
      <c r="T131" s="200"/>
      <c r="U131" s="200"/>
      <c r="V131" s="200"/>
      <c r="W131" s="200"/>
      <c r="X131" s="66"/>
      <c r="Y131" s="66"/>
    </row>
    <row r="132" spans="1:52" ht="14.25" customHeight="1" x14ac:dyDescent="0.25">
      <c r="A132" s="196" t="s">
        <v>144</v>
      </c>
      <c r="B132" s="196"/>
      <c r="C132" s="196"/>
      <c r="D132" s="196"/>
      <c r="E132" s="196"/>
      <c r="F132" s="196"/>
      <c r="G132" s="196"/>
      <c r="H132" s="196"/>
      <c r="I132" s="196"/>
      <c r="J132" s="196"/>
      <c r="K132" s="196"/>
      <c r="L132" s="196"/>
      <c r="M132" s="196"/>
      <c r="N132" s="196"/>
      <c r="O132" s="196"/>
      <c r="P132" s="196"/>
      <c r="Q132" s="196"/>
      <c r="R132" s="196"/>
      <c r="S132" s="196"/>
      <c r="T132" s="196"/>
      <c r="U132" s="196"/>
      <c r="V132" s="196"/>
      <c r="W132" s="196"/>
      <c r="X132" s="67"/>
      <c r="Y132" s="67"/>
    </row>
    <row r="133" spans="1:52" ht="27" customHeight="1" x14ac:dyDescent="0.25">
      <c r="A133" s="64" t="s">
        <v>224</v>
      </c>
      <c r="B133" s="64" t="s">
        <v>225</v>
      </c>
      <c r="C133" s="37">
        <v>4301135134</v>
      </c>
      <c r="D133" s="175">
        <v>4607111035806</v>
      </c>
      <c r="E133" s="175"/>
      <c r="F133" s="63">
        <v>0.25</v>
      </c>
      <c r="G133" s="38">
        <v>12</v>
      </c>
      <c r="H133" s="63">
        <v>3</v>
      </c>
      <c r="I133" s="63">
        <v>3.7035999999999998</v>
      </c>
      <c r="J133" s="38">
        <v>70</v>
      </c>
      <c r="K133" s="39" t="s">
        <v>84</v>
      </c>
      <c r="L133" s="38">
        <v>180</v>
      </c>
      <c r="M133" s="231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33" s="177"/>
      <c r="O133" s="177"/>
      <c r="P133" s="177"/>
      <c r="Q133" s="178"/>
      <c r="R133" s="40" t="s">
        <v>49</v>
      </c>
      <c r="S133" s="40" t="s">
        <v>49</v>
      </c>
      <c r="T133" s="41" t="s">
        <v>42</v>
      </c>
      <c r="U133" s="59">
        <v>0</v>
      </c>
      <c r="V133" s="56">
        <f>IFERROR(IF(U133="","",U133),"")</f>
        <v>0</v>
      </c>
      <c r="W133" s="42">
        <f>IFERROR(IF(U133="","",U133*0.01788),"")</f>
        <v>0</v>
      </c>
      <c r="X133" s="69" t="s">
        <v>49</v>
      </c>
      <c r="Y133" s="70" t="s">
        <v>49</v>
      </c>
      <c r="AC133" s="74"/>
      <c r="AZ133" s="130" t="s">
        <v>90</v>
      </c>
    </row>
    <row r="134" spans="1:52" x14ac:dyDescent="0.2">
      <c r="A134" s="183"/>
      <c r="B134" s="183"/>
      <c r="C134" s="183"/>
      <c r="D134" s="183"/>
      <c r="E134" s="183"/>
      <c r="F134" s="183"/>
      <c r="G134" s="183"/>
      <c r="H134" s="183"/>
      <c r="I134" s="183"/>
      <c r="J134" s="183"/>
      <c r="K134" s="183"/>
      <c r="L134" s="184"/>
      <c r="M134" s="180" t="s">
        <v>43</v>
      </c>
      <c r="N134" s="181"/>
      <c r="O134" s="181"/>
      <c r="P134" s="181"/>
      <c r="Q134" s="181"/>
      <c r="R134" s="181"/>
      <c r="S134" s="182"/>
      <c r="T134" s="43" t="s">
        <v>42</v>
      </c>
      <c r="U134" s="44">
        <f>IFERROR(SUM(U133:U133),"0")</f>
        <v>0</v>
      </c>
      <c r="V134" s="44">
        <f>IFERROR(SUM(V133:V133),"0")</f>
        <v>0</v>
      </c>
      <c r="W134" s="44">
        <f>IFERROR(IF(W133="",0,W133),"0")</f>
        <v>0</v>
      </c>
      <c r="X134" s="68"/>
      <c r="Y134" s="68"/>
    </row>
    <row r="135" spans="1:52" x14ac:dyDescent="0.2">
      <c r="A135" s="183"/>
      <c r="B135" s="183"/>
      <c r="C135" s="183"/>
      <c r="D135" s="183"/>
      <c r="E135" s="183"/>
      <c r="F135" s="183"/>
      <c r="G135" s="183"/>
      <c r="H135" s="183"/>
      <c r="I135" s="183"/>
      <c r="J135" s="183"/>
      <c r="K135" s="183"/>
      <c r="L135" s="184"/>
      <c r="M135" s="180" t="s">
        <v>43</v>
      </c>
      <c r="N135" s="181"/>
      <c r="O135" s="181"/>
      <c r="P135" s="181"/>
      <c r="Q135" s="181"/>
      <c r="R135" s="181"/>
      <c r="S135" s="182"/>
      <c r="T135" s="43" t="s">
        <v>0</v>
      </c>
      <c r="U135" s="44">
        <f>IFERROR(SUMPRODUCT(U133:U133*H133:H133),"0")</f>
        <v>0</v>
      </c>
      <c r="V135" s="44">
        <f>IFERROR(SUMPRODUCT(V133:V133*H133:H133),"0")</f>
        <v>0</v>
      </c>
      <c r="W135" s="43"/>
      <c r="X135" s="68"/>
      <c r="Y135" s="68"/>
    </row>
    <row r="136" spans="1:52" ht="16.5" customHeight="1" x14ac:dyDescent="0.25">
      <c r="A136" s="200" t="s">
        <v>226</v>
      </c>
      <c r="B136" s="200"/>
      <c r="C136" s="200"/>
      <c r="D136" s="200"/>
      <c r="E136" s="200"/>
      <c r="F136" s="200"/>
      <c r="G136" s="200"/>
      <c r="H136" s="200"/>
      <c r="I136" s="200"/>
      <c r="J136" s="200"/>
      <c r="K136" s="200"/>
      <c r="L136" s="200"/>
      <c r="M136" s="200"/>
      <c r="N136" s="200"/>
      <c r="O136" s="200"/>
      <c r="P136" s="200"/>
      <c r="Q136" s="200"/>
      <c r="R136" s="200"/>
      <c r="S136" s="200"/>
      <c r="T136" s="200"/>
      <c r="U136" s="200"/>
      <c r="V136" s="200"/>
      <c r="W136" s="200"/>
      <c r="X136" s="66"/>
      <c r="Y136" s="66"/>
    </row>
    <row r="137" spans="1:52" ht="14.25" customHeight="1" x14ac:dyDescent="0.25">
      <c r="A137" s="196" t="s">
        <v>227</v>
      </c>
      <c r="B137" s="196"/>
      <c r="C137" s="196"/>
      <c r="D137" s="196"/>
      <c r="E137" s="196"/>
      <c r="F137" s="196"/>
      <c r="G137" s="196"/>
      <c r="H137" s="196"/>
      <c r="I137" s="196"/>
      <c r="J137" s="196"/>
      <c r="K137" s="196"/>
      <c r="L137" s="196"/>
      <c r="M137" s="196"/>
      <c r="N137" s="196"/>
      <c r="O137" s="196"/>
      <c r="P137" s="196"/>
      <c r="Q137" s="196"/>
      <c r="R137" s="196"/>
      <c r="S137" s="196"/>
      <c r="T137" s="196"/>
      <c r="U137" s="196"/>
      <c r="V137" s="196"/>
      <c r="W137" s="196"/>
      <c r="X137" s="67"/>
      <c r="Y137" s="67"/>
    </row>
    <row r="138" spans="1:52" ht="27" customHeight="1" x14ac:dyDescent="0.25">
      <c r="A138" s="64" t="s">
        <v>228</v>
      </c>
      <c r="B138" s="64" t="s">
        <v>229</v>
      </c>
      <c r="C138" s="37">
        <v>4301070768</v>
      </c>
      <c r="D138" s="175">
        <v>4607111035639</v>
      </c>
      <c r="E138" s="175"/>
      <c r="F138" s="63">
        <v>0.2</v>
      </c>
      <c r="G138" s="38">
        <v>12</v>
      </c>
      <c r="H138" s="63">
        <v>2.4</v>
      </c>
      <c r="I138" s="63">
        <v>3.13</v>
      </c>
      <c r="J138" s="38">
        <v>48</v>
      </c>
      <c r="K138" s="39" t="s">
        <v>84</v>
      </c>
      <c r="L138" s="38">
        <v>180</v>
      </c>
      <c r="M138" s="229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38" s="177"/>
      <c r="O138" s="177"/>
      <c r="P138" s="177"/>
      <c r="Q138" s="178"/>
      <c r="R138" s="40" t="s">
        <v>49</v>
      </c>
      <c r="S138" s="40" t="s">
        <v>49</v>
      </c>
      <c r="T138" s="41" t="s">
        <v>42</v>
      </c>
      <c r="U138" s="59">
        <v>0</v>
      </c>
      <c r="V138" s="56">
        <f>IFERROR(IF(U138="","",U138),"")</f>
        <v>0</v>
      </c>
      <c r="W138" s="42">
        <f>IFERROR(IF(U138="","",U138*0.01786),"")</f>
        <v>0</v>
      </c>
      <c r="X138" s="69" t="s">
        <v>49</v>
      </c>
      <c r="Y138" s="70" t="s">
        <v>49</v>
      </c>
      <c r="AC138" s="74"/>
      <c r="AZ138" s="131" t="s">
        <v>90</v>
      </c>
    </row>
    <row r="139" spans="1:52" ht="27" customHeight="1" x14ac:dyDescent="0.25">
      <c r="A139" s="64" t="s">
        <v>230</v>
      </c>
      <c r="B139" s="64" t="s">
        <v>231</v>
      </c>
      <c r="C139" s="37">
        <v>4301070797</v>
      </c>
      <c r="D139" s="175">
        <v>4607111035646</v>
      </c>
      <c r="E139" s="175"/>
      <c r="F139" s="63">
        <v>0.2</v>
      </c>
      <c r="G139" s="38">
        <v>8</v>
      </c>
      <c r="H139" s="63">
        <v>1.6</v>
      </c>
      <c r="I139" s="63">
        <v>2.12</v>
      </c>
      <c r="J139" s="38">
        <v>72</v>
      </c>
      <c r="K139" s="39" t="s">
        <v>84</v>
      </c>
      <c r="L139" s="38">
        <v>180</v>
      </c>
      <c r="M139" s="230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39" s="177"/>
      <c r="O139" s="177"/>
      <c r="P139" s="177"/>
      <c r="Q139" s="178"/>
      <c r="R139" s="40" t="s">
        <v>49</v>
      </c>
      <c r="S139" s="40" t="s">
        <v>49</v>
      </c>
      <c r="T139" s="41" t="s">
        <v>42</v>
      </c>
      <c r="U139" s="59">
        <v>0</v>
      </c>
      <c r="V139" s="56">
        <f>IFERROR(IF(U139="","",U139),"")</f>
        <v>0</v>
      </c>
      <c r="W139" s="42">
        <f>IFERROR(IF(U139="","",U139*0.01157),"")</f>
        <v>0</v>
      </c>
      <c r="X139" s="69" t="s">
        <v>49</v>
      </c>
      <c r="Y139" s="70" t="s">
        <v>49</v>
      </c>
      <c r="AC139" s="74"/>
      <c r="AZ139" s="132" t="s">
        <v>90</v>
      </c>
    </row>
    <row r="140" spans="1:52" x14ac:dyDescent="0.2">
      <c r="A140" s="183"/>
      <c r="B140" s="183"/>
      <c r="C140" s="183"/>
      <c r="D140" s="183"/>
      <c r="E140" s="183"/>
      <c r="F140" s="183"/>
      <c r="G140" s="183"/>
      <c r="H140" s="183"/>
      <c r="I140" s="183"/>
      <c r="J140" s="183"/>
      <c r="K140" s="183"/>
      <c r="L140" s="184"/>
      <c r="M140" s="180" t="s">
        <v>43</v>
      </c>
      <c r="N140" s="181"/>
      <c r="O140" s="181"/>
      <c r="P140" s="181"/>
      <c r="Q140" s="181"/>
      <c r="R140" s="181"/>
      <c r="S140" s="182"/>
      <c r="T140" s="43" t="s">
        <v>42</v>
      </c>
      <c r="U140" s="44">
        <f>IFERROR(SUM(U138:U139),"0")</f>
        <v>0</v>
      </c>
      <c r="V140" s="44">
        <f>IFERROR(SUM(V138:V139),"0")</f>
        <v>0</v>
      </c>
      <c r="W140" s="44">
        <f>IFERROR(IF(W138="",0,W138),"0")+IFERROR(IF(W139="",0,W139),"0")</f>
        <v>0</v>
      </c>
      <c r="X140" s="68"/>
      <c r="Y140" s="68"/>
    </row>
    <row r="141" spans="1:52" x14ac:dyDescent="0.2">
      <c r="A141" s="183"/>
      <c r="B141" s="183"/>
      <c r="C141" s="183"/>
      <c r="D141" s="183"/>
      <c r="E141" s="183"/>
      <c r="F141" s="183"/>
      <c r="G141" s="183"/>
      <c r="H141" s="183"/>
      <c r="I141" s="183"/>
      <c r="J141" s="183"/>
      <c r="K141" s="183"/>
      <c r="L141" s="184"/>
      <c r="M141" s="180" t="s">
        <v>43</v>
      </c>
      <c r="N141" s="181"/>
      <c r="O141" s="181"/>
      <c r="P141" s="181"/>
      <c r="Q141" s="181"/>
      <c r="R141" s="181"/>
      <c r="S141" s="182"/>
      <c r="T141" s="43" t="s">
        <v>0</v>
      </c>
      <c r="U141" s="44">
        <f>IFERROR(SUMPRODUCT(U138:U139*H138:H139),"0")</f>
        <v>0</v>
      </c>
      <c r="V141" s="44">
        <f>IFERROR(SUMPRODUCT(V138:V139*H138:H139),"0")</f>
        <v>0</v>
      </c>
      <c r="W141" s="43"/>
      <c r="X141" s="68"/>
      <c r="Y141" s="68"/>
    </row>
    <row r="142" spans="1:52" ht="16.5" customHeight="1" x14ac:dyDescent="0.25">
      <c r="A142" s="200" t="s">
        <v>232</v>
      </c>
      <c r="B142" s="200"/>
      <c r="C142" s="200"/>
      <c r="D142" s="200"/>
      <c r="E142" s="200"/>
      <c r="F142" s="200"/>
      <c r="G142" s="200"/>
      <c r="H142" s="200"/>
      <c r="I142" s="200"/>
      <c r="J142" s="200"/>
      <c r="K142" s="200"/>
      <c r="L142" s="200"/>
      <c r="M142" s="200"/>
      <c r="N142" s="200"/>
      <c r="O142" s="200"/>
      <c r="P142" s="200"/>
      <c r="Q142" s="200"/>
      <c r="R142" s="200"/>
      <c r="S142" s="200"/>
      <c r="T142" s="200"/>
      <c r="U142" s="200"/>
      <c r="V142" s="200"/>
      <c r="W142" s="200"/>
      <c r="X142" s="66"/>
      <c r="Y142" s="66"/>
    </row>
    <row r="143" spans="1:52" ht="14.25" customHeight="1" x14ac:dyDescent="0.25">
      <c r="A143" s="196" t="s">
        <v>144</v>
      </c>
      <c r="B143" s="196"/>
      <c r="C143" s="196"/>
      <c r="D143" s="196"/>
      <c r="E143" s="196"/>
      <c r="F143" s="196"/>
      <c r="G143" s="196"/>
      <c r="H143" s="196"/>
      <c r="I143" s="196"/>
      <c r="J143" s="196"/>
      <c r="K143" s="196"/>
      <c r="L143" s="196"/>
      <c r="M143" s="196"/>
      <c r="N143" s="196"/>
      <c r="O143" s="196"/>
      <c r="P143" s="196"/>
      <c r="Q143" s="196"/>
      <c r="R143" s="196"/>
      <c r="S143" s="196"/>
      <c r="T143" s="196"/>
      <c r="U143" s="196"/>
      <c r="V143" s="196"/>
      <c r="W143" s="196"/>
      <c r="X143" s="67"/>
      <c r="Y143" s="67"/>
    </row>
    <row r="144" spans="1:52" ht="27" customHeight="1" x14ac:dyDescent="0.25">
      <c r="A144" s="64" t="s">
        <v>233</v>
      </c>
      <c r="B144" s="64" t="s">
        <v>234</v>
      </c>
      <c r="C144" s="37">
        <v>4301135026</v>
      </c>
      <c r="D144" s="175">
        <v>4607111036124</v>
      </c>
      <c r="E144" s="175"/>
      <c r="F144" s="63">
        <v>0.4</v>
      </c>
      <c r="G144" s="38">
        <v>12</v>
      </c>
      <c r="H144" s="63">
        <v>4.8</v>
      </c>
      <c r="I144" s="63">
        <v>5.1260000000000003</v>
      </c>
      <c r="J144" s="38">
        <v>84</v>
      </c>
      <c r="K144" s="39" t="s">
        <v>84</v>
      </c>
      <c r="L144" s="38">
        <v>180</v>
      </c>
      <c r="M144" s="227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44" s="177"/>
      <c r="O144" s="177"/>
      <c r="P144" s="177"/>
      <c r="Q144" s="178"/>
      <c r="R144" s="40" t="s">
        <v>49</v>
      </c>
      <c r="S144" s="40" t="s">
        <v>49</v>
      </c>
      <c r="T144" s="41" t="s">
        <v>42</v>
      </c>
      <c r="U144" s="59">
        <v>0</v>
      </c>
      <c r="V144" s="56">
        <f>IFERROR(IF(U144="","",U144),"")</f>
        <v>0</v>
      </c>
      <c r="W144" s="42">
        <f>IFERROR(IF(U144="","",U144*0.0155),"")</f>
        <v>0</v>
      </c>
      <c r="X144" s="69" t="s">
        <v>49</v>
      </c>
      <c r="Y144" s="70" t="s">
        <v>49</v>
      </c>
      <c r="AC144" s="74"/>
      <c r="AZ144" s="133" t="s">
        <v>90</v>
      </c>
    </row>
    <row r="145" spans="1:52" x14ac:dyDescent="0.2">
      <c r="A145" s="183"/>
      <c r="B145" s="183"/>
      <c r="C145" s="183"/>
      <c r="D145" s="183"/>
      <c r="E145" s="183"/>
      <c r="F145" s="183"/>
      <c r="G145" s="183"/>
      <c r="H145" s="183"/>
      <c r="I145" s="183"/>
      <c r="J145" s="183"/>
      <c r="K145" s="183"/>
      <c r="L145" s="184"/>
      <c r="M145" s="180" t="s">
        <v>43</v>
      </c>
      <c r="N145" s="181"/>
      <c r="O145" s="181"/>
      <c r="P145" s="181"/>
      <c r="Q145" s="181"/>
      <c r="R145" s="181"/>
      <c r="S145" s="182"/>
      <c r="T145" s="43" t="s">
        <v>42</v>
      </c>
      <c r="U145" s="44">
        <f>IFERROR(SUM(U144:U144),"0")</f>
        <v>0</v>
      </c>
      <c r="V145" s="44">
        <f>IFERROR(SUM(V144:V144),"0")</f>
        <v>0</v>
      </c>
      <c r="W145" s="44">
        <f>IFERROR(IF(W144="",0,W144),"0")</f>
        <v>0</v>
      </c>
      <c r="X145" s="68"/>
      <c r="Y145" s="68"/>
    </row>
    <row r="146" spans="1:52" x14ac:dyDescent="0.2">
      <c r="A146" s="183"/>
      <c r="B146" s="183"/>
      <c r="C146" s="183"/>
      <c r="D146" s="183"/>
      <c r="E146" s="183"/>
      <c r="F146" s="183"/>
      <c r="G146" s="183"/>
      <c r="H146" s="183"/>
      <c r="I146" s="183"/>
      <c r="J146" s="183"/>
      <c r="K146" s="183"/>
      <c r="L146" s="184"/>
      <c r="M146" s="180" t="s">
        <v>43</v>
      </c>
      <c r="N146" s="181"/>
      <c r="O146" s="181"/>
      <c r="P146" s="181"/>
      <c r="Q146" s="181"/>
      <c r="R146" s="181"/>
      <c r="S146" s="182"/>
      <c r="T146" s="43" t="s">
        <v>0</v>
      </c>
      <c r="U146" s="44">
        <f>IFERROR(SUMPRODUCT(U144:U144*H144:H144),"0")</f>
        <v>0</v>
      </c>
      <c r="V146" s="44">
        <f>IFERROR(SUMPRODUCT(V144:V144*H144:H144),"0")</f>
        <v>0</v>
      </c>
      <c r="W146" s="43"/>
      <c r="X146" s="68"/>
      <c r="Y146" s="68"/>
    </row>
    <row r="147" spans="1:52" ht="27.75" customHeight="1" x14ac:dyDescent="0.2">
      <c r="A147" s="203" t="s">
        <v>235</v>
      </c>
      <c r="B147" s="203"/>
      <c r="C147" s="203"/>
      <c r="D147" s="203"/>
      <c r="E147" s="203"/>
      <c r="F147" s="203"/>
      <c r="G147" s="203"/>
      <c r="H147" s="203"/>
      <c r="I147" s="203"/>
      <c r="J147" s="203"/>
      <c r="K147" s="203"/>
      <c r="L147" s="203"/>
      <c r="M147" s="203"/>
      <c r="N147" s="203"/>
      <c r="O147" s="203"/>
      <c r="P147" s="203"/>
      <c r="Q147" s="203"/>
      <c r="R147" s="203"/>
      <c r="S147" s="203"/>
      <c r="T147" s="203"/>
      <c r="U147" s="203"/>
      <c r="V147" s="203"/>
      <c r="W147" s="203"/>
      <c r="X147" s="55"/>
      <c r="Y147" s="55"/>
    </row>
    <row r="148" spans="1:52" ht="16.5" customHeight="1" x14ac:dyDescent="0.25">
      <c r="A148" s="200" t="s">
        <v>236</v>
      </c>
      <c r="B148" s="200"/>
      <c r="C148" s="200"/>
      <c r="D148" s="200"/>
      <c r="E148" s="200"/>
      <c r="F148" s="200"/>
      <c r="G148" s="200"/>
      <c r="H148" s="200"/>
      <c r="I148" s="200"/>
      <c r="J148" s="200"/>
      <c r="K148" s="200"/>
      <c r="L148" s="200"/>
      <c r="M148" s="200"/>
      <c r="N148" s="200"/>
      <c r="O148" s="200"/>
      <c r="P148" s="200"/>
      <c r="Q148" s="200"/>
      <c r="R148" s="200"/>
      <c r="S148" s="200"/>
      <c r="T148" s="200"/>
      <c r="U148" s="200"/>
      <c r="V148" s="200"/>
      <c r="W148" s="200"/>
      <c r="X148" s="66"/>
      <c r="Y148" s="66"/>
    </row>
    <row r="149" spans="1:52" ht="14.25" customHeight="1" x14ac:dyDescent="0.25">
      <c r="A149" s="196" t="s">
        <v>144</v>
      </c>
      <c r="B149" s="196"/>
      <c r="C149" s="196"/>
      <c r="D149" s="196"/>
      <c r="E149" s="196"/>
      <c r="F149" s="196"/>
      <c r="G149" s="196"/>
      <c r="H149" s="196"/>
      <c r="I149" s="196"/>
      <c r="J149" s="196"/>
      <c r="K149" s="196"/>
      <c r="L149" s="196"/>
      <c r="M149" s="196"/>
      <c r="N149" s="196"/>
      <c r="O149" s="196"/>
      <c r="P149" s="196"/>
      <c r="Q149" s="196"/>
      <c r="R149" s="196"/>
      <c r="S149" s="196"/>
      <c r="T149" s="196"/>
      <c r="U149" s="196"/>
      <c r="V149" s="196"/>
      <c r="W149" s="196"/>
      <c r="X149" s="67"/>
      <c r="Y149" s="67"/>
    </row>
    <row r="150" spans="1:52" ht="27" customHeight="1" x14ac:dyDescent="0.25">
      <c r="A150" s="64" t="s">
        <v>237</v>
      </c>
      <c r="B150" s="64" t="s">
        <v>238</v>
      </c>
      <c r="C150" s="37">
        <v>4301135177</v>
      </c>
      <c r="D150" s="175">
        <v>4607111037862</v>
      </c>
      <c r="E150" s="175"/>
      <c r="F150" s="63">
        <v>1.8</v>
      </c>
      <c r="G150" s="38">
        <v>1</v>
      </c>
      <c r="H150" s="63">
        <v>1.8</v>
      </c>
      <c r="I150" s="63">
        <v>1.9119999999999999</v>
      </c>
      <c r="J150" s="38">
        <v>234</v>
      </c>
      <c r="K150" s="39" t="s">
        <v>84</v>
      </c>
      <c r="L150" s="38">
        <v>180</v>
      </c>
      <c r="M150" s="228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N150" s="177"/>
      <c r="O150" s="177"/>
      <c r="P150" s="177"/>
      <c r="Q150" s="178"/>
      <c r="R150" s="40" t="s">
        <v>49</v>
      </c>
      <c r="S150" s="40" t="s">
        <v>49</v>
      </c>
      <c r="T150" s="41" t="s">
        <v>42</v>
      </c>
      <c r="U150" s="59">
        <v>0</v>
      </c>
      <c r="V150" s="56">
        <f>IFERROR(IF(U150="","",U150),"")</f>
        <v>0</v>
      </c>
      <c r="W150" s="42">
        <f>IFERROR(IF(U150="","",U150*0.00502),"")</f>
        <v>0</v>
      </c>
      <c r="X150" s="69" t="s">
        <v>49</v>
      </c>
      <c r="Y150" s="70" t="s">
        <v>49</v>
      </c>
      <c r="AC150" s="74"/>
      <c r="AZ150" s="134" t="s">
        <v>90</v>
      </c>
    </row>
    <row r="151" spans="1:52" x14ac:dyDescent="0.2">
      <c r="A151" s="183"/>
      <c r="B151" s="183"/>
      <c r="C151" s="183"/>
      <c r="D151" s="183"/>
      <c r="E151" s="183"/>
      <c r="F151" s="183"/>
      <c r="G151" s="183"/>
      <c r="H151" s="183"/>
      <c r="I151" s="183"/>
      <c r="J151" s="183"/>
      <c r="K151" s="183"/>
      <c r="L151" s="184"/>
      <c r="M151" s="180" t="s">
        <v>43</v>
      </c>
      <c r="N151" s="181"/>
      <c r="O151" s="181"/>
      <c r="P151" s="181"/>
      <c r="Q151" s="181"/>
      <c r="R151" s="181"/>
      <c r="S151" s="182"/>
      <c r="T151" s="43" t="s">
        <v>42</v>
      </c>
      <c r="U151" s="44">
        <f>IFERROR(SUM(U150:U150),"0")</f>
        <v>0</v>
      </c>
      <c r="V151" s="44">
        <f>IFERROR(SUM(V150:V150),"0")</f>
        <v>0</v>
      </c>
      <c r="W151" s="44">
        <f>IFERROR(IF(W150="",0,W150),"0")</f>
        <v>0</v>
      </c>
      <c r="X151" s="68"/>
      <c r="Y151" s="68"/>
    </row>
    <row r="152" spans="1:52" x14ac:dyDescent="0.2">
      <c r="A152" s="183"/>
      <c r="B152" s="183"/>
      <c r="C152" s="183"/>
      <c r="D152" s="183"/>
      <c r="E152" s="183"/>
      <c r="F152" s="183"/>
      <c r="G152" s="183"/>
      <c r="H152" s="183"/>
      <c r="I152" s="183"/>
      <c r="J152" s="183"/>
      <c r="K152" s="183"/>
      <c r="L152" s="184"/>
      <c r="M152" s="180" t="s">
        <v>43</v>
      </c>
      <c r="N152" s="181"/>
      <c r="O152" s="181"/>
      <c r="P152" s="181"/>
      <c r="Q152" s="181"/>
      <c r="R152" s="181"/>
      <c r="S152" s="182"/>
      <c r="T152" s="43" t="s">
        <v>0</v>
      </c>
      <c r="U152" s="44">
        <f>IFERROR(SUMPRODUCT(U150:U150*H150:H150),"0")</f>
        <v>0</v>
      </c>
      <c r="V152" s="44">
        <f>IFERROR(SUMPRODUCT(V150:V150*H150:H150),"0")</f>
        <v>0</v>
      </c>
      <c r="W152" s="43"/>
      <c r="X152" s="68"/>
      <c r="Y152" s="68"/>
    </row>
    <row r="153" spans="1:52" ht="16.5" customHeight="1" x14ac:dyDescent="0.25">
      <c r="A153" s="200" t="s">
        <v>239</v>
      </c>
      <c r="B153" s="200"/>
      <c r="C153" s="200"/>
      <c r="D153" s="200"/>
      <c r="E153" s="200"/>
      <c r="F153" s="200"/>
      <c r="G153" s="200"/>
      <c r="H153" s="200"/>
      <c r="I153" s="200"/>
      <c r="J153" s="200"/>
      <c r="K153" s="200"/>
      <c r="L153" s="200"/>
      <c r="M153" s="200"/>
      <c r="N153" s="200"/>
      <c r="O153" s="200"/>
      <c r="P153" s="200"/>
      <c r="Q153" s="200"/>
      <c r="R153" s="200"/>
      <c r="S153" s="200"/>
      <c r="T153" s="200"/>
      <c r="U153" s="200"/>
      <c r="V153" s="200"/>
      <c r="W153" s="200"/>
      <c r="X153" s="66"/>
      <c r="Y153" s="66"/>
    </row>
    <row r="154" spans="1:52" ht="14.25" customHeight="1" x14ac:dyDescent="0.25">
      <c r="A154" s="196" t="s">
        <v>227</v>
      </c>
      <c r="B154" s="196"/>
      <c r="C154" s="196"/>
      <c r="D154" s="196"/>
      <c r="E154" s="196"/>
      <c r="F154" s="196"/>
      <c r="G154" s="196"/>
      <c r="H154" s="196"/>
      <c r="I154" s="196"/>
      <c r="J154" s="196"/>
      <c r="K154" s="196"/>
      <c r="L154" s="196"/>
      <c r="M154" s="196"/>
      <c r="N154" s="196"/>
      <c r="O154" s="196"/>
      <c r="P154" s="196"/>
      <c r="Q154" s="196"/>
      <c r="R154" s="196"/>
      <c r="S154" s="196"/>
      <c r="T154" s="196"/>
      <c r="U154" s="196"/>
      <c r="V154" s="196"/>
      <c r="W154" s="196"/>
      <c r="X154" s="67"/>
      <c r="Y154" s="67"/>
    </row>
    <row r="155" spans="1:52" ht="16.5" customHeight="1" x14ac:dyDescent="0.25">
      <c r="A155" s="64" t="s">
        <v>240</v>
      </c>
      <c r="B155" s="64" t="s">
        <v>241</v>
      </c>
      <c r="C155" s="37">
        <v>4301071010</v>
      </c>
      <c r="D155" s="175">
        <v>4607111037701</v>
      </c>
      <c r="E155" s="175"/>
      <c r="F155" s="63">
        <v>5</v>
      </c>
      <c r="G155" s="38">
        <v>1</v>
      </c>
      <c r="H155" s="63">
        <v>5</v>
      </c>
      <c r="I155" s="63">
        <v>5.2</v>
      </c>
      <c r="J155" s="38">
        <v>144</v>
      </c>
      <c r="K155" s="39" t="s">
        <v>84</v>
      </c>
      <c r="L155" s="38">
        <v>180</v>
      </c>
      <c r="M155" s="226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N155" s="177"/>
      <c r="O155" s="177"/>
      <c r="P155" s="177"/>
      <c r="Q155" s="178"/>
      <c r="R155" s="40" t="s">
        <v>49</v>
      </c>
      <c r="S155" s="40" t="s">
        <v>49</v>
      </c>
      <c r="T155" s="41" t="s">
        <v>42</v>
      </c>
      <c r="U155" s="59">
        <v>0</v>
      </c>
      <c r="V155" s="56">
        <f>IFERROR(IF(U155="","",U155),"")</f>
        <v>0</v>
      </c>
      <c r="W155" s="42">
        <f>IFERROR(IF(U155="","",U155*0.00866),"")</f>
        <v>0</v>
      </c>
      <c r="X155" s="69" t="s">
        <v>49</v>
      </c>
      <c r="Y155" s="70" t="s">
        <v>49</v>
      </c>
      <c r="AC155" s="74"/>
      <c r="AZ155" s="135" t="s">
        <v>90</v>
      </c>
    </row>
    <row r="156" spans="1:52" x14ac:dyDescent="0.2">
      <c r="A156" s="183"/>
      <c r="B156" s="183"/>
      <c r="C156" s="183"/>
      <c r="D156" s="183"/>
      <c r="E156" s="183"/>
      <c r="F156" s="183"/>
      <c r="G156" s="183"/>
      <c r="H156" s="183"/>
      <c r="I156" s="183"/>
      <c r="J156" s="183"/>
      <c r="K156" s="183"/>
      <c r="L156" s="184"/>
      <c r="M156" s="180" t="s">
        <v>43</v>
      </c>
      <c r="N156" s="181"/>
      <c r="O156" s="181"/>
      <c r="P156" s="181"/>
      <c r="Q156" s="181"/>
      <c r="R156" s="181"/>
      <c r="S156" s="182"/>
      <c r="T156" s="43" t="s">
        <v>42</v>
      </c>
      <c r="U156" s="44">
        <f>IFERROR(SUM(U155:U155),"0")</f>
        <v>0</v>
      </c>
      <c r="V156" s="44">
        <f>IFERROR(SUM(V155:V155),"0")</f>
        <v>0</v>
      </c>
      <c r="W156" s="44">
        <f>IFERROR(IF(W155="",0,W155),"0")</f>
        <v>0</v>
      </c>
      <c r="X156" s="68"/>
      <c r="Y156" s="68"/>
    </row>
    <row r="157" spans="1:52" x14ac:dyDescent="0.2">
      <c r="A157" s="183"/>
      <c r="B157" s="183"/>
      <c r="C157" s="183"/>
      <c r="D157" s="183"/>
      <c r="E157" s="183"/>
      <c r="F157" s="183"/>
      <c r="G157" s="183"/>
      <c r="H157" s="183"/>
      <c r="I157" s="183"/>
      <c r="J157" s="183"/>
      <c r="K157" s="183"/>
      <c r="L157" s="184"/>
      <c r="M157" s="180" t="s">
        <v>43</v>
      </c>
      <c r="N157" s="181"/>
      <c r="O157" s="181"/>
      <c r="P157" s="181"/>
      <c r="Q157" s="181"/>
      <c r="R157" s="181"/>
      <c r="S157" s="182"/>
      <c r="T157" s="43" t="s">
        <v>0</v>
      </c>
      <c r="U157" s="44">
        <f>IFERROR(SUMPRODUCT(U155:U155*H155:H155),"0")</f>
        <v>0</v>
      </c>
      <c r="V157" s="44">
        <f>IFERROR(SUMPRODUCT(V155:V155*H155:H155),"0")</f>
        <v>0</v>
      </c>
      <c r="W157" s="43"/>
      <c r="X157" s="68"/>
      <c r="Y157" s="68"/>
    </row>
    <row r="158" spans="1:52" ht="16.5" customHeight="1" x14ac:dyDescent="0.25">
      <c r="A158" s="200" t="s">
        <v>242</v>
      </c>
      <c r="B158" s="200"/>
      <c r="C158" s="200"/>
      <c r="D158" s="200"/>
      <c r="E158" s="200"/>
      <c r="F158" s="200"/>
      <c r="G158" s="200"/>
      <c r="H158" s="200"/>
      <c r="I158" s="200"/>
      <c r="J158" s="200"/>
      <c r="K158" s="200"/>
      <c r="L158" s="200"/>
      <c r="M158" s="200"/>
      <c r="N158" s="200"/>
      <c r="O158" s="200"/>
      <c r="P158" s="200"/>
      <c r="Q158" s="200"/>
      <c r="R158" s="200"/>
      <c r="S158" s="200"/>
      <c r="T158" s="200"/>
      <c r="U158" s="200"/>
      <c r="V158" s="200"/>
      <c r="W158" s="200"/>
      <c r="X158" s="66"/>
      <c r="Y158" s="66"/>
    </row>
    <row r="159" spans="1:52" ht="14.25" customHeight="1" x14ac:dyDescent="0.25">
      <c r="A159" s="196" t="s">
        <v>81</v>
      </c>
      <c r="B159" s="196"/>
      <c r="C159" s="196"/>
      <c r="D159" s="196"/>
      <c r="E159" s="196"/>
      <c r="F159" s="196"/>
      <c r="G159" s="196"/>
      <c r="H159" s="196"/>
      <c r="I159" s="196"/>
      <c r="J159" s="196"/>
      <c r="K159" s="196"/>
      <c r="L159" s="196"/>
      <c r="M159" s="196"/>
      <c r="N159" s="196"/>
      <c r="O159" s="196"/>
      <c r="P159" s="196"/>
      <c r="Q159" s="196"/>
      <c r="R159" s="196"/>
      <c r="S159" s="196"/>
      <c r="T159" s="196"/>
      <c r="U159" s="196"/>
      <c r="V159" s="196"/>
      <c r="W159" s="196"/>
      <c r="X159" s="67"/>
      <c r="Y159" s="67"/>
    </row>
    <row r="160" spans="1:52" ht="16.5" customHeight="1" x14ac:dyDescent="0.25">
      <c r="A160" s="64" t="s">
        <v>243</v>
      </c>
      <c r="B160" s="64" t="s">
        <v>244</v>
      </c>
      <c r="C160" s="37">
        <v>4301070871</v>
      </c>
      <c r="D160" s="175">
        <v>4607111036384</v>
      </c>
      <c r="E160" s="175"/>
      <c r="F160" s="63">
        <v>1</v>
      </c>
      <c r="G160" s="38">
        <v>5</v>
      </c>
      <c r="H160" s="63">
        <v>5</v>
      </c>
      <c r="I160" s="63">
        <v>5.2530000000000001</v>
      </c>
      <c r="J160" s="38">
        <v>144</v>
      </c>
      <c r="K160" s="39" t="s">
        <v>84</v>
      </c>
      <c r="L160" s="38">
        <v>90</v>
      </c>
      <c r="M160" s="222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60" s="177"/>
      <c r="O160" s="177"/>
      <c r="P160" s="177"/>
      <c r="Q160" s="178"/>
      <c r="R160" s="40" t="s">
        <v>49</v>
      </c>
      <c r="S160" s="40" t="s">
        <v>49</v>
      </c>
      <c r="T160" s="41" t="s">
        <v>42</v>
      </c>
      <c r="U160" s="59">
        <v>0</v>
      </c>
      <c r="V160" s="56">
        <f>IFERROR(IF(U160="","",U160),"")</f>
        <v>0</v>
      </c>
      <c r="W160" s="42">
        <f>IFERROR(IF(U160="","",U160*0.00866),"")</f>
        <v>0</v>
      </c>
      <c r="X160" s="69" t="s">
        <v>49</v>
      </c>
      <c r="Y160" s="70" t="s">
        <v>49</v>
      </c>
      <c r="AC160" s="74"/>
      <c r="AZ160" s="136" t="s">
        <v>69</v>
      </c>
    </row>
    <row r="161" spans="1:52" ht="27" customHeight="1" x14ac:dyDescent="0.25">
      <c r="A161" s="64" t="s">
        <v>245</v>
      </c>
      <c r="B161" s="64" t="s">
        <v>246</v>
      </c>
      <c r="C161" s="37">
        <v>4301070858</v>
      </c>
      <c r="D161" s="175">
        <v>4607111036193</v>
      </c>
      <c r="E161" s="175"/>
      <c r="F161" s="63">
        <v>1</v>
      </c>
      <c r="G161" s="38">
        <v>5</v>
      </c>
      <c r="H161" s="63">
        <v>5</v>
      </c>
      <c r="I161" s="63">
        <v>5.2750000000000004</v>
      </c>
      <c r="J161" s="38">
        <v>144</v>
      </c>
      <c r="K161" s="39" t="s">
        <v>84</v>
      </c>
      <c r="L161" s="38">
        <v>90</v>
      </c>
      <c r="M161" s="223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61" s="177"/>
      <c r="O161" s="177"/>
      <c r="P161" s="177"/>
      <c r="Q161" s="178"/>
      <c r="R161" s="40" t="s">
        <v>49</v>
      </c>
      <c r="S161" s="40" t="s">
        <v>49</v>
      </c>
      <c r="T161" s="41" t="s">
        <v>42</v>
      </c>
      <c r="U161" s="59">
        <v>0</v>
      </c>
      <c r="V161" s="56">
        <f>IFERROR(IF(U161="","",U161),"")</f>
        <v>0</v>
      </c>
      <c r="W161" s="42">
        <f>IFERROR(IF(U161="","",U161*0.00866),"")</f>
        <v>0</v>
      </c>
      <c r="X161" s="69" t="s">
        <v>49</v>
      </c>
      <c r="Y161" s="70" t="s">
        <v>49</v>
      </c>
      <c r="AC161" s="74"/>
      <c r="AZ161" s="137" t="s">
        <v>69</v>
      </c>
    </row>
    <row r="162" spans="1:52" ht="27" customHeight="1" x14ac:dyDescent="0.25">
      <c r="A162" s="64" t="s">
        <v>247</v>
      </c>
      <c r="B162" s="64" t="s">
        <v>248</v>
      </c>
      <c r="C162" s="37">
        <v>4301070827</v>
      </c>
      <c r="D162" s="175">
        <v>4607111036216</v>
      </c>
      <c r="E162" s="175"/>
      <c r="F162" s="63">
        <v>1</v>
      </c>
      <c r="G162" s="38">
        <v>5</v>
      </c>
      <c r="H162" s="63">
        <v>5</v>
      </c>
      <c r="I162" s="63">
        <v>5.266</v>
      </c>
      <c r="J162" s="38">
        <v>144</v>
      </c>
      <c r="K162" s="39" t="s">
        <v>84</v>
      </c>
      <c r="L162" s="38">
        <v>90</v>
      </c>
      <c r="M162" s="224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62" s="177"/>
      <c r="O162" s="177"/>
      <c r="P162" s="177"/>
      <c r="Q162" s="178"/>
      <c r="R162" s="40" t="s">
        <v>49</v>
      </c>
      <c r="S162" s="40" t="s">
        <v>49</v>
      </c>
      <c r="T162" s="41" t="s">
        <v>42</v>
      </c>
      <c r="U162" s="59">
        <v>0</v>
      </c>
      <c r="V162" s="56">
        <f>IFERROR(IF(U162="","",U162),"")</f>
        <v>0</v>
      </c>
      <c r="W162" s="42">
        <f>IFERROR(IF(U162="","",U162*0.00866),"")</f>
        <v>0</v>
      </c>
      <c r="X162" s="69" t="s">
        <v>49</v>
      </c>
      <c r="Y162" s="70" t="s">
        <v>49</v>
      </c>
      <c r="AC162" s="74"/>
      <c r="AZ162" s="138" t="s">
        <v>69</v>
      </c>
    </row>
    <row r="163" spans="1:52" ht="27" customHeight="1" x14ac:dyDescent="0.25">
      <c r="A163" s="64" t="s">
        <v>249</v>
      </c>
      <c r="B163" s="64" t="s">
        <v>250</v>
      </c>
      <c r="C163" s="37">
        <v>4301070911</v>
      </c>
      <c r="D163" s="175">
        <v>4607111036278</v>
      </c>
      <c r="E163" s="175"/>
      <c r="F163" s="63">
        <v>1</v>
      </c>
      <c r="G163" s="38">
        <v>5</v>
      </c>
      <c r="H163" s="63">
        <v>5</v>
      </c>
      <c r="I163" s="63">
        <v>5.2830000000000004</v>
      </c>
      <c r="J163" s="38">
        <v>84</v>
      </c>
      <c r="K163" s="39" t="s">
        <v>84</v>
      </c>
      <c r="L163" s="38">
        <v>120</v>
      </c>
      <c r="M163" s="225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63" s="177"/>
      <c r="O163" s="177"/>
      <c r="P163" s="177"/>
      <c r="Q163" s="178"/>
      <c r="R163" s="40" t="s">
        <v>49</v>
      </c>
      <c r="S163" s="40" t="s">
        <v>49</v>
      </c>
      <c r="T163" s="41" t="s">
        <v>42</v>
      </c>
      <c r="U163" s="59">
        <v>0</v>
      </c>
      <c r="V163" s="56">
        <f>IFERROR(IF(U163="","",U163),"")</f>
        <v>0</v>
      </c>
      <c r="W163" s="42">
        <f>IFERROR(IF(U163="","",U163*0.0155),"")</f>
        <v>0</v>
      </c>
      <c r="X163" s="69" t="s">
        <v>49</v>
      </c>
      <c r="Y163" s="70" t="s">
        <v>49</v>
      </c>
      <c r="AC163" s="74"/>
      <c r="AZ163" s="139" t="s">
        <v>69</v>
      </c>
    </row>
    <row r="164" spans="1:52" x14ac:dyDescent="0.2">
      <c r="A164" s="183"/>
      <c r="B164" s="183"/>
      <c r="C164" s="183"/>
      <c r="D164" s="183"/>
      <c r="E164" s="183"/>
      <c r="F164" s="183"/>
      <c r="G164" s="183"/>
      <c r="H164" s="183"/>
      <c r="I164" s="183"/>
      <c r="J164" s="183"/>
      <c r="K164" s="183"/>
      <c r="L164" s="184"/>
      <c r="M164" s="180" t="s">
        <v>43</v>
      </c>
      <c r="N164" s="181"/>
      <c r="O164" s="181"/>
      <c r="P164" s="181"/>
      <c r="Q164" s="181"/>
      <c r="R164" s="181"/>
      <c r="S164" s="182"/>
      <c r="T164" s="43" t="s">
        <v>42</v>
      </c>
      <c r="U164" s="44">
        <f>IFERROR(SUM(U160:U163),"0")</f>
        <v>0</v>
      </c>
      <c r="V164" s="44">
        <f>IFERROR(SUM(V160:V163),"0")</f>
        <v>0</v>
      </c>
      <c r="W164" s="44">
        <f>IFERROR(IF(W160="",0,W160),"0")+IFERROR(IF(W161="",0,W161),"0")+IFERROR(IF(W162="",0,W162),"0")+IFERROR(IF(W163="",0,W163),"0")</f>
        <v>0</v>
      </c>
      <c r="X164" s="68"/>
      <c r="Y164" s="68"/>
    </row>
    <row r="165" spans="1:52" x14ac:dyDescent="0.2">
      <c r="A165" s="183"/>
      <c r="B165" s="183"/>
      <c r="C165" s="183"/>
      <c r="D165" s="183"/>
      <c r="E165" s="183"/>
      <c r="F165" s="183"/>
      <c r="G165" s="183"/>
      <c r="H165" s="183"/>
      <c r="I165" s="183"/>
      <c r="J165" s="183"/>
      <c r="K165" s="183"/>
      <c r="L165" s="184"/>
      <c r="M165" s="180" t="s">
        <v>43</v>
      </c>
      <c r="N165" s="181"/>
      <c r="O165" s="181"/>
      <c r="P165" s="181"/>
      <c r="Q165" s="181"/>
      <c r="R165" s="181"/>
      <c r="S165" s="182"/>
      <c r="T165" s="43" t="s">
        <v>0</v>
      </c>
      <c r="U165" s="44">
        <f>IFERROR(SUMPRODUCT(U160:U163*H160:H163),"0")</f>
        <v>0</v>
      </c>
      <c r="V165" s="44">
        <f>IFERROR(SUMPRODUCT(V160:V163*H160:H163),"0")</f>
        <v>0</v>
      </c>
      <c r="W165" s="43"/>
      <c r="X165" s="68"/>
      <c r="Y165" s="68"/>
    </row>
    <row r="166" spans="1:52" ht="14.25" customHeight="1" x14ac:dyDescent="0.25">
      <c r="A166" s="196" t="s">
        <v>251</v>
      </c>
      <c r="B166" s="196"/>
      <c r="C166" s="196"/>
      <c r="D166" s="196"/>
      <c r="E166" s="196"/>
      <c r="F166" s="196"/>
      <c r="G166" s="196"/>
      <c r="H166" s="196"/>
      <c r="I166" s="196"/>
      <c r="J166" s="196"/>
      <c r="K166" s="196"/>
      <c r="L166" s="196"/>
      <c r="M166" s="196"/>
      <c r="N166" s="196"/>
      <c r="O166" s="196"/>
      <c r="P166" s="196"/>
      <c r="Q166" s="196"/>
      <c r="R166" s="196"/>
      <c r="S166" s="196"/>
      <c r="T166" s="196"/>
      <c r="U166" s="196"/>
      <c r="V166" s="196"/>
      <c r="W166" s="196"/>
      <c r="X166" s="67"/>
      <c r="Y166" s="67"/>
    </row>
    <row r="167" spans="1:52" ht="27" customHeight="1" x14ac:dyDescent="0.25">
      <c r="A167" s="64" t="s">
        <v>252</v>
      </c>
      <c r="B167" s="64" t="s">
        <v>253</v>
      </c>
      <c r="C167" s="37">
        <v>4301080153</v>
      </c>
      <c r="D167" s="175">
        <v>4607111036827</v>
      </c>
      <c r="E167" s="175"/>
      <c r="F167" s="63">
        <v>1</v>
      </c>
      <c r="G167" s="38">
        <v>5</v>
      </c>
      <c r="H167" s="63">
        <v>5</v>
      </c>
      <c r="I167" s="63">
        <v>5.2</v>
      </c>
      <c r="J167" s="38">
        <v>144</v>
      </c>
      <c r="K167" s="39" t="s">
        <v>84</v>
      </c>
      <c r="L167" s="38">
        <v>90</v>
      </c>
      <c r="M167" s="22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67" s="177"/>
      <c r="O167" s="177"/>
      <c r="P167" s="177"/>
      <c r="Q167" s="178"/>
      <c r="R167" s="40" t="s">
        <v>49</v>
      </c>
      <c r="S167" s="40" t="s">
        <v>49</v>
      </c>
      <c r="T167" s="41" t="s">
        <v>42</v>
      </c>
      <c r="U167" s="59">
        <v>0</v>
      </c>
      <c r="V167" s="56">
        <f>IFERROR(IF(U167="","",U167),"")</f>
        <v>0</v>
      </c>
      <c r="W167" s="42">
        <f>IFERROR(IF(U167="","",U167*0.00866),"")</f>
        <v>0</v>
      </c>
      <c r="X167" s="69" t="s">
        <v>49</v>
      </c>
      <c r="Y167" s="70" t="s">
        <v>49</v>
      </c>
      <c r="AC167" s="74"/>
      <c r="AZ167" s="140" t="s">
        <v>69</v>
      </c>
    </row>
    <row r="168" spans="1:52" ht="27" customHeight="1" x14ac:dyDescent="0.25">
      <c r="A168" s="64" t="s">
        <v>254</v>
      </c>
      <c r="B168" s="64" t="s">
        <v>255</v>
      </c>
      <c r="C168" s="37">
        <v>4301080154</v>
      </c>
      <c r="D168" s="175">
        <v>4607111036834</v>
      </c>
      <c r="E168" s="175"/>
      <c r="F168" s="63">
        <v>1</v>
      </c>
      <c r="G168" s="38">
        <v>5</v>
      </c>
      <c r="H168" s="63">
        <v>5</v>
      </c>
      <c r="I168" s="63">
        <v>5.2530000000000001</v>
      </c>
      <c r="J168" s="38">
        <v>144</v>
      </c>
      <c r="K168" s="39" t="s">
        <v>84</v>
      </c>
      <c r="L168" s="38">
        <v>90</v>
      </c>
      <c r="M168" s="22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68" s="177"/>
      <c r="O168" s="177"/>
      <c r="P168" s="177"/>
      <c r="Q168" s="178"/>
      <c r="R168" s="40" t="s">
        <v>49</v>
      </c>
      <c r="S168" s="40" t="s">
        <v>49</v>
      </c>
      <c r="T168" s="41" t="s">
        <v>42</v>
      </c>
      <c r="U168" s="59">
        <v>0</v>
      </c>
      <c r="V168" s="56">
        <f>IFERROR(IF(U168="","",U168),"")</f>
        <v>0</v>
      </c>
      <c r="W168" s="42">
        <f>IFERROR(IF(U168="","",U168*0.00866),"")</f>
        <v>0</v>
      </c>
      <c r="X168" s="69" t="s">
        <v>49</v>
      </c>
      <c r="Y168" s="70" t="s">
        <v>49</v>
      </c>
      <c r="AC168" s="74"/>
      <c r="AZ168" s="141" t="s">
        <v>69</v>
      </c>
    </row>
    <row r="169" spans="1:52" x14ac:dyDescent="0.2">
      <c r="A169" s="183"/>
      <c r="B169" s="183"/>
      <c r="C169" s="183"/>
      <c r="D169" s="183"/>
      <c r="E169" s="183"/>
      <c r="F169" s="183"/>
      <c r="G169" s="183"/>
      <c r="H169" s="183"/>
      <c r="I169" s="183"/>
      <c r="J169" s="183"/>
      <c r="K169" s="183"/>
      <c r="L169" s="184"/>
      <c r="M169" s="180" t="s">
        <v>43</v>
      </c>
      <c r="N169" s="181"/>
      <c r="O169" s="181"/>
      <c r="P169" s="181"/>
      <c r="Q169" s="181"/>
      <c r="R169" s="181"/>
      <c r="S169" s="182"/>
      <c r="T169" s="43" t="s">
        <v>42</v>
      </c>
      <c r="U169" s="44">
        <f>IFERROR(SUM(U167:U168),"0")</f>
        <v>0</v>
      </c>
      <c r="V169" s="44">
        <f>IFERROR(SUM(V167:V168),"0")</f>
        <v>0</v>
      </c>
      <c r="W169" s="44">
        <f>IFERROR(IF(W167="",0,W167),"0")+IFERROR(IF(W168="",0,W168),"0")</f>
        <v>0</v>
      </c>
      <c r="X169" s="68"/>
      <c r="Y169" s="68"/>
    </row>
    <row r="170" spans="1:52" x14ac:dyDescent="0.2">
      <c r="A170" s="183"/>
      <c r="B170" s="183"/>
      <c r="C170" s="183"/>
      <c r="D170" s="183"/>
      <c r="E170" s="183"/>
      <c r="F170" s="183"/>
      <c r="G170" s="183"/>
      <c r="H170" s="183"/>
      <c r="I170" s="183"/>
      <c r="J170" s="183"/>
      <c r="K170" s="183"/>
      <c r="L170" s="184"/>
      <c r="M170" s="180" t="s">
        <v>43</v>
      </c>
      <c r="N170" s="181"/>
      <c r="O170" s="181"/>
      <c r="P170" s="181"/>
      <c r="Q170" s="181"/>
      <c r="R170" s="181"/>
      <c r="S170" s="182"/>
      <c r="T170" s="43" t="s">
        <v>0</v>
      </c>
      <c r="U170" s="44">
        <f>IFERROR(SUMPRODUCT(U167:U168*H167:H168),"0")</f>
        <v>0</v>
      </c>
      <c r="V170" s="44">
        <f>IFERROR(SUMPRODUCT(V167:V168*H167:H168),"0")</f>
        <v>0</v>
      </c>
      <c r="W170" s="43"/>
      <c r="X170" s="68"/>
      <c r="Y170" s="68"/>
    </row>
    <row r="171" spans="1:52" ht="27.75" customHeight="1" x14ac:dyDescent="0.2">
      <c r="A171" s="203" t="s">
        <v>256</v>
      </c>
      <c r="B171" s="203"/>
      <c r="C171" s="203"/>
      <c r="D171" s="203"/>
      <c r="E171" s="203"/>
      <c r="F171" s="203"/>
      <c r="G171" s="203"/>
      <c r="H171" s="203"/>
      <c r="I171" s="203"/>
      <c r="J171" s="203"/>
      <c r="K171" s="203"/>
      <c r="L171" s="203"/>
      <c r="M171" s="203"/>
      <c r="N171" s="203"/>
      <c r="O171" s="203"/>
      <c r="P171" s="203"/>
      <c r="Q171" s="203"/>
      <c r="R171" s="203"/>
      <c r="S171" s="203"/>
      <c r="T171" s="203"/>
      <c r="U171" s="203"/>
      <c r="V171" s="203"/>
      <c r="W171" s="203"/>
      <c r="X171" s="55"/>
      <c r="Y171" s="55"/>
    </row>
    <row r="172" spans="1:52" ht="16.5" customHeight="1" x14ac:dyDescent="0.25">
      <c r="A172" s="200" t="s">
        <v>257</v>
      </c>
      <c r="B172" s="200"/>
      <c r="C172" s="200"/>
      <c r="D172" s="200"/>
      <c r="E172" s="200"/>
      <c r="F172" s="200"/>
      <c r="G172" s="200"/>
      <c r="H172" s="200"/>
      <c r="I172" s="200"/>
      <c r="J172" s="200"/>
      <c r="K172" s="200"/>
      <c r="L172" s="200"/>
      <c r="M172" s="200"/>
      <c r="N172" s="200"/>
      <c r="O172" s="200"/>
      <c r="P172" s="200"/>
      <c r="Q172" s="200"/>
      <c r="R172" s="200"/>
      <c r="S172" s="200"/>
      <c r="T172" s="200"/>
      <c r="U172" s="200"/>
      <c r="V172" s="200"/>
      <c r="W172" s="200"/>
      <c r="X172" s="66"/>
      <c r="Y172" s="66"/>
    </row>
    <row r="173" spans="1:52" ht="14.25" customHeight="1" x14ac:dyDescent="0.25">
      <c r="A173" s="196" t="s">
        <v>86</v>
      </c>
      <c r="B173" s="196"/>
      <c r="C173" s="196"/>
      <c r="D173" s="196"/>
      <c r="E173" s="196"/>
      <c r="F173" s="196"/>
      <c r="G173" s="196"/>
      <c r="H173" s="196"/>
      <c r="I173" s="196"/>
      <c r="J173" s="196"/>
      <c r="K173" s="196"/>
      <c r="L173" s="196"/>
      <c r="M173" s="196"/>
      <c r="N173" s="196"/>
      <c r="O173" s="196"/>
      <c r="P173" s="196"/>
      <c r="Q173" s="196"/>
      <c r="R173" s="196"/>
      <c r="S173" s="196"/>
      <c r="T173" s="196"/>
      <c r="U173" s="196"/>
      <c r="V173" s="196"/>
      <c r="W173" s="196"/>
      <c r="X173" s="67"/>
      <c r="Y173" s="67"/>
    </row>
    <row r="174" spans="1:52" ht="16.5" customHeight="1" x14ac:dyDescent="0.25">
      <c r="A174" s="64" t="s">
        <v>258</v>
      </c>
      <c r="B174" s="64" t="s">
        <v>259</v>
      </c>
      <c r="C174" s="37">
        <v>4301132048</v>
      </c>
      <c r="D174" s="175">
        <v>4607111035721</v>
      </c>
      <c r="E174" s="175"/>
      <c r="F174" s="63">
        <v>0.25</v>
      </c>
      <c r="G174" s="38">
        <v>12</v>
      </c>
      <c r="H174" s="63">
        <v>3</v>
      </c>
      <c r="I174" s="63">
        <v>3.3879999999999999</v>
      </c>
      <c r="J174" s="38">
        <v>70</v>
      </c>
      <c r="K174" s="39" t="s">
        <v>84</v>
      </c>
      <c r="L174" s="38">
        <v>180</v>
      </c>
      <c r="M174" s="218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74" s="177"/>
      <c r="O174" s="177"/>
      <c r="P174" s="177"/>
      <c r="Q174" s="178"/>
      <c r="R174" s="40" t="s">
        <v>49</v>
      </c>
      <c r="S174" s="40" t="s">
        <v>49</v>
      </c>
      <c r="T174" s="41" t="s">
        <v>42</v>
      </c>
      <c r="U174" s="59">
        <v>0</v>
      </c>
      <c r="V174" s="56">
        <f>IFERROR(IF(U174="","",U174),"")</f>
        <v>0</v>
      </c>
      <c r="W174" s="42">
        <f>IFERROR(IF(U174="","",U174*0.01788),"")</f>
        <v>0</v>
      </c>
      <c r="X174" s="69" t="s">
        <v>49</v>
      </c>
      <c r="Y174" s="70" t="s">
        <v>49</v>
      </c>
      <c r="AC174" s="74"/>
      <c r="AZ174" s="142" t="s">
        <v>90</v>
      </c>
    </row>
    <row r="175" spans="1:52" ht="27" customHeight="1" x14ac:dyDescent="0.25">
      <c r="A175" s="64" t="s">
        <v>260</v>
      </c>
      <c r="B175" s="64" t="s">
        <v>261</v>
      </c>
      <c r="C175" s="37">
        <v>4301132046</v>
      </c>
      <c r="D175" s="175">
        <v>4607111035691</v>
      </c>
      <c r="E175" s="175"/>
      <c r="F175" s="63">
        <v>0.25</v>
      </c>
      <c r="G175" s="38">
        <v>12</v>
      </c>
      <c r="H175" s="63">
        <v>3</v>
      </c>
      <c r="I175" s="63">
        <v>3.3879999999999999</v>
      </c>
      <c r="J175" s="38">
        <v>70</v>
      </c>
      <c r="K175" s="39" t="s">
        <v>84</v>
      </c>
      <c r="L175" s="38">
        <v>180</v>
      </c>
      <c r="M175" s="219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75" s="177"/>
      <c r="O175" s="177"/>
      <c r="P175" s="177"/>
      <c r="Q175" s="178"/>
      <c r="R175" s="40" t="s">
        <v>49</v>
      </c>
      <c r="S175" s="40" t="s">
        <v>49</v>
      </c>
      <c r="T175" s="41" t="s">
        <v>42</v>
      </c>
      <c r="U175" s="59">
        <v>0</v>
      </c>
      <c r="V175" s="56">
        <f>IFERROR(IF(U175="","",U175),"")</f>
        <v>0</v>
      </c>
      <c r="W175" s="42">
        <f>IFERROR(IF(U175="","",U175*0.01788),"")</f>
        <v>0</v>
      </c>
      <c r="X175" s="69" t="s">
        <v>49</v>
      </c>
      <c r="Y175" s="70" t="s">
        <v>49</v>
      </c>
      <c r="AC175" s="74"/>
      <c r="AZ175" s="143" t="s">
        <v>90</v>
      </c>
    </row>
    <row r="176" spans="1:52" x14ac:dyDescent="0.2">
      <c r="A176" s="183"/>
      <c r="B176" s="183"/>
      <c r="C176" s="183"/>
      <c r="D176" s="183"/>
      <c r="E176" s="183"/>
      <c r="F176" s="183"/>
      <c r="G176" s="183"/>
      <c r="H176" s="183"/>
      <c r="I176" s="183"/>
      <c r="J176" s="183"/>
      <c r="K176" s="183"/>
      <c r="L176" s="184"/>
      <c r="M176" s="180" t="s">
        <v>43</v>
      </c>
      <c r="N176" s="181"/>
      <c r="O176" s="181"/>
      <c r="P176" s="181"/>
      <c r="Q176" s="181"/>
      <c r="R176" s="181"/>
      <c r="S176" s="182"/>
      <c r="T176" s="43" t="s">
        <v>42</v>
      </c>
      <c r="U176" s="44">
        <f>IFERROR(SUM(U174:U175),"0")</f>
        <v>0</v>
      </c>
      <c r="V176" s="44">
        <f>IFERROR(SUM(V174:V175),"0")</f>
        <v>0</v>
      </c>
      <c r="W176" s="44">
        <f>IFERROR(IF(W174="",0,W174),"0")+IFERROR(IF(W175="",0,W175),"0")</f>
        <v>0</v>
      </c>
      <c r="X176" s="68"/>
      <c r="Y176" s="68"/>
    </row>
    <row r="177" spans="1:52" x14ac:dyDescent="0.2">
      <c r="A177" s="183"/>
      <c r="B177" s="183"/>
      <c r="C177" s="183"/>
      <c r="D177" s="183"/>
      <c r="E177" s="183"/>
      <c r="F177" s="183"/>
      <c r="G177" s="183"/>
      <c r="H177" s="183"/>
      <c r="I177" s="183"/>
      <c r="J177" s="183"/>
      <c r="K177" s="183"/>
      <c r="L177" s="184"/>
      <c r="M177" s="180" t="s">
        <v>43</v>
      </c>
      <c r="N177" s="181"/>
      <c r="O177" s="181"/>
      <c r="P177" s="181"/>
      <c r="Q177" s="181"/>
      <c r="R177" s="181"/>
      <c r="S177" s="182"/>
      <c r="T177" s="43" t="s">
        <v>0</v>
      </c>
      <c r="U177" s="44">
        <f>IFERROR(SUMPRODUCT(U174:U175*H174:H175),"0")</f>
        <v>0</v>
      </c>
      <c r="V177" s="44">
        <f>IFERROR(SUMPRODUCT(V174:V175*H174:H175),"0")</f>
        <v>0</v>
      </c>
      <c r="W177" s="43"/>
      <c r="X177" s="68"/>
      <c r="Y177" s="68"/>
    </row>
    <row r="178" spans="1:52" ht="16.5" customHeight="1" x14ac:dyDescent="0.25">
      <c r="A178" s="200" t="s">
        <v>262</v>
      </c>
      <c r="B178" s="200"/>
      <c r="C178" s="200"/>
      <c r="D178" s="200"/>
      <c r="E178" s="200"/>
      <c r="F178" s="200"/>
      <c r="G178" s="200"/>
      <c r="H178" s="200"/>
      <c r="I178" s="200"/>
      <c r="J178" s="200"/>
      <c r="K178" s="200"/>
      <c r="L178" s="200"/>
      <c r="M178" s="200"/>
      <c r="N178" s="200"/>
      <c r="O178" s="200"/>
      <c r="P178" s="200"/>
      <c r="Q178" s="200"/>
      <c r="R178" s="200"/>
      <c r="S178" s="200"/>
      <c r="T178" s="200"/>
      <c r="U178" s="200"/>
      <c r="V178" s="200"/>
      <c r="W178" s="200"/>
      <c r="X178" s="66"/>
      <c r="Y178" s="66"/>
    </row>
    <row r="179" spans="1:52" ht="14.25" customHeight="1" x14ac:dyDescent="0.25">
      <c r="A179" s="196" t="s">
        <v>262</v>
      </c>
      <c r="B179" s="196"/>
      <c r="C179" s="196"/>
      <c r="D179" s="196"/>
      <c r="E179" s="196"/>
      <c r="F179" s="196"/>
      <c r="G179" s="196"/>
      <c r="H179" s="196"/>
      <c r="I179" s="196"/>
      <c r="J179" s="196"/>
      <c r="K179" s="196"/>
      <c r="L179" s="196"/>
      <c r="M179" s="196"/>
      <c r="N179" s="196"/>
      <c r="O179" s="196"/>
      <c r="P179" s="196"/>
      <c r="Q179" s="196"/>
      <c r="R179" s="196"/>
      <c r="S179" s="196"/>
      <c r="T179" s="196"/>
      <c r="U179" s="196"/>
      <c r="V179" s="196"/>
      <c r="W179" s="196"/>
      <c r="X179" s="67"/>
      <c r="Y179" s="67"/>
    </row>
    <row r="180" spans="1:52" ht="27" customHeight="1" x14ac:dyDescent="0.25">
      <c r="A180" s="64" t="s">
        <v>263</v>
      </c>
      <c r="B180" s="64" t="s">
        <v>264</v>
      </c>
      <c r="C180" s="37">
        <v>4301133002</v>
      </c>
      <c r="D180" s="175">
        <v>4607111035783</v>
      </c>
      <c r="E180" s="175"/>
      <c r="F180" s="63">
        <v>0.2</v>
      </c>
      <c r="G180" s="38">
        <v>8</v>
      </c>
      <c r="H180" s="63">
        <v>1.6</v>
      </c>
      <c r="I180" s="63">
        <v>2.12</v>
      </c>
      <c r="J180" s="38">
        <v>72</v>
      </c>
      <c r="K180" s="39" t="s">
        <v>84</v>
      </c>
      <c r="L180" s="38">
        <v>180</v>
      </c>
      <c r="M180" s="21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80" s="177"/>
      <c r="O180" s="177"/>
      <c r="P180" s="177"/>
      <c r="Q180" s="178"/>
      <c r="R180" s="40" t="s">
        <v>49</v>
      </c>
      <c r="S180" s="40" t="s">
        <v>49</v>
      </c>
      <c r="T180" s="41" t="s">
        <v>42</v>
      </c>
      <c r="U180" s="59">
        <v>0</v>
      </c>
      <c r="V180" s="56">
        <f>IFERROR(IF(U180="","",U180),"")</f>
        <v>0</v>
      </c>
      <c r="W180" s="42">
        <f>IFERROR(IF(U180="","",U180*0.01157),"")</f>
        <v>0</v>
      </c>
      <c r="X180" s="69" t="s">
        <v>49</v>
      </c>
      <c r="Y180" s="70" t="s">
        <v>49</v>
      </c>
      <c r="AC180" s="74"/>
      <c r="AZ180" s="144" t="s">
        <v>90</v>
      </c>
    </row>
    <row r="181" spans="1:52" x14ac:dyDescent="0.2">
      <c r="A181" s="183"/>
      <c r="B181" s="183"/>
      <c r="C181" s="183"/>
      <c r="D181" s="183"/>
      <c r="E181" s="183"/>
      <c r="F181" s="183"/>
      <c r="G181" s="183"/>
      <c r="H181" s="183"/>
      <c r="I181" s="183"/>
      <c r="J181" s="183"/>
      <c r="K181" s="183"/>
      <c r="L181" s="184"/>
      <c r="M181" s="180" t="s">
        <v>43</v>
      </c>
      <c r="N181" s="181"/>
      <c r="O181" s="181"/>
      <c r="P181" s="181"/>
      <c r="Q181" s="181"/>
      <c r="R181" s="181"/>
      <c r="S181" s="182"/>
      <c r="T181" s="43" t="s">
        <v>42</v>
      </c>
      <c r="U181" s="44">
        <f>IFERROR(SUM(U180:U180),"0")</f>
        <v>0</v>
      </c>
      <c r="V181" s="44">
        <f>IFERROR(SUM(V180:V180),"0")</f>
        <v>0</v>
      </c>
      <c r="W181" s="44">
        <f>IFERROR(IF(W180="",0,W180),"0")</f>
        <v>0</v>
      </c>
      <c r="X181" s="68"/>
      <c r="Y181" s="68"/>
    </row>
    <row r="182" spans="1:52" x14ac:dyDescent="0.2">
      <c r="A182" s="183"/>
      <c r="B182" s="183"/>
      <c r="C182" s="183"/>
      <c r="D182" s="183"/>
      <c r="E182" s="183"/>
      <c r="F182" s="183"/>
      <c r="G182" s="183"/>
      <c r="H182" s="183"/>
      <c r="I182" s="183"/>
      <c r="J182" s="183"/>
      <c r="K182" s="183"/>
      <c r="L182" s="184"/>
      <c r="M182" s="180" t="s">
        <v>43</v>
      </c>
      <c r="N182" s="181"/>
      <c r="O182" s="181"/>
      <c r="P182" s="181"/>
      <c r="Q182" s="181"/>
      <c r="R182" s="181"/>
      <c r="S182" s="182"/>
      <c r="T182" s="43" t="s">
        <v>0</v>
      </c>
      <c r="U182" s="44">
        <f>IFERROR(SUMPRODUCT(U180:U180*H180:H180),"0")</f>
        <v>0</v>
      </c>
      <c r="V182" s="44">
        <f>IFERROR(SUMPRODUCT(V180:V180*H180:H180),"0")</f>
        <v>0</v>
      </c>
      <c r="W182" s="43"/>
      <c r="X182" s="68"/>
      <c r="Y182" s="68"/>
    </row>
    <row r="183" spans="1:52" ht="16.5" customHeight="1" x14ac:dyDescent="0.25">
      <c r="A183" s="200" t="s">
        <v>256</v>
      </c>
      <c r="B183" s="200"/>
      <c r="C183" s="200"/>
      <c r="D183" s="200"/>
      <c r="E183" s="200"/>
      <c r="F183" s="200"/>
      <c r="G183" s="200"/>
      <c r="H183" s="200"/>
      <c r="I183" s="200"/>
      <c r="J183" s="200"/>
      <c r="K183" s="200"/>
      <c r="L183" s="200"/>
      <c r="M183" s="200"/>
      <c r="N183" s="200"/>
      <c r="O183" s="200"/>
      <c r="P183" s="200"/>
      <c r="Q183" s="200"/>
      <c r="R183" s="200"/>
      <c r="S183" s="200"/>
      <c r="T183" s="200"/>
      <c r="U183" s="200"/>
      <c r="V183" s="200"/>
      <c r="W183" s="200"/>
      <c r="X183" s="66"/>
      <c r="Y183" s="66"/>
    </row>
    <row r="184" spans="1:52" ht="14.25" customHeight="1" x14ac:dyDescent="0.25">
      <c r="A184" s="196" t="s">
        <v>265</v>
      </c>
      <c r="B184" s="196"/>
      <c r="C184" s="196"/>
      <c r="D184" s="196"/>
      <c r="E184" s="196"/>
      <c r="F184" s="196"/>
      <c r="G184" s="196"/>
      <c r="H184" s="196"/>
      <c r="I184" s="196"/>
      <c r="J184" s="196"/>
      <c r="K184" s="196"/>
      <c r="L184" s="196"/>
      <c r="M184" s="196"/>
      <c r="N184" s="196"/>
      <c r="O184" s="196"/>
      <c r="P184" s="196"/>
      <c r="Q184" s="196"/>
      <c r="R184" s="196"/>
      <c r="S184" s="196"/>
      <c r="T184" s="196"/>
      <c r="U184" s="196"/>
      <c r="V184" s="196"/>
      <c r="W184" s="196"/>
      <c r="X184" s="67"/>
      <c r="Y184" s="67"/>
    </row>
    <row r="185" spans="1:52" ht="27" customHeight="1" x14ac:dyDescent="0.25">
      <c r="A185" s="64" t="s">
        <v>266</v>
      </c>
      <c r="B185" s="64" t="s">
        <v>267</v>
      </c>
      <c r="C185" s="37">
        <v>4301051319</v>
      </c>
      <c r="D185" s="175">
        <v>4680115881204</v>
      </c>
      <c r="E185" s="175"/>
      <c r="F185" s="63">
        <v>0.33</v>
      </c>
      <c r="G185" s="38">
        <v>6</v>
      </c>
      <c r="H185" s="63">
        <v>1.98</v>
      </c>
      <c r="I185" s="63">
        <v>2.246</v>
      </c>
      <c r="J185" s="38">
        <v>156</v>
      </c>
      <c r="K185" s="39" t="s">
        <v>270</v>
      </c>
      <c r="L185" s="38">
        <v>365</v>
      </c>
      <c r="M185" s="215" t="s">
        <v>268</v>
      </c>
      <c r="N185" s="177"/>
      <c r="O185" s="177"/>
      <c r="P185" s="177"/>
      <c r="Q185" s="178"/>
      <c r="R185" s="40" t="s">
        <v>49</v>
      </c>
      <c r="S185" s="40" t="s">
        <v>49</v>
      </c>
      <c r="T185" s="41" t="s">
        <v>42</v>
      </c>
      <c r="U185" s="59">
        <v>0</v>
      </c>
      <c r="V185" s="56">
        <f>IFERROR(IF(U185="","",U185),"")</f>
        <v>0</v>
      </c>
      <c r="W185" s="42">
        <f>IFERROR(IF(U185="","",U185*0.00753),"")</f>
        <v>0</v>
      </c>
      <c r="X185" s="69" t="s">
        <v>49</v>
      </c>
      <c r="Y185" s="70" t="s">
        <v>49</v>
      </c>
      <c r="AC185" s="74"/>
      <c r="AZ185" s="145" t="s">
        <v>269</v>
      </c>
    </row>
    <row r="186" spans="1:52" x14ac:dyDescent="0.2">
      <c r="A186" s="183"/>
      <c r="B186" s="183"/>
      <c r="C186" s="183"/>
      <c r="D186" s="183"/>
      <c r="E186" s="183"/>
      <c r="F186" s="183"/>
      <c r="G186" s="183"/>
      <c r="H186" s="183"/>
      <c r="I186" s="183"/>
      <c r="J186" s="183"/>
      <c r="K186" s="183"/>
      <c r="L186" s="184"/>
      <c r="M186" s="180" t="s">
        <v>43</v>
      </c>
      <c r="N186" s="181"/>
      <c r="O186" s="181"/>
      <c r="P186" s="181"/>
      <c r="Q186" s="181"/>
      <c r="R186" s="181"/>
      <c r="S186" s="182"/>
      <c r="T186" s="43" t="s">
        <v>42</v>
      </c>
      <c r="U186" s="44">
        <f>IFERROR(SUM(U185:U185),"0")</f>
        <v>0</v>
      </c>
      <c r="V186" s="44">
        <f>IFERROR(SUM(V185:V185),"0")</f>
        <v>0</v>
      </c>
      <c r="W186" s="44">
        <f>IFERROR(IF(W185="",0,W185),"0")</f>
        <v>0</v>
      </c>
      <c r="X186" s="68"/>
      <c r="Y186" s="68"/>
    </row>
    <row r="187" spans="1:52" x14ac:dyDescent="0.2">
      <c r="A187" s="183"/>
      <c r="B187" s="183"/>
      <c r="C187" s="183"/>
      <c r="D187" s="183"/>
      <c r="E187" s="183"/>
      <c r="F187" s="183"/>
      <c r="G187" s="183"/>
      <c r="H187" s="183"/>
      <c r="I187" s="183"/>
      <c r="J187" s="183"/>
      <c r="K187" s="183"/>
      <c r="L187" s="184"/>
      <c r="M187" s="180" t="s">
        <v>43</v>
      </c>
      <c r="N187" s="181"/>
      <c r="O187" s="181"/>
      <c r="P187" s="181"/>
      <c r="Q187" s="181"/>
      <c r="R187" s="181"/>
      <c r="S187" s="182"/>
      <c r="T187" s="43" t="s">
        <v>0</v>
      </c>
      <c r="U187" s="44">
        <f>IFERROR(SUMPRODUCT(U185:U185*H185:H185),"0")</f>
        <v>0</v>
      </c>
      <c r="V187" s="44">
        <f>IFERROR(SUMPRODUCT(V185:V185*H185:H185),"0")</f>
        <v>0</v>
      </c>
      <c r="W187" s="43"/>
      <c r="X187" s="68"/>
      <c r="Y187" s="68"/>
    </row>
    <row r="188" spans="1:52" ht="27.75" customHeight="1" x14ac:dyDescent="0.2">
      <c r="A188" s="203" t="s">
        <v>271</v>
      </c>
      <c r="B188" s="203"/>
      <c r="C188" s="203"/>
      <c r="D188" s="203"/>
      <c r="E188" s="203"/>
      <c r="F188" s="203"/>
      <c r="G188" s="203"/>
      <c r="H188" s="203"/>
      <c r="I188" s="203"/>
      <c r="J188" s="203"/>
      <c r="K188" s="203"/>
      <c r="L188" s="203"/>
      <c r="M188" s="203"/>
      <c r="N188" s="203"/>
      <c r="O188" s="203"/>
      <c r="P188" s="203"/>
      <c r="Q188" s="203"/>
      <c r="R188" s="203"/>
      <c r="S188" s="203"/>
      <c r="T188" s="203"/>
      <c r="U188" s="203"/>
      <c r="V188" s="203"/>
      <c r="W188" s="203"/>
      <c r="X188" s="55"/>
      <c r="Y188" s="55"/>
    </row>
    <row r="189" spans="1:52" ht="16.5" customHeight="1" x14ac:dyDescent="0.25">
      <c r="A189" s="200" t="s">
        <v>272</v>
      </c>
      <c r="B189" s="200"/>
      <c r="C189" s="200"/>
      <c r="D189" s="200"/>
      <c r="E189" s="200"/>
      <c r="F189" s="200"/>
      <c r="G189" s="200"/>
      <c r="H189" s="200"/>
      <c r="I189" s="200"/>
      <c r="J189" s="200"/>
      <c r="K189" s="200"/>
      <c r="L189" s="200"/>
      <c r="M189" s="200"/>
      <c r="N189" s="200"/>
      <c r="O189" s="200"/>
      <c r="P189" s="200"/>
      <c r="Q189" s="200"/>
      <c r="R189" s="200"/>
      <c r="S189" s="200"/>
      <c r="T189" s="200"/>
      <c r="U189" s="200"/>
      <c r="V189" s="200"/>
      <c r="W189" s="200"/>
      <c r="X189" s="66"/>
      <c r="Y189" s="66"/>
    </row>
    <row r="190" spans="1:52" ht="14.25" customHeight="1" x14ac:dyDescent="0.25">
      <c r="A190" s="196" t="s">
        <v>81</v>
      </c>
      <c r="B190" s="196"/>
      <c r="C190" s="196"/>
      <c r="D190" s="196"/>
      <c r="E190" s="196"/>
      <c r="F190" s="196"/>
      <c r="G190" s="196"/>
      <c r="H190" s="196"/>
      <c r="I190" s="196"/>
      <c r="J190" s="196"/>
      <c r="K190" s="196"/>
      <c r="L190" s="196"/>
      <c r="M190" s="196"/>
      <c r="N190" s="196"/>
      <c r="O190" s="196"/>
      <c r="P190" s="196"/>
      <c r="Q190" s="196"/>
      <c r="R190" s="196"/>
      <c r="S190" s="196"/>
      <c r="T190" s="196"/>
      <c r="U190" s="196"/>
      <c r="V190" s="196"/>
      <c r="W190" s="196"/>
      <c r="X190" s="67"/>
      <c r="Y190" s="67"/>
    </row>
    <row r="191" spans="1:52" ht="27" customHeight="1" x14ac:dyDescent="0.25">
      <c r="A191" s="64" t="s">
        <v>273</v>
      </c>
      <c r="B191" s="64" t="s">
        <v>274</v>
      </c>
      <c r="C191" s="37">
        <v>4301070948</v>
      </c>
      <c r="D191" s="175">
        <v>4607111037022</v>
      </c>
      <c r="E191" s="175"/>
      <c r="F191" s="63">
        <v>0.7</v>
      </c>
      <c r="G191" s="38">
        <v>8</v>
      </c>
      <c r="H191" s="63">
        <v>5.6</v>
      </c>
      <c r="I191" s="63">
        <v>5.87</v>
      </c>
      <c r="J191" s="38">
        <v>84</v>
      </c>
      <c r="K191" s="39" t="s">
        <v>84</v>
      </c>
      <c r="L191" s="38">
        <v>180</v>
      </c>
      <c r="M191" s="216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N191" s="177"/>
      <c r="O191" s="177"/>
      <c r="P191" s="177"/>
      <c r="Q191" s="178"/>
      <c r="R191" s="40" t="s">
        <v>49</v>
      </c>
      <c r="S191" s="40" t="s">
        <v>49</v>
      </c>
      <c r="T191" s="41" t="s">
        <v>42</v>
      </c>
      <c r="U191" s="59">
        <v>0</v>
      </c>
      <c r="V191" s="56">
        <f>IFERROR(IF(U191="","",U191),"")</f>
        <v>0</v>
      </c>
      <c r="W191" s="42">
        <f>IFERROR(IF(U191="","",U191*0.0155),"")</f>
        <v>0</v>
      </c>
      <c r="X191" s="69" t="s">
        <v>49</v>
      </c>
      <c r="Y191" s="70" t="s">
        <v>49</v>
      </c>
      <c r="AC191" s="74"/>
      <c r="AZ191" s="146" t="s">
        <v>69</v>
      </c>
    </row>
    <row r="192" spans="1:52" x14ac:dyDescent="0.2">
      <c r="A192" s="183"/>
      <c r="B192" s="183"/>
      <c r="C192" s="183"/>
      <c r="D192" s="183"/>
      <c r="E192" s="183"/>
      <c r="F192" s="183"/>
      <c r="G192" s="183"/>
      <c r="H192" s="183"/>
      <c r="I192" s="183"/>
      <c r="J192" s="183"/>
      <c r="K192" s="183"/>
      <c r="L192" s="184"/>
      <c r="M192" s="180" t="s">
        <v>43</v>
      </c>
      <c r="N192" s="181"/>
      <c r="O192" s="181"/>
      <c r="P192" s="181"/>
      <c r="Q192" s="181"/>
      <c r="R192" s="181"/>
      <c r="S192" s="182"/>
      <c r="T192" s="43" t="s">
        <v>42</v>
      </c>
      <c r="U192" s="44">
        <f>IFERROR(SUM(U191:U191),"0")</f>
        <v>0</v>
      </c>
      <c r="V192" s="44">
        <f>IFERROR(SUM(V191:V191),"0")</f>
        <v>0</v>
      </c>
      <c r="W192" s="44">
        <f>IFERROR(IF(W191="",0,W191),"0")</f>
        <v>0</v>
      </c>
      <c r="X192" s="68"/>
      <c r="Y192" s="68"/>
    </row>
    <row r="193" spans="1:52" x14ac:dyDescent="0.2">
      <c r="A193" s="183"/>
      <c r="B193" s="183"/>
      <c r="C193" s="183"/>
      <c r="D193" s="183"/>
      <c r="E193" s="183"/>
      <c r="F193" s="183"/>
      <c r="G193" s="183"/>
      <c r="H193" s="183"/>
      <c r="I193" s="183"/>
      <c r="J193" s="183"/>
      <c r="K193" s="183"/>
      <c r="L193" s="184"/>
      <c r="M193" s="180" t="s">
        <v>43</v>
      </c>
      <c r="N193" s="181"/>
      <c r="O193" s="181"/>
      <c r="P193" s="181"/>
      <c r="Q193" s="181"/>
      <c r="R193" s="181"/>
      <c r="S193" s="182"/>
      <c r="T193" s="43" t="s">
        <v>0</v>
      </c>
      <c r="U193" s="44">
        <f>IFERROR(SUMPRODUCT(U191:U191*H191:H191),"0")</f>
        <v>0</v>
      </c>
      <c r="V193" s="44">
        <f>IFERROR(SUMPRODUCT(V191:V191*H191:H191),"0")</f>
        <v>0</v>
      </c>
      <c r="W193" s="43"/>
      <c r="X193" s="68"/>
      <c r="Y193" s="68"/>
    </row>
    <row r="194" spans="1:52" ht="16.5" customHeight="1" x14ac:dyDescent="0.25">
      <c r="A194" s="200" t="s">
        <v>275</v>
      </c>
      <c r="B194" s="200"/>
      <c r="C194" s="200"/>
      <c r="D194" s="200"/>
      <c r="E194" s="200"/>
      <c r="F194" s="200"/>
      <c r="G194" s="200"/>
      <c r="H194" s="200"/>
      <c r="I194" s="200"/>
      <c r="J194" s="200"/>
      <c r="K194" s="200"/>
      <c r="L194" s="200"/>
      <c r="M194" s="200"/>
      <c r="N194" s="200"/>
      <c r="O194" s="200"/>
      <c r="P194" s="200"/>
      <c r="Q194" s="200"/>
      <c r="R194" s="200"/>
      <c r="S194" s="200"/>
      <c r="T194" s="200"/>
      <c r="U194" s="200"/>
      <c r="V194" s="200"/>
      <c r="W194" s="200"/>
      <c r="X194" s="66"/>
      <c r="Y194" s="66"/>
    </row>
    <row r="195" spans="1:52" ht="14.25" customHeight="1" x14ac:dyDescent="0.25">
      <c r="A195" s="196" t="s">
        <v>81</v>
      </c>
      <c r="B195" s="196"/>
      <c r="C195" s="196"/>
      <c r="D195" s="196"/>
      <c r="E195" s="196"/>
      <c r="F195" s="196"/>
      <c r="G195" s="196"/>
      <c r="H195" s="196"/>
      <c r="I195" s="196"/>
      <c r="J195" s="196"/>
      <c r="K195" s="196"/>
      <c r="L195" s="196"/>
      <c r="M195" s="196"/>
      <c r="N195" s="196"/>
      <c r="O195" s="196"/>
      <c r="P195" s="196"/>
      <c r="Q195" s="196"/>
      <c r="R195" s="196"/>
      <c r="S195" s="196"/>
      <c r="T195" s="196"/>
      <c r="U195" s="196"/>
      <c r="V195" s="196"/>
      <c r="W195" s="196"/>
      <c r="X195" s="67"/>
      <c r="Y195" s="67"/>
    </row>
    <row r="196" spans="1:52" ht="27" customHeight="1" x14ac:dyDescent="0.25">
      <c r="A196" s="64" t="s">
        <v>276</v>
      </c>
      <c r="B196" s="64" t="s">
        <v>277</v>
      </c>
      <c r="C196" s="37">
        <v>4301070966</v>
      </c>
      <c r="D196" s="175">
        <v>4607111038135</v>
      </c>
      <c r="E196" s="175"/>
      <c r="F196" s="63">
        <v>0.7</v>
      </c>
      <c r="G196" s="38">
        <v>8</v>
      </c>
      <c r="H196" s="63">
        <v>5.6</v>
      </c>
      <c r="I196" s="63">
        <v>5.87</v>
      </c>
      <c r="J196" s="38">
        <v>84</v>
      </c>
      <c r="K196" s="39" t="s">
        <v>84</v>
      </c>
      <c r="L196" s="38">
        <v>180</v>
      </c>
      <c r="M196" s="214" t="s">
        <v>278</v>
      </c>
      <c r="N196" s="177"/>
      <c r="O196" s="177"/>
      <c r="P196" s="177"/>
      <c r="Q196" s="178"/>
      <c r="R196" s="40" t="s">
        <v>49</v>
      </c>
      <c r="S196" s="40" t="s">
        <v>49</v>
      </c>
      <c r="T196" s="41" t="s">
        <v>42</v>
      </c>
      <c r="U196" s="59">
        <v>0</v>
      </c>
      <c r="V196" s="56">
        <f>IFERROR(IF(U196="","",U196),"")</f>
        <v>0</v>
      </c>
      <c r="W196" s="42">
        <f>IFERROR(IF(U196="","",U196*0.0155),"")</f>
        <v>0</v>
      </c>
      <c r="X196" s="69" t="s">
        <v>49</v>
      </c>
      <c r="Y196" s="70" t="s">
        <v>91</v>
      </c>
      <c r="AC196" s="74"/>
      <c r="AZ196" s="147" t="s">
        <v>69</v>
      </c>
    </row>
    <row r="197" spans="1:52" x14ac:dyDescent="0.2">
      <c r="A197" s="183"/>
      <c r="B197" s="183"/>
      <c r="C197" s="183"/>
      <c r="D197" s="183"/>
      <c r="E197" s="183"/>
      <c r="F197" s="183"/>
      <c r="G197" s="183"/>
      <c r="H197" s="183"/>
      <c r="I197" s="183"/>
      <c r="J197" s="183"/>
      <c r="K197" s="183"/>
      <c r="L197" s="184"/>
      <c r="M197" s="180" t="s">
        <v>43</v>
      </c>
      <c r="N197" s="181"/>
      <c r="O197" s="181"/>
      <c r="P197" s="181"/>
      <c r="Q197" s="181"/>
      <c r="R197" s="181"/>
      <c r="S197" s="182"/>
      <c r="T197" s="43" t="s">
        <v>42</v>
      </c>
      <c r="U197" s="44">
        <f>IFERROR(SUM(U196:U196),"0")</f>
        <v>0</v>
      </c>
      <c r="V197" s="44">
        <f>IFERROR(SUM(V196:V196),"0")</f>
        <v>0</v>
      </c>
      <c r="W197" s="44">
        <f>IFERROR(IF(W196="",0,W196),"0")</f>
        <v>0</v>
      </c>
      <c r="X197" s="68"/>
      <c r="Y197" s="68"/>
    </row>
    <row r="198" spans="1:52" x14ac:dyDescent="0.2">
      <c r="A198" s="183"/>
      <c r="B198" s="183"/>
      <c r="C198" s="183"/>
      <c r="D198" s="183"/>
      <c r="E198" s="183"/>
      <c r="F198" s="183"/>
      <c r="G198" s="183"/>
      <c r="H198" s="183"/>
      <c r="I198" s="183"/>
      <c r="J198" s="183"/>
      <c r="K198" s="183"/>
      <c r="L198" s="184"/>
      <c r="M198" s="180" t="s">
        <v>43</v>
      </c>
      <c r="N198" s="181"/>
      <c r="O198" s="181"/>
      <c r="P198" s="181"/>
      <c r="Q198" s="181"/>
      <c r="R198" s="181"/>
      <c r="S198" s="182"/>
      <c r="T198" s="43" t="s">
        <v>0</v>
      </c>
      <c r="U198" s="44">
        <f>IFERROR(SUMPRODUCT(U196:U196*H196:H196),"0")</f>
        <v>0</v>
      </c>
      <c r="V198" s="44">
        <f>IFERROR(SUMPRODUCT(V196:V196*H196:H196),"0")</f>
        <v>0</v>
      </c>
      <c r="W198" s="43"/>
      <c r="X198" s="68"/>
      <c r="Y198" s="68"/>
    </row>
    <row r="199" spans="1:52" ht="16.5" customHeight="1" x14ac:dyDescent="0.25">
      <c r="A199" s="200" t="s">
        <v>279</v>
      </c>
      <c r="B199" s="200"/>
      <c r="C199" s="200"/>
      <c r="D199" s="200"/>
      <c r="E199" s="200"/>
      <c r="F199" s="200"/>
      <c r="G199" s="200"/>
      <c r="H199" s="200"/>
      <c r="I199" s="200"/>
      <c r="J199" s="200"/>
      <c r="K199" s="200"/>
      <c r="L199" s="200"/>
      <c r="M199" s="200"/>
      <c r="N199" s="200"/>
      <c r="O199" s="200"/>
      <c r="P199" s="200"/>
      <c r="Q199" s="200"/>
      <c r="R199" s="200"/>
      <c r="S199" s="200"/>
      <c r="T199" s="200"/>
      <c r="U199" s="200"/>
      <c r="V199" s="200"/>
      <c r="W199" s="200"/>
      <c r="X199" s="66"/>
      <c r="Y199" s="66"/>
    </row>
    <row r="200" spans="1:52" ht="14.25" customHeight="1" x14ac:dyDescent="0.25">
      <c r="A200" s="196" t="s">
        <v>81</v>
      </c>
      <c r="B200" s="196"/>
      <c r="C200" s="196"/>
      <c r="D200" s="196"/>
      <c r="E200" s="196"/>
      <c r="F200" s="196"/>
      <c r="G200" s="196"/>
      <c r="H200" s="196"/>
      <c r="I200" s="196"/>
      <c r="J200" s="196"/>
      <c r="K200" s="196"/>
      <c r="L200" s="196"/>
      <c r="M200" s="196"/>
      <c r="N200" s="196"/>
      <c r="O200" s="196"/>
      <c r="P200" s="196"/>
      <c r="Q200" s="196"/>
      <c r="R200" s="196"/>
      <c r="S200" s="196"/>
      <c r="T200" s="196"/>
      <c r="U200" s="196"/>
      <c r="V200" s="196"/>
      <c r="W200" s="196"/>
      <c r="X200" s="67"/>
      <c r="Y200" s="67"/>
    </row>
    <row r="201" spans="1:52" ht="27" customHeight="1" x14ac:dyDescent="0.25">
      <c r="A201" s="64" t="s">
        <v>280</v>
      </c>
      <c r="B201" s="64" t="s">
        <v>281</v>
      </c>
      <c r="C201" s="37">
        <v>4301070915</v>
      </c>
      <c r="D201" s="175">
        <v>4607111035882</v>
      </c>
      <c r="E201" s="175"/>
      <c r="F201" s="63">
        <v>0.43</v>
      </c>
      <c r="G201" s="38">
        <v>16</v>
      </c>
      <c r="H201" s="63">
        <v>6.88</v>
      </c>
      <c r="I201" s="63">
        <v>7.19</v>
      </c>
      <c r="J201" s="38">
        <v>84</v>
      </c>
      <c r="K201" s="39" t="s">
        <v>84</v>
      </c>
      <c r="L201" s="38">
        <v>180</v>
      </c>
      <c r="M201" s="21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01" s="177"/>
      <c r="O201" s="177"/>
      <c r="P201" s="177"/>
      <c r="Q201" s="178"/>
      <c r="R201" s="40" t="s">
        <v>49</v>
      </c>
      <c r="S201" s="40" t="s">
        <v>49</v>
      </c>
      <c r="T201" s="41" t="s">
        <v>42</v>
      </c>
      <c r="U201" s="59">
        <v>0</v>
      </c>
      <c r="V201" s="56">
        <f>IFERROR(IF(U201="","",U201),"")</f>
        <v>0</v>
      </c>
      <c r="W201" s="42">
        <f>IFERROR(IF(U201="","",U201*0.0155),"")</f>
        <v>0</v>
      </c>
      <c r="X201" s="69" t="s">
        <v>49</v>
      </c>
      <c r="Y201" s="70" t="s">
        <v>49</v>
      </c>
      <c r="AC201" s="74"/>
      <c r="AZ201" s="148" t="s">
        <v>69</v>
      </c>
    </row>
    <row r="202" spans="1:52" ht="27" customHeight="1" x14ac:dyDescent="0.25">
      <c r="A202" s="64" t="s">
        <v>282</v>
      </c>
      <c r="B202" s="64" t="s">
        <v>283</v>
      </c>
      <c r="C202" s="37">
        <v>4301070921</v>
      </c>
      <c r="D202" s="175">
        <v>4607111035905</v>
      </c>
      <c r="E202" s="175"/>
      <c r="F202" s="63">
        <v>0.9</v>
      </c>
      <c r="G202" s="38">
        <v>8</v>
      </c>
      <c r="H202" s="63">
        <v>7.2</v>
      </c>
      <c r="I202" s="63">
        <v>7.47</v>
      </c>
      <c r="J202" s="38">
        <v>84</v>
      </c>
      <c r="K202" s="39" t="s">
        <v>84</v>
      </c>
      <c r="L202" s="38">
        <v>180</v>
      </c>
      <c r="M202" s="21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02" s="177"/>
      <c r="O202" s="177"/>
      <c r="P202" s="177"/>
      <c r="Q202" s="178"/>
      <c r="R202" s="40" t="s">
        <v>49</v>
      </c>
      <c r="S202" s="40" t="s">
        <v>49</v>
      </c>
      <c r="T202" s="41" t="s">
        <v>42</v>
      </c>
      <c r="U202" s="59">
        <v>0</v>
      </c>
      <c r="V202" s="56">
        <f>IFERROR(IF(U202="","",U202),"")</f>
        <v>0</v>
      </c>
      <c r="W202" s="42">
        <f>IFERROR(IF(U202="","",U202*0.0155),"")</f>
        <v>0</v>
      </c>
      <c r="X202" s="69" t="s">
        <v>49</v>
      </c>
      <c r="Y202" s="70" t="s">
        <v>49</v>
      </c>
      <c r="AC202" s="74"/>
      <c r="AZ202" s="149" t="s">
        <v>69</v>
      </c>
    </row>
    <row r="203" spans="1:52" ht="27" customHeight="1" x14ac:dyDescent="0.25">
      <c r="A203" s="64" t="s">
        <v>284</v>
      </c>
      <c r="B203" s="64" t="s">
        <v>285</v>
      </c>
      <c r="C203" s="37">
        <v>4301070917</v>
      </c>
      <c r="D203" s="175">
        <v>4607111035912</v>
      </c>
      <c r="E203" s="175"/>
      <c r="F203" s="63">
        <v>0.43</v>
      </c>
      <c r="G203" s="38">
        <v>16</v>
      </c>
      <c r="H203" s="63">
        <v>6.88</v>
      </c>
      <c r="I203" s="63">
        <v>7.19</v>
      </c>
      <c r="J203" s="38">
        <v>84</v>
      </c>
      <c r="K203" s="39" t="s">
        <v>84</v>
      </c>
      <c r="L203" s="38">
        <v>180</v>
      </c>
      <c r="M203" s="21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03" s="177"/>
      <c r="O203" s="177"/>
      <c r="P203" s="177"/>
      <c r="Q203" s="178"/>
      <c r="R203" s="40" t="s">
        <v>49</v>
      </c>
      <c r="S203" s="40" t="s">
        <v>49</v>
      </c>
      <c r="T203" s="41" t="s">
        <v>42</v>
      </c>
      <c r="U203" s="59">
        <v>0</v>
      </c>
      <c r="V203" s="56">
        <f>IFERROR(IF(U203="","",U203),"")</f>
        <v>0</v>
      </c>
      <c r="W203" s="42">
        <f>IFERROR(IF(U203="","",U203*0.0155),"")</f>
        <v>0</v>
      </c>
      <c r="X203" s="69" t="s">
        <v>49</v>
      </c>
      <c r="Y203" s="70" t="s">
        <v>49</v>
      </c>
      <c r="AC203" s="74"/>
      <c r="AZ203" s="150" t="s">
        <v>69</v>
      </c>
    </row>
    <row r="204" spans="1:52" ht="27" customHeight="1" x14ac:dyDescent="0.25">
      <c r="A204" s="64" t="s">
        <v>286</v>
      </c>
      <c r="B204" s="64" t="s">
        <v>287</v>
      </c>
      <c r="C204" s="37">
        <v>4301070920</v>
      </c>
      <c r="D204" s="175">
        <v>4607111035929</v>
      </c>
      <c r="E204" s="175"/>
      <c r="F204" s="63">
        <v>0.9</v>
      </c>
      <c r="G204" s="38">
        <v>8</v>
      </c>
      <c r="H204" s="63">
        <v>7.2</v>
      </c>
      <c r="I204" s="63">
        <v>7.47</v>
      </c>
      <c r="J204" s="38">
        <v>84</v>
      </c>
      <c r="K204" s="39" t="s">
        <v>84</v>
      </c>
      <c r="L204" s="38">
        <v>180</v>
      </c>
      <c r="M204" s="21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04" s="177"/>
      <c r="O204" s="177"/>
      <c r="P204" s="177"/>
      <c r="Q204" s="178"/>
      <c r="R204" s="40" t="s">
        <v>49</v>
      </c>
      <c r="S204" s="40" t="s">
        <v>49</v>
      </c>
      <c r="T204" s="41" t="s">
        <v>42</v>
      </c>
      <c r="U204" s="59">
        <v>0</v>
      </c>
      <c r="V204" s="56">
        <f>IFERROR(IF(U204="","",U204),"")</f>
        <v>0</v>
      </c>
      <c r="W204" s="42">
        <f>IFERROR(IF(U204="","",U204*0.0155),"")</f>
        <v>0</v>
      </c>
      <c r="X204" s="69" t="s">
        <v>49</v>
      </c>
      <c r="Y204" s="70" t="s">
        <v>49</v>
      </c>
      <c r="AC204" s="74"/>
      <c r="AZ204" s="151" t="s">
        <v>69</v>
      </c>
    </row>
    <row r="205" spans="1:52" x14ac:dyDescent="0.2">
      <c r="A205" s="183"/>
      <c r="B205" s="183"/>
      <c r="C205" s="183"/>
      <c r="D205" s="183"/>
      <c r="E205" s="183"/>
      <c r="F205" s="183"/>
      <c r="G205" s="183"/>
      <c r="H205" s="183"/>
      <c r="I205" s="183"/>
      <c r="J205" s="183"/>
      <c r="K205" s="183"/>
      <c r="L205" s="184"/>
      <c r="M205" s="180" t="s">
        <v>43</v>
      </c>
      <c r="N205" s="181"/>
      <c r="O205" s="181"/>
      <c r="P205" s="181"/>
      <c r="Q205" s="181"/>
      <c r="R205" s="181"/>
      <c r="S205" s="182"/>
      <c r="T205" s="43" t="s">
        <v>42</v>
      </c>
      <c r="U205" s="44">
        <f>IFERROR(SUM(U201:U204),"0")</f>
        <v>0</v>
      </c>
      <c r="V205" s="44">
        <f>IFERROR(SUM(V201:V204),"0")</f>
        <v>0</v>
      </c>
      <c r="W205" s="44">
        <f>IFERROR(IF(W201="",0,W201),"0")+IFERROR(IF(W202="",0,W202),"0")+IFERROR(IF(W203="",0,W203),"0")+IFERROR(IF(W204="",0,W204),"0")</f>
        <v>0</v>
      </c>
      <c r="X205" s="68"/>
      <c r="Y205" s="68"/>
    </row>
    <row r="206" spans="1:52" x14ac:dyDescent="0.2">
      <c r="A206" s="183"/>
      <c r="B206" s="183"/>
      <c r="C206" s="183"/>
      <c r="D206" s="183"/>
      <c r="E206" s="183"/>
      <c r="F206" s="183"/>
      <c r="G206" s="183"/>
      <c r="H206" s="183"/>
      <c r="I206" s="183"/>
      <c r="J206" s="183"/>
      <c r="K206" s="183"/>
      <c r="L206" s="184"/>
      <c r="M206" s="180" t="s">
        <v>43</v>
      </c>
      <c r="N206" s="181"/>
      <c r="O206" s="181"/>
      <c r="P206" s="181"/>
      <c r="Q206" s="181"/>
      <c r="R206" s="181"/>
      <c r="S206" s="182"/>
      <c r="T206" s="43" t="s">
        <v>0</v>
      </c>
      <c r="U206" s="44">
        <f>IFERROR(SUMPRODUCT(U201:U204*H201:H204),"0")</f>
        <v>0</v>
      </c>
      <c r="V206" s="44">
        <f>IFERROR(SUMPRODUCT(V201:V204*H201:H204),"0")</f>
        <v>0</v>
      </c>
      <c r="W206" s="43"/>
      <c r="X206" s="68"/>
      <c r="Y206" s="68"/>
    </row>
    <row r="207" spans="1:52" ht="16.5" customHeight="1" x14ac:dyDescent="0.25">
      <c r="A207" s="200" t="s">
        <v>288</v>
      </c>
      <c r="B207" s="200"/>
      <c r="C207" s="200"/>
      <c r="D207" s="200"/>
      <c r="E207" s="200"/>
      <c r="F207" s="200"/>
      <c r="G207" s="200"/>
      <c r="H207" s="200"/>
      <c r="I207" s="200"/>
      <c r="J207" s="200"/>
      <c r="K207" s="200"/>
      <c r="L207" s="200"/>
      <c r="M207" s="200"/>
      <c r="N207" s="200"/>
      <c r="O207" s="200"/>
      <c r="P207" s="200"/>
      <c r="Q207" s="200"/>
      <c r="R207" s="200"/>
      <c r="S207" s="200"/>
      <c r="T207" s="200"/>
      <c r="U207" s="200"/>
      <c r="V207" s="200"/>
      <c r="W207" s="200"/>
      <c r="X207" s="66"/>
      <c r="Y207" s="66"/>
    </row>
    <row r="208" spans="1:52" ht="14.25" customHeight="1" x14ac:dyDescent="0.25">
      <c r="A208" s="196" t="s">
        <v>265</v>
      </c>
      <c r="B208" s="196"/>
      <c r="C208" s="196"/>
      <c r="D208" s="196"/>
      <c r="E208" s="196"/>
      <c r="F208" s="196"/>
      <c r="G208" s="196"/>
      <c r="H208" s="196"/>
      <c r="I208" s="196"/>
      <c r="J208" s="196"/>
      <c r="K208" s="196"/>
      <c r="L208" s="196"/>
      <c r="M208" s="196"/>
      <c r="N208" s="196"/>
      <c r="O208" s="196"/>
      <c r="P208" s="196"/>
      <c r="Q208" s="196"/>
      <c r="R208" s="196"/>
      <c r="S208" s="196"/>
      <c r="T208" s="196"/>
      <c r="U208" s="196"/>
      <c r="V208" s="196"/>
      <c r="W208" s="196"/>
      <c r="X208" s="67"/>
      <c r="Y208" s="67"/>
    </row>
    <row r="209" spans="1:52" ht="27" customHeight="1" x14ac:dyDescent="0.25">
      <c r="A209" s="64" t="s">
        <v>289</v>
      </c>
      <c r="B209" s="64" t="s">
        <v>290</v>
      </c>
      <c r="C209" s="37">
        <v>4301051320</v>
      </c>
      <c r="D209" s="175">
        <v>4680115881334</v>
      </c>
      <c r="E209" s="175"/>
      <c r="F209" s="63">
        <v>0.33</v>
      </c>
      <c r="G209" s="38">
        <v>6</v>
      </c>
      <c r="H209" s="63">
        <v>1.98</v>
      </c>
      <c r="I209" s="63">
        <v>2.27</v>
      </c>
      <c r="J209" s="38">
        <v>156</v>
      </c>
      <c r="K209" s="39" t="s">
        <v>270</v>
      </c>
      <c r="L209" s="38">
        <v>365</v>
      </c>
      <c r="M209" s="209" t="s">
        <v>291</v>
      </c>
      <c r="N209" s="177"/>
      <c r="O209" s="177"/>
      <c r="P209" s="177"/>
      <c r="Q209" s="178"/>
      <c r="R209" s="40" t="s">
        <v>49</v>
      </c>
      <c r="S209" s="40" t="s">
        <v>49</v>
      </c>
      <c r="T209" s="41" t="s">
        <v>42</v>
      </c>
      <c r="U209" s="59">
        <v>0</v>
      </c>
      <c r="V209" s="56">
        <f>IFERROR(IF(U209="","",U209),"")</f>
        <v>0</v>
      </c>
      <c r="W209" s="42">
        <f>IFERROR(IF(U209="","",U209*0.00753),"")</f>
        <v>0</v>
      </c>
      <c r="X209" s="69" t="s">
        <v>49</v>
      </c>
      <c r="Y209" s="70" t="s">
        <v>49</v>
      </c>
      <c r="AC209" s="74"/>
      <c r="AZ209" s="152" t="s">
        <v>269</v>
      </c>
    </row>
    <row r="210" spans="1:52" x14ac:dyDescent="0.2">
      <c r="A210" s="183"/>
      <c r="B210" s="183"/>
      <c r="C210" s="183"/>
      <c r="D210" s="183"/>
      <c r="E210" s="183"/>
      <c r="F210" s="183"/>
      <c r="G210" s="183"/>
      <c r="H210" s="183"/>
      <c r="I210" s="183"/>
      <c r="J210" s="183"/>
      <c r="K210" s="183"/>
      <c r="L210" s="184"/>
      <c r="M210" s="180" t="s">
        <v>43</v>
      </c>
      <c r="N210" s="181"/>
      <c r="O210" s="181"/>
      <c r="P210" s="181"/>
      <c r="Q210" s="181"/>
      <c r="R210" s="181"/>
      <c r="S210" s="182"/>
      <c r="T210" s="43" t="s">
        <v>42</v>
      </c>
      <c r="U210" s="44">
        <f>IFERROR(SUM(U209:U209),"0")</f>
        <v>0</v>
      </c>
      <c r="V210" s="44">
        <f>IFERROR(SUM(V209:V209),"0")</f>
        <v>0</v>
      </c>
      <c r="W210" s="44">
        <f>IFERROR(IF(W209="",0,W209),"0")</f>
        <v>0</v>
      </c>
      <c r="X210" s="68"/>
      <c r="Y210" s="68"/>
    </row>
    <row r="211" spans="1:52" x14ac:dyDescent="0.2">
      <c r="A211" s="183"/>
      <c r="B211" s="183"/>
      <c r="C211" s="183"/>
      <c r="D211" s="183"/>
      <c r="E211" s="183"/>
      <c r="F211" s="183"/>
      <c r="G211" s="183"/>
      <c r="H211" s="183"/>
      <c r="I211" s="183"/>
      <c r="J211" s="183"/>
      <c r="K211" s="183"/>
      <c r="L211" s="184"/>
      <c r="M211" s="180" t="s">
        <v>43</v>
      </c>
      <c r="N211" s="181"/>
      <c r="O211" s="181"/>
      <c r="P211" s="181"/>
      <c r="Q211" s="181"/>
      <c r="R211" s="181"/>
      <c r="S211" s="182"/>
      <c r="T211" s="43" t="s">
        <v>0</v>
      </c>
      <c r="U211" s="44">
        <f>IFERROR(SUMPRODUCT(U209:U209*H209:H209),"0")</f>
        <v>0</v>
      </c>
      <c r="V211" s="44">
        <f>IFERROR(SUMPRODUCT(V209:V209*H209:H209),"0")</f>
        <v>0</v>
      </c>
      <c r="W211" s="43"/>
      <c r="X211" s="68"/>
      <c r="Y211" s="68"/>
    </row>
    <row r="212" spans="1:52" ht="16.5" customHeight="1" x14ac:dyDescent="0.25">
      <c r="A212" s="200" t="s">
        <v>292</v>
      </c>
      <c r="B212" s="200"/>
      <c r="C212" s="200"/>
      <c r="D212" s="200"/>
      <c r="E212" s="200"/>
      <c r="F212" s="200"/>
      <c r="G212" s="200"/>
      <c r="H212" s="200"/>
      <c r="I212" s="200"/>
      <c r="J212" s="200"/>
      <c r="K212" s="200"/>
      <c r="L212" s="200"/>
      <c r="M212" s="200"/>
      <c r="N212" s="200"/>
      <c r="O212" s="200"/>
      <c r="P212" s="200"/>
      <c r="Q212" s="200"/>
      <c r="R212" s="200"/>
      <c r="S212" s="200"/>
      <c r="T212" s="200"/>
      <c r="U212" s="200"/>
      <c r="V212" s="200"/>
      <c r="W212" s="200"/>
      <c r="X212" s="66"/>
      <c r="Y212" s="66"/>
    </row>
    <row r="213" spans="1:52" ht="14.25" customHeight="1" x14ac:dyDescent="0.25">
      <c r="A213" s="196" t="s">
        <v>81</v>
      </c>
      <c r="B213" s="196"/>
      <c r="C213" s="196"/>
      <c r="D213" s="196"/>
      <c r="E213" s="196"/>
      <c r="F213" s="196"/>
      <c r="G213" s="196"/>
      <c r="H213" s="196"/>
      <c r="I213" s="196"/>
      <c r="J213" s="196"/>
      <c r="K213" s="196"/>
      <c r="L213" s="196"/>
      <c r="M213" s="196"/>
      <c r="N213" s="196"/>
      <c r="O213" s="196"/>
      <c r="P213" s="196"/>
      <c r="Q213" s="196"/>
      <c r="R213" s="196"/>
      <c r="S213" s="196"/>
      <c r="T213" s="196"/>
      <c r="U213" s="196"/>
      <c r="V213" s="196"/>
      <c r="W213" s="196"/>
      <c r="X213" s="67"/>
      <c r="Y213" s="67"/>
    </row>
    <row r="214" spans="1:52" ht="16.5" customHeight="1" x14ac:dyDescent="0.25">
      <c r="A214" s="64" t="s">
        <v>293</v>
      </c>
      <c r="B214" s="64" t="s">
        <v>294</v>
      </c>
      <c r="C214" s="37">
        <v>4301070874</v>
      </c>
      <c r="D214" s="175">
        <v>4607111035332</v>
      </c>
      <c r="E214" s="175"/>
      <c r="F214" s="63">
        <v>0.43</v>
      </c>
      <c r="G214" s="38">
        <v>16</v>
      </c>
      <c r="H214" s="63">
        <v>6.88</v>
      </c>
      <c r="I214" s="63">
        <v>7.2060000000000004</v>
      </c>
      <c r="J214" s="38">
        <v>84</v>
      </c>
      <c r="K214" s="39" t="s">
        <v>84</v>
      </c>
      <c r="L214" s="38">
        <v>180</v>
      </c>
      <c r="M214" s="207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14" s="177"/>
      <c r="O214" s="177"/>
      <c r="P214" s="177"/>
      <c r="Q214" s="178"/>
      <c r="R214" s="40" t="s">
        <v>49</v>
      </c>
      <c r="S214" s="40" t="s">
        <v>49</v>
      </c>
      <c r="T214" s="41" t="s">
        <v>42</v>
      </c>
      <c r="U214" s="59">
        <v>0</v>
      </c>
      <c r="V214" s="56">
        <f>IFERROR(IF(U214="","",U214),"")</f>
        <v>0</v>
      </c>
      <c r="W214" s="42">
        <f>IFERROR(IF(U214="","",U214*0.0155),"")</f>
        <v>0</v>
      </c>
      <c r="X214" s="69" t="s">
        <v>49</v>
      </c>
      <c r="Y214" s="70" t="s">
        <v>49</v>
      </c>
      <c r="AC214" s="74"/>
      <c r="AZ214" s="153" t="s">
        <v>69</v>
      </c>
    </row>
    <row r="215" spans="1:52" ht="16.5" customHeight="1" x14ac:dyDescent="0.25">
      <c r="A215" s="64" t="s">
        <v>295</v>
      </c>
      <c r="B215" s="64" t="s">
        <v>296</v>
      </c>
      <c r="C215" s="37">
        <v>4301070873</v>
      </c>
      <c r="D215" s="175">
        <v>4607111035080</v>
      </c>
      <c r="E215" s="175"/>
      <c r="F215" s="63">
        <v>0.9</v>
      </c>
      <c r="G215" s="38">
        <v>8</v>
      </c>
      <c r="H215" s="63">
        <v>7.2</v>
      </c>
      <c r="I215" s="63">
        <v>7.47</v>
      </c>
      <c r="J215" s="38">
        <v>84</v>
      </c>
      <c r="K215" s="39" t="s">
        <v>84</v>
      </c>
      <c r="L215" s="38">
        <v>180</v>
      </c>
      <c r="M215" s="208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15" s="177"/>
      <c r="O215" s="177"/>
      <c r="P215" s="177"/>
      <c r="Q215" s="178"/>
      <c r="R215" s="40" t="s">
        <v>49</v>
      </c>
      <c r="S215" s="40" t="s">
        <v>49</v>
      </c>
      <c r="T215" s="41" t="s">
        <v>42</v>
      </c>
      <c r="U215" s="59">
        <v>0</v>
      </c>
      <c r="V215" s="56">
        <f>IFERROR(IF(U215="","",U215),"")</f>
        <v>0</v>
      </c>
      <c r="W215" s="42">
        <f>IFERROR(IF(U215="","",U215*0.0155),"")</f>
        <v>0</v>
      </c>
      <c r="X215" s="69" t="s">
        <v>49</v>
      </c>
      <c r="Y215" s="70" t="s">
        <v>49</v>
      </c>
      <c r="AC215" s="74"/>
      <c r="AZ215" s="154" t="s">
        <v>69</v>
      </c>
    </row>
    <row r="216" spans="1:52" x14ac:dyDescent="0.2">
      <c r="A216" s="183"/>
      <c r="B216" s="183"/>
      <c r="C216" s="183"/>
      <c r="D216" s="183"/>
      <c r="E216" s="183"/>
      <c r="F216" s="183"/>
      <c r="G216" s="183"/>
      <c r="H216" s="183"/>
      <c r="I216" s="183"/>
      <c r="J216" s="183"/>
      <c r="K216" s="183"/>
      <c r="L216" s="184"/>
      <c r="M216" s="180" t="s">
        <v>43</v>
      </c>
      <c r="N216" s="181"/>
      <c r="O216" s="181"/>
      <c r="P216" s="181"/>
      <c r="Q216" s="181"/>
      <c r="R216" s="181"/>
      <c r="S216" s="182"/>
      <c r="T216" s="43" t="s">
        <v>42</v>
      </c>
      <c r="U216" s="44">
        <f>IFERROR(SUM(U214:U215),"0")</f>
        <v>0</v>
      </c>
      <c r="V216" s="44">
        <f>IFERROR(SUM(V214:V215),"0")</f>
        <v>0</v>
      </c>
      <c r="W216" s="44">
        <f>IFERROR(IF(W214="",0,W214),"0")+IFERROR(IF(W215="",0,W215),"0")</f>
        <v>0</v>
      </c>
      <c r="X216" s="68"/>
      <c r="Y216" s="68"/>
    </row>
    <row r="217" spans="1:52" x14ac:dyDescent="0.2">
      <c r="A217" s="183"/>
      <c r="B217" s="183"/>
      <c r="C217" s="183"/>
      <c r="D217" s="183"/>
      <c r="E217" s="183"/>
      <c r="F217" s="183"/>
      <c r="G217" s="183"/>
      <c r="H217" s="183"/>
      <c r="I217" s="183"/>
      <c r="J217" s="183"/>
      <c r="K217" s="183"/>
      <c r="L217" s="184"/>
      <c r="M217" s="180" t="s">
        <v>43</v>
      </c>
      <c r="N217" s="181"/>
      <c r="O217" s="181"/>
      <c r="P217" s="181"/>
      <c r="Q217" s="181"/>
      <c r="R217" s="181"/>
      <c r="S217" s="182"/>
      <c r="T217" s="43" t="s">
        <v>0</v>
      </c>
      <c r="U217" s="44">
        <f>IFERROR(SUMPRODUCT(U214:U215*H214:H215),"0")</f>
        <v>0</v>
      </c>
      <c r="V217" s="44">
        <f>IFERROR(SUMPRODUCT(V214:V215*H214:H215),"0")</f>
        <v>0</v>
      </c>
      <c r="W217" s="43"/>
      <c r="X217" s="68"/>
      <c r="Y217" s="68"/>
    </row>
    <row r="218" spans="1:52" ht="27.75" customHeight="1" x14ac:dyDescent="0.2">
      <c r="A218" s="203" t="s">
        <v>297</v>
      </c>
      <c r="B218" s="203"/>
      <c r="C218" s="203"/>
      <c r="D218" s="203"/>
      <c r="E218" s="203"/>
      <c r="F218" s="203"/>
      <c r="G218" s="203"/>
      <c r="H218" s="203"/>
      <c r="I218" s="203"/>
      <c r="J218" s="203"/>
      <c r="K218" s="203"/>
      <c r="L218" s="203"/>
      <c r="M218" s="203"/>
      <c r="N218" s="203"/>
      <c r="O218" s="203"/>
      <c r="P218" s="203"/>
      <c r="Q218" s="203"/>
      <c r="R218" s="203"/>
      <c r="S218" s="203"/>
      <c r="T218" s="203"/>
      <c r="U218" s="203"/>
      <c r="V218" s="203"/>
      <c r="W218" s="203"/>
      <c r="X218" s="55"/>
      <c r="Y218" s="55"/>
    </row>
    <row r="219" spans="1:52" ht="16.5" customHeight="1" x14ac:dyDescent="0.25">
      <c r="A219" s="200" t="s">
        <v>298</v>
      </c>
      <c r="B219" s="200"/>
      <c r="C219" s="200"/>
      <c r="D219" s="200"/>
      <c r="E219" s="200"/>
      <c r="F219" s="200"/>
      <c r="G219" s="200"/>
      <c r="H219" s="200"/>
      <c r="I219" s="200"/>
      <c r="J219" s="200"/>
      <c r="K219" s="200"/>
      <c r="L219" s="200"/>
      <c r="M219" s="200"/>
      <c r="N219" s="200"/>
      <c r="O219" s="200"/>
      <c r="P219" s="200"/>
      <c r="Q219" s="200"/>
      <c r="R219" s="200"/>
      <c r="S219" s="200"/>
      <c r="T219" s="200"/>
      <c r="U219" s="200"/>
      <c r="V219" s="200"/>
      <c r="W219" s="200"/>
      <c r="X219" s="66"/>
      <c r="Y219" s="66"/>
    </row>
    <row r="220" spans="1:52" ht="14.25" customHeight="1" x14ac:dyDescent="0.25">
      <c r="A220" s="196" t="s">
        <v>81</v>
      </c>
      <c r="B220" s="196"/>
      <c r="C220" s="196"/>
      <c r="D220" s="196"/>
      <c r="E220" s="196"/>
      <c r="F220" s="196"/>
      <c r="G220" s="196"/>
      <c r="H220" s="196"/>
      <c r="I220" s="196"/>
      <c r="J220" s="196"/>
      <c r="K220" s="196"/>
      <c r="L220" s="196"/>
      <c r="M220" s="196"/>
      <c r="N220" s="196"/>
      <c r="O220" s="196"/>
      <c r="P220" s="196"/>
      <c r="Q220" s="196"/>
      <c r="R220" s="196"/>
      <c r="S220" s="196"/>
      <c r="T220" s="196"/>
      <c r="U220" s="196"/>
      <c r="V220" s="196"/>
      <c r="W220" s="196"/>
      <c r="X220" s="67"/>
      <c r="Y220" s="67"/>
    </row>
    <row r="221" spans="1:52" ht="27" customHeight="1" x14ac:dyDescent="0.25">
      <c r="A221" s="64" t="s">
        <v>299</v>
      </c>
      <c r="B221" s="64" t="s">
        <v>300</v>
      </c>
      <c r="C221" s="37">
        <v>4301070941</v>
      </c>
      <c r="D221" s="175">
        <v>4607111036162</v>
      </c>
      <c r="E221" s="175"/>
      <c r="F221" s="63">
        <v>0.8</v>
      </c>
      <c r="G221" s="38">
        <v>8</v>
      </c>
      <c r="H221" s="63">
        <v>6.4</v>
      </c>
      <c r="I221" s="63">
        <v>6.6811999999999996</v>
      </c>
      <c r="J221" s="38">
        <v>84</v>
      </c>
      <c r="K221" s="39" t="s">
        <v>84</v>
      </c>
      <c r="L221" s="38">
        <v>90</v>
      </c>
      <c r="M221" s="206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N221" s="177"/>
      <c r="O221" s="177"/>
      <c r="P221" s="177"/>
      <c r="Q221" s="178"/>
      <c r="R221" s="40" t="s">
        <v>49</v>
      </c>
      <c r="S221" s="40" t="s">
        <v>49</v>
      </c>
      <c r="T221" s="41" t="s">
        <v>42</v>
      </c>
      <c r="U221" s="59">
        <v>0</v>
      </c>
      <c r="V221" s="56">
        <f>IFERROR(IF(U221="","",U221),"")</f>
        <v>0</v>
      </c>
      <c r="W221" s="42">
        <f>IFERROR(IF(U221="","",U221*0.0155),"")</f>
        <v>0</v>
      </c>
      <c r="X221" s="69" t="s">
        <v>49</v>
      </c>
      <c r="Y221" s="70" t="s">
        <v>49</v>
      </c>
      <c r="AC221" s="74"/>
      <c r="AZ221" s="155" t="s">
        <v>69</v>
      </c>
    </row>
    <row r="222" spans="1:52" x14ac:dyDescent="0.2">
      <c r="A222" s="183"/>
      <c r="B222" s="183"/>
      <c r="C222" s="183"/>
      <c r="D222" s="183"/>
      <c r="E222" s="183"/>
      <c r="F222" s="183"/>
      <c r="G222" s="183"/>
      <c r="H222" s="183"/>
      <c r="I222" s="183"/>
      <c r="J222" s="183"/>
      <c r="K222" s="183"/>
      <c r="L222" s="184"/>
      <c r="M222" s="180" t="s">
        <v>43</v>
      </c>
      <c r="N222" s="181"/>
      <c r="O222" s="181"/>
      <c r="P222" s="181"/>
      <c r="Q222" s="181"/>
      <c r="R222" s="181"/>
      <c r="S222" s="182"/>
      <c r="T222" s="43" t="s">
        <v>42</v>
      </c>
      <c r="U222" s="44">
        <f>IFERROR(SUM(U221:U221),"0")</f>
        <v>0</v>
      </c>
      <c r="V222" s="44">
        <f>IFERROR(SUM(V221:V221),"0")</f>
        <v>0</v>
      </c>
      <c r="W222" s="44">
        <f>IFERROR(IF(W221="",0,W221),"0")</f>
        <v>0</v>
      </c>
      <c r="X222" s="68"/>
      <c r="Y222" s="68"/>
    </row>
    <row r="223" spans="1:52" x14ac:dyDescent="0.2">
      <c r="A223" s="183"/>
      <c r="B223" s="183"/>
      <c r="C223" s="183"/>
      <c r="D223" s="183"/>
      <c r="E223" s="183"/>
      <c r="F223" s="183"/>
      <c r="G223" s="183"/>
      <c r="H223" s="183"/>
      <c r="I223" s="183"/>
      <c r="J223" s="183"/>
      <c r="K223" s="183"/>
      <c r="L223" s="184"/>
      <c r="M223" s="180" t="s">
        <v>43</v>
      </c>
      <c r="N223" s="181"/>
      <c r="O223" s="181"/>
      <c r="P223" s="181"/>
      <c r="Q223" s="181"/>
      <c r="R223" s="181"/>
      <c r="S223" s="182"/>
      <c r="T223" s="43" t="s">
        <v>0</v>
      </c>
      <c r="U223" s="44">
        <f>IFERROR(SUMPRODUCT(U221:U221*H221:H221),"0")</f>
        <v>0</v>
      </c>
      <c r="V223" s="44">
        <f>IFERROR(SUMPRODUCT(V221:V221*H221:H221),"0")</f>
        <v>0</v>
      </c>
      <c r="W223" s="43"/>
      <c r="X223" s="68"/>
      <c r="Y223" s="68"/>
    </row>
    <row r="224" spans="1:52" ht="27.75" customHeight="1" x14ac:dyDescent="0.2">
      <c r="A224" s="203" t="s">
        <v>301</v>
      </c>
      <c r="B224" s="203"/>
      <c r="C224" s="203"/>
      <c r="D224" s="203"/>
      <c r="E224" s="203"/>
      <c r="F224" s="203"/>
      <c r="G224" s="203"/>
      <c r="H224" s="203"/>
      <c r="I224" s="203"/>
      <c r="J224" s="203"/>
      <c r="K224" s="203"/>
      <c r="L224" s="203"/>
      <c r="M224" s="203"/>
      <c r="N224" s="203"/>
      <c r="O224" s="203"/>
      <c r="P224" s="203"/>
      <c r="Q224" s="203"/>
      <c r="R224" s="203"/>
      <c r="S224" s="203"/>
      <c r="T224" s="203"/>
      <c r="U224" s="203"/>
      <c r="V224" s="203"/>
      <c r="W224" s="203"/>
      <c r="X224" s="55"/>
      <c r="Y224" s="55"/>
    </row>
    <row r="225" spans="1:52" ht="16.5" customHeight="1" x14ac:dyDescent="0.25">
      <c r="A225" s="200" t="s">
        <v>302</v>
      </c>
      <c r="B225" s="200"/>
      <c r="C225" s="200"/>
      <c r="D225" s="200"/>
      <c r="E225" s="200"/>
      <c r="F225" s="200"/>
      <c r="G225" s="200"/>
      <c r="H225" s="200"/>
      <c r="I225" s="200"/>
      <c r="J225" s="200"/>
      <c r="K225" s="200"/>
      <c r="L225" s="200"/>
      <c r="M225" s="200"/>
      <c r="N225" s="200"/>
      <c r="O225" s="200"/>
      <c r="P225" s="200"/>
      <c r="Q225" s="200"/>
      <c r="R225" s="200"/>
      <c r="S225" s="200"/>
      <c r="T225" s="200"/>
      <c r="U225" s="200"/>
      <c r="V225" s="200"/>
      <c r="W225" s="200"/>
      <c r="X225" s="66"/>
      <c r="Y225" s="66"/>
    </row>
    <row r="226" spans="1:52" ht="14.25" customHeight="1" x14ac:dyDescent="0.25">
      <c r="A226" s="196" t="s">
        <v>81</v>
      </c>
      <c r="B226" s="196"/>
      <c r="C226" s="196"/>
      <c r="D226" s="196"/>
      <c r="E226" s="196"/>
      <c r="F226" s="196"/>
      <c r="G226" s="196"/>
      <c r="H226" s="196"/>
      <c r="I226" s="196"/>
      <c r="J226" s="196"/>
      <c r="K226" s="196"/>
      <c r="L226" s="196"/>
      <c r="M226" s="196"/>
      <c r="N226" s="196"/>
      <c r="O226" s="196"/>
      <c r="P226" s="196"/>
      <c r="Q226" s="196"/>
      <c r="R226" s="196"/>
      <c r="S226" s="196"/>
      <c r="T226" s="196"/>
      <c r="U226" s="196"/>
      <c r="V226" s="196"/>
      <c r="W226" s="196"/>
      <c r="X226" s="67"/>
      <c r="Y226" s="67"/>
    </row>
    <row r="227" spans="1:52" ht="27" customHeight="1" x14ac:dyDescent="0.25">
      <c r="A227" s="64" t="s">
        <v>303</v>
      </c>
      <c r="B227" s="64" t="s">
        <v>304</v>
      </c>
      <c r="C227" s="37">
        <v>4301070882</v>
      </c>
      <c r="D227" s="175">
        <v>4607111035899</v>
      </c>
      <c r="E227" s="175"/>
      <c r="F227" s="63">
        <v>1</v>
      </c>
      <c r="G227" s="38">
        <v>5</v>
      </c>
      <c r="H227" s="63">
        <v>5</v>
      </c>
      <c r="I227" s="63">
        <v>5.2619999999999996</v>
      </c>
      <c r="J227" s="38">
        <v>84</v>
      </c>
      <c r="K227" s="39" t="s">
        <v>84</v>
      </c>
      <c r="L227" s="38">
        <v>120</v>
      </c>
      <c r="M227" s="205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27" s="177"/>
      <c r="O227" s="177"/>
      <c r="P227" s="177"/>
      <c r="Q227" s="178"/>
      <c r="R227" s="40" t="s">
        <v>49</v>
      </c>
      <c r="S227" s="40" t="s">
        <v>49</v>
      </c>
      <c r="T227" s="41" t="s">
        <v>42</v>
      </c>
      <c r="U227" s="59">
        <v>0</v>
      </c>
      <c r="V227" s="56">
        <f>IFERROR(IF(U227="","",U227),"")</f>
        <v>0</v>
      </c>
      <c r="W227" s="42">
        <f>IFERROR(IF(U227="","",U227*0.0155),"")</f>
        <v>0</v>
      </c>
      <c r="X227" s="69" t="s">
        <v>49</v>
      </c>
      <c r="Y227" s="70" t="s">
        <v>49</v>
      </c>
      <c r="AC227" s="74"/>
      <c r="AZ227" s="156" t="s">
        <v>69</v>
      </c>
    </row>
    <row r="228" spans="1:52" x14ac:dyDescent="0.2">
      <c r="A228" s="183"/>
      <c r="B228" s="183"/>
      <c r="C228" s="183"/>
      <c r="D228" s="183"/>
      <c r="E228" s="183"/>
      <c r="F228" s="183"/>
      <c r="G228" s="183"/>
      <c r="H228" s="183"/>
      <c r="I228" s="183"/>
      <c r="J228" s="183"/>
      <c r="K228" s="183"/>
      <c r="L228" s="184"/>
      <c r="M228" s="180" t="s">
        <v>43</v>
      </c>
      <c r="N228" s="181"/>
      <c r="O228" s="181"/>
      <c r="P228" s="181"/>
      <c r="Q228" s="181"/>
      <c r="R228" s="181"/>
      <c r="S228" s="182"/>
      <c r="T228" s="43" t="s">
        <v>42</v>
      </c>
      <c r="U228" s="44">
        <f>IFERROR(SUM(U227:U227),"0")</f>
        <v>0</v>
      </c>
      <c r="V228" s="44">
        <f>IFERROR(SUM(V227:V227),"0")</f>
        <v>0</v>
      </c>
      <c r="W228" s="44">
        <f>IFERROR(IF(W227="",0,W227),"0")</f>
        <v>0</v>
      </c>
      <c r="X228" s="68"/>
      <c r="Y228" s="68"/>
    </row>
    <row r="229" spans="1:52" x14ac:dyDescent="0.2">
      <c r="A229" s="183"/>
      <c r="B229" s="183"/>
      <c r="C229" s="183"/>
      <c r="D229" s="183"/>
      <c r="E229" s="183"/>
      <c r="F229" s="183"/>
      <c r="G229" s="183"/>
      <c r="H229" s="183"/>
      <c r="I229" s="183"/>
      <c r="J229" s="183"/>
      <c r="K229" s="183"/>
      <c r="L229" s="184"/>
      <c r="M229" s="180" t="s">
        <v>43</v>
      </c>
      <c r="N229" s="181"/>
      <c r="O229" s="181"/>
      <c r="P229" s="181"/>
      <c r="Q229" s="181"/>
      <c r="R229" s="181"/>
      <c r="S229" s="182"/>
      <c r="T229" s="43" t="s">
        <v>0</v>
      </c>
      <c r="U229" s="44">
        <f>IFERROR(SUMPRODUCT(U227:U227*H227:H227),"0")</f>
        <v>0</v>
      </c>
      <c r="V229" s="44">
        <f>IFERROR(SUMPRODUCT(V227:V227*H227:H227),"0")</f>
        <v>0</v>
      </c>
      <c r="W229" s="43"/>
      <c r="X229" s="68"/>
      <c r="Y229" s="68"/>
    </row>
    <row r="230" spans="1:52" ht="16.5" customHeight="1" x14ac:dyDescent="0.25">
      <c r="A230" s="200" t="s">
        <v>305</v>
      </c>
      <c r="B230" s="200"/>
      <c r="C230" s="200"/>
      <c r="D230" s="200"/>
      <c r="E230" s="200"/>
      <c r="F230" s="200"/>
      <c r="G230" s="200"/>
      <c r="H230" s="200"/>
      <c r="I230" s="200"/>
      <c r="J230" s="200"/>
      <c r="K230" s="200"/>
      <c r="L230" s="200"/>
      <c r="M230" s="200"/>
      <c r="N230" s="200"/>
      <c r="O230" s="200"/>
      <c r="P230" s="200"/>
      <c r="Q230" s="200"/>
      <c r="R230" s="200"/>
      <c r="S230" s="200"/>
      <c r="T230" s="200"/>
      <c r="U230" s="200"/>
      <c r="V230" s="200"/>
      <c r="W230" s="200"/>
      <c r="X230" s="66"/>
      <c r="Y230" s="66"/>
    </row>
    <row r="231" spans="1:52" ht="14.25" customHeight="1" x14ac:dyDescent="0.25">
      <c r="A231" s="196" t="s">
        <v>81</v>
      </c>
      <c r="B231" s="196"/>
      <c r="C231" s="196"/>
      <c r="D231" s="196"/>
      <c r="E231" s="196"/>
      <c r="F231" s="196"/>
      <c r="G231" s="196"/>
      <c r="H231" s="196"/>
      <c r="I231" s="196"/>
      <c r="J231" s="196"/>
      <c r="K231" s="196"/>
      <c r="L231" s="196"/>
      <c r="M231" s="196"/>
      <c r="N231" s="196"/>
      <c r="O231" s="196"/>
      <c r="P231" s="196"/>
      <c r="Q231" s="196"/>
      <c r="R231" s="196"/>
      <c r="S231" s="196"/>
      <c r="T231" s="196"/>
      <c r="U231" s="196"/>
      <c r="V231" s="196"/>
      <c r="W231" s="196"/>
      <c r="X231" s="67"/>
      <c r="Y231" s="67"/>
    </row>
    <row r="232" spans="1:52" ht="27" customHeight="1" x14ac:dyDescent="0.25">
      <c r="A232" s="64" t="s">
        <v>306</v>
      </c>
      <c r="B232" s="64" t="s">
        <v>307</v>
      </c>
      <c r="C232" s="37">
        <v>4301070870</v>
      </c>
      <c r="D232" s="175">
        <v>4607111036711</v>
      </c>
      <c r="E232" s="175"/>
      <c r="F232" s="63">
        <v>0.8</v>
      </c>
      <c r="G232" s="38">
        <v>8</v>
      </c>
      <c r="H232" s="63">
        <v>6.4</v>
      </c>
      <c r="I232" s="63">
        <v>6.67</v>
      </c>
      <c r="J232" s="38">
        <v>84</v>
      </c>
      <c r="K232" s="39" t="s">
        <v>84</v>
      </c>
      <c r="L232" s="38">
        <v>90</v>
      </c>
      <c r="M232" s="202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32" s="177"/>
      <c r="O232" s="177"/>
      <c r="P232" s="177"/>
      <c r="Q232" s="178"/>
      <c r="R232" s="40" t="s">
        <v>49</v>
      </c>
      <c r="S232" s="40" t="s">
        <v>49</v>
      </c>
      <c r="T232" s="41" t="s">
        <v>42</v>
      </c>
      <c r="U232" s="59">
        <v>0</v>
      </c>
      <c r="V232" s="56">
        <f>IFERROR(IF(U232="","",U232),"")</f>
        <v>0</v>
      </c>
      <c r="W232" s="42">
        <f>IFERROR(IF(U232="","",U232*0.0155),"")</f>
        <v>0</v>
      </c>
      <c r="X232" s="69" t="s">
        <v>49</v>
      </c>
      <c r="Y232" s="70" t="s">
        <v>49</v>
      </c>
      <c r="AC232" s="74"/>
      <c r="AZ232" s="157" t="s">
        <v>69</v>
      </c>
    </row>
    <row r="233" spans="1:52" x14ac:dyDescent="0.2">
      <c r="A233" s="183"/>
      <c r="B233" s="183"/>
      <c r="C233" s="183"/>
      <c r="D233" s="183"/>
      <c r="E233" s="183"/>
      <c r="F233" s="183"/>
      <c r="G233" s="183"/>
      <c r="H233" s="183"/>
      <c r="I233" s="183"/>
      <c r="J233" s="183"/>
      <c r="K233" s="183"/>
      <c r="L233" s="184"/>
      <c r="M233" s="180" t="s">
        <v>43</v>
      </c>
      <c r="N233" s="181"/>
      <c r="O233" s="181"/>
      <c r="P233" s="181"/>
      <c r="Q233" s="181"/>
      <c r="R233" s="181"/>
      <c r="S233" s="182"/>
      <c r="T233" s="43" t="s">
        <v>42</v>
      </c>
      <c r="U233" s="44">
        <f>IFERROR(SUM(U232:U232),"0")</f>
        <v>0</v>
      </c>
      <c r="V233" s="44">
        <f>IFERROR(SUM(V232:V232),"0")</f>
        <v>0</v>
      </c>
      <c r="W233" s="44">
        <f>IFERROR(IF(W232="",0,W232),"0")</f>
        <v>0</v>
      </c>
      <c r="X233" s="68"/>
      <c r="Y233" s="68"/>
    </row>
    <row r="234" spans="1:52" x14ac:dyDescent="0.2">
      <c r="A234" s="183"/>
      <c r="B234" s="183"/>
      <c r="C234" s="183"/>
      <c r="D234" s="183"/>
      <c r="E234" s="183"/>
      <c r="F234" s="183"/>
      <c r="G234" s="183"/>
      <c r="H234" s="183"/>
      <c r="I234" s="183"/>
      <c r="J234" s="183"/>
      <c r="K234" s="183"/>
      <c r="L234" s="184"/>
      <c r="M234" s="180" t="s">
        <v>43</v>
      </c>
      <c r="N234" s="181"/>
      <c r="O234" s="181"/>
      <c r="P234" s="181"/>
      <c r="Q234" s="181"/>
      <c r="R234" s="181"/>
      <c r="S234" s="182"/>
      <c r="T234" s="43" t="s">
        <v>0</v>
      </c>
      <c r="U234" s="44">
        <f>IFERROR(SUMPRODUCT(U232:U232*H232:H232),"0")</f>
        <v>0</v>
      </c>
      <c r="V234" s="44">
        <f>IFERROR(SUMPRODUCT(V232:V232*H232:H232),"0")</f>
        <v>0</v>
      </c>
      <c r="W234" s="43"/>
      <c r="X234" s="68"/>
      <c r="Y234" s="68"/>
    </row>
    <row r="235" spans="1:52" ht="27.75" customHeight="1" x14ac:dyDescent="0.2">
      <c r="A235" s="203" t="s">
        <v>308</v>
      </c>
      <c r="B235" s="203"/>
      <c r="C235" s="203"/>
      <c r="D235" s="203"/>
      <c r="E235" s="203"/>
      <c r="F235" s="203"/>
      <c r="G235" s="203"/>
      <c r="H235" s="203"/>
      <c r="I235" s="203"/>
      <c r="J235" s="203"/>
      <c r="K235" s="203"/>
      <c r="L235" s="203"/>
      <c r="M235" s="203"/>
      <c r="N235" s="203"/>
      <c r="O235" s="203"/>
      <c r="P235" s="203"/>
      <c r="Q235" s="203"/>
      <c r="R235" s="203"/>
      <c r="S235" s="203"/>
      <c r="T235" s="203"/>
      <c r="U235" s="203"/>
      <c r="V235" s="203"/>
      <c r="W235" s="203"/>
      <c r="X235" s="55"/>
      <c r="Y235" s="55"/>
    </row>
    <row r="236" spans="1:52" ht="16.5" customHeight="1" x14ac:dyDescent="0.25">
      <c r="A236" s="200" t="s">
        <v>309</v>
      </c>
      <c r="B236" s="200"/>
      <c r="C236" s="200"/>
      <c r="D236" s="200"/>
      <c r="E236" s="200"/>
      <c r="F236" s="200"/>
      <c r="G236" s="200"/>
      <c r="H236" s="200"/>
      <c r="I236" s="200"/>
      <c r="J236" s="200"/>
      <c r="K236" s="200"/>
      <c r="L236" s="200"/>
      <c r="M236" s="200"/>
      <c r="N236" s="200"/>
      <c r="O236" s="200"/>
      <c r="P236" s="200"/>
      <c r="Q236" s="200"/>
      <c r="R236" s="200"/>
      <c r="S236" s="200"/>
      <c r="T236" s="200"/>
      <c r="U236" s="200"/>
      <c r="V236" s="200"/>
      <c r="W236" s="200"/>
      <c r="X236" s="66"/>
      <c r="Y236" s="66"/>
    </row>
    <row r="237" spans="1:52" ht="14.25" customHeight="1" x14ac:dyDescent="0.25">
      <c r="A237" s="196" t="s">
        <v>81</v>
      </c>
      <c r="B237" s="196"/>
      <c r="C237" s="196"/>
      <c r="D237" s="196"/>
      <c r="E237" s="196"/>
      <c r="F237" s="196"/>
      <c r="G237" s="196"/>
      <c r="H237" s="196"/>
      <c r="I237" s="196"/>
      <c r="J237" s="196"/>
      <c r="K237" s="196"/>
      <c r="L237" s="196"/>
      <c r="M237" s="196"/>
      <c r="N237" s="196"/>
      <c r="O237" s="196"/>
      <c r="P237" s="196"/>
      <c r="Q237" s="196"/>
      <c r="R237" s="196"/>
      <c r="S237" s="196"/>
      <c r="T237" s="196"/>
      <c r="U237" s="196"/>
      <c r="V237" s="196"/>
      <c r="W237" s="196"/>
      <c r="X237" s="67"/>
      <c r="Y237" s="67"/>
    </row>
    <row r="238" spans="1:52" ht="27" customHeight="1" x14ac:dyDescent="0.25">
      <c r="A238" s="64" t="s">
        <v>310</v>
      </c>
      <c r="B238" s="64" t="s">
        <v>311</v>
      </c>
      <c r="C238" s="37">
        <v>4301070967</v>
      </c>
      <c r="D238" s="175">
        <v>4640242180670</v>
      </c>
      <c r="E238" s="175"/>
      <c r="F238" s="63">
        <v>1</v>
      </c>
      <c r="G238" s="38">
        <v>4</v>
      </c>
      <c r="H238" s="63">
        <v>4</v>
      </c>
      <c r="I238" s="63">
        <v>4.2300000000000004</v>
      </c>
      <c r="J238" s="38">
        <v>84</v>
      </c>
      <c r="K238" s="39" t="s">
        <v>84</v>
      </c>
      <c r="L238" s="38">
        <v>180</v>
      </c>
      <c r="M238" s="204" t="s">
        <v>312</v>
      </c>
      <c r="N238" s="177"/>
      <c r="O238" s="177"/>
      <c r="P238" s="177"/>
      <c r="Q238" s="178"/>
      <c r="R238" s="40" t="s">
        <v>49</v>
      </c>
      <c r="S238" s="40" t="s">
        <v>49</v>
      </c>
      <c r="T238" s="41" t="s">
        <v>42</v>
      </c>
      <c r="U238" s="59">
        <v>0</v>
      </c>
      <c r="V238" s="56">
        <f>IFERROR(IF(U238="","",U238),"")</f>
        <v>0</v>
      </c>
      <c r="W238" s="42">
        <f>IFERROR(IF(U238="","",U238*0.0155),"")</f>
        <v>0</v>
      </c>
      <c r="X238" s="69" t="s">
        <v>49</v>
      </c>
      <c r="Y238" s="70" t="s">
        <v>49</v>
      </c>
      <c r="AC238" s="74"/>
      <c r="AZ238" s="158" t="s">
        <v>69</v>
      </c>
    </row>
    <row r="239" spans="1:52" x14ac:dyDescent="0.2">
      <c r="A239" s="183"/>
      <c r="B239" s="183"/>
      <c r="C239" s="183"/>
      <c r="D239" s="183"/>
      <c r="E239" s="183"/>
      <c r="F239" s="183"/>
      <c r="G239" s="183"/>
      <c r="H239" s="183"/>
      <c r="I239" s="183"/>
      <c r="J239" s="183"/>
      <c r="K239" s="183"/>
      <c r="L239" s="184"/>
      <c r="M239" s="180" t="s">
        <v>43</v>
      </c>
      <c r="N239" s="181"/>
      <c r="O239" s="181"/>
      <c r="P239" s="181"/>
      <c r="Q239" s="181"/>
      <c r="R239" s="181"/>
      <c r="S239" s="182"/>
      <c r="T239" s="43" t="s">
        <v>42</v>
      </c>
      <c r="U239" s="44">
        <f>IFERROR(SUM(U238:U238),"0")</f>
        <v>0</v>
      </c>
      <c r="V239" s="44">
        <f>IFERROR(SUM(V238:V238),"0")</f>
        <v>0</v>
      </c>
      <c r="W239" s="44">
        <f>IFERROR(IF(W238="",0,W238),"0")</f>
        <v>0</v>
      </c>
      <c r="X239" s="68"/>
      <c r="Y239" s="68"/>
    </row>
    <row r="240" spans="1:52" x14ac:dyDescent="0.2">
      <c r="A240" s="183"/>
      <c r="B240" s="183"/>
      <c r="C240" s="183"/>
      <c r="D240" s="183"/>
      <c r="E240" s="183"/>
      <c r="F240" s="183"/>
      <c r="G240" s="183"/>
      <c r="H240" s="183"/>
      <c r="I240" s="183"/>
      <c r="J240" s="183"/>
      <c r="K240" s="183"/>
      <c r="L240" s="184"/>
      <c r="M240" s="180" t="s">
        <v>43</v>
      </c>
      <c r="N240" s="181"/>
      <c r="O240" s="181"/>
      <c r="P240" s="181"/>
      <c r="Q240" s="181"/>
      <c r="R240" s="181"/>
      <c r="S240" s="182"/>
      <c r="T240" s="43" t="s">
        <v>0</v>
      </c>
      <c r="U240" s="44">
        <f>IFERROR(SUMPRODUCT(U238:U238*H238:H238),"0")</f>
        <v>0</v>
      </c>
      <c r="V240" s="44">
        <f>IFERROR(SUMPRODUCT(V238:V238*H238:H238),"0")</f>
        <v>0</v>
      </c>
      <c r="W240" s="43"/>
      <c r="X240" s="68"/>
      <c r="Y240" s="68"/>
    </row>
    <row r="241" spans="1:52" ht="16.5" customHeight="1" x14ac:dyDescent="0.25">
      <c r="A241" s="200" t="s">
        <v>313</v>
      </c>
      <c r="B241" s="200"/>
      <c r="C241" s="200"/>
      <c r="D241" s="200"/>
      <c r="E241" s="200"/>
      <c r="F241" s="200"/>
      <c r="G241" s="200"/>
      <c r="H241" s="200"/>
      <c r="I241" s="200"/>
      <c r="J241" s="200"/>
      <c r="K241" s="200"/>
      <c r="L241" s="200"/>
      <c r="M241" s="200"/>
      <c r="N241" s="200"/>
      <c r="O241" s="200"/>
      <c r="P241" s="200"/>
      <c r="Q241" s="200"/>
      <c r="R241" s="200"/>
      <c r="S241" s="200"/>
      <c r="T241" s="200"/>
      <c r="U241" s="200"/>
      <c r="V241" s="200"/>
      <c r="W241" s="200"/>
      <c r="X241" s="66"/>
      <c r="Y241" s="66"/>
    </row>
    <row r="242" spans="1:52" ht="14.25" customHeight="1" x14ac:dyDescent="0.25">
      <c r="A242" s="196" t="s">
        <v>148</v>
      </c>
      <c r="B242" s="196"/>
      <c r="C242" s="196"/>
      <c r="D242" s="196"/>
      <c r="E242" s="196"/>
      <c r="F242" s="196"/>
      <c r="G242" s="196"/>
      <c r="H242" s="196"/>
      <c r="I242" s="196"/>
      <c r="J242" s="196"/>
      <c r="K242" s="196"/>
      <c r="L242" s="196"/>
      <c r="M242" s="196"/>
      <c r="N242" s="196"/>
      <c r="O242" s="196"/>
      <c r="P242" s="196"/>
      <c r="Q242" s="196"/>
      <c r="R242" s="196"/>
      <c r="S242" s="196"/>
      <c r="T242" s="196"/>
      <c r="U242" s="196"/>
      <c r="V242" s="196"/>
      <c r="W242" s="196"/>
      <c r="X242" s="67"/>
      <c r="Y242" s="67"/>
    </row>
    <row r="243" spans="1:52" ht="27" customHeight="1" x14ac:dyDescent="0.25">
      <c r="A243" s="64" t="s">
        <v>314</v>
      </c>
      <c r="B243" s="64" t="s">
        <v>315</v>
      </c>
      <c r="C243" s="37">
        <v>4301131019</v>
      </c>
      <c r="D243" s="175">
        <v>4640242180427</v>
      </c>
      <c r="E243" s="175"/>
      <c r="F243" s="63">
        <v>1.8</v>
      </c>
      <c r="G243" s="38">
        <v>1</v>
      </c>
      <c r="H243" s="63">
        <v>1.8</v>
      </c>
      <c r="I243" s="63">
        <v>1.915</v>
      </c>
      <c r="J243" s="38">
        <v>234</v>
      </c>
      <c r="K243" s="39" t="s">
        <v>84</v>
      </c>
      <c r="L243" s="38">
        <v>180</v>
      </c>
      <c r="M243" s="201" t="s">
        <v>316</v>
      </c>
      <c r="N243" s="177"/>
      <c r="O243" s="177"/>
      <c r="P243" s="177"/>
      <c r="Q243" s="178"/>
      <c r="R243" s="40" t="s">
        <v>49</v>
      </c>
      <c r="S243" s="40" t="s">
        <v>49</v>
      </c>
      <c r="T243" s="41" t="s">
        <v>42</v>
      </c>
      <c r="U243" s="59">
        <v>0</v>
      </c>
      <c r="V243" s="56">
        <f>IFERROR(IF(U243="","",U243),"")</f>
        <v>0</v>
      </c>
      <c r="W243" s="42">
        <f>IFERROR(IF(U243="","",U243*0.00502),"")</f>
        <v>0</v>
      </c>
      <c r="X243" s="69" t="s">
        <v>49</v>
      </c>
      <c r="Y243" s="70" t="s">
        <v>49</v>
      </c>
      <c r="AC243" s="74"/>
      <c r="AZ243" s="159" t="s">
        <v>90</v>
      </c>
    </row>
    <row r="244" spans="1:52" x14ac:dyDescent="0.2">
      <c r="A244" s="183"/>
      <c r="B244" s="183"/>
      <c r="C244" s="183"/>
      <c r="D244" s="183"/>
      <c r="E244" s="183"/>
      <c r="F244" s="183"/>
      <c r="G244" s="183"/>
      <c r="H244" s="183"/>
      <c r="I244" s="183"/>
      <c r="J244" s="183"/>
      <c r="K244" s="183"/>
      <c r="L244" s="184"/>
      <c r="M244" s="180" t="s">
        <v>43</v>
      </c>
      <c r="N244" s="181"/>
      <c r="O244" s="181"/>
      <c r="P244" s="181"/>
      <c r="Q244" s="181"/>
      <c r="R244" s="181"/>
      <c r="S244" s="182"/>
      <c r="T244" s="43" t="s">
        <v>42</v>
      </c>
      <c r="U244" s="44">
        <f>IFERROR(SUM(U243:U243),"0")</f>
        <v>0</v>
      </c>
      <c r="V244" s="44">
        <f>IFERROR(SUM(V243:V243),"0")</f>
        <v>0</v>
      </c>
      <c r="W244" s="44">
        <f>IFERROR(IF(W243="",0,W243),"0")</f>
        <v>0</v>
      </c>
      <c r="X244" s="68"/>
      <c r="Y244" s="68"/>
    </row>
    <row r="245" spans="1:52" x14ac:dyDescent="0.2">
      <c r="A245" s="183"/>
      <c r="B245" s="183"/>
      <c r="C245" s="183"/>
      <c r="D245" s="183"/>
      <c r="E245" s="183"/>
      <c r="F245" s="183"/>
      <c r="G245" s="183"/>
      <c r="H245" s="183"/>
      <c r="I245" s="183"/>
      <c r="J245" s="183"/>
      <c r="K245" s="183"/>
      <c r="L245" s="184"/>
      <c r="M245" s="180" t="s">
        <v>43</v>
      </c>
      <c r="N245" s="181"/>
      <c r="O245" s="181"/>
      <c r="P245" s="181"/>
      <c r="Q245" s="181"/>
      <c r="R245" s="181"/>
      <c r="S245" s="182"/>
      <c r="T245" s="43" t="s">
        <v>0</v>
      </c>
      <c r="U245" s="44">
        <f>IFERROR(SUMPRODUCT(U243:U243*H243:H243),"0")</f>
        <v>0</v>
      </c>
      <c r="V245" s="44">
        <f>IFERROR(SUMPRODUCT(V243:V243*H243:H243),"0")</f>
        <v>0</v>
      </c>
      <c r="W245" s="43"/>
      <c r="X245" s="68"/>
      <c r="Y245" s="68"/>
    </row>
    <row r="246" spans="1:52" ht="14.25" customHeight="1" x14ac:dyDescent="0.25">
      <c r="A246" s="196" t="s">
        <v>86</v>
      </c>
      <c r="B246" s="196"/>
      <c r="C246" s="196"/>
      <c r="D246" s="196"/>
      <c r="E246" s="196"/>
      <c r="F246" s="196"/>
      <c r="G246" s="196"/>
      <c r="H246" s="196"/>
      <c r="I246" s="196"/>
      <c r="J246" s="196"/>
      <c r="K246" s="196"/>
      <c r="L246" s="196"/>
      <c r="M246" s="196"/>
      <c r="N246" s="196"/>
      <c r="O246" s="196"/>
      <c r="P246" s="196"/>
      <c r="Q246" s="196"/>
      <c r="R246" s="196"/>
      <c r="S246" s="196"/>
      <c r="T246" s="196"/>
      <c r="U246" s="196"/>
      <c r="V246" s="196"/>
      <c r="W246" s="196"/>
      <c r="X246" s="67"/>
      <c r="Y246" s="67"/>
    </row>
    <row r="247" spans="1:52" ht="27" customHeight="1" x14ac:dyDescent="0.25">
      <c r="A247" s="64" t="s">
        <v>317</v>
      </c>
      <c r="B247" s="64" t="s">
        <v>318</v>
      </c>
      <c r="C247" s="37">
        <v>4301132080</v>
      </c>
      <c r="D247" s="175">
        <v>4640242180397</v>
      </c>
      <c r="E247" s="175"/>
      <c r="F247" s="63">
        <v>1</v>
      </c>
      <c r="G247" s="38">
        <v>6</v>
      </c>
      <c r="H247" s="63">
        <v>6</v>
      </c>
      <c r="I247" s="63">
        <v>6.26</v>
      </c>
      <c r="J247" s="38">
        <v>84</v>
      </c>
      <c r="K247" s="39" t="s">
        <v>84</v>
      </c>
      <c r="L247" s="38">
        <v>180</v>
      </c>
      <c r="M247" s="198" t="s">
        <v>319</v>
      </c>
      <c r="N247" s="177"/>
      <c r="O247" s="177"/>
      <c r="P247" s="177"/>
      <c r="Q247" s="178"/>
      <c r="R247" s="40" t="s">
        <v>49</v>
      </c>
      <c r="S247" s="40" t="s">
        <v>49</v>
      </c>
      <c r="T247" s="41" t="s">
        <v>42</v>
      </c>
      <c r="U247" s="59">
        <v>0</v>
      </c>
      <c r="V247" s="56">
        <f>IFERROR(IF(U247="","",U247),"")</f>
        <v>0</v>
      </c>
      <c r="W247" s="42">
        <f>IFERROR(IF(U247="","",U247*0.0155),"")</f>
        <v>0</v>
      </c>
      <c r="X247" s="69" t="s">
        <v>49</v>
      </c>
      <c r="Y247" s="70" t="s">
        <v>49</v>
      </c>
      <c r="AC247" s="74"/>
      <c r="AZ247" s="160" t="s">
        <v>90</v>
      </c>
    </row>
    <row r="248" spans="1:52" x14ac:dyDescent="0.2">
      <c r="A248" s="183"/>
      <c r="B248" s="183"/>
      <c r="C248" s="183"/>
      <c r="D248" s="183"/>
      <c r="E248" s="183"/>
      <c r="F248" s="183"/>
      <c r="G248" s="183"/>
      <c r="H248" s="183"/>
      <c r="I248" s="183"/>
      <c r="J248" s="183"/>
      <c r="K248" s="183"/>
      <c r="L248" s="184"/>
      <c r="M248" s="180" t="s">
        <v>43</v>
      </c>
      <c r="N248" s="181"/>
      <c r="O248" s="181"/>
      <c r="P248" s="181"/>
      <c r="Q248" s="181"/>
      <c r="R248" s="181"/>
      <c r="S248" s="182"/>
      <c r="T248" s="43" t="s">
        <v>42</v>
      </c>
      <c r="U248" s="44">
        <f>IFERROR(SUM(U247:U247),"0")</f>
        <v>0</v>
      </c>
      <c r="V248" s="44">
        <f>IFERROR(SUM(V247:V247),"0")</f>
        <v>0</v>
      </c>
      <c r="W248" s="44">
        <f>IFERROR(IF(W247="",0,W247),"0")</f>
        <v>0</v>
      </c>
      <c r="X248" s="68"/>
      <c r="Y248" s="68"/>
    </row>
    <row r="249" spans="1:52" x14ac:dyDescent="0.2">
      <c r="A249" s="183"/>
      <c r="B249" s="183"/>
      <c r="C249" s="183"/>
      <c r="D249" s="183"/>
      <c r="E249" s="183"/>
      <c r="F249" s="183"/>
      <c r="G249" s="183"/>
      <c r="H249" s="183"/>
      <c r="I249" s="183"/>
      <c r="J249" s="183"/>
      <c r="K249" s="183"/>
      <c r="L249" s="184"/>
      <c r="M249" s="180" t="s">
        <v>43</v>
      </c>
      <c r="N249" s="181"/>
      <c r="O249" s="181"/>
      <c r="P249" s="181"/>
      <c r="Q249" s="181"/>
      <c r="R249" s="181"/>
      <c r="S249" s="182"/>
      <c r="T249" s="43" t="s">
        <v>0</v>
      </c>
      <c r="U249" s="44">
        <f>IFERROR(SUMPRODUCT(U247:U247*H247:H247),"0")</f>
        <v>0</v>
      </c>
      <c r="V249" s="44">
        <f>IFERROR(SUMPRODUCT(V247:V247*H247:H247),"0")</f>
        <v>0</v>
      </c>
      <c r="W249" s="43"/>
      <c r="X249" s="68"/>
      <c r="Y249" s="68"/>
    </row>
    <row r="250" spans="1:52" ht="14.25" customHeight="1" x14ac:dyDescent="0.25">
      <c r="A250" s="196" t="s">
        <v>174</v>
      </c>
      <c r="B250" s="196"/>
      <c r="C250" s="196"/>
      <c r="D250" s="196"/>
      <c r="E250" s="196"/>
      <c r="F250" s="196"/>
      <c r="G250" s="196"/>
      <c r="H250" s="196"/>
      <c r="I250" s="196"/>
      <c r="J250" s="196"/>
      <c r="K250" s="196"/>
      <c r="L250" s="196"/>
      <c r="M250" s="196"/>
      <c r="N250" s="196"/>
      <c r="O250" s="196"/>
      <c r="P250" s="196"/>
      <c r="Q250" s="196"/>
      <c r="R250" s="196"/>
      <c r="S250" s="196"/>
      <c r="T250" s="196"/>
      <c r="U250" s="196"/>
      <c r="V250" s="196"/>
      <c r="W250" s="196"/>
      <c r="X250" s="67"/>
      <c r="Y250" s="67"/>
    </row>
    <row r="251" spans="1:52" ht="27" customHeight="1" x14ac:dyDescent="0.25">
      <c r="A251" s="64" t="s">
        <v>320</v>
      </c>
      <c r="B251" s="64" t="s">
        <v>321</v>
      </c>
      <c r="C251" s="37">
        <v>4301136028</v>
      </c>
      <c r="D251" s="175">
        <v>4640242180304</v>
      </c>
      <c r="E251" s="175"/>
      <c r="F251" s="63">
        <v>2.7</v>
      </c>
      <c r="G251" s="38">
        <v>1</v>
      </c>
      <c r="H251" s="63">
        <v>2.7</v>
      </c>
      <c r="I251" s="63">
        <v>2.8906000000000001</v>
      </c>
      <c r="J251" s="38">
        <v>126</v>
      </c>
      <c r="K251" s="39" t="s">
        <v>84</v>
      </c>
      <c r="L251" s="38">
        <v>180</v>
      </c>
      <c r="M251" s="199" t="s">
        <v>322</v>
      </c>
      <c r="N251" s="177"/>
      <c r="O251" s="177"/>
      <c r="P251" s="177"/>
      <c r="Q251" s="178"/>
      <c r="R251" s="40" t="s">
        <v>49</v>
      </c>
      <c r="S251" s="40" t="s">
        <v>49</v>
      </c>
      <c r="T251" s="41" t="s">
        <v>42</v>
      </c>
      <c r="U251" s="59">
        <v>0</v>
      </c>
      <c r="V251" s="56">
        <f>IFERROR(IF(U251="","",U251),"")</f>
        <v>0</v>
      </c>
      <c r="W251" s="42">
        <f>IFERROR(IF(U251="","",U251*0.00936),"")</f>
        <v>0</v>
      </c>
      <c r="X251" s="69" t="s">
        <v>49</v>
      </c>
      <c r="Y251" s="70" t="s">
        <v>49</v>
      </c>
      <c r="AC251" s="74"/>
      <c r="AZ251" s="161" t="s">
        <v>90</v>
      </c>
    </row>
    <row r="252" spans="1:52" ht="37.5" customHeight="1" x14ac:dyDescent="0.25">
      <c r="A252" s="64" t="s">
        <v>323</v>
      </c>
      <c r="B252" s="64" t="s">
        <v>324</v>
      </c>
      <c r="C252" s="37">
        <v>4301136027</v>
      </c>
      <c r="D252" s="175">
        <v>4640242180298</v>
      </c>
      <c r="E252" s="175"/>
      <c r="F252" s="63">
        <v>2.7</v>
      </c>
      <c r="G252" s="38">
        <v>1</v>
      </c>
      <c r="H252" s="63">
        <v>2.7</v>
      </c>
      <c r="I252" s="63">
        <v>2.8919999999999999</v>
      </c>
      <c r="J252" s="38">
        <v>126</v>
      </c>
      <c r="K252" s="39" t="s">
        <v>84</v>
      </c>
      <c r="L252" s="38">
        <v>180</v>
      </c>
      <c r="M252" s="194" t="s">
        <v>325</v>
      </c>
      <c r="N252" s="177"/>
      <c r="O252" s="177"/>
      <c r="P252" s="177"/>
      <c r="Q252" s="178"/>
      <c r="R252" s="40" t="s">
        <v>49</v>
      </c>
      <c r="S252" s="40" t="s">
        <v>49</v>
      </c>
      <c r="T252" s="41" t="s">
        <v>42</v>
      </c>
      <c r="U252" s="59">
        <v>0</v>
      </c>
      <c r="V252" s="56">
        <f>IFERROR(IF(U252="","",U252),"")</f>
        <v>0</v>
      </c>
      <c r="W252" s="42">
        <f>IFERROR(IF(U252="","",U252*0.00936),"")</f>
        <v>0</v>
      </c>
      <c r="X252" s="69" t="s">
        <v>49</v>
      </c>
      <c r="Y252" s="70" t="s">
        <v>49</v>
      </c>
      <c r="AC252" s="74"/>
      <c r="AZ252" s="162" t="s">
        <v>90</v>
      </c>
    </row>
    <row r="253" spans="1:52" ht="27" customHeight="1" x14ac:dyDescent="0.25">
      <c r="A253" s="64" t="s">
        <v>326</v>
      </c>
      <c r="B253" s="64" t="s">
        <v>327</v>
      </c>
      <c r="C253" s="37">
        <v>4301136026</v>
      </c>
      <c r="D253" s="175">
        <v>4640242180236</v>
      </c>
      <c r="E253" s="175"/>
      <c r="F253" s="63">
        <v>5</v>
      </c>
      <c r="G253" s="38">
        <v>1</v>
      </c>
      <c r="H253" s="63">
        <v>5</v>
      </c>
      <c r="I253" s="63">
        <v>5.2350000000000003</v>
      </c>
      <c r="J253" s="38">
        <v>84</v>
      </c>
      <c r="K253" s="39" t="s">
        <v>84</v>
      </c>
      <c r="L253" s="38">
        <v>180</v>
      </c>
      <c r="M253" s="195" t="s">
        <v>328</v>
      </c>
      <c r="N253" s="177"/>
      <c r="O253" s="177"/>
      <c r="P253" s="177"/>
      <c r="Q253" s="178"/>
      <c r="R253" s="40" t="s">
        <v>49</v>
      </c>
      <c r="S253" s="40" t="s">
        <v>49</v>
      </c>
      <c r="T253" s="41" t="s">
        <v>42</v>
      </c>
      <c r="U253" s="59">
        <v>0</v>
      </c>
      <c r="V253" s="56">
        <f>IFERROR(IF(U253="","",U253),"")</f>
        <v>0</v>
      </c>
      <c r="W253" s="42">
        <f>IFERROR(IF(U253="","",U253*0.0155),"")</f>
        <v>0</v>
      </c>
      <c r="X253" s="69" t="s">
        <v>49</v>
      </c>
      <c r="Y253" s="70" t="s">
        <v>49</v>
      </c>
      <c r="AC253" s="74"/>
      <c r="AZ253" s="163" t="s">
        <v>90</v>
      </c>
    </row>
    <row r="254" spans="1:52" x14ac:dyDescent="0.2">
      <c r="A254" s="183"/>
      <c r="B254" s="183"/>
      <c r="C254" s="183"/>
      <c r="D254" s="183"/>
      <c r="E254" s="183"/>
      <c r="F254" s="183"/>
      <c r="G254" s="183"/>
      <c r="H254" s="183"/>
      <c r="I254" s="183"/>
      <c r="J254" s="183"/>
      <c r="K254" s="183"/>
      <c r="L254" s="184"/>
      <c r="M254" s="180" t="s">
        <v>43</v>
      </c>
      <c r="N254" s="181"/>
      <c r="O254" s="181"/>
      <c r="P254" s="181"/>
      <c r="Q254" s="181"/>
      <c r="R254" s="181"/>
      <c r="S254" s="182"/>
      <c r="T254" s="43" t="s">
        <v>42</v>
      </c>
      <c r="U254" s="44">
        <f>IFERROR(SUM(U251:U253),"0")</f>
        <v>0</v>
      </c>
      <c r="V254" s="44">
        <f>IFERROR(SUM(V251:V253),"0")</f>
        <v>0</v>
      </c>
      <c r="W254" s="44">
        <f>IFERROR(IF(W251="",0,W251),"0")+IFERROR(IF(W252="",0,W252),"0")+IFERROR(IF(W253="",0,W253),"0")</f>
        <v>0</v>
      </c>
      <c r="X254" s="68"/>
      <c r="Y254" s="68"/>
    </row>
    <row r="255" spans="1:52" x14ac:dyDescent="0.2">
      <c r="A255" s="183"/>
      <c r="B255" s="183"/>
      <c r="C255" s="183"/>
      <c r="D255" s="183"/>
      <c r="E255" s="183"/>
      <c r="F255" s="183"/>
      <c r="G255" s="183"/>
      <c r="H255" s="183"/>
      <c r="I255" s="183"/>
      <c r="J255" s="183"/>
      <c r="K255" s="183"/>
      <c r="L255" s="184"/>
      <c r="M255" s="180" t="s">
        <v>43</v>
      </c>
      <c r="N255" s="181"/>
      <c r="O255" s="181"/>
      <c r="P255" s="181"/>
      <c r="Q255" s="181"/>
      <c r="R255" s="181"/>
      <c r="S255" s="182"/>
      <c r="T255" s="43" t="s">
        <v>0</v>
      </c>
      <c r="U255" s="44">
        <f>IFERROR(SUMPRODUCT(U251:U253*H251:H253),"0")</f>
        <v>0</v>
      </c>
      <c r="V255" s="44">
        <f>IFERROR(SUMPRODUCT(V251:V253*H251:H253),"0")</f>
        <v>0</v>
      </c>
      <c r="W255" s="43"/>
      <c r="X255" s="68"/>
      <c r="Y255" s="68"/>
    </row>
    <row r="256" spans="1:52" ht="14.25" customHeight="1" x14ac:dyDescent="0.25">
      <c r="A256" s="196" t="s">
        <v>144</v>
      </c>
      <c r="B256" s="196"/>
      <c r="C256" s="196"/>
      <c r="D256" s="196"/>
      <c r="E256" s="196"/>
      <c r="F256" s="196"/>
      <c r="G256" s="196"/>
      <c r="H256" s="196"/>
      <c r="I256" s="196"/>
      <c r="J256" s="196"/>
      <c r="K256" s="196"/>
      <c r="L256" s="196"/>
      <c r="M256" s="196"/>
      <c r="N256" s="196"/>
      <c r="O256" s="196"/>
      <c r="P256" s="196"/>
      <c r="Q256" s="196"/>
      <c r="R256" s="196"/>
      <c r="S256" s="196"/>
      <c r="T256" s="196"/>
      <c r="U256" s="196"/>
      <c r="V256" s="196"/>
      <c r="W256" s="196"/>
      <c r="X256" s="67"/>
      <c r="Y256" s="67"/>
    </row>
    <row r="257" spans="1:52" ht="27" customHeight="1" x14ac:dyDescent="0.25">
      <c r="A257" s="64" t="s">
        <v>329</v>
      </c>
      <c r="B257" s="64" t="s">
        <v>330</v>
      </c>
      <c r="C257" s="37">
        <v>4301135195</v>
      </c>
      <c r="D257" s="175">
        <v>4640242180366</v>
      </c>
      <c r="E257" s="175"/>
      <c r="F257" s="63">
        <v>3.7</v>
      </c>
      <c r="G257" s="38">
        <v>1</v>
      </c>
      <c r="H257" s="63">
        <v>3.7</v>
      </c>
      <c r="I257" s="63">
        <v>3.8919999999999999</v>
      </c>
      <c r="J257" s="38">
        <v>126</v>
      </c>
      <c r="K257" s="39" t="s">
        <v>84</v>
      </c>
      <c r="L257" s="38">
        <v>180</v>
      </c>
      <c r="M257" s="197" t="s">
        <v>331</v>
      </c>
      <c r="N257" s="177"/>
      <c r="O257" s="177"/>
      <c r="P257" s="177"/>
      <c r="Q257" s="178"/>
      <c r="R257" s="40" t="s">
        <v>49</v>
      </c>
      <c r="S257" s="40" t="s">
        <v>49</v>
      </c>
      <c r="T257" s="41" t="s">
        <v>42</v>
      </c>
      <c r="U257" s="59">
        <v>0</v>
      </c>
      <c r="V257" s="56">
        <f t="shared" ref="V257:V264" si="5">IFERROR(IF(U257="","",U257),"")</f>
        <v>0</v>
      </c>
      <c r="W257" s="42">
        <f>IFERROR(IF(U257="","",U257*0.00936),"")</f>
        <v>0</v>
      </c>
      <c r="X257" s="69" t="s">
        <v>49</v>
      </c>
      <c r="Y257" s="70" t="s">
        <v>49</v>
      </c>
      <c r="AC257" s="74"/>
      <c r="AZ257" s="164" t="s">
        <v>90</v>
      </c>
    </row>
    <row r="258" spans="1:52" ht="27" customHeight="1" x14ac:dyDescent="0.25">
      <c r="A258" s="64" t="s">
        <v>332</v>
      </c>
      <c r="B258" s="64" t="s">
        <v>333</v>
      </c>
      <c r="C258" s="37">
        <v>4301135188</v>
      </c>
      <c r="D258" s="175">
        <v>4640242180335</v>
      </c>
      <c r="E258" s="175"/>
      <c r="F258" s="63">
        <v>3.7</v>
      </c>
      <c r="G258" s="38">
        <v>1</v>
      </c>
      <c r="H258" s="63">
        <v>3.7</v>
      </c>
      <c r="I258" s="63">
        <v>3.8919999999999999</v>
      </c>
      <c r="J258" s="38">
        <v>126</v>
      </c>
      <c r="K258" s="39" t="s">
        <v>84</v>
      </c>
      <c r="L258" s="38">
        <v>180</v>
      </c>
      <c r="M258" s="189" t="s">
        <v>334</v>
      </c>
      <c r="N258" s="177"/>
      <c r="O258" s="177"/>
      <c r="P258" s="177"/>
      <c r="Q258" s="178"/>
      <c r="R258" s="40" t="s">
        <v>49</v>
      </c>
      <c r="S258" s="40" t="s">
        <v>49</v>
      </c>
      <c r="T258" s="41" t="s">
        <v>42</v>
      </c>
      <c r="U258" s="59">
        <v>0</v>
      </c>
      <c r="V258" s="56">
        <f t="shared" si="5"/>
        <v>0</v>
      </c>
      <c r="W258" s="42">
        <f>IFERROR(IF(U258="","",U258*0.00936),"")</f>
        <v>0</v>
      </c>
      <c r="X258" s="69" t="s">
        <v>49</v>
      </c>
      <c r="Y258" s="70" t="s">
        <v>49</v>
      </c>
      <c r="AC258" s="74"/>
      <c r="AZ258" s="165" t="s">
        <v>90</v>
      </c>
    </row>
    <row r="259" spans="1:52" ht="37.5" customHeight="1" x14ac:dyDescent="0.25">
      <c r="A259" s="64" t="s">
        <v>335</v>
      </c>
      <c r="B259" s="64" t="s">
        <v>336</v>
      </c>
      <c r="C259" s="37">
        <v>4301135189</v>
      </c>
      <c r="D259" s="175">
        <v>4640242180342</v>
      </c>
      <c r="E259" s="175"/>
      <c r="F259" s="63">
        <v>3.7</v>
      </c>
      <c r="G259" s="38">
        <v>1</v>
      </c>
      <c r="H259" s="63">
        <v>3.7</v>
      </c>
      <c r="I259" s="63">
        <v>3.8919999999999999</v>
      </c>
      <c r="J259" s="38">
        <v>126</v>
      </c>
      <c r="K259" s="39" t="s">
        <v>84</v>
      </c>
      <c r="L259" s="38">
        <v>180</v>
      </c>
      <c r="M259" s="190" t="s">
        <v>337</v>
      </c>
      <c r="N259" s="177"/>
      <c r="O259" s="177"/>
      <c r="P259" s="177"/>
      <c r="Q259" s="178"/>
      <c r="R259" s="40" t="s">
        <v>49</v>
      </c>
      <c r="S259" s="40" t="s">
        <v>49</v>
      </c>
      <c r="T259" s="41" t="s">
        <v>42</v>
      </c>
      <c r="U259" s="59">
        <v>0</v>
      </c>
      <c r="V259" s="56">
        <f t="shared" si="5"/>
        <v>0</v>
      </c>
      <c r="W259" s="42">
        <f>IFERROR(IF(U259="","",U259*0.00936),"")</f>
        <v>0</v>
      </c>
      <c r="X259" s="69" t="s">
        <v>49</v>
      </c>
      <c r="Y259" s="70" t="s">
        <v>49</v>
      </c>
      <c r="AC259" s="74"/>
      <c r="AZ259" s="166" t="s">
        <v>90</v>
      </c>
    </row>
    <row r="260" spans="1:52" ht="27" customHeight="1" x14ac:dyDescent="0.25">
      <c r="A260" s="64" t="s">
        <v>338</v>
      </c>
      <c r="B260" s="64" t="s">
        <v>339</v>
      </c>
      <c r="C260" s="37">
        <v>4301135190</v>
      </c>
      <c r="D260" s="175">
        <v>4640242180359</v>
      </c>
      <c r="E260" s="175"/>
      <c r="F260" s="63">
        <v>3.7</v>
      </c>
      <c r="G260" s="38">
        <v>1</v>
      </c>
      <c r="H260" s="63">
        <v>3.7</v>
      </c>
      <c r="I260" s="63">
        <v>3.8919999999999999</v>
      </c>
      <c r="J260" s="38">
        <v>126</v>
      </c>
      <c r="K260" s="39" t="s">
        <v>84</v>
      </c>
      <c r="L260" s="38">
        <v>180</v>
      </c>
      <c r="M260" s="191" t="s">
        <v>340</v>
      </c>
      <c r="N260" s="177"/>
      <c r="O260" s="177"/>
      <c r="P260" s="177"/>
      <c r="Q260" s="178"/>
      <c r="R260" s="40" t="s">
        <v>49</v>
      </c>
      <c r="S260" s="40" t="s">
        <v>49</v>
      </c>
      <c r="T260" s="41" t="s">
        <v>42</v>
      </c>
      <c r="U260" s="59">
        <v>0</v>
      </c>
      <c r="V260" s="56">
        <f t="shared" si="5"/>
        <v>0</v>
      </c>
      <c r="W260" s="42">
        <f>IFERROR(IF(U260="","",U260*0.00936),"")</f>
        <v>0</v>
      </c>
      <c r="X260" s="69" t="s">
        <v>49</v>
      </c>
      <c r="Y260" s="70" t="s">
        <v>49</v>
      </c>
      <c r="AC260" s="74"/>
      <c r="AZ260" s="167" t="s">
        <v>90</v>
      </c>
    </row>
    <row r="261" spans="1:52" ht="27" customHeight="1" x14ac:dyDescent="0.25">
      <c r="A261" s="64" t="s">
        <v>341</v>
      </c>
      <c r="B261" s="64" t="s">
        <v>342</v>
      </c>
      <c r="C261" s="37">
        <v>4301135192</v>
      </c>
      <c r="D261" s="175">
        <v>4640242180380</v>
      </c>
      <c r="E261" s="175"/>
      <c r="F261" s="63">
        <v>3.7</v>
      </c>
      <c r="G261" s="38">
        <v>1</v>
      </c>
      <c r="H261" s="63">
        <v>3.7</v>
      </c>
      <c r="I261" s="63">
        <v>3.8919999999999999</v>
      </c>
      <c r="J261" s="38">
        <v>126</v>
      </c>
      <c r="K261" s="39" t="s">
        <v>84</v>
      </c>
      <c r="L261" s="38">
        <v>180</v>
      </c>
      <c r="M261" s="192" t="s">
        <v>343</v>
      </c>
      <c r="N261" s="177"/>
      <c r="O261" s="177"/>
      <c r="P261" s="177"/>
      <c r="Q261" s="178"/>
      <c r="R261" s="40" t="s">
        <v>49</v>
      </c>
      <c r="S261" s="40" t="s">
        <v>49</v>
      </c>
      <c r="T261" s="41" t="s">
        <v>42</v>
      </c>
      <c r="U261" s="59">
        <v>0</v>
      </c>
      <c r="V261" s="56">
        <f t="shared" si="5"/>
        <v>0</v>
      </c>
      <c r="W261" s="42">
        <f>IFERROR(IF(U261="","",U261*0.00936),"")</f>
        <v>0</v>
      </c>
      <c r="X261" s="69" t="s">
        <v>49</v>
      </c>
      <c r="Y261" s="70" t="s">
        <v>49</v>
      </c>
      <c r="AC261" s="74"/>
      <c r="AZ261" s="168" t="s">
        <v>90</v>
      </c>
    </row>
    <row r="262" spans="1:52" ht="27" customHeight="1" x14ac:dyDescent="0.25">
      <c r="A262" s="64" t="s">
        <v>344</v>
      </c>
      <c r="B262" s="64" t="s">
        <v>345</v>
      </c>
      <c r="C262" s="37">
        <v>4301135186</v>
      </c>
      <c r="D262" s="175">
        <v>4640242180311</v>
      </c>
      <c r="E262" s="175"/>
      <c r="F262" s="63">
        <v>5.5</v>
      </c>
      <c r="G262" s="38">
        <v>1</v>
      </c>
      <c r="H262" s="63">
        <v>5.5</v>
      </c>
      <c r="I262" s="63">
        <v>5.7350000000000003</v>
      </c>
      <c r="J262" s="38">
        <v>84</v>
      </c>
      <c r="K262" s="39" t="s">
        <v>84</v>
      </c>
      <c r="L262" s="38">
        <v>180</v>
      </c>
      <c r="M262" s="193" t="s">
        <v>346</v>
      </c>
      <c r="N262" s="177"/>
      <c r="O262" s="177"/>
      <c r="P262" s="177"/>
      <c r="Q262" s="178"/>
      <c r="R262" s="40" t="s">
        <v>49</v>
      </c>
      <c r="S262" s="40" t="s">
        <v>49</v>
      </c>
      <c r="T262" s="41" t="s">
        <v>42</v>
      </c>
      <c r="U262" s="59">
        <v>0</v>
      </c>
      <c r="V262" s="56">
        <f t="shared" si="5"/>
        <v>0</v>
      </c>
      <c r="W262" s="42">
        <f>IFERROR(IF(U262="","",U262*0.0155),"")</f>
        <v>0</v>
      </c>
      <c r="X262" s="69" t="s">
        <v>49</v>
      </c>
      <c r="Y262" s="70" t="s">
        <v>49</v>
      </c>
      <c r="AC262" s="74"/>
      <c r="AZ262" s="169" t="s">
        <v>90</v>
      </c>
    </row>
    <row r="263" spans="1:52" ht="37.5" customHeight="1" x14ac:dyDescent="0.25">
      <c r="A263" s="64" t="s">
        <v>347</v>
      </c>
      <c r="B263" s="64" t="s">
        <v>348</v>
      </c>
      <c r="C263" s="37">
        <v>4301135187</v>
      </c>
      <c r="D263" s="175">
        <v>4640242180328</v>
      </c>
      <c r="E263" s="175"/>
      <c r="F263" s="63">
        <v>3.5</v>
      </c>
      <c r="G263" s="38">
        <v>1</v>
      </c>
      <c r="H263" s="63">
        <v>3.5</v>
      </c>
      <c r="I263" s="63">
        <v>3.6920000000000002</v>
      </c>
      <c r="J263" s="38">
        <v>126</v>
      </c>
      <c r="K263" s="39" t="s">
        <v>84</v>
      </c>
      <c r="L263" s="38">
        <v>180</v>
      </c>
      <c r="M263" s="176" t="s">
        <v>349</v>
      </c>
      <c r="N263" s="177"/>
      <c r="O263" s="177"/>
      <c r="P263" s="177"/>
      <c r="Q263" s="178"/>
      <c r="R263" s="40" t="s">
        <v>49</v>
      </c>
      <c r="S263" s="40" t="s">
        <v>49</v>
      </c>
      <c r="T263" s="41" t="s">
        <v>42</v>
      </c>
      <c r="U263" s="59">
        <v>0</v>
      </c>
      <c r="V263" s="56">
        <f t="shared" si="5"/>
        <v>0</v>
      </c>
      <c r="W263" s="42">
        <f>IFERROR(IF(U263="","",U263*0.00936),"")</f>
        <v>0</v>
      </c>
      <c r="X263" s="69" t="s">
        <v>49</v>
      </c>
      <c r="Y263" s="70" t="s">
        <v>49</v>
      </c>
      <c r="AC263" s="74"/>
      <c r="AZ263" s="170" t="s">
        <v>90</v>
      </c>
    </row>
    <row r="264" spans="1:52" ht="27" customHeight="1" x14ac:dyDescent="0.25">
      <c r="A264" s="64" t="s">
        <v>350</v>
      </c>
      <c r="B264" s="64" t="s">
        <v>351</v>
      </c>
      <c r="C264" s="37">
        <v>4301135193</v>
      </c>
      <c r="D264" s="175">
        <v>4640242180403</v>
      </c>
      <c r="E264" s="175"/>
      <c r="F264" s="63">
        <v>3</v>
      </c>
      <c r="G264" s="38">
        <v>1</v>
      </c>
      <c r="H264" s="63">
        <v>3</v>
      </c>
      <c r="I264" s="63">
        <v>3.1920000000000002</v>
      </c>
      <c r="J264" s="38">
        <v>126</v>
      </c>
      <c r="K264" s="39" t="s">
        <v>84</v>
      </c>
      <c r="L264" s="38">
        <v>180</v>
      </c>
      <c r="M264" s="179" t="s">
        <v>352</v>
      </c>
      <c r="N264" s="177"/>
      <c r="O264" s="177"/>
      <c r="P264" s="177"/>
      <c r="Q264" s="178"/>
      <c r="R264" s="40" t="s">
        <v>49</v>
      </c>
      <c r="S264" s="40" t="s">
        <v>49</v>
      </c>
      <c r="T264" s="41" t="s">
        <v>42</v>
      </c>
      <c r="U264" s="59">
        <v>0</v>
      </c>
      <c r="V264" s="56">
        <f t="shared" si="5"/>
        <v>0</v>
      </c>
      <c r="W264" s="42">
        <f>IFERROR(IF(U264="","",U264*0.00936),"")</f>
        <v>0</v>
      </c>
      <c r="X264" s="69" t="s">
        <v>49</v>
      </c>
      <c r="Y264" s="70" t="s">
        <v>49</v>
      </c>
      <c r="AC264" s="74"/>
      <c r="AZ264" s="171" t="s">
        <v>90</v>
      </c>
    </row>
    <row r="265" spans="1:52" x14ac:dyDescent="0.2">
      <c r="A265" s="183"/>
      <c r="B265" s="183"/>
      <c r="C265" s="183"/>
      <c r="D265" s="183"/>
      <c r="E265" s="183"/>
      <c r="F265" s="183"/>
      <c r="G265" s="183"/>
      <c r="H265" s="183"/>
      <c r="I265" s="183"/>
      <c r="J265" s="183"/>
      <c r="K265" s="183"/>
      <c r="L265" s="184"/>
      <c r="M265" s="180" t="s">
        <v>43</v>
      </c>
      <c r="N265" s="181"/>
      <c r="O265" s="181"/>
      <c r="P265" s="181"/>
      <c r="Q265" s="181"/>
      <c r="R265" s="181"/>
      <c r="S265" s="182"/>
      <c r="T265" s="43" t="s">
        <v>42</v>
      </c>
      <c r="U265" s="44">
        <f>IFERROR(SUM(U257:U264),"0")</f>
        <v>0</v>
      </c>
      <c r="V265" s="44">
        <f>IFERROR(SUM(V257:V264),"0")</f>
        <v>0</v>
      </c>
      <c r="W265" s="44">
        <f>IFERROR(IF(W257="",0,W257),"0")+IFERROR(IF(W258="",0,W258),"0")+IFERROR(IF(W259="",0,W259),"0")+IFERROR(IF(W260="",0,W260),"0")+IFERROR(IF(W261="",0,W261),"0")+IFERROR(IF(W262="",0,W262),"0")+IFERROR(IF(W263="",0,W263),"0")+IFERROR(IF(W264="",0,W264),"0")</f>
        <v>0</v>
      </c>
      <c r="X265" s="68"/>
      <c r="Y265" s="68"/>
    </row>
    <row r="266" spans="1:52" x14ac:dyDescent="0.2">
      <c r="A266" s="183"/>
      <c r="B266" s="183"/>
      <c r="C266" s="183"/>
      <c r="D266" s="183"/>
      <c r="E266" s="183"/>
      <c r="F266" s="183"/>
      <c r="G266" s="183"/>
      <c r="H266" s="183"/>
      <c r="I266" s="183"/>
      <c r="J266" s="183"/>
      <c r="K266" s="183"/>
      <c r="L266" s="184"/>
      <c r="M266" s="180" t="s">
        <v>43</v>
      </c>
      <c r="N266" s="181"/>
      <c r="O266" s="181"/>
      <c r="P266" s="181"/>
      <c r="Q266" s="181"/>
      <c r="R266" s="181"/>
      <c r="S266" s="182"/>
      <c r="T266" s="43" t="s">
        <v>0</v>
      </c>
      <c r="U266" s="44">
        <f>IFERROR(SUMPRODUCT(U257:U264*H257:H264),"0")</f>
        <v>0</v>
      </c>
      <c r="V266" s="44">
        <f>IFERROR(SUMPRODUCT(V257:V264*H257:H264),"0")</f>
        <v>0</v>
      </c>
      <c r="W266" s="43"/>
      <c r="X266" s="68"/>
      <c r="Y266" s="68"/>
    </row>
    <row r="267" spans="1:52" ht="15" customHeight="1" x14ac:dyDescent="0.2">
      <c r="A267" s="183"/>
      <c r="B267" s="183"/>
      <c r="C267" s="183"/>
      <c r="D267" s="183"/>
      <c r="E267" s="183"/>
      <c r="F267" s="183"/>
      <c r="G267" s="183"/>
      <c r="H267" s="183"/>
      <c r="I267" s="183"/>
      <c r="J267" s="183"/>
      <c r="K267" s="183"/>
      <c r="L267" s="188"/>
      <c r="M267" s="185" t="s">
        <v>36</v>
      </c>
      <c r="N267" s="186"/>
      <c r="O267" s="186"/>
      <c r="P267" s="186"/>
      <c r="Q267" s="186"/>
      <c r="R267" s="186"/>
      <c r="S267" s="187"/>
      <c r="T267" s="43" t="s">
        <v>0</v>
      </c>
      <c r="U267" s="44">
        <f>IFERROR(U24+U34+U42+U48+U60+U66+U71+U77+U91+U98+U106+U114+U120+U130+U135+U141+U146+U152+U157+U165+U170+U177+U182+U187+U193+U198+U206+U211+U217+U223+U229+U234+U240+U245+U249+U255+U266,"0")</f>
        <v>0</v>
      </c>
      <c r="V267" s="44">
        <f>IFERROR(V24+V34+V42+V48+V60+V66+V71+V77+V91+V98+V106+V114+V120+V130+V135+V141+V146+V152+V157+V165+V170+V177+V182+V187+V193+V198+V206+V211+V217+V223+V229+V234+V240+V245+V249+V255+V266,"0")</f>
        <v>0</v>
      </c>
      <c r="W267" s="43"/>
      <c r="X267" s="68"/>
      <c r="Y267" s="68"/>
    </row>
    <row r="268" spans="1:52" x14ac:dyDescent="0.2">
      <c r="A268" s="183"/>
      <c r="B268" s="183"/>
      <c r="C268" s="183"/>
      <c r="D268" s="183"/>
      <c r="E268" s="183"/>
      <c r="F268" s="183"/>
      <c r="G268" s="183"/>
      <c r="H268" s="183"/>
      <c r="I268" s="183"/>
      <c r="J268" s="183"/>
      <c r="K268" s="183"/>
      <c r="L268" s="188"/>
      <c r="M268" s="185" t="s">
        <v>37</v>
      </c>
      <c r="N268" s="186"/>
      <c r="O268" s="186"/>
      <c r="P268" s="186"/>
      <c r="Q268" s="186"/>
      <c r="R268" s="186"/>
      <c r="S268" s="187"/>
      <c r="T268" s="43" t="s">
        <v>0</v>
      </c>
      <c r="U268" s="44">
        <f>IFERROR(IFERROR(U22*I22,"0")+IFERROR(U28*I28,"0")+IFERROR(U29*I29,"0")+IFERROR(U30*I30,"0")+IFERROR(U31*I31,"0")+IFERROR(U32*I32,"0")+IFERROR(U37*I37,"0")+IFERROR(U38*I38,"0")+IFERROR(U39*I39,"0")+IFERROR(U40*I40,"0")+IFERROR(U45*I45,"0")+IFERROR(U46*I46,"0")+IFERROR(U51*I51,"0")+IFERROR(U52*I52,"0")+IFERROR(U53*I53,"0")+IFERROR(U54*I54,"0")+IFERROR(U55*I55,"0")+IFERROR(U56*I56,"0")+IFERROR(U57*I57,"0")+IFERROR(U58*I58,"0")+IFERROR(U63*I63,"0")+IFERROR(U64*I64,"0")+IFERROR(U69*I69,"0")+IFERROR(U74*I74,"0")+IFERROR(U75*I75,"0")+IFERROR(U80*I80,"0")+IFERROR(U81*I81,"0")+IFERROR(U82*I82,"0")+IFERROR(U83*I83,"0")+IFERROR(U84*I84,"0")+IFERROR(U85*I85,"0")+IFERROR(U86*I86,"0")+IFERROR(U87*I87,"0")+IFERROR(U88*I88,"0")+IFERROR(U89*I89,"0")+IFERROR(U94*I94,"0")+IFERROR(U95*I95,"0")+IFERROR(U96*I96,"0")+IFERROR(U101*I101,"0")+IFERROR(U102*I102,"0")+IFERROR(U103*I103,"0")+IFERROR(U104*I104,"0")+IFERROR(U109*I109,"0")+IFERROR(U110*I110,"0")+IFERROR(U111*I111,"0")+IFERROR(U112*I112,"0")+IFERROR(U117*I117,"0")+IFERROR(U118*I118,"0")+IFERROR(U123*I123,"0")+IFERROR(U124*I124,"0")+IFERROR(U125*I125,"0")+IFERROR(U126*I126,"0")+IFERROR(U127*I127,"0")+IFERROR(U128*I128,"0")+IFERROR(U133*I133,"0")+IFERROR(U138*I138,"0")+IFERROR(U139*I139,"0")+IFERROR(U144*I144,"0")+IFERROR(U150*I150,"0")+IFERROR(U155*I155,"0")+IFERROR(U160*I160,"0")+IFERROR(U161*I161,"0")+IFERROR(U162*I162,"0")+IFERROR(U163*I163,"0")+IFERROR(U167*I167,"0")+IFERROR(U168*I168,"0")+IFERROR(U174*I174,"0")+IFERROR(U175*I175,"0")+IFERROR(U180*I180,"0")+IFERROR(U185*I185,"0")+IFERROR(U191*I191,"0")+IFERROR(U196*I196,"0")+IFERROR(U201*I201,"0")+IFERROR(U202*I202,"0")+IFERROR(U203*I203,"0")+IFERROR(U204*I204,"0")+IFERROR(U209*I209,"0")+IFERROR(U214*I214,"0")+IFERROR(U215*I215,"0")+IFERROR(U221*I221,"0")+IFERROR(U227*I227,"0")+IFERROR(U232*I232,"0")+IFERROR(U238*I238,"0")+IFERROR(U243*I243,"0")+IFERROR(U247*I247,"0")+IFERROR(U251*I251,"0")+IFERROR(U252*I252,"0")+IFERROR(U253*I253,"0")+IFERROR(U257*I257,"0")+IFERROR(U258*I258,"0")+IFERROR(U259*I259,"0")+IFERROR(U260*I260,"0")+IFERROR(U261*I261,"0")+IFERROR(U262*I262,"0")+IFERROR(U263*I263,"0")+IFERROR(U264*I264,"0"),"0")</f>
        <v>0</v>
      </c>
      <c r="V268" s="44">
        <f>IFERROR(IFERROR(V22*I22,"0")+IFERROR(V28*I28,"0")+IFERROR(V29*I29,"0")+IFERROR(V30*I30,"0")+IFERROR(V31*I31,"0")+IFERROR(V32*I32,"0")+IFERROR(V37*I37,"0")+IFERROR(V38*I38,"0")+IFERROR(V39*I39,"0")+IFERROR(V40*I40,"0")+IFERROR(V45*I45,"0")+IFERROR(V46*I46,"0")+IFERROR(V51*I51,"0")+IFERROR(V52*I52,"0")+IFERROR(V53*I53,"0")+IFERROR(V54*I54,"0")+IFERROR(V55*I55,"0")+IFERROR(V56*I56,"0")+IFERROR(V57*I57,"0")+IFERROR(V58*I58,"0")+IFERROR(V63*I63,"0")+IFERROR(V64*I64,"0")+IFERROR(V69*I69,"0")+IFERROR(V74*I74,"0")+IFERROR(V75*I75,"0")+IFERROR(V80*I80,"0")+IFERROR(V81*I81,"0")+IFERROR(V82*I82,"0")+IFERROR(V83*I83,"0")+IFERROR(V84*I84,"0")+IFERROR(V85*I85,"0")+IFERROR(V86*I86,"0")+IFERROR(V87*I87,"0")+IFERROR(V88*I88,"0")+IFERROR(V89*I89,"0")+IFERROR(V94*I94,"0")+IFERROR(V95*I95,"0")+IFERROR(V96*I96,"0")+IFERROR(V101*I101,"0")+IFERROR(V102*I102,"0")+IFERROR(V103*I103,"0")+IFERROR(V104*I104,"0")+IFERROR(V109*I109,"0")+IFERROR(V110*I110,"0")+IFERROR(V111*I111,"0")+IFERROR(V112*I112,"0")+IFERROR(V117*I117,"0")+IFERROR(V118*I118,"0")+IFERROR(V123*I123,"0")+IFERROR(V124*I124,"0")+IFERROR(V125*I125,"0")+IFERROR(V126*I126,"0")+IFERROR(V127*I127,"0")+IFERROR(V128*I128,"0")+IFERROR(V133*I133,"0")+IFERROR(V138*I138,"0")+IFERROR(V139*I139,"0")+IFERROR(V144*I144,"0")+IFERROR(V150*I150,"0")+IFERROR(V155*I155,"0")+IFERROR(V160*I160,"0")+IFERROR(V161*I161,"0")+IFERROR(V162*I162,"0")+IFERROR(V163*I163,"0")+IFERROR(V167*I167,"0")+IFERROR(V168*I168,"0")+IFERROR(V174*I174,"0")+IFERROR(V175*I175,"0")+IFERROR(V180*I180,"0")+IFERROR(V185*I185,"0")+IFERROR(V191*I191,"0")+IFERROR(V196*I196,"0")+IFERROR(V201*I201,"0")+IFERROR(V202*I202,"0")+IFERROR(V203*I203,"0")+IFERROR(V204*I204,"0")+IFERROR(V209*I209,"0")+IFERROR(V214*I214,"0")+IFERROR(V215*I215,"0")+IFERROR(V221*I221,"0")+IFERROR(V227*I227,"0")+IFERROR(V232*I232,"0")+IFERROR(V238*I238,"0")+IFERROR(V243*I243,"0")+IFERROR(V247*I247,"0")+IFERROR(V251*I251,"0")+IFERROR(V252*I252,"0")+IFERROR(V253*I253,"0")+IFERROR(V257*I257,"0")+IFERROR(V258*I258,"0")+IFERROR(V259*I259,"0")+IFERROR(V260*I260,"0")+IFERROR(V261*I261,"0")+IFERROR(V262*I262,"0")+IFERROR(V263*I263,"0")+IFERROR(V264*I264,"0"),"0")</f>
        <v>0</v>
      </c>
      <c r="W268" s="43"/>
      <c r="X268" s="68"/>
      <c r="Y268" s="68"/>
    </row>
    <row r="269" spans="1:52" x14ac:dyDescent="0.2">
      <c r="A269" s="183"/>
      <c r="B269" s="183"/>
      <c r="C269" s="183"/>
      <c r="D269" s="183"/>
      <c r="E269" s="183"/>
      <c r="F269" s="183"/>
      <c r="G269" s="183"/>
      <c r="H269" s="183"/>
      <c r="I269" s="183"/>
      <c r="J269" s="183"/>
      <c r="K269" s="183"/>
      <c r="L269" s="188"/>
      <c r="M269" s="185" t="s">
        <v>38</v>
      </c>
      <c r="N269" s="186"/>
      <c r="O269" s="186"/>
      <c r="P269" s="186"/>
      <c r="Q269" s="186"/>
      <c r="R269" s="186"/>
      <c r="S269" s="187"/>
      <c r="T269" s="43" t="s">
        <v>23</v>
      </c>
      <c r="U269" s="45">
        <f>ROUNDUP(IFERROR(U22/J22,"0")+IFERROR(U28/J28,"0")+IFERROR(U29/J29,"0")+IFERROR(U30/J30,"0")+IFERROR(U31/J31,"0")+IFERROR(U32/J32,"0")+IFERROR(U37/J37,"0")+IFERROR(U38/J38,"0")+IFERROR(U39/J39,"0")+IFERROR(U40/J40,"0")+IFERROR(U45/J45,"0")+IFERROR(U46/J46,"0")+IFERROR(U51/J51,"0")+IFERROR(U52/J52,"0")+IFERROR(U53/J53,"0")+IFERROR(U54/J54,"0")+IFERROR(U55/J55,"0")+IFERROR(U56/J56,"0")+IFERROR(U57/J57,"0")+IFERROR(U58/J58,"0")+IFERROR(U63/J63,"0")+IFERROR(U64/J64,"0")+IFERROR(U69/J69,"0")+IFERROR(U74/J74,"0")+IFERROR(U75/J75,"0")+IFERROR(U80/J80,"0")+IFERROR(U81/J81,"0")+IFERROR(U82/J82,"0")+IFERROR(U83/J83,"0")+IFERROR(U84/J84,"0")+IFERROR(U85/J85,"0")+IFERROR(U86/J86,"0")+IFERROR(U87/J87,"0")+IFERROR(U88/J88,"0")+IFERROR(U89/J89,"0")+IFERROR(U94/J94,"0")+IFERROR(U95/J95,"0")+IFERROR(U96/J96,"0")+IFERROR(U101/J101,"0")+IFERROR(U102/J102,"0")+IFERROR(U103/J103,"0")+IFERROR(U104/J104,"0")+IFERROR(U109/J109,"0")+IFERROR(U110/J110,"0")+IFERROR(U111/J111,"0")+IFERROR(U112/J112,"0")+IFERROR(U117/J117,"0")+IFERROR(U118/J118,"0")+IFERROR(U123/J123,"0")+IFERROR(U124/J124,"0")+IFERROR(U125/J125,"0")+IFERROR(U126/J126,"0")+IFERROR(U127/J127,"0")+IFERROR(U128/J128,"0")+IFERROR(U133/J133,"0")+IFERROR(U138/J138,"0")+IFERROR(U139/J139,"0")+IFERROR(U144/J144,"0")+IFERROR(U150/J150,"0")+IFERROR(U155/J155,"0")+IFERROR(U160/J160,"0")+IFERROR(U161/J161,"0")+IFERROR(U162/J162,"0")+IFERROR(U163/J163,"0")+IFERROR(U167/J167,"0")+IFERROR(U168/J168,"0")+IFERROR(U174/J174,"0")+IFERROR(U175/J175,"0")+IFERROR(U180/J180,"0")+IFERROR(U185/J185,"0")+IFERROR(U191/J191,"0")+IFERROR(U196/J196,"0")+IFERROR(U201/J201,"0")+IFERROR(U202/J202,"0")+IFERROR(U203/J203,"0")+IFERROR(U204/J204,"0")+IFERROR(U209/J209,"0")+IFERROR(U214/J214,"0")+IFERROR(U215/J215,"0")+IFERROR(U221/J221,"0")+IFERROR(U227/J227,"0")+IFERROR(U232/J232,"0")+IFERROR(U238/J238,"0")+IFERROR(U243/J243,"0")+IFERROR(U247/J247,"0")+IFERROR(U251/J251,"0")+IFERROR(U252/J252,"0")+IFERROR(U253/J253,"0")+IFERROR(U257/J257,"0")+IFERROR(U258/J258,"0")+IFERROR(U259/J259,"0")+IFERROR(U260/J260,"0")+IFERROR(U261/J261,"0")+IFERROR(U262/J262,"0")+IFERROR(U263/J263,"0")+IFERROR(U264/J264,"0"),0)</f>
        <v>0</v>
      </c>
      <c r="V269" s="45">
        <f>ROUNDUP(IFERROR(V22/J22,"0")+IFERROR(V28/J28,"0")+IFERROR(V29/J29,"0")+IFERROR(V30/J30,"0")+IFERROR(V31/J31,"0")+IFERROR(V32/J32,"0")+IFERROR(V37/J37,"0")+IFERROR(V38/J38,"0")+IFERROR(V39/J39,"0")+IFERROR(V40/J40,"0")+IFERROR(V45/J45,"0")+IFERROR(V46/J46,"0")+IFERROR(V51/J51,"0")+IFERROR(V52/J52,"0")+IFERROR(V53/J53,"0")+IFERROR(V54/J54,"0")+IFERROR(V55/J55,"0")+IFERROR(V56/J56,"0")+IFERROR(V57/J57,"0")+IFERROR(V58/J58,"0")+IFERROR(V63/J63,"0")+IFERROR(V64/J64,"0")+IFERROR(V69/J69,"0")+IFERROR(V74/J74,"0")+IFERROR(V75/J75,"0")+IFERROR(V80/J80,"0")+IFERROR(V81/J81,"0")+IFERROR(V82/J82,"0")+IFERROR(V83/J83,"0")+IFERROR(V84/J84,"0")+IFERROR(V85/J85,"0")+IFERROR(V86/J86,"0")+IFERROR(V87/J87,"0")+IFERROR(V88/J88,"0")+IFERROR(V89/J89,"0")+IFERROR(V94/J94,"0")+IFERROR(V95/J95,"0")+IFERROR(V96/J96,"0")+IFERROR(V101/J101,"0")+IFERROR(V102/J102,"0")+IFERROR(V103/J103,"0")+IFERROR(V104/J104,"0")+IFERROR(V109/J109,"0")+IFERROR(V110/J110,"0")+IFERROR(V111/J111,"0")+IFERROR(V112/J112,"0")+IFERROR(V117/J117,"0")+IFERROR(V118/J118,"0")+IFERROR(V123/J123,"0")+IFERROR(V124/J124,"0")+IFERROR(V125/J125,"0")+IFERROR(V126/J126,"0")+IFERROR(V127/J127,"0")+IFERROR(V128/J128,"0")+IFERROR(V133/J133,"0")+IFERROR(V138/J138,"0")+IFERROR(V139/J139,"0")+IFERROR(V144/J144,"0")+IFERROR(V150/J150,"0")+IFERROR(V155/J155,"0")+IFERROR(V160/J160,"0")+IFERROR(V161/J161,"0")+IFERROR(V162/J162,"0")+IFERROR(V163/J163,"0")+IFERROR(V167/J167,"0")+IFERROR(V168/J168,"0")+IFERROR(V174/J174,"0")+IFERROR(V175/J175,"0")+IFERROR(V180/J180,"0")+IFERROR(V185/J185,"0")+IFERROR(V191/J191,"0")+IFERROR(V196/J196,"0")+IFERROR(V201/J201,"0")+IFERROR(V202/J202,"0")+IFERROR(V203/J203,"0")+IFERROR(V204/J204,"0")+IFERROR(V209/J209,"0")+IFERROR(V214/J214,"0")+IFERROR(V215/J215,"0")+IFERROR(V221/J221,"0")+IFERROR(V227/J227,"0")+IFERROR(V232/J232,"0")+IFERROR(V238/J238,"0")+IFERROR(V243/J243,"0")+IFERROR(V247/J247,"0")+IFERROR(V251/J251,"0")+IFERROR(V252/J252,"0")+IFERROR(V253/J253,"0")+IFERROR(V257/J257,"0")+IFERROR(V258/J258,"0")+IFERROR(V259/J259,"0")+IFERROR(V260/J260,"0")+IFERROR(V261/J261,"0")+IFERROR(V262/J262,"0")+IFERROR(V263/J263,"0")+IFERROR(V264/J264,"0"),0)</f>
        <v>0</v>
      </c>
      <c r="W269" s="43"/>
      <c r="X269" s="68"/>
      <c r="Y269" s="68"/>
    </row>
    <row r="270" spans="1:52" x14ac:dyDescent="0.2">
      <c r="A270" s="183"/>
      <c r="B270" s="183"/>
      <c r="C270" s="183"/>
      <c r="D270" s="183"/>
      <c r="E270" s="183"/>
      <c r="F270" s="183"/>
      <c r="G270" s="183"/>
      <c r="H270" s="183"/>
      <c r="I270" s="183"/>
      <c r="J270" s="183"/>
      <c r="K270" s="183"/>
      <c r="L270" s="188"/>
      <c r="M270" s="185" t="s">
        <v>39</v>
      </c>
      <c r="N270" s="186"/>
      <c r="O270" s="186"/>
      <c r="P270" s="186"/>
      <c r="Q270" s="186"/>
      <c r="R270" s="186"/>
      <c r="S270" s="187"/>
      <c r="T270" s="43" t="s">
        <v>0</v>
      </c>
      <c r="U270" s="44">
        <f>GrossWeightTotal+PalletQtyTotal*25</f>
        <v>0</v>
      </c>
      <c r="V270" s="44">
        <f>GrossWeightTotalR+PalletQtyTotalR*25</f>
        <v>0</v>
      </c>
      <c r="W270" s="43"/>
      <c r="X270" s="68"/>
      <c r="Y270" s="68"/>
    </row>
    <row r="271" spans="1:52" x14ac:dyDescent="0.2">
      <c r="A271" s="183"/>
      <c r="B271" s="183"/>
      <c r="C271" s="183"/>
      <c r="D271" s="183"/>
      <c r="E271" s="183"/>
      <c r="F271" s="183"/>
      <c r="G271" s="183"/>
      <c r="H271" s="183"/>
      <c r="I271" s="183"/>
      <c r="J271" s="183"/>
      <c r="K271" s="183"/>
      <c r="L271" s="188"/>
      <c r="M271" s="185" t="s">
        <v>40</v>
      </c>
      <c r="N271" s="186"/>
      <c r="O271" s="186"/>
      <c r="P271" s="186"/>
      <c r="Q271" s="186"/>
      <c r="R271" s="186"/>
      <c r="S271" s="187"/>
      <c r="T271" s="43" t="s">
        <v>23</v>
      </c>
      <c r="U271" s="44">
        <f>IFERROR(U23+U33+U41+U47+U59+U65+U70+U76+U90+U97+U105+U113+U119+U129+U134+U140+U145+U151+U156+U164+U169+U176+U181+U186+U192+U197+U205+U210+U216+U222+U228+U233+U239+U244+U248+U254+U265,"0")</f>
        <v>0</v>
      </c>
      <c r="V271" s="44">
        <f>IFERROR(V23+V33+V41+V47+V59+V65+V70+V76+V90+V97+V105+V113+V119+V129+V134+V140+V145+V151+V156+V164+V169+V176+V181+V186+V192+V197+V205+V210+V216+V222+V228+V233+V239+V244+V248+V254+V265,"0")</f>
        <v>0</v>
      </c>
      <c r="W271" s="43"/>
      <c r="X271" s="68"/>
      <c r="Y271" s="68"/>
    </row>
    <row r="272" spans="1:52" ht="14.25" x14ac:dyDescent="0.2">
      <c r="A272" s="183"/>
      <c r="B272" s="183"/>
      <c r="C272" s="183"/>
      <c r="D272" s="183"/>
      <c r="E272" s="183"/>
      <c r="F272" s="183"/>
      <c r="G272" s="183"/>
      <c r="H272" s="183"/>
      <c r="I272" s="183"/>
      <c r="J272" s="183"/>
      <c r="K272" s="183"/>
      <c r="L272" s="188"/>
      <c r="M272" s="185" t="s">
        <v>41</v>
      </c>
      <c r="N272" s="186"/>
      <c r="O272" s="186"/>
      <c r="P272" s="186"/>
      <c r="Q272" s="186"/>
      <c r="R272" s="186"/>
      <c r="S272" s="187"/>
      <c r="T272" s="46" t="s">
        <v>55</v>
      </c>
      <c r="U272" s="43"/>
      <c r="V272" s="43"/>
      <c r="W272" s="43">
        <f>IFERROR(W23+W33+W41+W47+W59+W65+W70+W76+W90+W97+W105+W113+W119+W129+W134+W140+W145+W151+W156+W164+W169+W176+W181+W186+W192+W197+W205+W210+W216+W222+W228+W233+W239+W244+W248+W254+W265,"0")</f>
        <v>0</v>
      </c>
      <c r="X272" s="68"/>
      <c r="Y272" s="68"/>
    </row>
    <row r="273" spans="1:34" ht="13.5" thickBot="1" x14ac:dyDescent="0.25"/>
    <row r="274" spans="1:34" ht="27" thickTop="1" thickBot="1" x14ac:dyDescent="0.25">
      <c r="A274" s="47" t="s">
        <v>9</v>
      </c>
      <c r="B274" s="75" t="s">
        <v>80</v>
      </c>
      <c r="C274" s="172" t="s">
        <v>48</v>
      </c>
      <c r="D274" s="172" t="s">
        <v>48</v>
      </c>
      <c r="E274" s="172" t="s">
        <v>48</v>
      </c>
      <c r="F274" s="172" t="s">
        <v>48</v>
      </c>
      <c r="G274" s="172" t="s">
        <v>48</v>
      </c>
      <c r="H274" s="172" t="s">
        <v>48</v>
      </c>
      <c r="I274" s="172" t="s">
        <v>48</v>
      </c>
      <c r="J274" s="172" t="s">
        <v>48</v>
      </c>
      <c r="K274" s="172" t="s">
        <v>48</v>
      </c>
      <c r="L274" s="172" t="s">
        <v>48</v>
      </c>
      <c r="M274" s="172" t="s">
        <v>48</v>
      </c>
      <c r="N274" s="172" t="s">
        <v>48</v>
      </c>
      <c r="O274" s="172" t="s">
        <v>48</v>
      </c>
      <c r="P274" s="172" t="s">
        <v>48</v>
      </c>
      <c r="Q274" s="172" t="s">
        <v>48</v>
      </c>
      <c r="R274" s="172" t="s">
        <v>48</v>
      </c>
      <c r="S274" s="172" t="s">
        <v>235</v>
      </c>
      <c r="T274" s="172" t="s">
        <v>235</v>
      </c>
      <c r="U274" s="172" t="s">
        <v>235</v>
      </c>
      <c r="V274" s="172" t="s">
        <v>256</v>
      </c>
      <c r="W274" s="172" t="s">
        <v>256</v>
      </c>
      <c r="X274" s="172" t="s">
        <v>256</v>
      </c>
      <c r="Y274" s="172" t="s">
        <v>271</v>
      </c>
      <c r="Z274" s="172" t="s">
        <v>271</v>
      </c>
      <c r="AA274" s="172" t="s">
        <v>271</v>
      </c>
      <c r="AB274" s="172" t="s">
        <v>271</v>
      </c>
      <c r="AC274" s="172" t="s">
        <v>271</v>
      </c>
      <c r="AD274" s="75" t="s">
        <v>297</v>
      </c>
      <c r="AE274" s="172" t="s">
        <v>301</v>
      </c>
      <c r="AF274" s="172" t="s">
        <v>301</v>
      </c>
      <c r="AG274" s="172" t="s">
        <v>308</v>
      </c>
      <c r="AH274" s="172" t="s">
        <v>308</v>
      </c>
    </row>
    <row r="275" spans="1:34" ht="14.25" customHeight="1" thickTop="1" x14ac:dyDescent="0.2">
      <c r="A275" s="173" t="s">
        <v>10</v>
      </c>
      <c r="B275" s="172" t="s">
        <v>80</v>
      </c>
      <c r="C275" s="172" t="s">
        <v>85</v>
      </c>
      <c r="D275" s="172" t="s">
        <v>100</v>
      </c>
      <c r="E275" s="172" t="s">
        <v>110</v>
      </c>
      <c r="F275" s="172" t="s">
        <v>116</v>
      </c>
      <c r="G275" s="172" t="s">
        <v>136</v>
      </c>
      <c r="H275" s="172" t="s">
        <v>143</v>
      </c>
      <c r="I275" s="172" t="s">
        <v>147</v>
      </c>
      <c r="J275" s="172" t="s">
        <v>153</v>
      </c>
      <c r="K275" s="172" t="s">
        <v>174</v>
      </c>
      <c r="L275" s="172" t="s">
        <v>181</v>
      </c>
      <c r="M275" s="172" t="s">
        <v>194</v>
      </c>
      <c r="N275" s="172" t="s">
        <v>203</v>
      </c>
      <c r="O275" s="172" t="s">
        <v>208</v>
      </c>
      <c r="P275" s="172" t="s">
        <v>223</v>
      </c>
      <c r="Q275" s="172" t="s">
        <v>226</v>
      </c>
      <c r="R275" s="172" t="s">
        <v>232</v>
      </c>
      <c r="S275" s="172" t="s">
        <v>236</v>
      </c>
      <c r="T275" s="172" t="s">
        <v>239</v>
      </c>
      <c r="U275" s="172" t="s">
        <v>242</v>
      </c>
      <c r="V275" s="172" t="s">
        <v>257</v>
      </c>
      <c r="W275" s="172" t="s">
        <v>262</v>
      </c>
      <c r="X275" s="172" t="s">
        <v>256</v>
      </c>
      <c r="Y275" s="172" t="s">
        <v>272</v>
      </c>
      <c r="Z275" s="172" t="s">
        <v>275</v>
      </c>
      <c r="AA275" s="172" t="s">
        <v>279</v>
      </c>
      <c r="AB275" s="172" t="s">
        <v>288</v>
      </c>
      <c r="AC275" s="172" t="s">
        <v>292</v>
      </c>
      <c r="AD275" s="172" t="s">
        <v>298</v>
      </c>
      <c r="AE275" s="172" t="s">
        <v>302</v>
      </c>
      <c r="AF275" s="172" t="s">
        <v>305</v>
      </c>
      <c r="AG275" s="172" t="s">
        <v>309</v>
      </c>
      <c r="AH275" s="172" t="s">
        <v>313</v>
      </c>
    </row>
    <row r="276" spans="1:34" ht="13.5" thickBot="1" x14ac:dyDescent="0.25">
      <c r="A276" s="174"/>
      <c r="B276" s="172"/>
      <c r="C276" s="172"/>
      <c r="D276" s="172"/>
      <c r="E276" s="172"/>
      <c r="F276" s="172"/>
      <c r="G276" s="172"/>
      <c r="H276" s="172"/>
      <c r="I276" s="172"/>
      <c r="J276" s="172"/>
      <c r="K276" s="172"/>
      <c r="L276" s="172"/>
      <c r="M276" s="172"/>
      <c r="N276" s="172"/>
      <c r="O276" s="172"/>
      <c r="P276" s="172"/>
      <c r="Q276" s="172"/>
      <c r="R276" s="172"/>
      <c r="S276" s="172"/>
      <c r="T276" s="172"/>
      <c r="U276" s="172"/>
      <c r="V276" s="172"/>
      <c r="W276" s="172"/>
      <c r="X276" s="172"/>
      <c r="Y276" s="172"/>
      <c r="Z276" s="172"/>
      <c r="AA276" s="172"/>
      <c r="AB276" s="172"/>
      <c r="AC276" s="172"/>
      <c r="AD276" s="172"/>
      <c r="AE276" s="172"/>
      <c r="AF276" s="172"/>
      <c r="AG276" s="172"/>
      <c r="AH276" s="172"/>
    </row>
    <row r="277" spans="1:34" ht="18" thickTop="1" thickBot="1" x14ac:dyDescent="0.25">
      <c r="A277" s="47" t="s">
        <v>13</v>
      </c>
      <c r="B277" s="53">
        <f>IFERROR(U22*H22,"0")</f>
        <v>0</v>
      </c>
      <c r="C277" s="53">
        <f>IFERROR(U28*H28,"0")+IFERROR(U29*H29,"0")+IFERROR(U30*H30,"0")+IFERROR(U31*H31,"0")+IFERROR(U32*H32,"0")</f>
        <v>0</v>
      </c>
      <c r="D277" s="53">
        <f>IFERROR(U37*H37,"0")+IFERROR(U38*H38,"0")+IFERROR(U39*H39,"0")+IFERROR(U40*H40,"0")</f>
        <v>0</v>
      </c>
      <c r="E277" s="53">
        <f>IFERROR(U45*H45,"0")+IFERROR(U46*H46,"0")</f>
        <v>0</v>
      </c>
      <c r="F277" s="53">
        <f>IFERROR(U51*H51,"0")+IFERROR(U52*H52,"0")+IFERROR(U53*H53,"0")+IFERROR(U54*H54,"0")+IFERROR(U55*H55,"0")+IFERROR(U56*H56,"0")+IFERROR(U57*H57,"0")+IFERROR(U58*H58,"0")</f>
        <v>0</v>
      </c>
      <c r="G277" s="53">
        <f>IFERROR(U63*H63,"0")+IFERROR(U64*H64,"0")</f>
        <v>0</v>
      </c>
      <c r="H277" s="53">
        <f>IFERROR(U69*H69,"0")</f>
        <v>0</v>
      </c>
      <c r="I277" s="53">
        <f>IFERROR(U74*H74,"0")+IFERROR(U75*H75,"0")</f>
        <v>0</v>
      </c>
      <c r="J277" s="53">
        <f>IFERROR(U80*H80,"0")+IFERROR(U81*H81,"0")+IFERROR(U82*H82,"0")+IFERROR(U83*H83,"0")+IFERROR(U84*H84,"0")+IFERROR(U85*H85,"0")+IFERROR(U86*H86,"0")+IFERROR(U87*H87,"0")+IFERROR(U88*H88,"0")+IFERROR(U89*H89,"0")</f>
        <v>0</v>
      </c>
      <c r="K277" s="53">
        <f>IFERROR(U94*H94,"0")+IFERROR(U95*H95,"0")+IFERROR(U96*H96,"0")</f>
        <v>0</v>
      </c>
      <c r="L277" s="53">
        <f>IFERROR(U101*H101,"0")+IFERROR(U102*H102,"0")+IFERROR(U103*H103,"0")+IFERROR(U104*H104,"0")</f>
        <v>0</v>
      </c>
      <c r="M277" s="53">
        <f>IFERROR(U109*H109,"0")+IFERROR(U110*H110,"0")+IFERROR(U111*H111,"0")+IFERROR(U112*H112,"0")</f>
        <v>0</v>
      </c>
      <c r="N277" s="53">
        <f>IFERROR(U117*H117,"0")+IFERROR(U118*H118,"0")</f>
        <v>0</v>
      </c>
      <c r="O277" s="53">
        <f>IFERROR(U123*H123,"0")+IFERROR(U124*H124,"0")+IFERROR(U125*H125,"0")+IFERROR(U126*H126,"0")+IFERROR(U127*H127,"0")+IFERROR(U128*H128,"0")</f>
        <v>0</v>
      </c>
      <c r="P277" s="53">
        <f>IFERROR(U133*H133,"0")</f>
        <v>0</v>
      </c>
      <c r="Q277" s="53">
        <f>IFERROR(U138*H138,"0")+IFERROR(U139*H139,"0")</f>
        <v>0</v>
      </c>
      <c r="R277" s="53">
        <f>IFERROR(U144*H144,"0")</f>
        <v>0</v>
      </c>
      <c r="S277" s="53">
        <f>IFERROR(U150*H150,"0")</f>
        <v>0</v>
      </c>
      <c r="T277" s="53">
        <f>IFERROR(U155*H155,"0")</f>
        <v>0</v>
      </c>
      <c r="U277" s="53">
        <f>IFERROR(U160*H160,"0")+IFERROR(U161*H161,"0")+IFERROR(U162*H162,"0")+IFERROR(U163*H163,"0")+IFERROR(U167*H167,"0")+IFERROR(U168*H168,"0")</f>
        <v>0</v>
      </c>
      <c r="V277" s="53">
        <f>IFERROR(U174*H174,"0")+IFERROR(U175*H175,"0")</f>
        <v>0</v>
      </c>
      <c r="W277" s="53">
        <f>IFERROR(U180*H180,"0")</f>
        <v>0</v>
      </c>
      <c r="X277" s="53">
        <f>IFERROR(U185*H185,"0")</f>
        <v>0</v>
      </c>
      <c r="Y277" s="53">
        <f>IFERROR(U191*H191,"0")</f>
        <v>0</v>
      </c>
      <c r="Z277" s="53">
        <f>IFERROR(U196*H196,"0")</f>
        <v>0</v>
      </c>
      <c r="AA277" s="53">
        <f>IFERROR(U201*H201,"0")+IFERROR(U202*H202,"0")+IFERROR(U203*H203,"0")+IFERROR(U204*H204,"0")</f>
        <v>0</v>
      </c>
      <c r="AB277" s="53">
        <f>IFERROR(U209*H209,"0")</f>
        <v>0</v>
      </c>
      <c r="AC277" s="53">
        <f>IFERROR(U214*H214,"0")+IFERROR(U215*H215,"0")</f>
        <v>0</v>
      </c>
      <c r="AD277" s="53">
        <f>IFERROR(U221*H221,"0")</f>
        <v>0</v>
      </c>
      <c r="AE277" s="53">
        <f>IFERROR(U227*H227,"0")</f>
        <v>0</v>
      </c>
      <c r="AF277" s="53">
        <f>IFERROR(U232*H232,"0")</f>
        <v>0</v>
      </c>
      <c r="AG277" s="53">
        <f>IFERROR(U238*H238,"0")</f>
        <v>0</v>
      </c>
      <c r="AH277" s="53">
        <f>IFERROR(U243*H243,"0")+IFERROR(U247*H247,"0")+IFERROR(U251*H251,"0")+IFERROR(U252*H252,"0")+IFERROR(U253*H253,"0")+IFERROR(U257*H257,"0")+IFERROR(U258*H258,"0")+IFERROR(U259*H259,"0")+IFERROR(U260*H260,"0")+IFERROR(U261*H261,"0")+IFERROR(U262*H262,"0")+IFERROR(U263*H263,"0")+IFERROR(U264*H264,"0")</f>
        <v>0</v>
      </c>
    </row>
    <row r="278" spans="1:34" ht="13.5" thickTop="1" x14ac:dyDescent="0.2">
      <c r="C278" s="1"/>
    </row>
    <row r="279" spans="1:34" ht="19.5" customHeight="1" x14ac:dyDescent="0.2">
      <c r="A279" s="71" t="s">
        <v>65</v>
      </c>
      <c r="B279" s="71" t="s">
        <v>66</v>
      </c>
      <c r="C279" s="71" t="s">
        <v>68</v>
      </c>
    </row>
    <row r="280" spans="1:34" x14ac:dyDescent="0.2">
      <c r="A280" s="72">
        <f>SUMPRODUCT(--(AZ:AZ="ЗПФ"),--(T:T="кор"),H:H,V:V)+SUMPRODUCT(--(AZ:AZ="ЗПФ"),--(T:T="кг"),V:V)</f>
        <v>0</v>
      </c>
      <c r="B280" s="73">
        <f>SUMPRODUCT(--(AZ:AZ="ПГП"),--(T:T="кор"),H:H,V:V)+SUMPRODUCT(--(AZ:AZ="ПГП"),--(T:T="кг"),V:V)</f>
        <v>0</v>
      </c>
      <c r="C280" s="73">
        <f>SUMPRODUCT(--(AZ:AZ="КИЗ"),--(T:T="кор"),H:H,V:V)+SUMPRODUCT(--(AZ:AZ="КИЗ"),--(T:T="кг"),V:V)</f>
        <v>0</v>
      </c>
    </row>
  </sheetData>
  <sheetProtection algorithmName="SHA-512" hashValue="RmzTU7vMsR23hdmVftwXO7c48CvPa6EIRRsBWG/S9GRIYLMIxmSLH0acwcVfIUPHHzC0vLz8v0Yc6k1AhtZg2A==" saltValue="a3kbSrQ32lXg1YSZcZNnkg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492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D32:E32"/>
    <mergeCell ref="M32:Q32"/>
    <mergeCell ref="M33:S33"/>
    <mergeCell ref="A33:L34"/>
    <mergeCell ref="M34:S34"/>
    <mergeCell ref="A35:W35"/>
    <mergeCell ref="A36:W36"/>
    <mergeCell ref="D37:E37"/>
    <mergeCell ref="M37:Q37"/>
    <mergeCell ref="D38:E38"/>
    <mergeCell ref="M38:Q38"/>
    <mergeCell ref="D39:E39"/>
    <mergeCell ref="M39:Q39"/>
    <mergeCell ref="D40:E40"/>
    <mergeCell ref="M40:Q40"/>
    <mergeCell ref="M41:S41"/>
    <mergeCell ref="A41:L42"/>
    <mergeCell ref="M42:S42"/>
    <mergeCell ref="A43:W43"/>
    <mergeCell ref="A44:W44"/>
    <mergeCell ref="D45:E45"/>
    <mergeCell ref="M45:Q45"/>
    <mergeCell ref="D46:E46"/>
    <mergeCell ref="M46:Q46"/>
    <mergeCell ref="M47:S47"/>
    <mergeCell ref="A47:L48"/>
    <mergeCell ref="M48:S48"/>
    <mergeCell ref="A49:W49"/>
    <mergeCell ref="A50:W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M65:S65"/>
    <mergeCell ref="A65:L66"/>
    <mergeCell ref="M66:S66"/>
    <mergeCell ref="A67:W67"/>
    <mergeCell ref="A68:W68"/>
    <mergeCell ref="D69:E69"/>
    <mergeCell ref="M69:Q69"/>
    <mergeCell ref="M70:S70"/>
    <mergeCell ref="A70:L71"/>
    <mergeCell ref="M71:S71"/>
    <mergeCell ref="A72:W72"/>
    <mergeCell ref="A73:W73"/>
    <mergeCell ref="D74:E74"/>
    <mergeCell ref="M74:Q74"/>
    <mergeCell ref="D75:E75"/>
    <mergeCell ref="M75:Q75"/>
    <mergeCell ref="M76:S76"/>
    <mergeCell ref="A76:L77"/>
    <mergeCell ref="M77:S77"/>
    <mergeCell ref="A78:W78"/>
    <mergeCell ref="A79:W79"/>
    <mergeCell ref="D80:E80"/>
    <mergeCell ref="M80:Q80"/>
    <mergeCell ref="D81:E81"/>
    <mergeCell ref="M81:Q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D89:E89"/>
    <mergeCell ref="M89:Q89"/>
    <mergeCell ref="M90:S90"/>
    <mergeCell ref="A90:L91"/>
    <mergeCell ref="M91:S91"/>
    <mergeCell ref="A92:W92"/>
    <mergeCell ref="A93:W93"/>
    <mergeCell ref="D94:E94"/>
    <mergeCell ref="M94:Q94"/>
    <mergeCell ref="D95:E95"/>
    <mergeCell ref="M95:Q95"/>
    <mergeCell ref="D96:E96"/>
    <mergeCell ref="M96:Q96"/>
    <mergeCell ref="M97:S97"/>
    <mergeCell ref="A97:L98"/>
    <mergeCell ref="M98:S98"/>
    <mergeCell ref="A99:W99"/>
    <mergeCell ref="A100:W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M105:S105"/>
    <mergeCell ref="A105:L106"/>
    <mergeCell ref="M106:S106"/>
    <mergeCell ref="A107:W107"/>
    <mergeCell ref="A108:W108"/>
    <mergeCell ref="D109:E109"/>
    <mergeCell ref="M109:Q109"/>
    <mergeCell ref="D110:E110"/>
    <mergeCell ref="M110:Q110"/>
    <mergeCell ref="D111:E111"/>
    <mergeCell ref="M111:Q111"/>
    <mergeCell ref="D112:E112"/>
    <mergeCell ref="M112:Q112"/>
    <mergeCell ref="M113:S113"/>
    <mergeCell ref="A113:L114"/>
    <mergeCell ref="M114:S114"/>
    <mergeCell ref="A115:W115"/>
    <mergeCell ref="A116:W116"/>
    <mergeCell ref="D117:E117"/>
    <mergeCell ref="M117:Q117"/>
    <mergeCell ref="D118:E118"/>
    <mergeCell ref="M118:Q118"/>
    <mergeCell ref="M119:S119"/>
    <mergeCell ref="A119:L120"/>
    <mergeCell ref="M120:S120"/>
    <mergeCell ref="A121:W121"/>
    <mergeCell ref="A122:W122"/>
    <mergeCell ref="D123:E123"/>
    <mergeCell ref="M123:Q123"/>
    <mergeCell ref="D124:E124"/>
    <mergeCell ref="M124:Q124"/>
    <mergeCell ref="D125:E125"/>
    <mergeCell ref="M125:Q125"/>
    <mergeCell ref="D126:E126"/>
    <mergeCell ref="M126:Q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M140:S140"/>
    <mergeCell ref="A140:L141"/>
    <mergeCell ref="M141:S141"/>
    <mergeCell ref="A142:W142"/>
    <mergeCell ref="A143:W143"/>
    <mergeCell ref="D144:E144"/>
    <mergeCell ref="M144:Q144"/>
    <mergeCell ref="M145:S145"/>
    <mergeCell ref="A145:L146"/>
    <mergeCell ref="M146:S146"/>
    <mergeCell ref="A147:W147"/>
    <mergeCell ref="A148:W148"/>
    <mergeCell ref="A149:W149"/>
    <mergeCell ref="D150:E150"/>
    <mergeCell ref="M150:Q150"/>
    <mergeCell ref="M151:S151"/>
    <mergeCell ref="A151:L152"/>
    <mergeCell ref="M152:S152"/>
    <mergeCell ref="A153:W153"/>
    <mergeCell ref="A154:W154"/>
    <mergeCell ref="D155:E155"/>
    <mergeCell ref="M155:Q155"/>
    <mergeCell ref="M156:S156"/>
    <mergeCell ref="A156:L157"/>
    <mergeCell ref="M157:S157"/>
    <mergeCell ref="A158:W158"/>
    <mergeCell ref="A159:W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D167:E167"/>
    <mergeCell ref="M167:Q167"/>
    <mergeCell ref="D168:E168"/>
    <mergeCell ref="M168:Q168"/>
    <mergeCell ref="M169:S169"/>
    <mergeCell ref="A169:L170"/>
    <mergeCell ref="M170:S170"/>
    <mergeCell ref="A171:W171"/>
    <mergeCell ref="A172:W172"/>
    <mergeCell ref="A173:W173"/>
    <mergeCell ref="D174:E174"/>
    <mergeCell ref="M174:Q174"/>
    <mergeCell ref="D175:E175"/>
    <mergeCell ref="M175:Q175"/>
    <mergeCell ref="M176:S176"/>
    <mergeCell ref="A176:L177"/>
    <mergeCell ref="M177:S177"/>
    <mergeCell ref="A178:W178"/>
    <mergeCell ref="A179:W179"/>
    <mergeCell ref="D180:E180"/>
    <mergeCell ref="M180:Q180"/>
    <mergeCell ref="M181:S181"/>
    <mergeCell ref="A181:L182"/>
    <mergeCell ref="M182:S182"/>
    <mergeCell ref="A183:W183"/>
    <mergeCell ref="A184:W184"/>
    <mergeCell ref="D185:E185"/>
    <mergeCell ref="M185:Q185"/>
    <mergeCell ref="M186:S186"/>
    <mergeCell ref="A186:L187"/>
    <mergeCell ref="M187:S187"/>
    <mergeCell ref="A188:W188"/>
    <mergeCell ref="A189:W189"/>
    <mergeCell ref="A190:W190"/>
    <mergeCell ref="D191:E191"/>
    <mergeCell ref="M191:Q191"/>
    <mergeCell ref="M192:S192"/>
    <mergeCell ref="A192:L193"/>
    <mergeCell ref="M193:S193"/>
    <mergeCell ref="A194:W194"/>
    <mergeCell ref="A195:W195"/>
    <mergeCell ref="D196:E196"/>
    <mergeCell ref="M196:Q196"/>
    <mergeCell ref="M197:S197"/>
    <mergeCell ref="A197:L198"/>
    <mergeCell ref="M198:S198"/>
    <mergeCell ref="A199:W199"/>
    <mergeCell ref="A200:W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A208:W208"/>
    <mergeCell ref="D209:E209"/>
    <mergeCell ref="M209:Q209"/>
    <mergeCell ref="M210:S210"/>
    <mergeCell ref="A210:L211"/>
    <mergeCell ref="M211:S211"/>
    <mergeCell ref="A212:W212"/>
    <mergeCell ref="A213:W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A219:W219"/>
    <mergeCell ref="A220:W220"/>
    <mergeCell ref="D221:E221"/>
    <mergeCell ref="M221:Q221"/>
    <mergeCell ref="M222:S222"/>
    <mergeCell ref="A222:L223"/>
    <mergeCell ref="M223:S223"/>
    <mergeCell ref="A224:W224"/>
    <mergeCell ref="A225:W225"/>
    <mergeCell ref="A226:W226"/>
    <mergeCell ref="D227:E227"/>
    <mergeCell ref="M227:Q227"/>
    <mergeCell ref="M228:S228"/>
    <mergeCell ref="A228:L229"/>
    <mergeCell ref="M229:S229"/>
    <mergeCell ref="A230:W230"/>
    <mergeCell ref="A231:W231"/>
    <mergeCell ref="D232:E232"/>
    <mergeCell ref="M232:Q232"/>
    <mergeCell ref="M233:S233"/>
    <mergeCell ref="A233:L234"/>
    <mergeCell ref="M234:S234"/>
    <mergeCell ref="A235:W235"/>
    <mergeCell ref="A236:W236"/>
    <mergeCell ref="A237:W237"/>
    <mergeCell ref="D238:E238"/>
    <mergeCell ref="M238:Q238"/>
    <mergeCell ref="M239:S239"/>
    <mergeCell ref="A239:L240"/>
    <mergeCell ref="M240:S240"/>
    <mergeCell ref="A241:W241"/>
    <mergeCell ref="A242:W242"/>
    <mergeCell ref="D243:E243"/>
    <mergeCell ref="M243:Q243"/>
    <mergeCell ref="M244:S244"/>
    <mergeCell ref="A244:L245"/>
    <mergeCell ref="M245:S245"/>
    <mergeCell ref="A246:W246"/>
    <mergeCell ref="D247:E247"/>
    <mergeCell ref="M247:Q247"/>
    <mergeCell ref="M248:S248"/>
    <mergeCell ref="A248:L249"/>
    <mergeCell ref="M249:S249"/>
    <mergeCell ref="A250:W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D259:E259"/>
    <mergeCell ref="M259:Q259"/>
    <mergeCell ref="D260:E260"/>
    <mergeCell ref="M260:Q260"/>
    <mergeCell ref="D261:E261"/>
    <mergeCell ref="M261:Q261"/>
    <mergeCell ref="D262:E262"/>
    <mergeCell ref="M262:Q262"/>
    <mergeCell ref="D263:E263"/>
    <mergeCell ref="M263:Q263"/>
    <mergeCell ref="D264:E264"/>
    <mergeCell ref="M264:Q264"/>
    <mergeCell ref="M265:S265"/>
    <mergeCell ref="A265:L266"/>
    <mergeCell ref="M266:S266"/>
    <mergeCell ref="M267:S267"/>
    <mergeCell ref="A267:L272"/>
    <mergeCell ref="M268:S268"/>
    <mergeCell ref="M269:S269"/>
    <mergeCell ref="M270:S270"/>
    <mergeCell ref="M271:S271"/>
    <mergeCell ref="M272:S272"/>
    <mergeCell ref="C274:R274"/>
    <mergeCell ref="S274:U274"/>
    <mergeCell ref="V274:X274"/>
    <mergeCell ref="Y274:AC274"/>
    <mergeCell ref="AE274:AF274"/>
    <mergeCell ref="AG274:AH274"/>
    <mergeCell ref="A275:A276"/>
    <mergeCell ref="B275:B276"/>
    <mergeCell ref="C275:C276"/>
    <mergeCell ref="D275:D276"/>
    <mergeCell ref="E275:E276"/>
    <mergeCell ref="F275:F276"/>
    <mergeCell ref="G275:G276"/>
    <mergeCell ref="H275:H276"/>
    <mergeCell ref="I275:I276"/>
    <mergeCell ref="J275:J276"/>
    <mergeCell ref="K275:K276"/>
    <mergeCell ref="L275:L276"/>
    <mergeCell ref="M275:M276"/>
    <mergeCell ref="N275:N276"/>
    <mergeCell ref="O275:O276"/>
    <mergeCell ref="P275:P276"/>
    <mergeCell ref="Q275:Q276"/>
    <mergeCell ref="R275:R276"/>
    <mergeCell ref="AB275:AB276"/>
    <mergeCell ref="AC275:AC276"/>
    <mergeCell ref="AD275:AD276"/>
    <mergeCell ref="AE275:AE276"/>
    <mergeCell ref="AF275:AF276"/>
    <mergeCell ref="AG275:AG276"/>
    <mergeCell ref="AH275:AH276"/>
    <mergeCell ref="S275:S276"/>
    <mergeCell ref="T275:T276"/>
    <mergeCell ref="U275:U276"/>
    <mergeCell ref="V275:V276"/>
    <mergeCell ref="W275:W276"/>
    <mergeCell ref="X275:X276"/>
    <mergeCell ref="Y275:Y276"/>
    <mergeCell ref="Z275:Z276"/>
    <mergeCell ref="AA275:AA276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353</v>
      </c>
      <c r="H1" s="9"/>
    </row>
    <row r="3" spans="2:8" x14ac:dyDescent="0.2">
      <c r="B3" s="54" t="s">
        <v>354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355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78</v>
      </c>
      <c r="C6" s="54" t="s">
        <v>356</v>
      </c>
      <c r="D6" s="54" t="s">
        <v>357</v>
      </c>
      <c r="E6" s="54" t="s">
        <v>49</v>
      </c>
    </row>
    <row r="8" spans="2:8" x14ac:dyDescent="0.2">
      <c r="B8" s="54" t="s">
        <v>79</v>
      </c>
      <c r="C8" s="54" t="s">
        <v>356</v>
      </c>
      <c r="D8" s="54" t="s">
        <v>49</v>
      </c>
      <c r="E8" s="54" t="s">
        <v>49</v>
      </c>
    </row>
    <row r="10" spans="2:8" x14ac:dyDescent="0.2">
      <c r="B10" s="54" t="s">
        <v>358</v>
      </c>
      <c r="C10" s="54" t="s">
        <v>49</v>
      </c>
      <c r="D10" s="54" t="s">
        <v>49</v>
      </c>
      <c r="E10" s="54" t="s">
        <v>49</v>
      </c>
    </row>
    <row r="11" spans="2:8" x14ac:dyDescent="0.2">
      <c r="B11" s="54" t="s">
        <v>359</v>
      </c>
      <c r="C11" s="54" t="s">
        <v>49</v>
      </c>
      <c r="D11" s="54" t="s">
        <v>49</v>
      </c>
      <c r="E11" s="54" t="s">
        <v>49</v>
      </c>
    </row>
    <row r="12" spans="2:8" x14ac:dyDescent="0.2">
      <c r="B12" s="54" t="s">
        <v>360</v>
      </c>
      <c r="C12" s="54" t="s">
        <v>49</v>
      </c>
      <c r="D12" s="54" t="s">
        <v>49</v>
      </c>
      <c r="E12" s="54" t="s">
        <v>49</v>
      </c>
    </row>
    <row r="13" spans="2:8" x14ac:dyDescent="0.2">
      <c r="B13" s="54" t="s">
        <v>361</v>
      </c>
      <c r="C13" s="54" t="s">
        <v>49</v>
      </c>
      <c r="D13" s="54" t="s">
        <v>49</v>
      </c>
      <c r="E13" s="54" t="s">
        <v>49</v>
      </c>
    </row>
    <row r="14" spans="2:8" x14ac:dyDescent="0.2">
      <c r="B14" s="54" t="s">
        <v>362</v>
      </c>
      <c r="C14" s="54" t="s">
        <v>49</v>
      </c>
      <c r="D14" s="54" t="s">
        <v>49</v>
      </c>
      <c r="E14" s="54" t="s">
        <v>49</v>
      </c>
    </row>
    <row r="15" spans="2:8" x14ac:dyDescent="0.2">
      <c r="B15" s="54" t="s">
        <v>363</v>
      </c>
      <c r="C15" s="54" t="s">
        <v>49</v>
      </c>
      <c r="D15" s="54" t="s">
        <v>49</v>
      </c>
      <c r="E15" s="54" t="s">
        <v>49</v>
      </c>
    </row>
    <row r="16" spans="2:8" x14ac:dyDescent="0.2">
      <c r="B16" s="54" t="s">
        <v>364</v>
      </c>
      <c r="C16" s="54" t="s">
        <v>49</v>
      </c>
      <c r="D16" s="54" t="s">
        <v>49</v>
      </c>
      <c r="E16" s="54" t="s">
        <v>49</v>
      </c>
    </row>
    <row r="17" spans="2:5" x14ac:dyDescent="0.2">
      <c r="B17" s="54" t="s">
        <v>365</v>
      </c>
      <c r="C17" s="54" t="s">
        <v>49</v>
      </c>
      <c r="D17" s="54" t="s">
        <v>49</v>
      </c>
      <c r="E17" s="54" t="s">
        <v>49</v>
      </c>
    </row>
    <row r="18" spans="2:5" x14ac:dyDescent="0.2">
      <c r="B18" s="54" t="s">
        <v>366</v>
      </c>
      <c r="C18" s="54" t="s">
        <v>49</v>
      </c>
      <c r="D18" s="54" t="s">
        <v>49</v>
      </c>
      <c r="E18" s="54" t="s">
        <v>49</v>
      </c>
    </row>
    <row r="19" spans="2:5" x14ac:dyDescent="0.2">
      <c r="B19" s="54" t="s">
        <v>367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368</v>
      </c>
      <c r="C20" s="54" t="s">
        <v>49</v>
      </c>
      <c r="D20" s="54" t="s">
        <v>49</v>
      </c>
      <c r="E20" s="54" t="s">
        <v>49</v>
      </c>
    </row>
  </sheetData>
  <sheetProtection algorithmName="SHA-512" hashValue="/345DK7m5dBmxydo5da0J4DBnkhvHLmrPDROcfWvzSYr4pmUody14zIZeilzNfFJSjfjNs/wn3Hd7SowtPeObQ==" saltValue="xl71EHN8GOJ/OfEBm0Bod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426</vt:i4>
      </vt:variant>
    </vt:vector>
  </HeadingPairs>
  <TitlesOfParts>
    <vt:vector size="42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2023-10-25T06:41:23Z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