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2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2" l="1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U251" i="2"/>
  <c r="U250" i="2"/>
  <c r="U249" i="2"/>
  <c r="U247" i="2"/>
  <c r="U246" i="2"/>
  <c r="W245" i="2"/>
  <c r="W246" i="2" s="1"/>
  <c r="V245" i="2"/>
  <c r="V247" i="2" s="1"/>
  <c r="M245" i="2"/>
  <c r="U242" i="2"/>
  <c r="U241" i="2"/>
  <c r="W240" i="2"/>
  <c r="W241" i="2" s="1"/>
  <c r="V240" i="2"/>
  <c r="V242" i="2" s="1"/>
  <c r="M240" i="2"/>
  <c r="V236" i="2"/>
  <c r="U236" i="2"/>
  <c r="W235" i="2"/>
  <c r="V235" i="2"/>
  <c r="U235" i="2"/>
  <c r="W234" i="2"/>
  <c r="V234" i="2"/>
  <c r="M234" i="2"/>
  <c r="U230" i="2"/>
  <c r="U229" i="2"/>
  <c r="W228" i="2"/>
  <c r="V228" i="2"/>
  <c r="M228" i="2"/>
  <c r="W227" i="2"/>
  <c r="W229" i="2" s="1"/>
  <c r="V227" i="2"/>
  <c r="V230" i="2" s="1"/>
  <c r="M227" i="2"/>
  <c r="U224" i="2"/>
  <c r="U223" i="2"/>
  <c r="W222" i="2"/>
  <c r="W223" i="2" s="1"/>
  <c r="V222" i="2"/>
  <c r="V224" i="2" s="1"/>
  <c r="U219" i="2"/>
  <c r="U218" i="2"/>
  <c r="W217" i="2"/>
  <c r="V217" i="2"/>
  <c r="M217" i="2"/>
  <c r="W216" i="2"/>
  <c r="V216" i="2"/>
  <c r="M216" i="2"/>
  <c r="W215" i="2"/>
  <c r="V215" i="2"/>
  <c r="V219" i="2" s="1"/>
  <c r="M215" i="2"/>
  <c r="W214" i="2"/>
  <c r="W218" i="2" s="1"/>
  <c r="V214" i="2"/>
  <c r="V218" i="2" s="1"/>
  <c r="M214" i="2"/>
  <c r="U211" i="2"/>
  <c r="U210" i="2"/>
  <c r="W209" i="2"/>
  <c r="W210" i="2" s="1"/>
  <c r="V209" i="2"/>
  <c r="V211" i="2" s="1"/>
  <c r="M209" i="2"/>
  <c r="V205" i="2"/>
  <c r="U205" i="2"/>
  <c r="W204" i="2"/>
  <c r="U204" i="2"/>
  <c r="W203" i="2"/>
  <c r="V203" i="2"/>
  <c r="V204" i="2" s="1"/>
  <c r="U200" i="2"/>
  <c r="W199" i="2"/>
  <c r="V199" i="2"/>
  <c r="U199" i="2"/>
  <c r="W198" i="2"/>
  <c r="V198" i="2"/>
  <c r="V200" i="2" s="1"/>
  <c r="M198" i="2"/>
  <c r="U195" i="2"/>
  <c r="U194" i="2"/>
  <c r="W193" i="2"/>
  <c r="V193" i="2"/>
  <c r="M193" i="2"/>
  <c r="W192" i="2"/>
  <c r="W194" i="2" s="1"/>
  <c r="V192" i="2"/>
  <c r="V195" i="2" s="1"/>
  <c r="M192" i="2"/>
  <c r="U188" i="2"/>
  <c r="U187" i="2"/>
  <c r="W186" i="2"/>
  <c r="V186" i="2"/>
  <c r="M186" i="2"/>
  <c r="W185" i="2"/>
  <c r="W187" i="2" s="1"/>
  <c r="V185" i="2"/>
  <c r="V188" i="2" s="1"/>
  <c r="M185" i="2"/>
  <c r="U183" i="2"/>
  <c r="U182" i="2"/>
  <c r="W181" i="2"/>
  <c r="V181" i="2"/>
  <c r="M181" i="2"/>
  <c r="W180" i="2"/>
  <c r="V180" i="2"/>
  <c r="M180" i="2"/>
  <c r="W179" i="2"/>
  <c r="V179" i="2"/>
  <c r="M179" i="2"/>
  <c r="W178" i="2"/>
  <c r="W182" i="2" s="1"/>
  <c r="V178" i="2"/>
  <c r="V183" i="2" s="1"/>
  <c r="M178" i="2"/>
  <c r="U175" i="2"/>
  <c r="V174" i="2"/>
  <c r="U174" i="2"/>
  <c r="W173" i="2"/>
  <c r="W174" i="2" s="1"/>
  <c r="V173" i="2"/>
  <c r="V175" i="2" s="1"/>
  <c r="M173" i="2"/>
  <c r="U170" i="2"/>
  <c r="U169" i="2"/>
  <c r="W168" i="2"/>
  <c r="V168" i="2"/>
  <c r="W167" i="2"/>
  <c r="V167" i="2"/>
  <c r="M167" i="2"/>
  <c r="W166" i="2"/>
  <c r="V166" i="2"/>
  <c r="M166" i="2"/>
  <c r="W165" i="2"/>
  <c r="V165" i="2"/>
  <c r="M165" i="2"/>
  <c r="W164" i="2"/>
  <c r="V164" i="2"/>
  <c r="M164" i="2"/>
  <c r="W163" i="2"/>
  <c r="V163" i="2"/>
  <c r="M163" i="2"/>
  <c r="W162" i="2"/>
  <c r="V162" i="2"/>
  <c r="M162" i="2"/>
  <c r="W161" i="2"/>
  <c r="V161" i="2"/>
  <c r="M161" i="2"/>
  <c r="W160" i="2"/>
  <c r="V160" i="2"/>
  <c r="M160" i="2"/>
  <c r="W159" i="2"/>
  <c r="W169" i="2" s="1"/>
  <c r="V159" i="2"/>
  <c r="V170" i="2" s="1"/>
  <c r="M159" i="2"/>
  <c r="U157" i="2"/>
  <c r="U156" i="2"/>
  <c r="W155" i="2"/>
  <c r="V155" i="2"/>
  <c r="W154" i="2"/>
  <c r="V154" i="2"/>
  <c r="M154" i="2"/>
  <c r="W153" i="2"/>
  <c r="W156" i="2" s="1"/>
  <c r="V153" i="2"/>
  <c r="M153" i="2"/>
  <c r="W152" i="2"/>
  <c r="V152" i="2"/>
  <c r="V157" i="2" s="1"/>
  <c r="M152" i="2"/>
  <c r="U150" i="2"/>
  <c r="U149" i="2"/>
  <c r="W148" i="2"/>
  <c r="W149" i="2" s="1"/>
  <c r="V148" i="2"/>
  <c r="V150" i="2" s="1"/>
  <c r="M148" i="2"/>
  <c r="V146" i="2"/>
  <c r="U146" i="2"/>
  <c r="W145" i="2"/>
  <c r="U145" i="2"/>
  <c r="W144" i="2"/>
  <c r="V144" i="2"/>
  <c r="V145" i="2" s="1"/>
  <c r="M144" i="2"/>
  <c r="U140" i="2"/>
  <c r="W139" i="2"/>
  <c r="V139" i="2"/>
  <c r="U139" i="2"/>
  <c r="W138" i="2"/>
  <c r="V138" i="2"/>
  <c r="V140" i="2" s="1"/>
  <c r="M138" i="2"/>
  <c r="U135" i="2"/>
  <c r="U134" i="2"/>
  <c r="W133" i="2"/>
  <c r="V133" i="2"/>
  <c r="V135" i="2" s="1"/>
  <c r="M133" i="2"/>
  <c r="W132" i="2"/>
  <c r="W134" i="2" s="1"/>
  <c r="V132" i="2"/>
  <c r="V134" i="2" s="1"/>
  <c r="M132" i="2"/>
  <c r="U129" i="2"/>
  <c r="W128" i="2"/>
  <c r="U128" i="2"/>
  <c r="W127" i="2"/>
  <c r="V127" i="2"/>
  <c r="V129" i="2" s="1"/>
  <c r="M127" i="2"/>
  <c r="U124" i="2"/>
  <c r="U123" i="2"/>
  <c r="W122" i="2"/>
  <c r="V122" i="2"/>
  <c r="M122" i="2"/>
  <c r="W121" i="2"/>
  <c r="V121" i="2"/>
  <c r="M121" i="2"/>
  <c r="W120" i="2"/>
  <c r="V120" i="2"/>
  <c r="V123" i="2" s="1"/>
  <c r="W119" i="2"/>
  <c r="W123" i="2" s="1"/>
  <c r="V119" i="2"/>
  <c r="M119" i="2"/>
  <c r="U116" i="2"/>
  <c r="W115" i="2"/>
  <c r="U115" i="2"/>
  <c r="W114" i="2"/>
  <c r="V114" i="2"/>
  <c r="V116" i="2" s="1"/>
  <c r="M114" i="2"/>
  <c r="V111" i="2"/>
  <c r="U111" i="2"/>
  <c r="V110" i="2"/>
  <c r="U110" i="2"/>
  <c r="W109" i="2"/>
  <c r="W110" i="2" s="1"/>
  <c r="V109" i="2"/>
  <c r="M109" i="2"/>
  <c r="W108" i="2"/>
  <c r="V108" i="2"/>
  <c r="M108" i="2"/>
  <c r="U105" i="2"/>
  <c r="U104" i="2"/>
  <c r="W103" i="2"/>
  <c r="V103" i="2"/>
  <c r="W102" i="2"/>
  <c r="V102" i="2"/>
  <c r="M102" i="2"/>
  <c r="W101" i="2"/>
  <c r="V101" i="2"/>
  <c r="W100" i="2"/>
  <c r="W104" i="2" s="1"/>
  <c r="V100" i="2"/>
  <c r="V105" i="2" s="1"/>
  <c r="M100" i="2"/>
  <c r="W99" i="2"/>
  <c r="V99" i="2"/>
  <c r="W98" i="2"/>
  <c r="V98" i="2"/>
  <c r="V104" i="2" s="1"/>
  <c r="W97" i="2"/>
  <c r="V97" i="2"/>
  <c r="M97" i="2"/>
  <c r="U94" i="2"/>
  <c r="W93" i="2"/>
  <c r="V93" i="2"/>
  <c r="U93" i="2"/>
  <c r="W92" i="2"/>
  <c r="V92" i="2"/>
  <c r="M92" i="2"/>
  <c r="W91" i="2"/>
  <c r="V91" i="2"/>
  <c r="M91" i="2"/>
  <c r="W90" i="2"/>
  <c r="V90" i="2"/>
  <c r="V94" i="2" s="1"/>
  <c r="M90" i="2"/>
  <c r="V87" i="2"/>
  <c r="U87" i="2"/>
  <c r="U86" i="2"/>
  <c r="W85" i="2"/>
  <c r="V85" i="2"/>
  <c r="M85" i="2"/>
  <c r="W84" i="2"/>
  <c r="V84" i="2"/>
  <c r="M84" i="2"/>
  <c r="W83" i="2"/>
  <c r="V83" i="2"/>
  <c r="M83" i="2"/>
  <c r="W82" i="2"/>
  <c r="W86" i="2" s="1"/>
  <c r="V82" i="2"/>
  <c r="M82" i="2"/>
  <c r="W81" i="2"/>
  <c r="V81" i="2"/>
  <c r="V86" i="2" s="1"/>
  <c r="M81" i="2"/>
  <c r="W80" i="2"/>
  <c r="V80" i="2"/>
  <c r="M80" i="2"/>
  <c r="V77" i="2"/>
  <c r="U77" i="2"/>
  <c r="W76" i="2"/>
  <c r="V76" i="2"/>
  <c r="U76" i="2"/>
  <c r="W75" i="2"/>
  <c r="V75" i="2"/>
  <c r="M75" i="2"/>
  <c r="W74" i="2"/>
  <c r="V74" i="2"/>
  <c r="M74" i="2"/>
  <c r="U71" i="2"/>
  <c r="W70" i="2"/>
  <c r="V70" i="2"/>
  <c r="U70" i="2"/>
  <c r="W69" i="2"/>
  <c r="V69" i="2"/>
  <c r="V71" i="2" s="1"/>
  <c r="M69" i="2"/>
  <c r="U66" i="2"/>
  <c r="U65" i="2"/>
  <c r="W64" i="2"/>
  <c r="V64" i="2"/>
  <c r="V66" i="2" s="1"/>
  <c r="W63" i="2"/>
  <c r="V63" i="2"/>
  <c r="M63" i="2"/>
  <c r="W62" i="2"/>
  <c r="W65" i="2" s="1"/>
  <c r="V62" i="2"/>
  <c r="V65" i="2" s="1"/>
  <c r="U59" i="2"/>
  <c r="U58" i="2"/>
  <c r="W57" i="2"/>
  <c r="V57" i="2"/>
  <c r="M57" i="2"/>
  <c r="W56" i="2"/>
  <c r="V56" i="2"/>
  <c r="M56" i="2"/>
  <c r="W55" i="2"/>
  <c r="V55" i="2"/>
  <c r="M55" i="2"/>
  <c r="W54" i="2"/>
  <c r="V54" i="2"/>
  <c r="W53" i="2"/>
  <c r="V53" i="2"/>
  <c r="M53" i="2"/>
  <c r="W52" i="2"/>
  <c r="V52" i="2"/>
  <c r="W51" i="2"/>
  <c r="V51" i="2"/>
  <c r="V59" i="2" s="1"/>
  <c r="M51" i="2"/>
  <c r="W50" i="2"/>
  <c r="W58" i="2" s="1"/>
  <c r="V50" i="2"/>
  <c r="V58" i="2" s="1"/>
  <c r="M50" i="2"/>
  <c r="U47" i="2"/>
  <c r="W46" i="2"/>
  <c r="V46" i="2"/>
  <c r="U46" i="2"/>
  <c r="W45" i="2"/>
  <c r="V45" i="2"/>
  <c r="M45" i="2"/>
  <c r="W44" i="2"/>
  <c r="V44" i="2"/>
  <c r="V47" i="2" s="1"/>
  <c r="M44" i="2"/>
  <c r="U41" i="2"/>
  <c r="V40" i="2"/>
  <c r="U40" i="2"/>
  <c r="W39" i="2"/>
  <c r="V39" i="2"/>
  <c r="M39" i="2"/>
  <c r="W38" i="2"/>
  <c r="V38" i="2"/>
  <c r="M38" i="2"/>
  <c r="W37" i="2"/>
  <c r="W40" i="2" s="1"/>
  <c r="V37" i="2"/>
  <c r="V41" i="2" s="1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V33" i="2" s="1"/>
  <c r="M29" i="2"/>
  <c r="W28" i="2"/>
  <c r="W32" i="2" s="1"/>
  <c r="V28" i="2"/>
  <c r="V32" i="2" s="1"/>
  <c r="M28" i="2"/>
  <c r="U24" i="2"/>
  <c r="U248" i="2" s="1"/>
  <c r="W23" i="2"/>
  <c r="U23" i="2"/>
  <c r="U252" i="2" s="1"/>
  <c r="W22" i="2"/>
  <c r="V22" i="2"/>
  <c r="V249" i="2" s="1"/>
  <c r="M22" i="2"/>
  <c r="H10" i="2"/>
  <c r="A9" i="2"/>
  <c r="F10" i="2" s="1"/>
  <c r="D7" i="2"/>
  <c r="N6" i="2"/>
  <c r="M2" i="2"/>
  <c r="W253" i="2" l="1"/>
  <c r="V229" i="2"/>
  <c r="V246" i="2"/>
  <c r="V250" i="2"/>
  <c r="V251" i="2" s="1"/>
  <c r="V149" i="2"/>
  <c r="V210" i="2"/>
  <c r="V223" i="2"/>
  <c r="V23" i="2"/>
  <c r="V115" i="2"/>
  <c r="V128" i="2"/>
  <c r="V194" i="2"/>
  <c r="V169" i="2"/>
  <c r="V187" i="2"/>
  <c r="V241" i="2"/>
  <c r="F9" i="2"/>
  <c r="V182" i="2"/>
  <c r="H9" i="2"/>
  <c r="V24" i="2"/>
  <c r="V156" i="2"/>
  <c r="A10" i="2"/>
  <c r="V124" i="2"/>
  <c r="J9" i="2"/>
  <c r="V248" i="2" l="1"/>
  <c r="V252" i="2"/>
  <c r="C261" i="2"/>
  <c r="B261" i="2"/>
  <c r="A261" i="2"/>
</calcChain>
</file>

<file path=xl/sharedStrings.xml><?xml version="1.0" encoding="utf-8"?>
<sst xmlns="http://schemas.openxmlformats.org/spreadsheetml/2006/main" count="1235" uniqueCount="331">
  <si>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</si>
  <si>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</si>
  <si>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</si>
  <si>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</si>
  <si>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</si>
  <si>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</si>
  <si>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</si>
  <si>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</si>
  <si>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</si>
  <si>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</si>
  <si>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</si>
  <si>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</si>
  <si>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</si>
  <si>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</si>
  <si>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</si>
  <si>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</si>
  <si>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</si>
  <si>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</si>
  <si>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</si>
  <si>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</si>
  <si>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</si>
  <si>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</si>
  <si>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</si>
  <si>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</si>
  <si>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</si>
  <si>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</si>
  <si>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</si>
  <si>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</si>
  <si>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</si>
  <si>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</si>
  <si>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</si>
  <si>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</si>
  <si>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</si>
  <si>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</si>
  <si>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</si>
  <si>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</si>
  <si>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</si>
  <si>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</si>
  <si>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</si>
  <si>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</si>
  <si>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</si>
  <si>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</si>
  <si>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</si>
  <si>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</si>
  <si>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</si>
  <si>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</si>
  <si>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</si>
  <si>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</si>
  <si>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</si>
  <si>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</si>
  <si>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</si>
  <si>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</si>
  <si>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</si>
  <si>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</si>
  <si>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</si>
  <si>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</si>
  <si>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</si>
  <si>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</si>
  <si>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</si>
  <si>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</si>
  <si>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</si>
  <si>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</si>
  <si>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</si>
  <si>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</si>
  <si>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</si>
  <si>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</si>
  <si>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</si>
  <si>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</si>
  <si>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</si>
  <si>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</si>
  <si>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</si>
  <si>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</si>
  <si>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</si>
  <si>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</si>
  <si>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</si>
  <si>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</si>
  <si>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</si>
  <si>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</si>
  <si>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</si>
  <si>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</si>
  <si>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</si>
  <si>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</si>
  <si>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</si>
  <si>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</si>
  <si>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</si>
  <si>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</si>
  <si>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</si>
  <si>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</si>
  <si>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</si>
  <si>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</si>
  <si>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</si>
  <si>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</si>
  <si>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</si>
  <si>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</si>
  <si>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</si>
  <si>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</si>
  <si>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</si>
  <si>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</si>
  <si>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</si>
  <si>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</si>
  <si>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</si>
  <si>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</si>
  <si>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</si>
  <si>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</si>
  <si>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</si>
  <si>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</si>
  <si>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</si>
  <si>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</si>
  <si>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</si>
  <si>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</si>
  <si>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</si>
  <si>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</si>
  <si>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</si>
  <si>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</si>
  <si>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15.09.2023</t>
  </si>
  <si>
    <t>SU002708</t>
  </si>
  <si>
    <t>P003085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</si>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</sst>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69</v>
      </c>
      <c r="H1" s="322" t="s">
        <v>50</v>
      </c>
      <c r="I1" s="322"/>
      <c r="J1" s="322"/>
      <c r="K1" s="322"/>
      <c r="L1" s="322"/>
      <c r="M1" s="322"/>
      <c r="N1" s="322"/>
      <c r="O1" s="323" t="s">
        <v>70</v>
      </c>
      <c r="P1" s="324"/>
      <c r="Q1" s="32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5"/>
      <c r="O2" s="325"/>
      <c r="P2" s="325"/>
      <c r="Q2" s="325"/>
      <c r="R2" s="325"/>
      <c r="S2" s="325"/>
      <c r="T2" s="32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25"/>
      <c r="N3" s="325"/>
      <c r="O3" s="325"/>
      <c r="P3" s="325"/>
      <c r="Q3" s="325"/>
      <c r="R3" s="325"/>
      <c r="S3" s="325"/>
      <c r="T3" s="32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26"/>
      <c r="E5" s="326"/>
      <c r="F5" s="327" t="s">
        <v>14</v>
      </c>
      <c r="G5" s="327"/>
      <c r="H5" s="326"/>
      <c r="I5" s="326"/>
      <c r="J5" s="326"/>
      <c r="K5" s="326"/>
      <c r="M5" s="27" t="s">
        <v>4</v>
      </c>
      <c r="N5" s="321">
        <v>45186</v>
      </c>
      <c r="O5" s="321"/>
      <c r="Q5" s="328" t="s">
        <v>3</v>
      </c>
      <c r="R5" s="329"/>
      <c r="S5" s="330" t="s">
        <v>317</v>
      </c>
      <c r="T5" s="33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05" t="s">
        <v>77</v>
      </c>
      <c r="E6" s="305"/>
      <c r="F6" s="305"/>
      <c r="G6" s="305"/>
      <c r="H6" s="305"/>
      <c r="I6" s="305"/>
      <c r="J6" s="305"/>
      <c r="K6" s="305"/>
      <c r="M6" s="27" t="s">
        <v>30</v>
      </c>
      <c r="N6" s="306" t="str">
        <f>IF(N5=0," ",CHOOSE(WEEKDAY(N5,2),"Понедельник","Вторник","Среда","Четверг","Пятница","Суббота","Воскресенье"))</f>
        <v>Воскресенье</v>
      </c>
      <c r="O6" s="306"/>
      <c r="Q6" s="307" t="s">
        <v>5</v>
      </c>
      <c r="R6" s="308"/>
      <c r="S6" s="309" t="s">
        <v>71</v>
      </c>
      <c r="T6" s="31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7"/>
      <c r="M7" s="29"/>
      <c r="N7" s="49"/>
      <c r="O7" s="49"/>
      <c r="Q7" s="307"/>
      <c r="R7" s="308"/>
      <c r="S7" s="311"/>
      <c r="T7" s="312"/>
      <c r="Y7" s="60"/>
      <c r="Z7" s="60"/>
      <c r="AA7" s="60"/>
    </row>
    <row r="8" spans="1:28" s="17" customFormat="1" ht="25.5" customHeight="1" x14ac:dyDescent="0.2">
      <c r="A8" s="318" t="s">
        <v>61</v>
      </c>
      <c r="B8" s="318"/>
      <c r="C8" s="318"/>
      <c r="D8" s="319" t="s">
        <v>78</v>
      </c>
      <c r="E8" s="319"/>
      <c r="F8" s="319"/>
      <c r="G8" s="319"/>
      <c r="H8" s="319"/>
      <c r="I8" s="319"/>
      <c r="J8" s="319"/>
      <c r="K8" s="319"/>
      <c r="M8" s="27" t="s">
        <v>11</v>
      </c>
      <c r="N8" s="299">
        <v>0.33333333333333331</v>
      </c>
      <c r="O8" s="299"/>
      <c r="Q8" s="307"/>
      <c r="R8" s="308"/>
      <c r="S8" s="311"/>
      <c r="T8" s="312"/>
      <c r="Y8" s="60"/>
      <c r="Z8" s="60"/>
      <c r="AA8" s="60"/>
    </row>
    <row r="9" spans="1:28" s="17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296" t="s">
        <v>49</v>
      </c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M9" s="31" t="s">
        <v>15</v>
      </c>
      <c r="N9" s="321"/>
      <c r="O9" s="321"/>
      <c r="Q9" s="307"/>
      <c r="R9" s="308"/>
      <c r="S9" s="313"/>
      <c r="T9" s="31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298" t="str">
        <f>IFERROR(VLOOKUP($D$10,Proxy,2,FALSE),"")</f>
        <v/>
      </c>
      <c r="I10" s="298"/>
      <c r="J10" s="298"/>
      <c r="K10" s="298"/>
      <c r="M10" s="31" t="s">
        <v>35</v>
      </c>
      <c r="N10" s="299"/>
      <c r="O10" s="299"/>
      <c r="R10" s="29" t="s">
        <v>12</v>
      </c>
      <c r="S10" s="300" t="s">
        <v>72</v>
      </c>
      <c r="T10" s="301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99"/>
      <c r="O11" s="299"/>
      <c r="R11" s="29" t="s">
        <v>31</v>
      </c>
      <c r="S11" s="287" t="s">
        <v>58</v>
      </c>
      <c r="T11" s="28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86" t="s">
        <v>73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M12" s="27" t="s">
        <v>33</v>
      </c>
      <c r="N12" s="302"/>
      <c r="O12" s="302"/>
      <c r="P12" s="28"/>
      <c r="Q12"/>
      <c r="R12" s="29" t="s">
        <v>49</v>
      </c>
      <c r="S12" s="303"/>
      <c r="T12" s="303"/>
      <c r="U12"/>
      <c r="Y12" s="60"/>
      <c r="Z12" s="60"/>
      <c r="AA12" s="60"/>
    </row>
    <row r="13" spans="1:28" s="17" customFormat="1" ht="23.25" customHeight="1" x14ac:dyDescent="0.2">
      <c r="A13" s="286" t="s">
        <v>74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31"/>
      <c r="M13" s="31" t="s">
        <v>34</v>
      </c>
      <c r="N13" s="287"/>
      <c r="O13" s="28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86" t="s">
        <v>75</v>
      </c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88" t="s">
        <v>76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/>
      <c r="M15" s="289" t="s">
        <v>64</v>
      </c>
      <c r="N15" s="289"/>
      <c r="O15" s="289"/>
      <c r="P15" s="289"/>
      <c r="Q15" s="289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90"/>
      <c r="N16" s="290"/>
      <c r="O16" s="290"/>
      <c r="P16" s="290"/>
      <c r="Q16" s="290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74" t="s">
        <v>62</v>
      </c>
      <c r="B17" s="274" t="s">
        <v>52</v>
      </c>
      <c r="C17" s="292" t="s">
        <v>51</v>
      </c>
      <c r="D17" s="274" t="s">
        <v>53</v>
      </c>
      <c r="E17" s="274"/>
      <c r="F17" s="274" t="s">
        <v>24</v>
      </c>
      <c r="G17" s="274" t="s">
        <v>27</v>
      </c>
      <c r="H17" s="274" t="s">
        <v>25</v>
      </c>
      <c r="I17" s="274" t="s">
        <v>26</v>
      </c>
      <c r="J17" s="293" t="s">
        <v>16</v>
      </c>
      <c r="K17" s="293" t="s">
        <v>2</v>
      </c>
      <c r="L17" s="274" t="s">
        <v>28</v>
      </c>
      <c r="M17" s="274" t="s">
        <v>17</v>
      </c>
      <c r="N17" s="274"/>
      <c r="O17" s="274"/>
      <c r="P17" s="274"/>
      <c r="Q17" s="274"/>
      <c r="R17" s="291" t="s">
        <v>59</v>
      </c>
      <c r="S17" s="274"/>
      <c r="T17" s="274" t="s">
        <v>6</v>
      </c>
      <c r="U17" s="274" t="s">
        <v>44</v>
      </c>
      <c r="V17" s="275" t="s">
        <v>57</v>
      </c>
      <c r="W17" s="274" t="s">
        <v>18</v>
      </c>
      <c r="X17" s="277" t="s">
        <v>63</v>
      </c>
      <c r="Y17" s="277" t="s">
        <v>19</v>
      </c>
      <c r="Z17" s="278" t="s">
        <v>60</v>
      </c>
      <c r="AA17" s="279"/>
      <c r="AB17" s="280"/>
      <c r="AC17" s="284"/>
      <c r="AZ17" s="285" t="s">
        <v>67</v>
      </c>
    </row>
    <row r="18" spans="1:52" ht="14.25" customHeight="1" x14ac:dyDescent="0.2">
      <c r="A18" s="274"/>
      <c r="B18" s="274"/>
      <c r="C18" s="292"/>
      <c r="D18" s="274"/>
      <c r="E18" s="274"/>
      <c r="F18" s="274" t="s">
        <v>20</v>
      </c>
      <c r="G18" s="274" t="s">
        <v>21</v>
      </c>
      <c r="H18" s="274" t="s">
        <v>22</v>
      </c>
      <c r="I18" s="274" t="s">
        <v>22</v>
      </c>
      <c r="J18" s="294"/>
      <c r="K18" s="294"/>
      <c r="L18" s="274"/>
      <c r="M18" s="274"/>
      <c r="N18" s="274"/>
      <c r="O18" s="274"/>
      <c r="P18" s="274"/>
      <c r="Q18" s="274"/>
      <c r="R18" s="36" t="s">
        <v>47</v>
      </c>
      <c r="S18" s="36" t="s">
        <v>46</v>
      </c>
      <c r="T18" s="274"/>
      <c r="U18" s="274"/>
      <c r="V18" s="276"/>
      <c r="W18" s="274"/>
      <c r="X18" s="277"/>
      <c r="Y18" s="277"/>
      <c r="Z18" s="281"/>
      <c r="AA18" s="282"/>
      <c r="AB18" s="283"/>
      <c r="AC18" s="284"/>
      <c r="AZ18" s="285"/>
    </row>
    <row r="19" spans="1:52" ht="27.75" customHeight="1" x14ac:dyDescent="0.2">
      <c r="A19" s="184" t="s">
        <v>79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55"/>
      <c r="Y19" s="55"/>
    </row>
    <row r="20" spans="1:52" ht="16.5" customHeight="1" x14ac:dyDescent="0.25">
      <c r="A20" s="169" t="s">
        <v>79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66"/>
      <c r="Y20" s="66"/>
    </row>
    <row r="21" spans="1:52" ht="14.25" customHeight="1" x14ac:dyDescent="0.25">
      <c r="A21" s="170" t="s">
        <v>80</v>
      </c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67"/>
      <c r="Y21" s="67"/>
    </row>
    <row r="22" spans="1:52" ht="27" customHeight="1" x14ac:dyDescent="0.25">
      <c r="A22" s="64" t="s">
        <v>81</v>
      </c>
      <c r="B22" s="64" t="s">
        <v>82</v>
      </c>
      <c r="C22" s="37">
        <v>4301070826</v>
      </c>
      <c r="D22" s="171">
        <v>4607111035752</v>
      </c>
      <c r="E22" s="17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83</v>
      </c>
      <c r="L22" s="38">
        <v>90</v>
      </c>
      <c r="M22" s="27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3"/>
      <c r="O22" s="173"/>
      <c r="P22" s="173"/>
      <c r="Q22" s="17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9"/>
      <c r="M23" s="175" t="s">
        <v>43</v>
      </c>
      <c r="N23" s="176"/>
      <c r="O23" s="176"/>
      <c r="P23" s="176"/>
      <c r="Q23" s="176"/>
      <c r="R23" s="176"/>
      <c r="S23" s="17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9"/>
      <c r="M24" s="175" t="s">
        <v>43</v>
      </c>
      <c r="N24" s="176"/>
      <c r="O24" s="176"/>
      <c r="P24" s="176"/>
      <c r="Q24" s="176"/>
      <c r="R24" s="176"/>
      <c r="S24" s="17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84" t="s">
        <v>48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55"/>
      <c r="Y25" s="55"/>
    </row>
    <row r="26" spans="1:52" ht="16.5" customHeight="1" x14ac:dyDescent="0.25">
      <c r="A26" s="169" t="s">
        <v>84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66"/>
      <c r="Y26" s="66"/>
    </row>
    <row r="27" spans="1:52" ht="14.25" customHeight="1" x14ac:dyDescent="0.25">
      <c r="A27" s="170" t="s">
        <v>85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67"/>
      <c r="Y27" s="67"/>
    </row>
    <row r="28" spans="1:52" ht="27" customHeight="1" x14ac:dyDescent="0.25">
      <c r="A28" s="64" t="s">
        <v>86</v>
      </c>
      <c r="B28" s="64" t="s">
        <v>87</v>
      </c>
      <c r="C28" s="37">
        <v>4301132066</v>
      </c>
      <c r="D28" s="171">
        <v>4607111036520</v>
      </c>
      <c r="E28" s="17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83</v>
      </c>
      <c r="L28" s="38">
        <v>180</v>
      </c>
      <c r="M28" s="26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3"/>
      <c r="O28" s="173"/>
      <c r="P28" s="173"/>
      <c r="Q28" s="174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88</v>
      </c>
    </row>
    <row r="29" spans="1:52" ht="27" customHeight="1" x14ac:dyDescent="0.25">
      <c r="A29" s="64" t="s">
        <v>89</v>
      </c>
      <c r="B29" s="64" t="s">
        <v>90</v>
      </c>
      <c r="C29" s="37">
        <v>4301132063</v>
      </c>
      <c r="D29" s="171">
        <v>4607111036605</v>
      </c>
      <c r="E29" s="17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83</v>
      </c>
      <c r="L29" s="38">
        <v>180</v>
      </c>
      <c r="M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3"/>
      <c r="O29" s="173"/>
      <c r="P29" s="173"/>
      <c r="Q29" s="17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88</v>
      </c>
    </row>
    <row r="30" spans="1:52" ht="27" customHeight="1" x14ac:dyDescent="0.25">
      <c r="A30" s="64" t="s">
        <v>91</v>
      </c>
      <c r="B30" s="64" t="s">
        <v>92</v>
      </c>
      <c r="C30" s="37">
        <v>4301132064</v>
      </c>
      <c r="D30" s="171">
        <v>4607111036537</v>
      </c>
      <c r="E30" s="17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83</v>
      </c>
      <c r="L30" s="38">
        <v>180</v>
      </c>
      <c r="M30" s="27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3"/>
      <c r="O30" s="173"/>
      <c r="P30" s="173"/>
      <c r="Q30" s="174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88</v>
      </c>
    </row>
    <row r="31" spans="1:52" ht="27" customHeight="1" x14ac:dyDescent="0.25">
      <c r="A31" s="64" t="s">
        <v>93</v>
      </c>
      <c r="B31" s="64" t="s">
        <v>94</v>
      </c>
      <c r="C31" s="37">
        <v>4301132065</v>
      </c>
      <c r="D31" s="171">
        <v>4607111036599</v>
      </c>
      <c r="E31" s="17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83</v>
      </c>
      <c r="L31" s="38">
        <v>180</v>
      </c>
      <c r="M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3"/>
      <c r="O31" s="173"/>
      <c r="P31" s="173"/>
      <c r="Q31" s="17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88</v>
      </c>
    </row>
    <row r="32" spans="1:52" x14ac:dyDescent="0.2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9"/>
      <c r="M32" s="175" t="s">
        <v>43</v>
      </c>
      <c r="N32" s="176"/>
      <c r="O32" s="176"/>
      <c r="P32" s="176"/>
      <c r="Q32" s="176"/>
      <c r="R32" s="176"/>
      <c r="S32" s="17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9"/>
      <c r="M33" s="175" t="s">
        <v>43</v>
      </c>
      <c r="N33" s="176"/>
      <c r="O33" s="176"/>
      <c r="P33" s="176"/>
      <c r="Q33" s="176"/>
      <c r="R33" s="176"/>
      <c r="S33" s="177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169" t="s">
        <v>95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66"/>
      <c r="Y34" s="66"/>
    </row>
    <row r="35" spans="1:52" ht="14.25" customHeight="1" x14ac:dyDescent="0.25">
      <c r="A35" s="170" t="s">
        <v>80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67"/>
      <c r="Y35" s="67"/>
    </row>
    <row r="36" spans="1:52" ht="27" customHeight="1" x14ac:dyDescent="0.25">
      <c r="A36" s="64" t="s">
        <v>96</v>
      </c>
      <c r="B36" s="64" t="s">
        <v>97</v>
      </c>
      <c r="C36" s="37">
        <v>4301070865</v>
      </c>
      <c r="D36" s="171">
        <v>4607111036285</v>
      </c>
      <c r="E36" s="17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83</v>
      </c>
      <c r="L36" s="38">
        <v>180</v>
      </c>
      <c r="M36" s="26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3"/>
      <c r="O36" s="173"/>
      <c r="P36" s="173"/>
      <c r="Q36" s="174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98</v>
      </c>
      <c r="B37" s="64" t="s">
        <v>99</v>
      </c>
      <c r="C37" s="37">
        <v>4301070861</v>
      </c>
      <c r="D37" s="171">
        <v>4607111036308</v>
      </c>
      <c r="E37" s="17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83</v>
      </c>
      <c r="L37" s="38">
        <v>180</v>
      </c>
      <c r="M37" s="268" t="s">
        <v>100</v>
      </c>
      <c r="N37" s="173"/>
      <c r="O37" s="173"/>
      <c r="P37" s="173"/>
      <c r="Q37" s="17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101</v>
      </c>
      <c r="B38" s="64" t="s">
        <v>102</v>
      </c>
      <c r="C38" s="37">
        <v>4301070884</v>
      </c>
      <c r="D38" s="171">
        <v>4607111036315</v>
      </c>
      <c r="E38" s="17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83</v>
      </c>
      <c r="L38" s="38">
        <v>180</v>
      </c>
      <c r="M38" s="26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3"/>
      <c r="O38" s="173"/>
      <c r="P38" s="173"/>
      <c r="Q38" s="17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103</v>
      </c>
      <c r="B39" s="64" t="s">
        <v>104</v>
      </c>
      <c r="C39" s="37">
        <v>4301070864</v>
      </c>
      <c r="D39" s="171">
        <v>4607111036292</v>
      </c>
      <c r="E39" s="17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83</v>
      </c>
      <c r="L39" s="38">
        <v>180</v>
      </c>
      <c r="M39" s="2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3"/>
      <c r="O39" s="173"/>
      <c r="P39" s="173"/>
      <c r="Q39" s="174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9"/>
      <c r="M40" s="175" t="s">
        <v>43</v>
      </c>
      <c r="N40" s="176"/>
      <c r="O40" s="176"/>
      <c r="P40" s="176"/>
      <c r="Q40" s="176"/>
      <c r="R40" s="176"/>
      <c r="S40" s="177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9"/>
      <c r="M41" s="175" t="s">
        <v>43</v>
      </c>
      <c r="N41" s="176"/>
      <c r="O41" s="176"/>
      <c r="P41" s="176"/>
      <c r="Q41" s="176"/>
      <c r="R41" s="176"/>
      <c r="S41" s="177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169" t="s">
        <v>105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66"/>
      <c r="Y42" s="66"/>
    </row>
    <row r="43" spans="1:52" ht="14.25" customHeight="1" x14ac:dyDescent="0.25">
      <c r="A43" s="170" t="s">
        <v>106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67"/>
      <c r="Y43" s="67"/>
    </row>
    <row r="44" spans="1:52" ht="27" customHeight="1" x14ac:dyDescent="0.25">
      <c r="A44" s="64" t="s">
        <v>107</v>
      </c>
      <c r="B44" s="64" t="s">
        <v>108</v>
      </c>
      <c r="C44" s="37">
        <v>4301190014</v>
      </c>
      <c r="D44" s="171">
        <v>4607111037053</v>
      </c>
      <c r="E44" s="17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83</v>
      </c>
      <c r="L44" s="38">
        <v>365</v>
      </c>
      <c r="M44" s="26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3"/>
      <c r="O44" s="173"/>
      <c r="P44" s="173"/>
      <c r="Q44" s="174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88</v>
      </c>
    </row>
    <row r="45" spans="1:52" ht="27" customHeight="1" x14ac:dyDescent="0.25">
      <c r="A45" s="64" t="s">
        <v>109</v>
      </c>
      <c r="B45" s="64" t="s">
        <v>110</v>
      </c>
      <c r="C45" s="37">
        <v>4301190015</v>
      </c>
      <c r="D45" s="171">
        <v>4607111037060</v>
      </c>
      <c r="E45" s="17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83</v>
      </c>
      <c r="L45" s="38">
        <v>365</v>
      </c>
      <c r="M45" s="26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3"/>
      <c r="O45" s="173"/>
      <c r="P45" s="173"/>
      <c r="Q45" s="174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88</v>
      </c>
    </row>
    <row r="46" spans="1:52" x14ac:dyDescent="0.2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9"/>
      <c r="M46" s="175" t="s">
        <v>43</v>
      </c>
      <c r="N46" s="176"/>
      <c r="O46" s="176"/>
      <c r="P46" s="176"/>
      <c r="Q46" s="176"/>
      <c r="R46" s="176"/>
      <c r="S46" s="177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9"/>
      <c r="M47" s="175" t="s">
        <v>43</v>
      </c>
      <c r="N47" s="176"/>
      <c r="O47" s="176"/>
      <c r="P47" s="176"/>
      <c r="Q47" s="176"/>
      <c r="R47" s="176"/>
      <c r="S47" s="177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169" t="s">
        <v>111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66"/>
      <c r="Y48" s="66"/>
    </row>
    <row r="49" spans="1:52" ht="14.25" customHeight="1" x14ac:dyDescent="0.25">
      <c r="A49" s="170" t="s">
        <v>80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67"/>
      <c r="Y49" s="67"/>
    </row>
    <row r="50" spans="1:52" ht="27" customHeight="1" x14ac:dyDescent="0.25">
      <c r="A50" s="64" t="s">
        <v>112</v>
      </c>
      <c r="B50" s="64" t="s">
        <v>113</v>
      </c>
      <c r="C50" s="37">
        <v>4301070935</v>
      </c>
      <c r="D50" s="171">
        <v>4607111037190</v>
      </c>
      <c r="E50" s="17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83</v>
      </c>
      <c r="L50" s="38">
        <v>150</v>
      </c>
      <c r="M50" s="25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3"/>
      <c r="O50" s="173"/>
      <c r="P50" s="173"/>
      <c r="Q50" s="174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7" si="0">IFERROR(IF(U50="","",U50),"")</f>
        <v>0</v>
      </c>
      <c r="W50" s="42">
        <f t="shared" ref="W50:W57" si="1">IFERROR(IF(U50="","",U50*0.0155),"")</f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115</v>
      </c>
      <c r="B51" s="64" t="s">
        <v>116</v>
      </c>
      <c r="C51" s="37">
        <v>4301070929</v>
      </c>
      <c r="D51" s="171">
        <v>4607111037183</v>
      </c>
      <c r="E51" s="17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83</v>
      </c>
      <c r="L51" s="38">
        <v>150</v>
      </c>
      <c r="M51" s="25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3"/>
      <c r="O51" s="173"/>
      <c r="P51" s="173"/>
      <c r="Q51" s="174"/>
      <c r="R51" s="40" t="s">
        <v>114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115</v>
      </c>
      <c r="B52" s="64" t="s">
        <v>117</v>
      </c>
      <c r="C52" s="37">
        <v>4301070972</v>
      </c>
      <c r="D52" s="171">
        <v>4607111037183</v>
      </c>
      <c r="E52" s="171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9" t="s">
        <v>83</v>
      </c>
      <c r="L52" s="38">
        <v>180</v>
      </c>
      <c r="M52" s="260" t="s">
        <v>118</v>
      </c>
      <c r="N52" s="173"/>
      <c r="O52" s="173"/>
      <c r="P52" s="173"/>
      <c r="Q52" s="174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119</v>
      </c>
      <c r="B53" s="64" t="s">
        <v>120</v>
      </c>
      <c r="C53" s="37">
        <v>4301070928</v>
      </c>
      <c r="D53" s="171">
        <v>4607111037091</v>
      </c>
      <c r="E53" s="171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9" t="s">
        <v>83</v>
      </c>
      <c r="L53" s="38">
        <v>150</v>
      </c>
      <c r="M53" s="26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173"/>
      <c r="O53" s="173"/>
      <c r="P53" s="173"/>
      <c r="Q53" s="174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119</v>
      </c>
      <c r="B54" s="64" t="s">
        <v>121</v>
      </c>
      <c r="C54" s="37">
        <v>4301070970</v>
      </c>
      <c r="D54" s="171">
        <v>4607111037091</v>
      </c>
      <c r="E54" s="171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9" t="s">
        <v>83</v>
      </c>
      <c r="L54" s="38">
        <v>180</v>
      </c>
      <c r="M54" s="262" t="s">
        <v>122</v>
      </c>
      <c r="N54" s="173"/>
      <c r="O54" s="173"/>
      <c r="P54" s="173"/>
      <c r="Q54" s="174"/>
      <c r="R54" s="40" t="s">
        <v>114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123</v>
      </c>
      <c r="B55" s="64" t="s">
        <v>124</v>
      </c>
      <c r="C55" s="37">
        <v>4301070944</v>
      </c>
      <c r="D55" s="171">
        <v>4607111036902</v>
      </c>
      <c r="E55" s="171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9" t="s">
        <v>83</v>
      </c>
      <c r="L55" s="38">
        <v>150</v>
      </c>
      <c r="M55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173"/>
      <c r="O55" s="173"/>
      <c r="P55" s="173"/>
      <c r="Q55" s="174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ht="27" customHeight="1" x14ac:dyDescent="0.25">
      <c r="A56" s="64" t="s">
        <v>125</v>
      </c>
      <c r="B56" s="64" t="s">
        <v>126</v>
      </c>
      <c r="C56" s="37">
        <v>4301070938</v>
      </c>
      <c r="D56" s="171">
        <v>4607111036858</v>
      </c>
      <c r="E56" s="171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9" t="s">
        <v>83</v>
      </c>
      <c r="L56" s="38">
        <v>150</v>
      </c>
      <c r="M56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173"/>
      <c r="O56" s="173"/>
      <c r="P56" s="173"/>
      <c r="Q56" s="174"/>
      <c r="R56" s="40" t="s">
        <v>49</v>
      </c>
      <c r="S56" s="40" t="s">
        <v>49</v>
      </c>
      <c r="T56" s="41" t="s">
        <v>42</v>
      </c>
      <c r="U56" s="59">
        <v>0</v>
      </c>
      <c r="V56" s="56">
        <f t="shared" si="0"/>
        <v>0</v>
      </c>
      <c r="W56" s="42">
        <f t="shared" si="1"/>
        <v>0</v>
      </c>
      <c r="X56" s="69" t="s">
        <v>49</v>
      </c>
      <c r="Y56" s="70" t="s">
        <v>49</v>
      </c>
      <c r="AC56" s="74"/>
      <c r="AZ56" s="93" t="s">
        <v>69</v>
      </c>
    </row>
    <row r="57" spans="1:52" ht="27" customHeight="1" x14ac:dyDescent="0.25">
      <c r="A57" s="64" t="s">
        <v>127</v>
      </c>
      <c r="B57" s="64" t="s">
        <v>128</v>
      </c>
      <c r="C57" s="37">
        <v>4301070909</v>
      </c>
      <c r="D57" s="171">
        <v>4607111036889</v>
      </c>
      <c r="E57" s="171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9" t="s">
        <v>83</v>
      </c>
      <c r="L57" s="38">
        <v>150</v>
      </c>
      <c r="M57" s="25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173"/>
      <c r="O57" s="173"/>
      <c r="P57" s="173"/>
      <c r="Q57" s="174"/>
      <c r="R57" s="40" t="s">
        <v>49</v>
      </c>
      <c r="S57" s="40" t="s">
        <v>49</v>
      </c>
      <c r="T57" s="41" t="s">
        <v>42</v>
      </c>
      <c r="U57" s="59">
        <v>0</v>
      </c>
      <c r="V57" s="56">
        <f t="shared" si="0"/>
        <v>0</v>
      </c>
      <c r="W57" s="42">
        <f t="shared" si="1"/>
        <v>0</v>
      </c>
      <c r="X57" s="69" t="s">
        <v>49</v>
      </c>
      <c r="Y57" s="70" t="s">
        <v>49</v>
      </c>
      <c r="AC57" s="74"/>
      <c r="AZ57" s="94" t="s">
        <v>69</v>
      </c>
    </row>
    <row r="58" spans="1:52" x14ac:dyDescent="0.2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9"/>
      <c r="M58" s="175" t="s">
        <v>43</v>
      </c>
      <c r="N58" s="176"/>
      <c r="O58" s="176"/>
      <c r="P58" s="176"/>
      <c r="Q58" s="176"/>
      <c r="R58" s="176"/>
      <c r="S58" s="177"/>
      <c r="T58" s="43" t="s">
        <v>42</v>
      </c>
      <c r="U58" s="44">
        <f>IFERROR(SUM(U50:U57),"0")</f>
        <v>0</v>
      </c>
      <c r="V58" s="44">
        <f>IFERROR(SUM(V50:V57),"0")</f>
        <v>0</v>
      </c>
      <c r="W58" s="44">
        <f>IFERROR(IF(W50="",0,W50),"0")+IFERROR(IF(W51="",0,W51),"0")+IFERROR(IF(W52="",0,W52),"0")+IFERROR(IF(W53="",0,W53),"0")+IFERROR(IF(W54="",0,W54),"0")+IFERROR(IF(W55="",0,W55),"0")+IFERROR(IF(W56="",0,W56),"0")+IFERROR(IF(W57="",0,W57),"0")</f>
        <v>0</v>
      </c>
      <c r="X58" s="68"/>
      <c r="Y58" s="68"/>
    </row>
    <row r="59" spans="1:52" x14ac:dyDescent="0.2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9"/>
      <c r="M59" s="175" t="s">
        <v>43</v>
      </c>
      <c r="N59" s="176"/>
      <c r="O59" s="176"/>
      <c r="P59" s="176"/>
      <c r="Q59" s="176"/>
      <c r="R59" s="176"/>
      <c r="S59" s="177"/>
      <c r="T59" s="43" t="s">
        <v>0</v>
      </c>
      <c r="U59" s="44">
        <f>IFERROR(SUMPRODUCT(U50:U57*H50:H57),"0")</f>
        <v>0</v>
      </c>
      <c r="V59" s="44">
        <f>IFERROR(SUMPRODUCT(V50:V57*H50:H57),"0")</f>
        <v>0</v>
      </c>
      <c r="W59" s="43"/>
      <c r="X59" s="68"/>
      <c r="Y59" s="68"/>
    </row>
    <row r="60" spans="1:52" ht="16.5" customHeight="1" x14ac:dyDescent="0.25">
      <c r="A60" s="169" t="s">
        <v>129</v>
      </c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66"/>
      <c r="Y60" s="66"/>
    </row>
    <row r="61" spans="1:52" ht="14.25" customHeight="1" x14ac:dyDescent="0.25">
      <c r="A61" s="170" t="s">
        <v>80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67"/>
      <c r="Y61" s="67"/>
    </row>
    <row r="62" spans="1:52" ht="27" customHeight="1" x14ac:dyDescent="0.25">
      <c r="A62" s="64" t="s">
        <v>130</v>
      </c>
      <c r="B62" s="64" t="s">
        <v>131</v>
      </c>
      <c r="C62" s="37">
        <v>4301070977</v>
      </c>
      <c r="D62" s="171">
        <v>4607111037411</v>
      </c>
      <c r="E62" s="171"/>
      <c r="F62" s="63">
        <v>2.7</v>
      </c>
      <c r="G62" s="38">
        <v>1</v>
      </c>
      <c r="H62" s="63">
        <v>2.7</v>
      </c>
      <c r="I62" s="63">
        <v>2.8132000000000001</v>
      </c>
      <c r="J62" s="38">
        <v>234</v>
      </c>
      <c r="K62" s="39" t="s">
        <v>83</v>
      </c>
      <c r="L62" s="38">
        <v>180</v>
      </c>
      <c r="M62" s="252" t="s">
        <v>132</v>
      </c>
      <c r="N62" s="173"/>
      <c r="O62" s="173"/>
      <c r="P62" s="173"/>
      <c r="Q62" s="174"/>
      <c r="R62" s="40" t="s">
        <v>114</v>
      </c>
      <c r="S62" s="40" t="s">
        <v>49</v>
      </c>
      <c r="T62" s="41" t="s">
        <v>42</v>
      </c>
      <c r="U62" s="59">
        <v>0</v>
      </c>
      <c r="V62" s="56">
        <f>IFERROR(IF(U62="","",U62),"")</f>
        <v>0</v>
      </c>
      <c r="W62" s="42">
        <f>IFERROR(IF(U62="","",U62*0.00502),"")</f>
        <v>0</v>
      </c>
      <c r="X62" s="69" t="s">
        <v>49</v>
      </c>
      <c r="Y62" s="70" t="s">
        <v>49</v>
      </c>
      <c r="AC62" s="74"/>
      <c r="AZ62" s="95" t="s">
        <v>69</v>
      </c>
    </row>
    <row r="63" spans="1:52" ht="27" customHeight="1" x14ac:dyDescent="0.25">
      <c r="A63" s="64" t="s">
        <v>130</v>
      </c>
      <c r="B63" s="64" t="s">
        <v>133</v>
      </c>
      <c r="C63" s="37">
        <v>4301070939</v>
      </c>
      <c r="D63" s="171">
        <v>4607111037411</v>
      </c>
      <c r="E63" s="171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9" t="s">
        <v>83</v>
      </c>
      <c r="L63" s="38">
        <v>150</v>
      </c>
      <c r="M63" s="253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173"/>
      <c r="O63" s="173"/>
      <c r="P63" s="173"/>
      <c r="Q63" s="174"/>
      <c r="R63" s="40" t="s">
        <v>49</v>
      </c>
      <c r="S63" s="40" t="s">
        <v>49</v>
      </c>
      <c r="T63" s="41" t="s">
        <v>42</v>
      </c>
      <c r="U63" s="59">
        <v>0</v>
      </c>
      <c r="V63" s="56">
        <f>IFERROR(IF(U63="","",U63),"")</f>
        <v>0</v>
      </c>
      <c r="W63" s="42">
        <f>IFERROR(IF(U63="","",U63*0.00502),"")</f>
        <v>0</v>
      </c>
      <c r="X63" s="69" t="s">
        <v>49</v>
      </c>
      <c r="Y63" s="70" t="s">
        <v>49</v>
      </c>
      <c r="AC63" s="74"/>
      <c r="AZ63" s="96" t="s">
        <v>69</v>
      </c>
    </row>
    <row r="64" spans="1:52" ht="27" customHeight="1" x14ac:dyDescent="0.25">
      <c r="A64" s="64" t="s">
        <v>134</v>
      </c>
      <c r="B64" s="64" t="s">
        <v>135</v>
      </c>
      <c r="C64" s="37">
        <v>4301070981</v>
      </c>
      <c r="D64" s="171">
        <v>4607111036728</v>
      </c>
      <c r="E64" s="171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9" t="s">
        <v>83</v>
      </c>
      <c r="L64" s="38">
        <v>180</v>
      </c>
      <c r="M64" s="254" t="s">
        <v>136</v>
      </c>
      <c r="N64" s="173"/>
      <c r="O64" s="173"/>
      <c r="P64" s="173"/>
      <c r="Q64" s="174"/>
      <c r="R64" s="40" t="s">
        <v>49</v>
      </c>
      <c r="S64" s="40" t="s">
        <v>49</v>
      </c>
      <c r="T64" s="41" t="s">
        <v>42</v>
      </c>
      <c r="U64" s="59">
        <v>0</v>
      </c>
      <c r="V64" s="56">
        <f>IFERROR(IF(U64="","",U64),"")</f>
        <v>0</v>
      </c>
      <c r="W64" s="42">
        <f>IFERROR(IF(U64="","",U64*0.00866),"")</f>
        <v>0</v>
      </c>
      <c r="X64" s="69" t="s">
        <v>49</v>
      </c>
      <c r="Y64" s="70" t="s">
        <v>49</v>
      </c>
      <c r="AC64" s="74"/>
      <c r="AZ64" s="97" t="s">
        <v>69</v>
      </c>
    </row>
    <row r="65" spans="1:52" x14ac:dyDescent="0.2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9"/>
      <c r="M65" s="175" t="s">
        <v>43</v>
      </c>
      <c r="N65" s="176"/>
      <c r="O65" s="176"/>
      <c r="P65" s="176"/>
      <c r="Q65" s="176"/>
      <c r="R65" s="176"/>
      <c r="S65" s="177"/>
      <c r="T65" s="43" t="s">
        <v>42</v>
      </c>
      <c r="U65" s="44">
        <f>IFERROR(SUM(U62:U64),"0")</f>
        <v>0</v>
      </c>
      <c r="V65" s="44">
        <f>IFERROR(SUM(V62:V64),"0")</f>
        <v>0</v>
      </c>
      <c r="W65" s="44">
        <f>IFERROR(IF(W62="",0,W62),"0")+IFERROR(IF(W63="",0,W63),"0")+IFERROR(IF(W64="",0,W64),"0")</f>
        <v>0</v>
      </c>
      <c r="X65" s="68"/>
      <c r="Y65" s="68"/>
    </row>
    <row r="66" spans="1:52" x14ac:dyDescent="0.2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9"/>
      <c r="M66" s="175" t="s">
        <v>43</v>
      </c>
      <c r="N66" s="176"/>
      <c r="O66" s="176"/>
      <c r="P66" s="176"/>
      <c r="Q66" s="176"/>
      <c r="R66" s="176"/>
      <c r="S66" s="177"/>
      <c r="T66" s="43" t="s">
        <v>0</v>
      </c>
      <c r="U66" s="44">
        <f>IFERROR(SUMPRODUCT(U62:U64*H62:H64),"0")</f>
        <v>0</v>
      </c>
      <c r="V66" s="44">
        <f>IFERROR(SUMPRODUCT(V62:V64*H62:H64),"0")</f>
        <v>0</v>
      </c>
      <c r="W66" s="43"/>
      <c r="X66" s="68"/>
      <c r="Y66" s="68"/>
    </row>
    <row r="67" spans="1:52" ht="16.5" customHeight="1" x14ac:dyDescent="0.25">
      <c r="A67" s="169" t="s">
        <v>137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66"/>
      <c r="Y67" s="66"/>
    </row>
    <row r="68" spans="1:52" ht="14.25" customHeight="1" x14ac:dyDescent="0.25">
      <c r="A68" s="170" t="s">
        <v>138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67"/>
      <c r="Y68" s="67"/>
    </row>
    <row r="69" spans="1:52" ht="27" customHeight="1" x14ac:dyDescent="0.25">
      <c r="A69" s="64" t="s">
        <v>139</v>
      </c>
      <c r="B69" s="64" t="s">
        <v>140</v>
      </c>
      <c r="C69" s="37">
        <v>4301135113</v>
      </c>
      <c r="D69" s="171">
        <v>4607111033659</v>
      </c>
      <c r="E69" s="171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9" t="s">
        <v>83</v>
      </c>
      <c r="L69" s="38">
        <v>180</v>
      </c>
      <c r="M69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173"/>
      <c r="O69" s="173"/>
      <c r="P69" s="173"/>
      <c r="Q69" s="174"/>
      <c r="R69" s="40" t="s">
        <v>49</v>
      </c>
      <c r="S69" s="40" t="s">
        <v>49</v>
      </c>
      <c r="T69" s="41" t="s">
        <v>42</v>
      </c>
      <c r="U69" s="59">
        <v>0</v>
      </c>
      <c r="V69" s="56">
        <f>IFERROR(IF(U69="","",U69),"")</f>
        <v>0</v>
      </c>
      <c r="W69" s="42">
        <f>IFERROR(IF(U69="","",U69*0.01788),"")</f>
        <v>0</v>
      </c>
      <c r="X69" s="69" t="s">
        <v>49</v>
      </c>
      <c r="Y69" s="70" t="s">
        <v>49</v>
      </c>
      <c r="AC69" s="74"/>
      <c r="AZ69" s="98" t="s">
        <v>88</v>
      </c>
    </row>
    <row r="70" spans="1:52" x14ac:dyDescent="0.2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9"/>
      <c r="M70" s="175" t="s">
        <v>43</v>
      </c>
      <c r="N70" s="176"/>
      <c r="O70" s="176"/>
      <c r="P70" s="176"/>
      <c r="Q70" s="176"/>
      <c r="R70" s="176"/>
      <c r="S70" s="177"/>
      <c r="T70" s="43" t="s">
        <v>42</v>
      </c>
      <c r="U70" s="44">
        <f>IFERROR(SUM(U69:U69),"0")</f>
        <v>0</v>
      </c>
      <c r="V70" s="44">
        <f>IFERROR(SUM(V69:V69),"0")</f>
        <v>0</v>
      </c>
      <c r="W70" s="44">
        <f>IFERROR(IF(W69="",0,W69),"0")</f>
        <v>0</v>
      </c>
      <c r="X70" s="68"/>
      <c r="Y70" s="68"/>
    </row>
    <row r="71" spans="1:52" x14ac:dyDescent="0.2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9"/>
      <c r="M71" s="175" t="s">
        <v>43</v>
      </c>
      <c r="N71" s="176"/>
      <c r="O71" s="176"/>
      <c r="P71" s="176"/>
      <c r="Q71" s="176"/>
      <c r="R71" s="176"/>
      <c r="S71" s="177"/>
      <c r="T71" s="43" t="s">
        <v>0</v>
      </c>
      <c r="U71" s="44">
        <f>IFERROR(SUMPRODUCT(U69:U69*H69:H69),"0")</f>
        <v>0</v>
      </c>
      <c r="V71" s="44">
        <f>IFERROR(SUMPRODUCT(V69:V69*H69:H69),"0")</f>
        <v>0</v>
      </c>
      <c r="W71" s="43"/>
      <c r="X71" s="68"/>
      <c r="Y71" s="68"/>
    </row>
    <row r="72" spans="1:52" ht="16.5" customHeight="1" x14ac:dyDescent="0.25">
      <c r="A72" s="169" t="s">
        <v>141</v>
      </c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66"/>
      <c r="Y72" s="66"/>
    </row>
    <row r="73" spans="1:52" ht="14.25" customHeight="1" x14ac:dyDescent="0.25">
      <c r="A73" s="170" t="s">
        <v>142</v>
      </c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67"/>
      <c r="Y73" s="67"/>
    </row>
    <row r="74" spans="1:52" ht="27" customHeight="1" x14ac:dyDescent="0.25">
      <c r="A74" s="64" t="s">
        <v>143</v>
      </c>
      <c r="B74" s="64" t="s">
        <v>144</v>
      </c>
      <c r="C74" s="37">
        <v>4301131012</v>
      </c>
      <c r="D74" s="171">
        <v>4607111034137</v>
      </c>
      <c r="E74" s="171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9" t="s">
        <v>83</v>
      </c>
      <c r="L74" s="38">
        <v>180</v>
      </c>
      <c r="M74" s="24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173"/>
      <c r="O74" s="173"/>
      <c r="P74" s="173"/>
      <c r="Q74" s="174"/>
      <c r="R74" s="40" t="s">
        <v>49</v>
      </c>
      <c r="S74" s="40" t="s">
        <v>49</v>
      </c>
      <c r="T74" s="41" t="s">
        <v>42</v>
      </c>
      <c r="U74" s="59">
        <v>0</v>
      </c>
      <c r="V74" s="56">
        <f>IFERROR(IF(U74="","",U74),"")</f>
        <v>0</v>
      </c>
      <c r="W74" s="42">
        <f>IFERROR(IF(U74="","",U74*0.01788),"")</f>
        <v>0</v>
      </c>
      <c r="X74" s="69" t="s">
        <v>49</v>
      </c>
      <c r="Y74" s="70" t="s">
        <v>49</v>
      </c>
      <c r="AC74" s="74"/>
      <c r="AZ74" s="99" t="s">
        <v>88</v>
      </c>
    </row>
    <row r="75" spans="1:52" ht="27" customHeight="1" x14ac:dyDescent="0.25">
      <c r="A75" s="64" t="s">
        <v>145</v>
      </c>
      <c r="B75" s="64" t="s">
        <v>146</v>
      </c>
      <c r="C75" s="37">
        <v>4301131011</v>
      </c>
      <c r="D75" s="171">
        <v>4607111034120</v>
      </c>
      <c r="E75" s="171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9" t="s">
        <v>83</v>
      </c>
      <c r="L75" s="38">
        <v>180</v>
      </c>
      <c r="M75" s="2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173"/>
      <c r="O75" s="173"/>
      <c r="P75" s="173"/>
      <c r="Q75" s="174"/>
      <c r="R75" s="40" t="s">
        <v>49</v>
      </c>
      <c r="S75" s="40" t="s">
        <v>49</v>
      </c>
      <c r="T75" s="41" t="s">
        <v>42</v>
      </c>
      <c r="U75" s="59">
        <v>0</v>
      </c>
      <c r="V75" s="56">
        <f>IFERROR(IF(U75="","",U75),"")</f>
        <v>0</v>
      </c>
      <c r="W75" s="42">
        <f>IFERROR(IF(U75="","",U75*0.01788),"")</f>
        <v>0</v>
      </c>
      <c r="X75" s="69" t="s">
        <v>49</v>
      </c>
      <c r="Y75" s="70" t="s">
        <v>49</v>
      </c>
      <c r="AC75" s="74"/>
      <c r="AZ75" s="100" t="s">
        <v>88</v>
      </c>
    </row>
    <row r="76" spans="1:52" x14ac:dyDescent="0.2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9"/>
      <c r="M76" s="175" t="s">
        <v>43</v>
      </c>
      <c r="N76" s="176"/>
      <c r="O76" s="176"/>
      <c r="P76" s="176"/>
      <c r="Q76" s="176"/>
      <c r="R76" s="176"/>
      <c r="S76" s="177"/>
      <c r="T76" s="43" t="s">
        <v>42</v>
      </c>
      <c r="U76" s="44">
        <f>IFERROR(SUM(U74:U75),"0")</f>
        <v>0</v>
      </c>
      <c r="V76" s="44">
        <f>IFERROR(SUM(V74:V75),"0")</f>
        <v>0</v>
      </c>
      <c r="W76" s="44">
        <f>IFERROR(IF(W74="",0,W74),"0")+IFERROR(IF(W75="",0,W75),"0")</f>
        <v>0</v>
      </c>
      <c r="X76" s="68"/>
      <c r="Y76" s="68"/>
    </row>
    <row r="77" spans="1:52" x14ac:dyDescent="0.2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9"/>
      <c r="M77" s="175" t="s">
        <v>43</v>
      </c>
      <c r="N77" s="176"/>
      <c r="O77" s="176"/>
      <c r="P77" s="176"/>
      <c r="Q77" s="176"/>
      <c r="R77" s="176"/>
      <c r="S77" s="177"/>
      <c r="T77" s="43" t="s">
        <v>0</v>
      </c>
      <c r="U77" s="44">
        <f>IFERROR(SUMPRODUCT(U74:U75*H74:H75),"0")</f>
        <v>0</v>
      </c>
      <c r="V77" s="44">
        <f>IFERROR(SUMPRODUCT(V74:V75*H74:H75),"0")</f>
        <v>0</v>
      </c>
      <c r="W77" s="43"/>
      <c r="X77" s="68"/>
      <c r="Y77" s="68"/>
    </row>
    <row r="78" spans="1:52" ht="16.5" customHeight="1" x14ac:dyDescent="0.25">
      <c r="A78" s="169" t="s">
        <v>147</v>
      </c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66"/>
      <c r="Y78" s="66"/>
    </row>
    <row r="79" spans="1:52" ht="14.25" customHeight="1" x14ac:dyDescent="0.25">
      <c r="A79" s="170" t="s">
        <v>138</v>
      </c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67"/>
      <c r="Y79" s="67"/>
    </row>
    <row r="80" spans="1:52" ht="27" customHeight="1" x14ac:dyDescent="0.25">
      <c r="A80" s="64" t="s">
        <v>148</v>
      </c>
      <c r="B80" s="64" t="s">
        <v>149</v>
      </c>
      <c r="C80" s="37">
        <v>4301135053</v>
      </c>
      <c r="D80" s="171">
        <v>4607111036407</v>
      </c>
      <c r="E80" s="171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9" t="s">
        <v>83</v>
      </c>
      <c r="L80" s="38">
        <v>180</v>
      </c>
      <c r="M80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173"/>
      <c r="O80" s="173"/>
      <c r="P80" s="173"/>
      <c r="Q80" s="174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ref="V80:V85" si="2">IFERROR(IF(U80="","",U80),"")</f>
        <v>0</v>
      </c>
      <c r="W80" s="42">
        <f t="shared" ref="W80:W85" si="3">IFERROR(IF(U80="","",U80*0.01788),"")</f>
        <v>0</v>
      </c>
      <c r="X80" s="69" t="s">
        <v>49</v>
      </c>
      <c r="Y80" s="70" t="s">
        <v>49</v>
      </c>
      <c r="AC80" s="74"/>
      <c r="AZ80" s="101" t="s">
        <v>88</v>
      </c>
    </row>
    <row r="81" spans="1:52" ht="16.5" customHeight="1" x14ac:dyDescent="0.25">
      <c r="A81" s="64" t="s">
        <v>150</v>
      </c>
      <c r="B81" s="64" t="s">
        <v>151</v>
      </c>
      <c r="C81" s="37">
        <v>4301135122</v>
      </c>
      <c r="D81" s="171">
        <v>4607111033628</v>
      </c>
      <c r="E81" s="171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83</v>
      </c>
      <c r="L81" s="38">
        <v>180</v>
      </c>
      <c r="M81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173"/>
      <c r="O81" s="173"/>
      <c r="P81" s="173"/>
      <c r="Q81" s="17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88</v>
      </c>
    </row>
    <row r="82" spans="1:52" ht="27" customHeight="1" x14ac:dyDescent="0.25">
      <c r="A82" s="64" t="s">
        <v>152</v>
      </c>
      <c r="B82" s="64" t="s">
        <v>153</v>
      </c>
      <c r="C82" s="37">
        <v>4301130400</v>
      </c>
      <c r="D82" s="171">
        <v>4607111033451</v>
      </c>
      <c r="E82" s="17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83</v>
      </c>
      <c r="L82" s="38">
        <v>180</v>
      </c>
      <c r="M82" s="2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173"/>
      <c r="O82" s="173"/>
      <c r="P82" s="173"/>
      <c r="Q82" s="174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88</v>
      </c>
    </row>
    <row r="83" spans="1:52" ht="27" customHeight="1" x14ac:dyDescent="0.25">
      <c r="A83" s="64" t="s">
        <v>154</v>
      </c>
      <c r="B83" s="64" t="s">
        <v>155</v>
      </c>
      <c r="C83" s="37">
        <v>4301135120</v>
      </c>
      <c r="D83" s="171">
        <v>4607111035141</v>
      </c>
      <c r="E83" s="17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83</v>
      </c>
      <c r="L83" s="38">
        <v>180</v>
      </c>
      <c r="M83" s="24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173"/>
      <c r="O83" s="173"/>
      <c r="P83" s="173"/>
      <c r="Q83" s="174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88</v>
      </c>
    </row>
    <row r="84" spans="1:52" ht="27" customHeight="1" x14ac:dyDescent="0.25">
      <c r="A84" s="64" t="s">
        <v>156</v>
      </c>
      <c r="B84" s="64" t="s">
        <v>157</v>
      </c>
      <c r="C84" s="37">
        <v>4301135111</v>
      </c>
      <c r="D84" s="171">
        <v>4607111035028</v>
      </c>
      <c r="E84" s="171"/>
      <c r="F84" s="63">
        <v>0.48</v>
      </c>
      <c r="G84" s="38">
        <v>8</v>
      </c>
      <c r="H84" s="63">
        <v>3.84</v>
      </c>
      <c r="I84" s="63">
        <v>4.4488000000000003</v>
      </c>
      <c r="J84" s="38">
        <v>70</v>
      </c>
      <c r="K84" s="39" t="s">
        <v>83</v>
      </c>
      <c r="L84" s="38">
        <v>180</v>
      </c>
      <c r="M84" s="24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173"/>
      <c r="O84" s="173"/>
      <c r="P84" s="173"/>
      <c r="Q84" s="174"/>
      <c r="R84" s="40" t="s">
        <v>49</v>
      </c>
      <c r="S84" s="40" t="s">
        <v>49</v>
      </c>
      <c r="T84" s="41" t="s">
        <v>42</v>
      </c>
      <c r="U84" s="59">
        <v>0</v>
      </c>
      <c r="V84" s="56">
        <f t="shared" si="2"/>
        <v>0</v>
      </c>
      <c r="W84" s="42">
        <f t="shared" si="3"/>
        <v>0</v>
      </c>
      <c r="X84" s="69" t="s">
        <v>49</v>
      </c>
      <c r="Y84" s="70" t="s">
        <v>49</v>
      </c>
      <c r="AC84" s="74"/>
      <c r="AZ84" s="105" t="s">
        <v>88</v>
      </c>
    </row>
    <row r="85" spans="1:52" ht="27" customHeight="1" x14ac:dyDescent="0.25">
      <c r="A85" s="64" t="s">
        <v>158</v>
      </c>
      <c r="B85" s="64" t="s">
        <v>159</v>
      </c>
      <c r="C85" s="37">
        <v>4301135109</v>
      </c>
      <c r="D85" s="171">
        <v>4607111033444</v>
      </c>
      <c r="E85" s="171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9" t="s">
        <v>83</v>
      </c>
      <c r="L85" s="38">
        <v>180</v>
      </c>
      <c r="M85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173"/>
      <c r="O85" s="173"/>
      <c r="P85" s="173"/>
      <c r="Q85" s="174"/>
      <c r="R85" s="40" t="s">
        <v>49</v>
      </c>
      <c r="S85" s="40" t="s">
        <v>49</v>
      </c>
      <c r="T85" s="41" t="s">
        <v>42</v>
      </c>
      <c r="U85" s="59">
        <v>0</v>
      </c>
      <c r="V85" s="56">
        <f t="shared" si="2"/>
        <v>0</v>
      </c>
      <c r="W85" s="42">
        <f t="shared" si="3"/>
        <v>0</v>
      </c>
      <c r="X85" s="69" t="s">
        <v>49</v>
      </c>
      <c r="Y85" s="70" t="s">
        <v>49</v>
      </c>
      <c r="AC85" s="74"/>
      <c r="AZ85" s="106" t="s">
        <v>88</v>
      </c>
    </row>
    <row r="86" spans="1:52" x14ac:dyDescent="0.2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9"/>
      <c r="M86" s="175" t="s">
        <v>43</v>
      </c>
      <c r="N86" s="176"/>
      <c r="O86" s="176"/>
      <c r="P86" s="176"/>
      <c r="Q86" s="176"/>
      <c r="R86" s="176"/>
      <c r="S86" s="177"/>
      <c r="T86" s="43" t="s">
        <v>42</v>
      </c>
      <c r="U86" s="44">
        <f>IFERROR(SUM(U80:U85),"0")</f>
        <v>0</v>
      </c>
      <c r="V86" s="44">
        <f>IFERROR(SUM(V80:V85),"0")</f>
        <v>0</v>
      </c>
      <c r="W86" s="44">
        <f>IFERROR(IF(W80="",0,W80),"0")+IFERROR(IF(W81="",0,W81),"0")+IFERROR(IF(W82="",0,W82),"0")+IFERROR(IF(W83="",0,W83),"0")+IFERROR(IF(W84="",0,W84),"0")+IFERROR(IF(W85="",0,W85),"0")</f>
        <v>0</v>
      </c>
      <c r="X86" s="68"/>
      <c r="Y86" s="68"/>
    </row>
    <row r="87" spans="1:52" x14ac:dyDescent="0.2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9"/>
      <c r="M87" s="175" t="s">
        <v>43</v>
      </c>
      <c r="N87" s="176"/>
      <c r="O87" s="176"/>
      <c r="P87" s="176"/>
      <c r="Q87" s="176"/>
      <c r="R87" s="176"/>
      <c r="S87" s="177"/>
      <c r="T87" s="43" t="s">
        <v>0</v>
      </c>
      <c r="U87" s="44">
        <f>IFERROR(SUMPRODUCT(U80:U85*H80:H85),"0")</f>
        <v>0</v>
      </c>
      <c r="V87" s="44">
        <f>IFERROR(SUMPRODUCT(V80:V85*H80:H85),"0")</f>
        <v>0</v>
      </c>
      <c r="W87" s="43"/>
      <c r="X87" s="68"/>
      <c r="Y87" s="68"/>
    </row>
    <row r="88" spans="1:52" ht="16.5" customHeight="1" x14ac:dyDescent="0.25">
      <c r="A88" s="169" t="s">
        <v>160</v>
      </c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66"/>
      <c r="Y88" s="66"/>
    </row>
    <row r="89" spans="1:52" ht="14.25" customHeight="1" x14ac:dyDescent="0.25">
      <c r="A89" s="170" t="s">
        <v>160</v>
      </c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67"/>
      <c r="Y89" s="67"/>
    </row>
    <row r="90" spans="1:52" ht="27" customHeight="1" x14ac:dyDescent="0.25">
      <c r="A90" s="64" t="s">
        <v>161</v>
      </c>
      <c r="B90" s="64" t="s">
        <v>162</v>
      </c>
      <c r="C90" s="37">
        <v>4301136013</v>
      </c>
      <c r="D90" s="171">
        <v>4607025784012</v>
      </c>
      <c r="E90" s="171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9" t="s">
        <v>83</v>
      </c>
      <c r="L90" s="38">
        <v>180</v>
      </c>
      <c r="M90" s="24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173"/>
      <c r="O90" s="173"/>
      <c r="P90" s="173"/>
      <c r="Q90" s="174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IFERROR(IF(U90="","",U90*0.00936),"")</f>
        <v>0</v>
      </c>
      <c r="X90" s="69" t="s">
        <v>49</v>
      </c>
      <c r="Y90" s="70" t="s">
        <v>49</v>
      </c>
      <c r="AC90" s="74"/>
      <c r="AZ90" s="107" t="s">
        <v>88</v>
      </c>
    </row>
    <row r="91" spans="1:52" ht="27" customHeight="1" x14ac:dyDescent="0.25">
      <c r="A91" s="64" t="s">
        <v>163</v>
      </c>
      <c r="B91" s="64" t="s">
        <v>164</v>
      </c>
      <c r="C91" s="37">
        <v>4301136012</v>
      </c>
      <c r="D91" s="171">
        <v>4607025784319</v>
      </c>
      <c r="E91" s="171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9" t="s">
        <v>83</v>
      </c>
      <c r="L91" s="38">
        <v>180</v>
      </c>
      <c r="M91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173"/>
      <c r="O91" s="173"/>
      <c r="P91" s="173"/>
      <c r="Q91" s="174"/>
      <c r="R91" s="40" t="s">
        <v>49</v>
      </c>
      <c r="S91" s="40" t="s">
        <v>49</v>
      </c>
      <c r="T91" s="41" t="s">
        <v>42</v>
      </c>
      <c r="U91" s="59">
        <v>0</v>
      </c>
      <c r="V91" s="56">
        <f>IFERROR(IF(U91="","",U91),"")</f>
        <v>0</v>
      </c>
      <c r="W91" s="42">
        <f>IFERROR(IF(U91="","",U91*0.01788),"")</f>
        <v>0</v>
      </c>
      <c r="X91" s="69" t="s">
        <v>49</v>
      </c>
      <c r="Y91" s="70" t="s">
        <v>49</v>
      </c>
      <c r="AC91" s="74"/>
      <c r="AZ91" s="108" t="s">
        <v>88</v>
      </c>
    </row>
    <row r="92" spans="1:52" ht="16.5" customHeight="1" x14ac:dyDescent="0.25">
      <c r="A92" s="64" t="s">
        <v>165</v>
      </c>
      <c r="B92" s="64" t="s">
        <v>166</v>
      </c>
      <c r="C92" s="37">
        <v>4301136014</v>
      </c>
      <c r="D92" s="171">
        <v>4607111035370</v>
      </c>
      <c r="E92" s="171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9" t="s">
        <v>83</v>
      </c>
      <c r="L92" s="38">
        <v>180</v>
      </c>
      <c r="M92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173"/>
      <c r="O92" s="173"/>
      <c r="P92" s="173"/>
      <c r="Q92" s="174"/>
      <c r="R92" s="40" t="s">
        <v>49</v>
      </c>
      <c r="S92" s="40" t="s">
        <v>49</v>
      </c>
      <c r="T92" s="41" t="s">
        <v>42</v>
      </c>
      <c r="U92" s="59">
        <v>0</v>
      </c>
      <c r="V92" s="56">
        <f>IFERROR(IF(U92="","",U92),"")</f>
        <v>0</v>
      </c>
      <c r="W92" s="42">
        <f>IFERROR(IF(U92="","",U92*0.0155),"")</f>
        <v>0</v>
      </c>
      <c r="X92" s="69" t="s">
        <v>49</v>
      </c>
      <c r="Y92" s="70" t="s">
        <v>49</v>
      </c>
      <c r="AC92" s="74"/>
      <c r="AZ92" s="109" t="s">
        <v>88</v>
      </c>
    </row>
    <row r="93" spans="1:52" x14ac:dyDescent="0.2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9"/>
      <c r="M93" s="175" t="s">
        <v>43</v>
      </c>
      <c r="N93" s="176"/>
      <c r="O93" s="176"/>
      <c r="P93" s="176"/>
      <c r="Q93" s="176"/>
      <c r="R93" s="176"/>
      <c r="S93" s="177"/>
      <c r="T93" s="43" t="s">
        <v>42</v>
      </c>
      <c r="U93" s="44">
        <f>IFERROR(SUM(U90:U92),"0")</f>
        <v>0</v>
      </c>
      <c r="V93" s="44">
        <f>IFERROR(SUM(V90:V92),"0")</f>
        <v>0</v>
      </c>
      <c r="W93" s="44">
        <f>IFERROR(IF(W90="",0,W90),"0")+IFERROR(IF(W91="",0,W91),"0")+IFERROR(IF(W92="",0,W92),"0")</f>
        <v>0</v>
      </c>
      <c r="X93" s="68"/>
      <c r="Y93" s="68"/>
    </row>
    <row r="94" spans="1:52" x14ac:dyDescent="0.2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9"/>
      <c r="M94" s="175" t="s">
        <v>43</v>
      </c>
      <c r="N94" s="176"/>
      <c r="O94" s="176"/>
      <c r="P94" s="176"/>
      <c r="Q94" s="176"/>
      <c r="R94" s="176"/>
      <c r="S94" s="177"/>
      <c r="T94" s="43" t="s">
        <v>0</v>
      </c>
      <c r="U94" s="44">
        <f>IFERROR(SUMPRODUCT(U90:U92*H90:H92),"0")</f>
        <v>0</v>
      </c>
      <c r="V94" s="44">
        <f>IFERROR(SUMPRODUCT(V90:V92*H90:H92),"0")</f>
        <v>0</v>
      </c>
      <c r="W94" s="43"/>
      <c r="X94" s="68"/>
      <c r="Y94" s="68"/>
    </row>
    <row r="95" spans="1:52" ht="16.5" customHeight="1" x14ac:dyDescent="0.25">
      <c r="A95" s="169" t="s">
        <v>167</v>
      </c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66"/>
      <c r="Y95" s="66"/>
    </row>
    <row r="96" spans="1:52" ht="14.25" customHeight="1" x14ac:dyDescent="0.25">
      <c r="A96" s="170" t="s">
        <v>80</v>
      </c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67"/>
      <c r="Y96" s="67"/>
    </row>
    <row r="97" spans="1:52" ht="27" customHeight="1" x14ac:dyDescent="0.25">
      <c r="A97" s="64" t="s">
        <v>168</v>
      </c>
      <c r="B97" s="64" t="s">
        <v>169</v>
      </c>
      <c r="C97" s="37">
        <v>4301070906</v>
      </c>
      <c r="D97" s="171">
        <v>4607111033970</v>
      </c>
      <c r="E97" s="171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83</v>
      </c>
      <c r="L97" s="38">
        <v>150</v>
      </c>
      <c r="M97" s="235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173"/>
      <c r="O97" s="173"/>
      <c r="P97" s="173"/>
      <c r="Q97" s="174"/>
      <c r="R97" s="40" t="s">
        <v>114</v>
      </c>
      <c r="S97" s="40" t="s">
        <v>49</v>
      </c>
      <c r="T97" s="41" t="s">
        <v>42</v>
      </c>
      <c r="U97" s="59">
        <v>0</v>
      </c>
      <c r="V97" s="56">
        <f t="shared" ref="V97:V103" si="4">IFERROR(IF(U97="","",U97),"")</f>
        <v>0</v>
      </c>
      <c r="W97" s="42">
        <f t="shared" ref="W97:W103" si="5"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ht="27" customHeight="1" x14ac:dyDescent="0.25">
      <c r="A98" s="64" t="s">
        <v>168</v>
      </c>
      <c r="B98" s="64" t="s">
        <v>170</v>
      </c>
      <c r="C98" s="37">
        <v>4301070975</v>
      </c>
      <c r="D98" s="171">
        <v>4607111033970</v>
      </c>
      <c r="E98" s="171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9" t="s">
        <v>83</v>
      </c>
      <c r="L98" s="38">
        <v>180</v>
      </c>
      <c r="M98" s="236" t="s">
        <v>171</v>
      </c>
      <c r="N98" s="173"/>
      <c r="O98" s="173"/>
      <c r="P98" s="173"/>
      <c r="Q98" s="174"/>
      <c r="R98" s="40" t="s">
        <v>49</v>
      </c>
      <c r="S98" s="40" t="s">
        <v>49</v>
      </c>
      <c r="T98" s="41" t="s">
        <v>42</v>
      </c>
      <c r="U98" s="59">
        <v>0</v>
      </c>
      <c r="V98" s="56">
        <f t="shared" si="4"/>
        <v>0</v>
      </c>
      <c r="W98" s="42">
        <f t="shared" si="5"/>
        <v>0</v>
      </c>
      <c r="X98" s="69" t="s">
        <v>49</v>
      </c>
      <c r="Y98" s="70" t="s">
        <v>49</v>
      </c>
      <c r="AC98" s="74"/>
      <c r="AZ98" s="111" t="s">
        <v>69</v>
      </c>
    </row>
    <row r="99" spans="1:52" ht="27" customHeight="1" x14ac:dyDescent="0.25">
      <c r="A99" s="64" t="s">
        <v>172</v>
      </c>
      <c r="B99" s="64" t="s">
        <v>173</v>
      </c>
      <c r="C99" s="37">
        <v>4301070976</v>
      </c>
      <c r="D99" s="171">
        <v>4607111034144</v>
      </c>
      <c r="E99" s="171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9" t="s">
        <v>83</v>
      </c>
      <c r="L99" s="38">
        <v>180</v>
      </c>
      <c r="M99" s="237" t="s">
        <v>174</v>
      </c>
      <c r="N99" s="173"/>
      <c r="O99" s="173"/>
      <c r="P99" s="173"/>
      <c r="Q99" s="174"/>
      <c r="R99" s="40" t="s">
        <v>49</v>
      </c>
      <c r="S99" s="40" t="s">
        <v>49</v>
      </c>
      <c r="T99" s="41" t="s">
        <v>42</v>
      </c>
      <c r="U99" s="59">
        <v>0</v>
      </c>
      <c r="V99" s="56">
        <f t="shared" si="4"/>
        <v>0</v>
      </c>
      <c r="W99" s="42">
        <f t="shared" si="5"/>
        <v>0</v>
      </c>
      <c r="X99" s="69" t="s">
        <v>49</v>
      </c>
      <c r="Y99" s="70" t="s">
        <v>49</v>
      </c>
      <c r="AC99" s="74"/>
      <c r="AZ99" s="112" t="s">
        <v>69</v>
      </c>
    </row>
    <row r="100" spans="1:52" ht="27" customHeight="1" x14ac:dyDescent="0.25">
      <c r="A100" s="64" t="s">
        <v>175</v>
      </c>
      <c r="B100" s="64" t="s">
        <v>176</v>
      </c>
      <c r="C100" s="37">
        <v>4301070904</v>
      </c>
      <c r="D100" s="171">
        <v>4607111033987</v>
      </c>
      <c r="E100" s="171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9" t="s">
        <v>83</v>
      </c>
      <c r="L100" s="38">
        <v>150</v>
      </c>
      <c r="M100" s="238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173"/>
      <c r="O100" s="173"/>
      <c r="P100" s="173"/>
      <c r="Q100" s="174"/>
      <c r="R100" s="40" t="s">
        <v>114</v>
      </c>
      <c r="S100" s="40" t="s">
        <v>49</v>
      </c>
      <c r="T100" s="41" t="s">
        <v>42</v>
      </c>
      <c r="U100" s="59">
        <v>0</v>
      </c>
      <c r="V100" s="56">
        <f t="shared" si="4"/>
        <v>0</v>
      </c>
      <c r="W100" s="42">
        <f t="shared" si="5"/>
        <v>0</v>
      </c>
      <c r="X100" s="69" t="s">
        <v>49</v>
      </c>
      <c r="Y100" s="70" t="s">
        <v>49</v>
      </c>
      <c r="AC100" s="74"/>
      <c r="AZ100" s="113" t="s">
        <v>69</v>
      </c>
    </row>
    <row r="101" spans="1:52" ht="27" customHeight="1" x14ac:dyDescent="0.25">
      <c r="A101" s="64" t="s">
        <v>175</v>
      </c>
      <c r="B101" s="64" t="s">
        <v>177</v>
      </c>
      <c r="C101" s="37">
        <v>4301070973</v>
      </c>
      <c r="D101" s="171">
        <v>4607111033987</v>
      </c>
      <c r="E101" s="171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9" t="s">
        <v>83</v>
      </c>
      <c r="L101" s="38">
        <v>180</v>
      </c>
      <c r="M101" s="239" t="s">
        <v>178</v>
      </c>
      <c r="N101" s="173"/>
      <c r="O101" s="173"/>
      <c r="P101" s="173"/>
      <c r="Q101" s="174"/>
      <c r="R101" s="40" t="s">
        <v>49</v>
      </c>
      <c r="S101" s="40" t="s">
        <v>49</v>
      </c>
      <c r="T101" s="41" t="s">
        <v>42</v>
      </c>
      <c r="U101" s="59">
        <v>0</v>
      </c>
      <c r="V101" s="56">
        <f t="shared" si="4"/>
        <v>0</v>
      </c>
      <c r="W101" s="42">
        <f t="shared" si="5"/>
        <v>0</v>
      </c>
      <c r="X101" s="69" t="s">
        <v>49</v>
      </c>
      <c r="Y101" s="70" t="s">
        <v>49</v>
      </c>
      <c r="AC101" s="74"/>
      <c r="AZ101" s="114" t="s">
        <v>69</v>
      </c>
    </row>
    <row r="102" spans="1:52" ht="27" customHeight="1" x14ac:dyDescent="0.25">
      <c r="A102" s="64" t="s">
        <v>179</v>
      </c>
      <c r="B102" s="64" t="s">
        <v>180</v>
      </c>
      <c r="C102" s="37">
        <v>4301070905</v>
      </c>
      <c r="D102" s="171">
        <v>4607111034151</v>
      </c>
      <c r="E102" s="171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9" t="s">
        <v>83</v>
      </c>
      <c r="L102" s="38">
        <v>150</v>
      </c>
      <c r="M102" s="23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173"/>
      <c r="O102" s="173"/>
      <c r="P102" s="173"/>
      <c r="Q102" s="174"/>
      <c r="R102" s="40" t="s">
        <v>114</v>
      </c>
      <c r="S102" s="40" t="s">
        <v>49</v>
      </c>
      <c r="T102" s="41" t="s">
        <v>42</v>
      </c>
      <c r="U102" s="59">
        <v>0</v>
      </c>
      <c r="V102" s="56">
        <f t="shared" si="4"/>
        <v>0</v>
      </c>
      <c r="W102" s="42">
        <f t="shared" si="5"/>
        <v>0</v>
      </c>
      <c r="X102" s="69" t="s">
        <v>49</v>
      </c>
      <c r="Y102" s="70" t="s">
        <v>49</v>
      </c>
      <c r="AC102" s="74"/>
      <c r="AZ102" s="115" t="s">
        <v>69</v>
      </c>
    </row>
    <row r="103" spans="1:52" ht="27" customHeight="1" x14ac:dyDescent="0.25">
      <c r="A103" s="64" t="s">
        <v>179</v>
      </c>
      <c r="B103" s="64" t="s">
        <v>181</v>
      </c>
      <c r="C103" s="37">
        <v>4301070974</v>
      </c>
      <c r="D103" s="171">
        <v>4607111034151</v>
      </c>
      <c r="E103" s="171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9" t="s">
        <v>83</v>
      </c>
      <c r="L103" s="38">
        <v>180</v>
      </c>
      <c r="M103" s="234" t="s">
        <v>182</v>
      </c>
      <c r="N103" s="173"/>
      <c r="O103" s="173"/>
      <c r="P103" s="173"/>
      <c r="Q103" s="174"/>
      <c r="R103" s="40" t="s">
        <v>49</v>
      </c>
      <c r="S103" s="40" t="s">
        <v>49</v>
      </c>
      <c r="T103" s="41" t="s">
        <v>42</v>
      </c>
      <c r="U103" s="59">
        <v>0</v>
      </c>
      <c r="V103" s="56">
        <f t="shared" si="4"/>
        <v>0</v>
      </c>
      <c r="W103" s="42">
        <f t="shared" si="5"/>
        <v>0</v>
      </c>
      <c r="X103" s="69" t="s">
        <v>49</v>
      </c>
      <c r="Y103" s="70" t="s">
        <v>49</v>
      </c>
      <c r="AC103" s="74"/>
      <c r="AZ103" s="116" t="s">
        <v>69</v>
      </c>
    </row>
    <row r="104" spans="1:52" x14ac:dyDescent="0.2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9"/>
      <c r="M104" s="175" t="s">
        <v>43</v>
      </c>
      <c r="N104" s="176"/>
      <c r="O104" s="176"/>
      <c r="P104" s="176"/>
      <c r="Q104" s="176"/>
      <c r="R104" s="176"/>
      <c r="S104" s="177"/>
      <c r="T104" s="43" t="s">
        <v>42</v>
      </c>
      <c r="U104" s="44">
        <f>IFERROR(SUM(U97:U103),"0")</f>
        <v>0</v>
      </c>
      <c r="V104" s="44">
        <f>IFERROR(SUM(V97:V103),"0")</f>
        <v>0</v>
      </c>
      <c r="W104" s="44">
        <f>IFERROR(IF(W97="",0,W97),"0")+IFERROR(IF(W98="",0,W98),"0")+IFERROR(IF(W99="",0,W99),"0")+IFERROR(IF(W100="",0,W100),"0")+IFERROR(IF(W101="",0,W101),"0")+IFERROR(IF(W102="",0,W102),"0")+IFERROR(IF(W103="",0,W103),"0")</f>
        <v>0</v>
      </c>
      <c r="X104" s="68"/>
      <c r="Y104" s="68"/>
    </row>
    <row r="105" spans="1:52" x14ac:dyDescent="0.2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9"/>
      <c r="M105" s="175" t="s">
        <v>43</v>
      </c>
      <c r="N105" s="176"/>
      <c r="O105" s="176"/>
      <c r="P105" s="176"/>
      <c r="Q105" s="176"/>
      <c r="R105" s="176"/>
      <c r="S105" s="177"/>
      <c r="T105" s="43" t="s">
        <v>0</v>
      </c>
      <c r="U105" s="44">
        <f>IFERROR(SUMPRODUCT(U97:U103*H97:H103),"0")</f>
        <v>0</v>
      </c>
      <c r="V105" s="44">
        <f>IFERROR(SUMPRODUCT(V97:V103*H97:H103),"0")</f>
        <v>0</v>
      </c>
      <c r="W105" s="43"/>
      <c r="X105" s="68"/>
      <c r="Y105" s="68"/>
    </row>
    <row r="106" spans="1:52" ht="16.5" customHeight="1" x14ac:dyDescent="0.25">
      <c r="A106" s="169" t="s">
        <v>183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66"/>
      <c r="Y106" s="66"/>
    </row>
    <row r="107" spans="1:52" ht="14.25" customHeight="1" x14ac:dyDescent="0.25">
      <c r="A107" s="170" t="s">
        <v>138</v>
      </c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67"/>
      <c r="Y107" s="67"/>
    </row>
    <row r="108" spans="1:52" ht="27" customHeight="1" x14ac:dyDescent="0.25">
      <c r="A108" s="64" t="s">
        <v>184</v>
      </c>
      <c r="B108" s="64" t="s">
        <v>185</v>
      </c>
      <c r="C108" s="37">
        <v>4301135162</v>
      </c>
      <c r="D108" s="171">
        <v>4607111034014</v>
      </c>
      <c r="E108" s="171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83</v>
      </c>
      <c r="L108" s="38">
        <v>180</v>
      </c>
      <c r="M108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173"/>
      <c r="O108" s="173"/>
      <c r="P108" s="173"/>
      <c r="Q108" s="174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  <c r="AC108" s="74"/>
      <c r="AZ108" s="117" t="s">
        <v>88</v>
      </c>
    </row>
    <row r="109" spans="1:52" ht="27" customHeight="1" x14ac:dyDescent="0.25">
      <c r="A109" s="64" t="s">
        <v>186</v>
      </c>
      <c r="B109" s="64" t="s">
        <v>187</v>
      </c>
      <c r="C109" s="37">
        <v>4301135117</v>
      </c>
      <c r="D109" s="171">
        <v>4607111033994</v>
      </c>
      <c r="E109" s="17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83</v>
      </c>
      <c r="L109" s="38">
        <v>180</v>
      </c>
      <c r="M109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173"/>
      <c r="O109" s="173"/>
      <c r="P109" s="173"/>
      <c r="Q109" s="174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8" t="s">
        <v>88</v>
      </c>
    </row>
    <row r="110" spans="1:52" x14ac:dyDescent="0.2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9"/>
      <c r="M110" s="175" t="s">
        <v>43</v>
      </c>
      <c r="N110" s="176"/>
      <c r="O110" s="176"/>
      <c r="P110" s="176"/>
      <c r="Q110" s="176"/>
      <c r="R110" s="176"/>
      <c r="S110" s="177"/>
      <c r="T110" s="43" t="s">
        <v>42</v>
      </c>
      <c r="U110" s="44">
        <f>IFERROR(SUM(U108:U109),"0")</f>
        <v>0</v>
      </c>
      <c r="V110" s="44">
        <f>IFERROR(SUM(V108:V109),"0")</f>
        <v>0</v>
      </c>
      <c r="W110" s="44">
        <f>IFERROR(IF(W108="",0,W108),"0")+IFERROR(IF(W109="",0,W109),"0")</f>
        <v>0</v>
      </c>
      <c r="X110" s="68"/>
      <c r="Y110" s="68"/>
    </row>
    <row r="111" spans="1:52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9"/>
      <c r="M111" s="175" t="s">
        <v>43</v>
      </c>
      <c r="N111" s="176"/>
      <c r="O111" s="176"/>
      <c r="P111" s="176"/>
      <c r="Q111" s="176"/>
      <c r="R111" s="176"/>
      <c r="S111" s="177"/>
      <c r="T111" s="43" t="s">
        <v>0</v>
      </c>
      <c r="U111" s="44">
        <f>IFERROR(SUMPRODUCT(U108:U109*H108:H109),"0")</f>
        <v>0</v>
      </c>
      <c r="V111" s="44">
        <f>IFERROR(SUMPRODUCT(V108:V109*H108:H109),"0")</f>
        <v>0</v>
      </c>
      <c r="W111" s="43"/>
      <c r="X111" s="68"/>
      <c r="Y111" s="68"/>
    </row>
    <row r="112" spans="1:52" ht="16.5" customHeight="1" x14ac:dyDescent="0.25">
      <c r="A112" s="169" t="s">
        <v>188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66"/>
      <c r="Y112" s="66"/>
    </row>
    <row r="113" spans="1:52" ht="14.25" customHeight="1" x14ac:dyDescent="0.25">
      <c r="A113" s="170" t="s">
        <v>138</v>
      </c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67"/>
      <c r="Y113" s="67"/>
    </row>
    <row r="114" spans="1:52" ht="16.5" customHeight="1" x14ac:dyDescent="0.25">
      <c r="A114" s="64" t="s">
        <v>189</v>
      </c>
      <c r="B114" s="64" t="s">
        <v>190</v>
      </c>
      <c r="C114" s="37">
        <v>4301135112</v>
      </c>
      <c r="D114" s="171">
        <v>4607111034199</v>
      </c>
      <c r="E114" s="171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9" t="s">
        <v>83</v>
      </c>
      <c r="L114" s="38">
        <v>180</v>
      </c>
      <c r="M114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173"/>
      <c r="O114" s="173"/>
      <c r="P114" s="173"/>
      <c r="Q114" s="17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IFERROR(IF(U114="","",U114*0.01788),"")</f>
        <v>0</v>
      </c>
      <c r="X114" s="69" t="s">
        <v>49</v>
      </c>
      <c r="Y114" s="70" t="s">
        <v>49</v>
      </c>
      <c r="AC114" s="74"/>
      <c r="AZ114" s="119" t="s">
        <v>88</v>
      </c>
    </row>
    <row r="115" spans="1:52" x14ac:dyDescent="0.2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9"/>
      <c r="M115" s="175" t="s">
        <v>43</v>
      </c>
      <c r="N115" s="176"/>
      <c r="O115" s="176"/>
      <c r="P115" s="176"/>
      <c r="Q115" s="176"/>
      <c r="R115" s="176"/>
      <c r="S115" s="177"/>
      <c r="T115" s="43" t="s">
        <v>42</v>
      </c>
      <c r="U115" s="44">
        <f>IFERROR(SUM(U114:U114),"0")</f>
        <v>0</v>
      </c>
      <c r="V115" s="44">
        <f>IFERROR(SUM(V114:V114),"0")</f>
        <v>0</v>
      </c>
      <c r="W115" s="44">
        <f>IFERROR(IF(W114="",0,W114),"0")</f>
        <v>0</v>
      </c>
      <c r="X115" s="68"/>
      <c r="Y115" s="68"/>
    </row>
    <row r="116" spans="1:52" x14ac:dyDescent="0.2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9"/>
      <c r="M116" s="175" t="s">
        <v>43</v>
      </c>
      <c r="N116" s="176"/>
      <c r="O116" s="176"/>
      <c r="P116" s="176"/>
      <c r="Q116" s="176"/>
      <c r="R116" s="176"/>
      <c r="S116" s="177"/>
      <c r="T116" s="43" t="s">
        <v>0</v>
      </c>
      <c r="U116" s="44">
        <f>IFERROR(SUMPRODUCT(U114:U114*H114:H114),"0")</f>
        <v>0</v>
      </c>
      <c r="V116" s="44">
        <f>IFERROR(SUMPRODUCT(V114:V114*H114:H114),"0")</f>
        <v>0</v>
      </c>
      <c r="W116" s="43"/>
      <c r="X116" s="68"/>
      <c r="Y116" s="68"/>
    </row>
    <row r="117" spans="1:52" ht="16.5" customHeight="1" x14ac:dyDescent="0.25">
      <c r="A117" s="169" t="s">
        <v>191</v>
      </c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66"/>
      <c r="Y117" s="66"/>
    </row>
    <row r="118" spans="1:52" ht="14.25" customHeight="1" x14ac:dyDescent="0.25">
      <c r="A118" s="170" t="s">
        <v>138</v>
      </c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67"/>
      <c r="Y118" s="67"/>
    </row>
    <row r="119" spans="1:52" ht="27" customHeight="1" x14ac:dyDescent="0.25">
      <c r="A119" s="64" t="s">
        <v>192</v>
      </c>
      <c r="B119" s="64" t="s">
        <v>193</v>
      </c>
      <c r="C119" s="37">
        <v>4301130006</v>
      </c>
      <c r="D119" s="171">
        <v>4607111034670</v>
      </c>
      <c r="E119" s="171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9" t="s">
        <v>83</v>
      </c>
      <c r="L119" s="38">
        <v>180</v>
      </c>
      <c r="M119" s="23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173"/>
      <c r="O119" s="173"/>
      <c r="P119" s="173"/>
      <c r="Q119" s="174"/>
      <c r="R119" s="40" t="s">
        <v>49</v>
      </c>
      <c r="S119" s="40" t="s">
        <v>49</v>
      </c>
      <c r="T119" s="41" t="s">
        <v>42</v>
      </c>
      <c r="U119" s="59">
        <v>0</v>
      </c>
      <c r="V119" s="56">
        <f>IFERROR(IF(U119="","",U119),"")</f>
        <v>0</v>
      </c>
      <c r="W119" s="42">
        <f>IFERROR(IF(U119="","",U119*0.00936),"")</f>
        <v>0</v>
      </c>
      <c r="X119" s="69" t="s">
        <v>194</v>
      </c>
      <c r="Y119" s="70" t="s">
        <v>49</v>
      </c>
      <c r="AC119" s="74"/>
      <c r="AZ119" s="120" t="s">
        <v>88</v>
      </c>
    </row>
    <row r="120" spans="1:52" ht="27" customHeight="1" x14ac:dyDescent="0.25">
      <c r="A120" s="64" t="s">
        <v>195</v>
      </c>
      <c r="B120" s="64" t="s">
        <v>196</v>
      </c>
      <c r="C120" s="37">
        <v>4301130003</v>
      </c>
      <c r="D120" s="171">
        <v>4607111034687</v>
      </c>
      <c r="E120" s="171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9" t="s">
        <v>83</v>
      </c>
      <c r="L120" s="38">
        <v>180</v>
      </c>
      <c r="M120" s="226" t="s">
        <v>197</v>
      </c>
      <c r="N120" s="173"/>
      <c r="O120" s="173"/>
      <c r="P120" s="173"/>
      <c r="Q120" s="174"/>
      <c r="R120" s="40" t="s">
        <v>49</v>
      </c>
      <c r="S120" s="40" t="s">
        <v>49</v>
      </c>
      <c r="T120" s="41" t="s">
        <v>42</v>
      </c>
      <c r="U120" s="59">
        <v>0</v>
      </c>
      <c r="V120" s="56">
        <f>IFERROR(IF(U120="","",U120),"")</f>
        <v>0</v>
      </c>
      <c r="W120" s="42">
        <f>IFERROR(IF(U120="","",U120*0.00936),"")</f>
        <v>0</v>
      </c>
      <c r="X120" s="69" t="s">
        <v>194</v>
      </c>
      <c r="Y120" s="70" t="s">
        <v>49</v>
      </c>
      <c r="AC120" s="74"/>
      <c r="AZ120" s="121" t="s">
        <v>88</v>
      </c>
    </row>
    <row r="121" spans="1:52" ht="27" customHeight="1" x14ac:dyDescent="0.25">
      <c r="A121" s="64" t="s">
        <v>198</v>
      </c>
      <c r="B121" s="64" t="s">
        <v>199</v>
      </c>
      <c r="C121" s="37">
        <v>4301135115</v>
      </c>
      <c r="D121" s="171">
        <v>4607111034380</v>
      </c>
      <c r="E121" s="17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83</v>
      </c>
      <c r="L121" s="38">
        <v>180</v>
      </c>
      <c r="M121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173"/>
      <c r="O121" s="173"/>
      <c r="P121" s="173"/>
      <c r="Q121" s="174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  <c r="AC121" s="74"/>
      <c r="AZ121" s="122" t="s">
        <v>88</v>
      </c>
    </row>
    <row r="122" spans="1:52" ht="27" customHeight="1" x14ac:dyDescent="0.25">
      <c r="A122" s="64" t="s">
        <v>200</v>
      </c>
      <c r="B122" s="64" t="s">
        <v>201</v>
      </c>
      <c r="C122" s="37">
        <v>4301135114</v>
      </c>
      <c r="D122" s="171">
        <v>4607111034397</v>
      </c>
      <c r="E122" s="171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83</v>
      </c>
      <c r="L122" s="38">
        <v>180</v>
      </c>
      <c r="M122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173"/>
      <c r="O122" s="173"/>
      <c r="P122" s="173"/>
      <c r="Q122" s="174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74"/>
      <c r="AZ122" s="123" t="s">
        <v>88</v>
      </c>
    </row>
    <row r="123" spans="1:52" x14ac:dyDescent="0.2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9"/>
      <c r="M123" s="175" t="s">
        <v>43</v>
      </c>
      <c r="N123" s="176"/>
      <c r="O123" s="176"/>
      <c r="P123" s="176"/>
      <c r="Q123" s="176"/>
      <c r="R123" s="176"/>
      <c r="S123" s="177"/>
      <c r="T123" s="43" t="s">
        <v>42</v>
      </c>
      <c r="U123" s="44">
        <f>IFERROR(SUM(U119:U122),"0")</f>
        <v>0</v>
      </c>
      <c r="V123" s="44">
        <f>IFERROR(SUM(V119:V122),"0")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9"/>
      <c r="M124" s="175" t="s">
        <v>43</v>
      </c>
      <c r="N124" s="176"/>
      <c r="O124" s="176"/>
      <c r="P124" s="176"/>
      <c r="Q124" s="176"/>
      <c r="R124" s="176"/>
      <c r="S124" s="177"/>
      <c r="T124" s="43" t="s">
        <v>0</v>
      </c>
      <c r="U124" s="44">
        <f>IFERROR(SUMPRODUCT(U119:U122*H119:H122),"0")</f>
        <v>0</v>
      </c>
      <c r="V124" s="44">
        <f>IFERROR(SUMPRODUCT(V119:V122*H119:H122),"0")</f>
        <v>0</v>
      </c>
      <c r="W124" s="43"/>
      <c r="X124" s="68"/>
      <c r="Y124" s="68"/>
    </row>
    <row r="125" spans="1:52" ht="16.5" customHeight="1" x14ac:dyDescent="0.25">
      <c r="A125" s="169" t="s">
        <v>202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66"/>
      <c r="Y125" s="66"/>
    </row>
    <row r="126" spans="1:52" ht="14.25" customHeight="1" x14ac:dyDescent="0.25">
      <c r="A126" s="170" t="s">
        <v>138</v>
      </c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67"/>
      <c r="Y126" s="67"/>
    </row>
    <row r="127" spans="1:52" ht="27" customHeight="1" x14ac:dyDescent="0.25">
      <c r="A127" s="64" t="s">
        <v>203</v>
      </c>
      <c r="B127" s="64" t="s">
        <v>204</v>
      </c>
      <c r="C127" s="37">
        <v>4301135134</v>
      </c>
      <c r="D127" s="171">
        <v>4607111035806</v>
      </c>
      <c r="E127" s="171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9" t="s">
        <v>83</v>
      </c>
      <c r="L127" s="38">
        <v>180</v>
      </c>
      <c r="M127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173"/>
      <c r="O127" s="173"/>
      <c r="P127" s="173"/>
      <c r="Q127" s="17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IFERROR(IF(U127="","",U127*0.01788),"")</f>
        <v>0</v>
      </c>
      <c r="X127" s="69" t="s">
        <v>49</v>
      </c>
      <c r="Y127" s="70" t="s">
        <v>49</v>
      </c>
      <c r="AC127" s="74"/>
      <c r="AZ127" s="124" t="s">
        <v>88</v>
      </c>
    </row>
    <row r="128" spans="1:52" x14ac:dyDescent="0.2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9"/>
      <c r="M128" s="175" t="s">
        <v>43</v>
      </c>
      <c r="N128" s="176"/>
      <c r="O128" s="176"/>
      <c r="P128" s="176"/>
      <c r="Q128" s="176"/>
      <c r="R128" s="176"/>
      <c r="S128" s="177"/>
      <c r="T128" s="43" t="s">
        <v>42</v>
      </c>
      <c r="U128" s="44">
        <f>IFERROR(SUM(U127:U127),"0")</f>
        <v>0</v>
      </c>
      <c r="V128" s="44">
        <f>IFERROR(SUM(V127:V127),"0")</f>
        <v>0</v>
      </c>
      <c r="W128" s="44">
        <f>IFERROR(IF(W127="",0,W127),"0")</f>
        <v>0</v>
      </c>
      <c r="X128" s="68"/>
      <c r="Y128" s="68"/>
    </row>
    <row r="129" spans="1:52" x14ac:dyDescent="0.2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9"/>
      <c r="M129" s="175" t="s">
        <v>43</v>
      </c>
      <c r="N129" s="176"/>
      <c r="O129" s="176"/>
      <c r="P129" s="176"/>
      <c r="Q129" s="176"/>
      <c r="R129" s="176"/>
      <c r="S129" s="177"/>
      <c r="T129" s="43" t="s">
        <v>0</v>
      </c>
      <c r="U129" s="44">
        <f>IFERROR(SUMPRODUCT(U127:U127*H127:H127),"0")</f>
        <v>0</v>
      </c>
      <c r="V129" s="44">
        <f>IFERROR(SUMPRODUCT(V127:V127*H127:H127),"0")</f>
        <v>0</v>
      </c>
      <c r="W129" s="43"/>
      <c r="X129" s="68"/>
      <c r="Y129" s="68"/>
    </row>
    <row r="130" spans="1:52" ht="16.5" customHeight="1" x14ac:dyDescent="0.25">
      <c r="A130" s="169" t="s">
        <v>205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66"/>
      <c r="Y130" s="66"/>
    </row>
    <row r="131" spans="1:52" ht="14.25" customHeight="1" x14ac:dyDescent="0.25">
      <c r="A131" s="170" t="s">
        <v>206</v>
      </c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67"/>
      <c r="Y131" s="67"/>
    </row>
    <row r="132" spans="1:52" ht="27" customHeight="1" x14ac:dyDescent="0.25">
      <c r="A132" s="64" t="s">
        <v>207</v>
      </c>
      <c r="B132" s="64" t="s">
        <v>208</v>
      </c>
      <c r="C132" s="37">
        <v>4301070768</v>
      </c>
      <c r="D132" s="171">
        <v>4607111035639</v>
      </c>
      <c r="E132" s="171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9" t="s">
        <v>83</v>
      </c>
      <c r="L132" s="38">
        <v>180</v>
      </c>
      <c r="M132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173"/>
      <c r="O132" s="173"/>
      <c r="P132" s="173"/>
      <c r="Q132" s="174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IFERROR(IF(U132="","",U132*0.01786),"")</f>
        <v>0</v>
      </c>
      <c r="X132" s="69" t="s">
        <v>49</v>
      </c>
      <c r="Y132" s="70" t="s">
        <v>49</v>
      </c>
      <c r="AC132" s="74"/>
      <c r="AZ132" s="125" t="s">
        <v>88</v>
      </c>
    </row>
    <row r="133" spans="1:52" ht="27" customHeight="1" x14ac:dyDescent="0.25">
      <c r="A133" s="64" t="s">
        <v>209</v>
      </c>
      <c r="B133" s="64" t="s">
        <v>210</v>
      </c>
      <c r="C133" s="37">
        <v>4301070769</v>
      </c>
      <c r="D133" s="171">
        <v>4607111035646</v>
      </c>
      <c r="E133" s="171"/>
      <c r="F133" s="63">
        <v>0.2</v>
      </c>
      <c r="G133" s="38">
        <v>12</v>
      </c>
      <c r="H133" s="63">
        <v>2.4</v>
      </c>
      <c r="I133" s="63">
        <v>3.13</v>
      </c>
      <c r="J133" s="38">
        <v>48</v>
      </c>
      <c r="K133" s="39" t="s">
        <v>83</v>
      </c>
      <c r="L133" s="38">
        <v>180</v>
      </c>
      <c r="M133" s="22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173"/>
      <c r="O133" s="173"/>
      <c r="P133" s="173"/>
      <c r="Q133" s="174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IFERROR(IF(U133="","",U133*0.01786),"")</f>
        <v>0</v>
      </c>
      <c r="X133" s="69" t="s">
        <v>49</v>
      </c>
      <c r="Y133" s="70" t="s">
        <v>49</v>
      </c>
      <c r="AC133" s="74"/>
      <c r="AZ133" s="126" t="s">
        <v>88</v>
      </c>
    </row>
    <row r="134" spans="1:52" x14ac:dyDescent="0.2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9"/>
      <c r="M134" s="175" t="s">
        <v>43</v>
      </c>
      <c r="N134" s="176"/>
      <c r="O134" s="176"/>
      <c r="P134" s="176"/>
      <c r="Q134" s="176"/>
      <c r="R134" s="176"/>
      <c r="S134" s="177"/>
      <c r="T134" s="43" t="s">
        <v>42</v>
      </c>
      <c r="U134" s="44">
        <f>IFERROR(SUM(U132:U133),"0")</f>
        <v>0</v>
      </c>
      <c r="V134" s="44">
        <f>IFERROR(SUM(V132:V133),"0")</f>
        <v>0</v>
      </c>
      <c r="W134" s="44">
        <f>IFERROR(IF(W132="",0,W132),"0")+IFERROR(IF(W133="",0,W133),"0")</f>
        <v>0</v>
      </c>
      <c r="X134" s="68"/>
      <c r="Y134" s="68"/>
    </row>
    <row r="135" spans="1:52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9"/>
      <c r="M135" s="175" t="s">
        <v>43</v>
      </c>
      <c r="N135" s="176"/>
      <c r="O135" s="176"/>
      <c r="P135" s="176"/>
      <c r="Q135" s="176"/>
      <c r="R135" s="176"/>
      <c r="S135" s="177"/>
      <c r="T135" s="43" t="s">
        <v>0</v>
      </c>
      <c r="U135" s="44">
        <f>IFERROR(SUMPRODUCT(U132:U133*H132:H133),"0")</f>
        <v>0</v>
      </c>
      <c r="V135" s="44">
        <f>IFERROR(SUMPRODUCT(V132:V133*H132:H133),"0")</f>
        <v>0</v>
      </c>
      <c r="W135" s="43"/>
      <c r="X135" s="68"/>
      <c r="Y135" s="68"/>
    </row>
    <row r="136" spans="1:52" ht="16.5" customHeight="1" x14ac:dyDescent="0.25">
      <c r="A136" s="169" t="s">
        <v>211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66"/>
      <c r="Y136" s="66"/>
    </row>
    <row r="137" spans="1:52" ht="14.25" customHeight="1" x14ac:dyDescent="0.25">
      <c r="A137" s="170" t="s">
        <v>138</v>
      </c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67"/>
      <c r="Y137" s="67"/>
    </row>
    <row r="138" spans="1:52" ht="27" customHeight="1" x14ac:dyDescent="0.25">
      <c r="A138" s="64" t="s">
        <v>212</v>
      </c>
      <c r="B138" s="64" t="s">
        <v>213</v>
      </c>
      <c r="C138" s="37">
        <v>4301135026</v>
      </c>
      <c r="D138" s="171">
        <v>4607111036124</v>
      </c>
      <c r="E138" s="171"/>
      <c r="F138" s="63">
        <v>0.4</v>
      </c>
      <c r="G138" s="38">
        <v>12</v>
      </c>
      <c r="H138" s="63">
        <v>4.8</v>
      </c>
      <c r="I138" s="63">
        <v>5.1260000000000003</v>
      </c>
      <c r="J138" s="38">
        <v>84</v>
      </c>
      <c r="K138" s="39" t="s">
        <v>83</v>
      </c>
      <c r="L138" s="38">
        <v>180</v>
      </c>
      <c r="M138" s="22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173"/>
      <c r="O138" s="173"/>
      <c r="P138" s="173"/>
      <c r="Q138" s="174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IFERROR(IF(U138="","",U138*0.0155),"")</f>
        <v>0</v>
      </c>
      <c r="X138" s="69" t="s">
        <v>49</v>
      </c>
      <c r="Y138" s="70" t="s">
        <v>49</v>
      </c>
      <c r="AC138" s="74"/>
      <c r="AZ138" s="127" t="s">
        <v>88</v>
      </c>
    </row>
    <row r="139" spans="1:52" x14ac:dyDescent="0.2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9"/>
      <c r="M139" s="175" t="s">
        <v>43</v>
      </c>
      <c r="N139" s="176"/>
      <c r="O139" s="176"/>
      <c r="P139" s="176"/>
      <c r="Q139" s="176"/>
      <c r="R139" s="176"/>
      <c r="S139" s="177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52" x14ac:dyDescent="0.2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9"/>
      <c r="M140" s="175" t="s">
        <v>43</v>
      </c>
      <c r="N140" s="176"/>
      <c r="O140" s="176"/>
      <c r="P140" s="176"/>
      <c r="Q140" s="176"/>
      <c r="R140" s="176"/>
      <c r="S140" s="177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52" ht="27.75" customHeight="1" x14ac:dyDescent="0.2">
      <c r="A141" s="184" t="s">
        <v>214</v>
      </c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55"/>
      <c r="Y141" s="55"/>
    </row>
    <row r="142" spans="1:52" ht="16.5" customHeight="1" x14ac:dyDescent="0.25">
      <c r="A142" s="169" t="s">
        <v>215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66"/>
      <c r="Y142" s="66"/>
    </row>
    <row r="143" spans="1:52" ht="14.25" customHeight="1" x14ac:dyDescent="0.25">
      <c r="A143" s="170" t="s">
        <v>142</v>
      </c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67"/>
      <c r="Y143" s="67"/>
    </row>
    <row r="144" spans="1:52" ht="27" customHeight="1" x14ac:dyDescent="0.25">
      <c r="A144" s="64" t="s">
        <v>216</v>
      </c>
      <c r="B144" s="64" t="s">
        <v>217</v>
      </c>
      <c r="C144" s="37">
        <v>4301131018</v>
      </c>
      <c r="D144" s="171">
        <v>4607111037930</v>
      </c>
      <c r="E144" s="171"/>
      <c r="F144" s="63">
        <v>1.8</v>
      </c>
      <c r="G144" s="38">
        <v>1</v>
      </c>
      <c r="H144" s="63">
        <v>1.8</v>
      </c>
      <c r="I144" s="63">
        <v>1.915</v>
      </c>
      <c r="J144" s="38">
        <v>234</v>
      </c>
      <c r="K144" s="39" t="s">
        <v>83</v>
      </c>
      <c r="L144" s="38">
        <v>180</v>
      </c>
      <c r="M144" s="22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173"/>
      <c r="O144" s="173"/>
      <c r="P144" s="173"/>
      <c r="Q144" s="174"/>
      <c r="R144" s="40" t="s">
        <v>49</v>
      </c>
      <c r="S144" s="40" t="s">
        <v>49</v>
      </c>
      <c r="T144" s="41" t="s">
        <v>42</v>
      </c>
      <c r="U144" s="59">
        <v>0</v>
      </c>
      <c r="V144" s="56">
        <f>IFERROR(IF(U144="","",U144),"")</f>
        <v>0</v>
      </c>
      <c r="W144" s="42">
        <f>IFERROR(IF(U144="","",U144*0.00502),"")</f>
        <v>0</v>
      </c>
      <c r="X144" s="69" t="s">
        <v>49</v>
      </c>
      <c r="Y144" s="70" t="s">
        <v>49</v>
      </c>
      <c r="AC144" s="74"/>
      <c r="AZ144" s="128" t="s">
        <v>88</v>
      </c>
    </row>
    <row r="145" spans="1:52" x14ac:dyDescent="0.2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9"/>
      <c r="M145" s="175" t="s">
        <v>43</v>
      </c>
      <c r="N145" s="176"/>
      <c r="O145" s="176"/>
      <c r="P145" s="176"/>
      <c r="Q145" s="176"/>
      <c r="R145" s="176"/>
      <c r="S145" s="177"/>
      <c r="T145" s="43" t="s">
        <v>42</v>
      </c>
      <c r="U145" s="44">
        <f>IFERROR(SUM(U144:U144),"0")</f>
        <v>0</v>
      </c>
      <c r="V145" s="44">
        <f>IFERROR(SUM(V144:V144),"0")</f>
        <v>0</v>
      </c>
      <c r="W145" s="44">
        <f>IFERROR(IF(W144="",0,W144),"0")</f>
        <v>0</v>
      </c>
      <c r="X145" s="68"/>
      <c r="Y145" s="68"/>
    </row>
    <row r="146" spans="1:52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9"/>
      <c r="M146" s="175" t="s">
        <v>43</v>
      </c>
      <c r="N146" s="176"/>
      <c r="O146" s="176"/>
      <c r="P146" s="176"/>
      <c r="Q146" s="176"/>
      <c r="R146" s="176"/>
      <c r="S146" s="177"/>
      <c r="T146" s="43" t="s">
        <v>0</v>
      </c>
      <c r="U146" s="44">
        <f>IFERROR(SUMPRODUCT(U144:U144*H144:H144),"0")</f>
        <v>0</v>
      </c>
      <c r="V146" s="44">
        <f>IFERROR(SUMPRODUCT(V144:V144*H144:H144),"0")</f>
        <v>0</v>
      </c>
      <c r="W146" s="43"/>
      <c r="X146" s="68"/>
      <c r="Y146" s="68"/>
    </row>
    <row r="147" spans="1:52" ht="14.25" customHeight="1" x14ac:dyDescent="0.25">
      <c r="A147" s="170" t="s">
        <v>85</v>
      </c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67"/>
      <c r="Y147" s="67"/>
    </row>
    <row r="148" spans="1:52" ht="27" customHeight="1" x14ac:dyDescent="0.25">
      <c r="A148" s="64" t="s">
        <v>218</v>
      </c>
      <c r="B148" s="64" t="s">
        <v>219</v>
      </c>
      <c r="C148" s="37">
        <v>4301132052</v>
      </c>
      <c r="D148" s="171">
        <v>4607111036872</v>
      </c>
      <c r="E148" s="171"/>
      <c r="F148" s="63">
        <v>1</v>
      </c>
      <c r="G148" s="38">
        <v>6</v>
      </c>
      <c r="H148" s="63">
        <v>6</v>
      </c>
      <c r="I148" s="63">
        <v>6.26</v>
      </c>
      <c r="J148" s="38">
        <v>84</v>
      </c>
      <c r="K148" s="39" t="s">
        <v>83</v>
      </c>
      <c r="L148" s="38">
        <v>180</v>
      </c>
      <c r="M148" s="22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173"/>
      <c r="O148" s="173"/>
      <c r="P148" s="173"/>
      <c r="Q148" s="174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IFERROR(IF(U148="","",U148*0.0155),"")</f>
        <v>0</v>
      </c>
      <c r="X148" s="69" t="s">
        <v>49</v>
      </c>
      <c r="Y148" s="70" t="s">
        <v>49</v>
      </c>
      <c r="AC148" s="74"/>
      <c r="AZ148" s="129" t="s">
        <v>88</v>
      </c>
    </row>
    <row r="149" spans="1:52" x14ac:dyDescent="0.2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9"/>
      <c r="M149" s="175" t="s">
        <v>43</v>
      </c>
      <c r="N149" s="176"/>
      <c r="O149" s="176"/>
      <c r="P149" s="176"/>
      <c r="Q149" s="176"/>
      <c r="R149" s="176"/>
      <c r="S149" s="177"/>
      <c r="T149" s="43" t="s">
        <v>42</v>
      </c>
      <c r="U149" s="44">
        <f>IFERROR(SUM(U148:U148),"0")</f>
        <v>0</v>
      </c>
      <c r="V149" s="44">
        <f>IFERROR(SUM(V148:V148),"0")</f>
        <v>0</v>
      </c>
      <c r="W149" s="44">
        <f>IFERROR(IF(W148="",0,W148),"0")</f>
        <v>0</v>
      </c>
      <c r="X149" s="68"/>
      <c r="Y149" s="68"/>
    </row>
    <row r="150" spans="1:52" x14ac:dyDescent="0.2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9"/>
      <c r="M150" s="175" t="s">
        <v>43</v>
      </c>
      <c r="N150" s="176"/>
      <c r="O150" s="176"/>
      <c r="P150" s="176"/>
      <c r="Q150" s="176"/>
      <c r="R150" s="176"/>
      <c r="S150" s="177"/>
      <c r="T150" s="43" t="s">
        <v>0</v>
      </c>
      <c r="U150" s="44">
        <f>IFERROR(SUMPRODUCT(U148:U148*H148:H148),"0")</f>
        <v>0</v>
      </c>
      <c r="V150" s="44">
        <f>IFERROR(SUMPRODUCT(V148:V148*H148:H148),"0")</f>
        <v>0</v>
      </c>
      <c r="W150" s="43"/>
      <c r="X150" s="68"/>
      <c r="Y150" s="68"/>
    </row>
    <row r="151" spans="1:52" ht="14.25" customHeight="1" x14ac:dyDescent="0.25">
      <c r="A151" s="170" t="s">
        <v>160</v>
      </c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67"/>
      <c r="Y151" s="67"/>
    </row>
    <row r="152" spans="1:52" ht="27" customHeight="1" x14ac:dyDescent="0.25">
      <c r="A152" s="64" t="s">
        <v>220</v>
      </c>
      <c r="B152" s="64" t="s">
        <v>221</v>
      </c>
      <c r="C152" s="37">
        <v>4301136008</v>
      </c>
      <c r="D152" s="171">
        <v>4607111036438</v>
      </c>
      <c r="E152" s="171"/>
      <c r="F152" s="63">
        <v>2.7</v>
      </c>
      <c r="G152" s="38">
        <v>1</v>
      </c>
      <c r="H152" s="63">
        <v>2.7</v>
      </c>
      <c r="I152" s="63">
        <v>2.8906000000000001</v>
      </c>
      <c r="J152" s="38">
        <v>126</v>
      </c>
      <c r="K152" s="39" t="s">
        <v>83</v>
      </c>
      <c r="L152" s="38">
        <v>180</v>
      </c>
      <c r="M152" s="21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173"/>
      <c r="O152" s="173"/>
      <c r="P152" s="173"/>
      <c r="Q152" s="174"/>
      <c r="R152" s="40" t="s">
        <v>49</v>
      </c>
      <c r="S152" s="40" t="s">
        <v>49</v>
      </c>
      <c r="T152" s="41" t="s">
        <v>42</v>
      </c>
      <c r="U152" s="59">
        <v>0</v>
      </c>
      <c r="V152" s="56">
        <f>IFERROR(IF(U152="","",U152),"")</f>
        <v>0</v>
      </c>
      <c r="W152" s="42">
        <f>IFERROR(IF(U152="","",U152*0.00936),"")</f>
        <v>0</v>
      </c>
      <c r="X152" s="69" t="s">
        <v>49</v>
      </c>
      <c r="Y152" s="70" t="s">
        <v>49</v>
      </c>
      <c r="AC152" s="74"/>
      <c r="AZ152" s="130" t="s">
        <v>88</v>
      </c>
    </row>
    <row r="153" spans="1:52" ht="37.5" customHeight="1" x14ac:dyDescent="0.25">
      <c r="A153" s="64" t="s">
        <v>222</v>
      </c>
      <c r="B153" s="64" t="s">
        <v>223</v>
      </c>
      <c r="C153" s="37">
        <v>4301136007</v>
      </c>
      <c r="D153" s="171">
        <v>4607111036636</v>
      </c>
      <c r="E153" s="171"/>
      <c r="F153" s="63">
        <v>2.7</v>
      </c>
      <c r="G153" s="38">
        <v>1</v>
      </c>
      <c r="H153" s="63">
        <v>2.7</v>
      </c>
      <c r="I153" s="63">
        <v>2.8919999999999999</v>
      </c>
      <c r="J153" s="38">
        <v>126</v>
      </c>
      <c r="K153" s="39" t="s">
        <v>83</v>
      </c>
      <c r="L153" s="38">
        <v>180</v>
      </c>
      <c r="M153" s="217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173"/>
      <c r="O153" s="173"/>
      <c r="P153" s="173"/>
      <c r="Q153" s="174"/>
      <c r="R153" s="40" t="s">
        <v>49</v>
      </c>
      <c r="S153" s="40" t="s">
        <v>49</v>
      </c>
      <c r="T153" s="41" t="s">
        <v>42</v>
      </c>
      <c r="U153" s="59">
        <v>0</v>
      </c>
      <c r="V153" s="56">
        <f>IFERROR(IF(U153="","",U153),"")</f>
        <v>0</v>
      </c>
      <c r="W153" s="42">
        <f>IFERROR(IF(U153="","",U153*0.00936),"")</f>
        <v>0</v>
      </c>
      <c r="X153" s="69" t="s">
        <v>49</v>
      </c>
      <c r="Y153" s="70" t="s">
        <v>49</v>
      </c>
      <c r="AC153" s="74"/>
      <c r="AZ153" s="131" t="s">
        <v>88</v>
      </c>
    </row>
    <row r="154" spans="1:52" ht="27" customHeight="1" x14ac:dyDescent="0.25">
      <c r="A154" s="64" t="s">
        <v>224</v>
      </c>
      <c r="B154" s="64" t="s">
        <v>225</v>
      </c>
      <c r="C154" s="37">
        <v>4301136001</v>
      </c>
      <c r="D154" s="171">
        <v>4607111035714</v>
      </c>
      <c r="E154" s="171"/>
      <c r="F154" s="63">
        <v>5</v>
      </c>
      <c r="G154" s="38">
        <v>1</v>
      </c>
      <c r="H154" s="63">
        <v>5</v>
      </c>
      <c r="I154" s="63">
        <v>5.2350000000000003</v>
      </c>
      <c r="J154" s="38">
        <v>84</v>
      </c>
      <c r="K154" s="39" t="s">
        <v>83</v>
      </c>
      <c r="L154" s="38">
        <v>180</v>
      </c>
      <c r="M154" s="218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173"/>
      <c r="O154" s="173"/>
      <c r="P154" s="173"/>
      <c r="Q154" s="174"/>
      <c r="R154" s="40" t="s">
        <v>49</v>
      </c>
      <c r="S154" s="40" t="s">
        <v>49</v>
      </c>
      <c r="T154" s="41" t="s">
        <v>42</v>
      </c>
      <c r="U154" s="59">
        <v>0</v>
      </c>
      <c r="V154" s="56">
        <f>IFERROR(IF(U154="","",U154),"")</f>
        <v>0</v>
      </c>
      <c r="W154" s="42">
        <f>IFERROR(IF(U154="","",U154*0.0155),"")</f>
        <v>0</v>
      </c>
      <c r="X154" s="69" t="s">
        <v>49</v>
      </c>
      <c r="Y154" s="70" t="s">
        <v>49</v>
      </c>
      <c r="AC154" s="74"/>
      <c r="AZ154" s="132" t="s">
        <v>88</v>
      </c>
    </row>
    <row r="155" spans="1:52" ht="27" customHeight="1" x14ac:dyDescent="0.25">
      <c r="A155" s="64" t="s">
        <v>226</v>
      </c>
      <c r="B155" s="64" t="s">
        <v>227</v>
      </c>
      <c r="C155" s="37">
        <v>4301136025</v>
      </c>
      <c r="D155" s="171">
        <v>4607111038029</v>
      </c>
      <c r="E155" s="171"/>
      <c r="F155" s="63">
        <v>2.2400000000000002</v>
      </c>
      <c r="G155" s="38">
        <v>1</v>
      </c>
      <c r="H155" s="63">
        <v>2.2400000000000002</v>
      </c>
      <c r="I155" s="63">
        <v>2.4319999999999999</v>
      </c>
      <c r="J155" s="38">
        <v>126</v>
      </c>
      <c r="K155" s="39" t="s">
        <v>83</v>
      </c>
      <c r="L155" s="38">
        <v>180</v>
      </c>
      <c r="M155" s="219" t="s">
        <v>228</v>
      </c>
      <c r="N155" s="173"/>
      <c r="O155" s="173"/>
      <c r="P155" s="173"/>
      <c r="Q155" s="174"/>
      <c r="R155" s="40" t="s">
        <v>49</v>
      </c>
      <c r="S155" s="40" t="s">
        <v>49</v>
      </c>
      <c r="T155" s="41" t="s">
        <v>42</v>
      </c>
      <c r="U155" s="59">
        <v>0</v>
      </c>
      <c r="V155" s="56">
        <f>IFERROR(IF(U155="","",U155),"")</f>
        <v>0</v>
      </c>
      <c r="W155" s="42">
        <f>IFERROR(IF(U155="","",U155*0.00936),"")</f>
        <v>0</v>
      </c>
      <c r="X155" s="69" t="s">
        <v>49</v>
      </c>
      <c r="Y155" s="70" t="s">
        <v>49</v>
      </c>
      <c r="AC155" s="74"/>
      <c r="AZ155" s="133" t="s">
        <v>88</v>
      </c>
    </row>
    <row r="156" spans="1:52" x14ac:dyDescent="0.2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9"/>
      <c r="M156" s="175" t="s">
        <v>43</v>
      </c>
      <c r="N156" s="176"/>
      <c r="O156" s="176"/>
      <c r="P156" s="176"/>
      <c r="Q156" s="176"/>
      <c r="R156" s="176"/>
      <c r="S156" s="177"/>
      <c r="T156" s="43" t="s">
        <v>42</v>
      </c>
      <c r="U156" s="44">
        <f>IFERROR(SUM(U152:U155),"0")</f>
        <v>0</v>
      </c>
      <c r="V156" s="44">
        <f>IFERROR(SUM(V152:V155),"0")</f>
        <v>0</v>
      </c>
      <c r="W156" s="44">
        <f>IFERROR(IF(W152="",0,W152),"0")+IFERROR(IF(W153="",0,W153),"0")+IFERROR(IF(W154="",0,W154),"0")+IFERROR(IF(W155="",0,W155),"0")</f>
        <v>0</v>
      </c>
      <c r="X156" s="68"/>
      <c r="Y156" s="68"/>
    </row>
    <row r="157" spans="1:52" x14ac:dyDescent="0.2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9"/>
      <c r="M157" s="175" t="s">
        <v>43</v>
      </c>
      <c r="N157" s="176"/>
      <c r="O157" s="176"/>
      <c r="P157" s="176"/>
      <c r="Q157" s="176"/>
      <c r="R157" s="176"/>
      <c r="S157" s="177"/>
      <c r="T157" s="43" t="s">
        <v>0</v>
      </c>
      <c r="U157" s="44">
        <f>IFERROR(SUMPRODUCT(U152:U155*H152:H155),"0")</f>
        <v>0</v>
      </c>
      <c r="V157" s="44">
        <f>IFERROR(SUMPRODUCT(V152:V155*H152:H155),"0")</f>
        <v>0</v>
      </c>
      <c r="W157" s="43"/>
      <c r="X157" s="68"/>
      <c r="Y157" s="68"/>
    </row>
    <row r="158" spans="1:52" ht="14.25" customHeight="1" x14ac:dyDescent="0.25">
      <c r="A158" s="170" t="s">
        <v>138</v>
      </c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67"/>
      <c r="Y158" s="67"/>
    </row>
    <row r="159" spans="1:52" ht="27" customHeight="1" x14ac:dyDescent="0.25">
      <c r="A159" s="64" t="s">
        <v>229</v>
      </c>
      <c r="B159" s="64" t="s">
        <v>230</v>
      </c>
      <c r="C159" s="37">
        <v>4301135156</v>
      </c>
      <c r="D159" s="171">
        <v>4607111037275</v>
      </c>
      <c r="E159" s="171"/>
      <c r="F159" s="63">
        <v>3</v>
      </c>
      <c r="G159" s="38">
        <v>1</v>
      </c>
      <c r="H159" s="63">
        <v>3</v>
      </c>
      <c r="I159" s="63">
        <v>3.1920000000000002</v>
      </c>
      <c r="J159" s="38">
        <v>126</v>
      </c>
      <c r="K159" s="39" t="s">
        <v>83</v>
      </c>
      <c r="L159" s="38">
        <v>180</v>
      </c>
      <c r="M159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173"/>
      <c r="O159" s="173"/>
      <c r="P159" s="173"/>
      <c r="Q159" s="174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ref="V159:V168" si="6">IFERROR(IF(U159="","",U159),"")</f>
        <v>0</v>
      </c>
      <c r="W159" s="42">
        <f t="shared" ref="W159:W164" si="7">IFERROR(IF(U159="","",U159*0.00936),"")</f>
        <v>0</v>
      </c>
      <c r="X159" s="69" t="s">
        <v>49</v>
      </c>
      <c r="Y159" s="70" t="s">
        <v>49</v>
      </c>
      <c r="AC159" s="74"/>
      <c r="AZ159" s="134" t="s">
        <v>88</v>
      </c>
    </row>
    <row r="160" spans="1:52" ht="27" customHeight="1" x14ac:dyDescent="0.25">
      <c r="A160" s="64" t="s">
        <v>231</v>
      </c>
      <c r="B160" s="64" t="s">
        <v>232</v>
      </c>
      <c r="C160" s="37">
        <v>4301135179</v>
      </c>
      <c r="D160" s="171">
        <v>4607111037923</v>
      </c>
      <c r="E160" s="171"/>
      <c r="F160" s="63">
        <v>3.7</v>
      </c>
      <c r="G160" s="38">
        <v>1</v>
      </c>
      <c r="H160" s="63">
        <v>3.7</v>
      </c>
      <c r="I160" s="63">
        <v>3.8919999999999999</v>
      </c>
      <c r="J160" s="38">
        <v>126</v>
      </c>
      <c r="K160" s="39" t="s">
        <v>83</v>
      </c>
      <c r="L160" s="38">
        <v>180</v>
      </c>
      <c r="M160" s="21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173"/>
      <c r="O160" s="173"/>
      <c r="P160" s="173"/>
      <c r="Q160" s="174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6"/>
        <v>0</v>
      </c>
      <c r="W160" s="42">
        <f t="shared" si="7"/>
        <v>0</v>
      </c>
      <c r="X160" s="69" t="s">
        <v>49</v>
      </c>
      <c r="Y160" s="70" t="s">
        <v>49</v>
      </c>
      <c r="AC160" s="74"/>
      <c r="AZ160" s="135" t="s">
        <v>88</v>
      </c>
    </row>
    <row r="161" spans="1:52" ht="27" customHeight="1" x14ac:dyDescent="0.25">
      <c r="A161" s="64" t="s">
        <v>233</v>
      </c>
      <c r="B161" s="64" t="s">
        <v>234</v>
      </c>
      <c r="C161" s="37">
        <v>4301135085</v>
      </c>
      <c r="D161" s="171">
        <v>4607111037220</v>
      </c>
      <c r="E161" s="171"/>
      <c r="F161" s="63">
        <v>3.7</v>
      </c>
      <c r="G161" s="38">
        <v>1</v>
      </c>
      <c r="H161" s="63">
        <v>3.7</v>
      </c>
      <c r="I161" s="63">
        <v>3.8919999999999999</v>
      </c>
      <c r="J161" s="38">
        <v>126</v>
      </c>
      <c r="K161" s="39" t="s">
        <v>83</v>
      </c>
      <c r="L161" s="38">
        <v>180</v>
      </c>
      <c r="M161" s="21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173"/>
      <c r="O161" s="173"/>
      <c r="P161" s="173"/>
      <c r="Q161" s="17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6"/>
        <v>0</v>
      </c>
      <c r="W161" s="42">
        <f t="shared" si="7"/>
        <v>0</v>
      </c>
      <c r="X161" s="69" t="s">
        <v>49</v>
      </c>
      <c r="Y161" s="70" t="s">
        <v>49</v>
      </c>
      <c r="AC161" s="74"/>
      <c r="AZ161" s="136" t="s">
        <v>88</v>
      </c>
    </row>
    <row r="162" spans="1:52" ht="37.5" customHeight="1" x14ac:dyDescent="0.25">
      <c r="A162" s="64" t="s">
        <v>235</v>
      </c>
      <c r="B162" s="64" t="s">
        <v>236</v>
      </c>
      <c r="C162" s="37">
        <v>4301135097</v>
      </c>
      <c r="D162" s="171">
        <v>4607111037206</v>
      </c>
      <c r="E162" s="171"/>
      <c r="F162" s="63">
        <v>3.7</v>
      </c>
      <c r="G162" s="38">
        <v>1</v>
      </c>
      <c r="H162" s="63">
        <v>3.7</v>
      </c>
      <c r="I162" s="63">
        <v>3.8919999999999999</v>
      </c>
      <c r="J162" s="38">
        <v>126</v>
      </c>
      <c r="K162" s="39" t="s">
        <v>83</v>
      </c>
      <c r="L162" s="38">
        <v>180</v>
      </c>
      <c r="M162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173"/>
      <c r="O162" s="173"/>
      <c r="P162" s="173"/>
      <c r="Q162" s="174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6"/>
        <v>0</v>
      </c>
      <c r="W162" s="42">
        <f t="shared" si="7"/>
        <v>0</v>
      </c>
      <c r="X162" s="69" t="s">
        <v>49</v>
      </c>
      <c r="Y162" s="70" t="s">
        <v>49</v>
      </c>
      <c r="AC162" s="74"/>
      <c r="AZ162" s="137" t="s">
        <v>88</v>
      </c>
    </row>
    <row r="163" spans="1:52" ht="27" customHeight="1" x14ac:dyDescent="0.25">
      <c r="A163" s="64" t="s">
        <v>237</v>
      </c>
      <c r="B163" s="64" t="s">
        <v>238</v>
      </c>
      <c r="C163" s="37">
        <v>4301135091</v>
      </c>
      <c r="D163" s="171">
        <v>4607111037244</v>
      </c>
      <c r="E163" s="171"/>
      <c r="F163" s="63">
        <v>3.7</v>
      </c>
      <c r="G163" s="38">
        <v>1</v>
      </c>
      <c r="H163" s="63">
        <v>3.7</v>
      </c>
      <c r="I163" s="63">
        <v>3.8919999999999999</v>
      </c>
      <c r="J163" s="38">
        <v>126</v>
      </c>
      <c r="K163" s="39" t="s">
        <v>83</v>
      </c>
      <c r="L163" s="38">
        <v>180</v>
      </c>
      <c r="M163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173"/>
      <c r="O163" s="173"/>
      <c r="P163" s="173"/>
      <c r="Q163" s="174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6"/>
        <v>0</v>
      </c>
      <c r="W163" s="42">
        <f t="shared" si="7"/>
        <v>0</v>
      </c>
      <c r="X163" s="69" t="s">
        <v>49</v>
      </c>
      <c r="Y163" s="70" t="s">
        <v>49</v>
      </c>
      <c r="AC163" s="74"/>
      <c r="AZ163" s="138" t="s">
        <v>88</v>
      </c>
    </row>
    <row r="164" spans="1:52" ht="27" customHeight="1" x14ac:dyDescent="0.25">
      <c r="A164" s="64" t="s">
        <v>239</v>
      </c>
      <c r="B164" s="64" t="s">
        <v>240</v>
      </c>
      <c r="C164" s="37">
        <v>4301135128</v>
      </c>
      <c r="D164" s="171">
        <v>4607111036797</v>
      </c>
      <c r="E164" s="171"/>
      <c r="F164" s="63">
        <v>3.7</v>
      </c>
      <c r="G164" s="38">
        <v>1</v>
      </c>
      <c r="H164" s="63">
        <v>3.7</v>
      </c>
      <c r="I164" s="63">
        <v>3.8919999999999999</v>
      </c>
      <c r="J164" s="38">
        <v>126</v>
      </c>
      <c r="K164" s="39" t="s">
        <v>83</v>
      </c>
      <c r="L164" s="38">
        <v>180</v>
      </c>
      <c r="M164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173"/>
      <c r="O164" s="173"/>
      <c r="P164" s="173"/>
      <c r="Q164" s="174"/>
      <c r="R164" s="40" t="s">
        <v>49</v>
      </c>
      <c r="S164" s="40" t="s">
        <v>49</v>
      </c>
      <c r="T164" s="41" t="s">
        <v>42</v>
      </c>
      <c r="U164" s="59">
        <v>0</v>
      </c>
      <c r="V164" s="56">
        <f t="shared" si="6"/>
        <v>0</v>
      </c>
      <c r="W164" s="42">
        <f t="shared" si="7"/>
        <v>0</v>
      </c>
      <c r="X164" s="69" t="s">
        <v>49</v>
      </c>
      <c r="Y164" s="70" t="s">
        <v>49</v>
      </c>
      <c r="AC164" s="74"/>
      <c r="AZ164" s="139" t="s">
        <v>88</v>
      </c>
    </row>
    <row r="165" spans="1:52" ht="27" customHeight="1" x14ac:dyDescent="0.25">
      <c r="A165" s="64" t="s">
        <v>241</v>
      </c>
      <c r="B165" s="64" t="s">
        <v>242</v>
      </c>
      <c r="C165" s="37">
        <v>4301135004</v>
      </c>
      <c r="D165" s="171">
        <v>4607111035707</v>
      </c>
      <c r="E165" s="171"/>
      <c r="F165" s="63">
        <v>5.5</v>
      </c>
      <c r="G165" s="38">
        <v>1</v>
      </c>
      <c r="H165" s="63">
        <v>5.5</v>
      </c>
      <c r="I165" s="63">
        <v>5.7350000000000003</v>
      </c>
      <c r="J165" s="38">
        <v>84</v>
      </c>
      <c r="K165" s="39" t="s">
        <v>83</v>
      </c>
      <c r="L165" s="38">
        <v>180</v>
      </c>
      <c r="M165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173"/>
      <c r="O165" s="173"/>
      <c r="P165" s="173"/>
      <c r="Q165" s="174"/>
      <c r="R165" s="40" t="s">
        <v>49</v>
      </c>
      <c r="S165" s="40" t="s">
        <v>49</v>
      </c>
      <c r="T165" s="41" t="s">
        <v>42</v>
      </c>
      <c r="U165" s="59">
        <v>0</v>
      </c>
      <c r="V165" s="56">
        <f t="shared" si="6"/>
        <v>0</v>
      </c>
      <c r="W165" s="42">
        <f>IFERROR(IF(U165="","",U165*0.0155),"")</f>
        <v>0</v>
      </c>
      <c r="X165" s="69" t="s">
        <v>49</v>
      </c>
      <c r="Y165" s="70" t="s">
        <v>49</v>
      </c>
      <c r="AC165" s="74"/>
      <c r="AZ165" s="140" t="s">
        <v>88</v>
      </c>
    </row>
    <row r="166" spans="1:52" ht="37.5" customHeight="1" x14ac:dyDescent="0.25">
      <c r="A166" s="64" t="s">
        <v>243</v>
      </c>
      <c r="B166" s="64" t="s">
        <v>244</v>
      </c>
      <c r="C166" s="37">
        <v>4301135129</v>
      </c>
      <c r="D166" s="171">
        <v>4607111036841</v>
      </c>
      <c r="E166" s="171"/>
      <c r="F166" s="63">
        <v>3.5</v>
      </c>
      <c r="G166" s="38">
        <v>1</v>
      </c>
      <c r="H166" s="63">
        <v>3.5</v>
      </c>
      <c r="I166" s="63">
        <v>3.6920000000000002</v>
      </c>
      <c r="J166" s="38">
        <v>126</v>
      </c>
      <c r="K166" s="39" t="s">
        <v>83</v>
      </c>
      <c r="L166" s="38">
        <v>180</v>
      </c>
      <c r="M166" s="212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173"/>
      <c r="O166" s="173"/>
      <c r="P166" s="173"/>
      <c r="Q166" s="174"/>
      <c r="R166" s="40" t="s">
        <v>49</v>
      </c>
      <c r="S166" s="40" t="s">
        <v>49</v>
      </c>
      <c r="T166" s="41" t="s">
        <v>42</v>
      </c>
      <c r="U166" s="59">
        <v>0</v>
      </c>
      <c r="V166" s="56">
        <f t="shared" si="6"/>
        <v>0</v>
      </c>
      <c r="W166" s="42">
        <f>IFERROR(IF(U166="","",U166*0.00936),"")</f>
        <v>0</v>
      </c>
      <c r="X166" s="69" t="s">
        <v>49</v>
      </c>
      <c r="Y166" s="70" t="s">
        <v>49</v>
      </c>
      <c r="AC166" s="74"/>
      <c r="AZ166" s="141" t="s">
        <v>88</v>
      </c>
    </row>
    <row r="167" spans="1:52" ht="27" customHeight="1" x14ac:dyDescent="0.25">
      <c r="A167" s="64" t="s">
        <v>245</v>
      </c>
      <c r="B167" s="64" t="s">
        <v>246</v>
      </c>
      <c r="C167" s="37">
        <v>4301135177</v>
      </c>
      <c r="D167" s="171">
        <v>4607111037862</v>
      </c>
      <c r="E167" s="171"/>
      <c r="F167" s="63">
        <v>1.8</v>
      </c>
      <c r="G167" s="38">
        <v>1</v>
      </c>
      <c r="H167" s="63">
        <v>1.8</v>
      </c>
      <c r="I167" s="63">
        <v>1.9119999999999999</v>
      </c>
      <c r="J167" s="38">
        <v>234</v>
      </c>
      <c r="K167" s="39" t="s">
        <v>83</v>
      </c>
      <c r="L167" s="38">
        <v>180</v>
      </c>
      <c r="M167" s="206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173"/>
      <c r="O167" s="173"/>
      <c r="P167" s="173"/>
      <c r="Q167" s="174"/>
      <c r="R167" s="40" t="s">
        <v>49</v>
      </c>
      <c r="S167" s="40" t="s">
        <v>49</v>
      </c>
      <c r="T167" s="41" t="s">
        <v>42</v>
      </c>
      <c r="U167" s="59">
        <v>0</v>
      </c>
      <c r="V167" s="56">
        <f t="shared" si="6"/>
        <v>0</v>
      </c>
      <c r="W167" s="42">
        <f>IFERROR(IF(U167="","",U167*0.00502),"")</f>
        <v>0</v>
      </c>
      <c r="X167" s="69" t="s">
        <v>49</v>
      </c>
      <c r="Y167" s="70" t="s">
        <v>49</v>
      </c>
      <c r="AC167" s="74"/>
      <c r="AZ167" s="142" t="s">
        <v>88</v>
      </c>
    </row>
    <row r="168" spans="1:52" ht="27" customHeight="1" x14ac:dyDescent="0.25">
      <c r="A168" s="64" t="s">
        <v>247</v>
      </c>
      <c r="B168" s="64" t="s">
        <v>248</v>
      </c>
      <c r="C168" s="37">
        <v>4301135161</v>
      </c>
      <c r="D168" s="171">
        <v>4607111037305</v>
      </c>
      <c r="E168" s="171"/>
      <c r="F168" s="63">
        <v>3</v>
      </c>
      <c r="G168" s="38">
        <v>1</v>
      </c>
      <c r="H168" s="63">
        <v>3</v>
      </c>
      <c r="I168" s="63">
        <v>3.1920000000000002</v>
      </c>
      <c r="J168" s="38">
        <v>126</v>
      </c>
      <c r="K168" s="39" t="s">
        <v>83</v>
      </c>
      <c r="L168" s="38">
        <v>180</v>
      </c>
      <c r="M168" s="207" t="s">
        <v>249</v>
      </c>
      <c r="N168" s="173"/>
      <c r="O168" s="173"/>
      <c r="P168" s="173"/>
      <c r="Q168" s="174"/>
      <c r="R168" s="40" t="s">
        <v>49</v>
      </c>
      <c r="S168" s="40" t="s">
        <v>49</v>
      </c>
      <c r="T168" s="41" t="s">
        <v>42</v>
      </c>
      <c r="U168" s="59">
        <v>0</v>
      </c>
      <c r="V168" s="56">
        <f t="shared" si="6"/>
        <v>0</v>
      </c>
      <c r="W168" s="42">
        <f>IFERROR(IF(U168="","",U168*0.00936),"")</f>
        <v>0</v>
      </c>
      <c r="X168" s="69" t="s">
        <v>49</v>
      </c>
      <c r="Y168" s="70" t="s">
        <v>49</v>
      </c>
      <c r="AC168" s="74"/>
      <c r="AZ168" s="143" t="s">
        <v>88</v>
      </c>
    </row>
    <row r="169" spans="1:52" x14ac:dyDescent="0.2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9"/>
      <c r="M169" s="175" t="s">
        <v>43</v>
      </c>
      <c r="N169" s="176"/>
      <c r="O169" s="176"/>
      <c r="P169" s="176"/>
      <c r="Q169" s="176"/>
      <c r="R169" s="176"/>
      <c r="S169" s="177"/>
      <c r="T169" s="43" t="s">
        <v>42</v>
      </c>
      <c r="U169" s="44">
        <f>IFERROR(SUM(U159:U168),"0")</f>
        <v>0</v>
      </c>
      <c r="V169" s="44">
        <f>IFERROR(SUM(V159:V168),"0")</f>
        <v>0</v>
      </c>
      <c r="W169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9"/>
      <c r="M170" s="175" t="s">
        <v>43</v>
      </c>
      <c r="N170" s="176"/>
      <c r="O170" s="176"/>
      <c r="P170" s="176"/>
      <c r="Q170" s="176"/>
      <c r="R170" s="176"/>
      <c r="S170" s="177"/>
      <c r="T170" s="43" t="s">
        <v>0</v>
      </c>
      <c r="U170" s="44">
        <f>IFERROR(SUMPRODUCT(U159:U168*H159:H168),"0")</f>
        <v>0</v>
      </c>
      <c r="V170" s="44">
        <f>IFERROR(SUMPRODUCT(V159:V168*H159:H168),"0")</f>
        <v>0</v>
      </c>
      <c r="W170" s="43"/>
      <c r="X170" s="68"/>
      <c r="Y170" s="68"/>
    </row>
    <row r="171" spans="1:52" ht="16.5" customHeight="1" x14ac:dyDescent="0.25">
      <c r="A171" s="169" t="s">
        <v>250</v>
      </c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66"/>
      <c r="Y171" s="66"/>
    </row>
    <row r="172" spans="1:52" ht="14.25" customHeight="1" x14ac:dyDescent="0.25">
      <c r="A172" s="170" t="s">
        <v>206</v>
      </c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67"/>
      <c r="Y172" s="67"/>
    </row>
    <row r="173" spans="1:52" ht="16.5" customHeight="1" x14ac:dyDescent="0.25">
      <c r="A173" s="64" t="s">
        <v>251</v>
      </c>
      <c r="B173" s="64" t="s">
        <v>252</v>
      </c>
      <c r="C173" s="37">
        <v>4301071010</v>
      </c>
      <c r="D173" s="171">
        <v>4607111037701</v>
      </c>
      <c r="E173" s="171"/>
      <c r="F173" s="63">
        <v>5</v>
      </c>
      <c r="G173" s="38">
        <v>1</v>
      </c>
      <c r="H173" s="63">
        <v>5</v>
      </c>
      <c r="I173" s="63">
        <v>5.2</v>
      </c>
      <c r="J173" s="38">
        <v>144</v>
      </c>
      <c r="K173" s="39" t="s">
        <v>83</v>
      </c>
      <c r="L173" s="38">
        <v>180</v>
      </c>
      <c r="M173" s="20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173"/>
      <c r="O173" s="173"/>
      <c r="P173" s="173"/>
      <c r="Q173" s="17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4" t="s">
        <v>88</v>
      </c>
    </row>
    <row r="174" spans="1:52" x14ac:dyDescent="0.2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9"/>
      <c r="M174" s="175" t="s">
        <v>43</v>
      </c>
      <c r="N174" s="176"/>
      <c r="O174" s="176"/>
      <c r="P174" s="176"/>
      <c r="Q174" s="176"/>
      <c r="R174" s="176"/>
      <c r="S174" s="177"/>
      <c r="T174" s="43" t="s">
        <v>42</v>
      </c>
      <c r="U174" s="44">
        <f>IFERROR(SUM(U173:U173),"0")</f>
        <v>0</v>
      </c>
      <c r="V174" s="44">
        <f>IFERROR(SUM(V173:V173),"0")</f>
        <v>0</v>
      </c>
      <c r="W174" s="44">
        <f>IFERROR(IF(W173="",0,W173),"0")</f>
        <v>0</v>
      </c>
      <c r="X174" s="68"/>
      <c r="Y174" s="68"/>
    </row>
    <row r="175" spans="1:52" x14ac:dyDescent="0.2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9"/>
      <c r="M175" s="175" t="s">
        <v>43</v>
      </c>
      <c r="N175" s="176"/>
      <c r="O175" s="176"/>
      <c r="P175" s="176"/>
      <c r="Q175" s="176"/>
      <c r="R175" s="176"/>
      <c r="S175" s="177"/>
      <c r="T175" s="43" t="s">
        <v>0</v>
      </c>
      <c r="U175" s="44">
        <f>IFERROR(SUMPRODUCT(U173:U173*H173:H173),"0")</f>
        <v>0</v>
      </c>
      <c r="V175" s="44">
        <f>IFERROR(SUMPRODUCT(V173:V173*H173:H173),"0")</f>
        <v>0</v>
      </c>
      <c r="W175" s="43"/>
      <c r="X175" s="68"/>
      <c r="Y175" s="68"/>
    </row>
    <row r="176" spans="1:52" ht="16.5" customHeight="1" x14ac:dyDescent="0.25">
      <c r="A176" s="169" t="s">
        <v>253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66"/>
      <c r="Y176" s="66"/>
    </row>
    <row r="177" spans="1:52" ht="14.25" customHeight="1" x14ac:dyDescent="0.25">
      <c r="A177" s="170" t="s">
        <v>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67"/>
      <c r="Y177" s="67"/>
    </row>
    <row r="178" spans="1:52" ht="16.5" customHeight="1" x14ac:dyDescent="0.25">
      <c r="A178" s="64" t="s">
        <v>254</v>
      </c>
      <c r="B178" s="64" t="s">
        <v>255</v>
      </c>
      <c r="C178" s="37">
        <v>4301070871</v>
      </c>
      <c r="D178" s="171">
        <v>4607111036384</v>
      </c>
      <c r="E178" s="171"/>
      <c r="F178" s="63">
        <v>1</v>
      </c>
      <c r="G178" s="38">
        <v>5</v>
      </c>
      <c r="H178" s="63">
        <v>5</v>
      </c>
      <c r="I178" s="63">
        <v>5.2530000000000001</v>
      </c>
      <c r="J178" s="38">
        <v>144</v>
      </c>
      <c r="K178" s="39" t="s">
        <v>83</v>
      </c>
      <c r="L178" s="38">
        <v>90</v>
      </c>
      <c r="M178" s="20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173"/>
      <c r="O178" s="173"/>
      <c r="P178" s="173"/>
      <c r="Q178" s="174"/>
      <c r="R178" s="40" t="s">
        <v>49</v>
      </c>
      <c r="S178" s="40" t="s">
        <v>49</v>
      </c>
      <c r="T178" s="41" t="s">
        <v>42</v>
      </c>
      <c r="U178" s="59">
        <v>0</v>
      </c>
      <c r="V178" s="56">
        <f>IFERROR(IF(U178="","",U178),"")</f>
        <v>0</v>
      </c>
      <c r="W178" s="42">
        <f>IFERROR(IF(U178="","",U178*0.00866),"")</f>
        <v>0</v>
      </c>
      <c r="X178" s="69" t="s">
        <v>49</v>
      </c>
      <c r="Y178" s="70" t="s">
        <v>49</v>
      </c>
      <c r="AC178" s="74"/>
      <c r="AZ178" s="145" t="s">
        <v>69</v>
      </c>
    </row>
    <row r="179" spans="1:52" ht="27" customHeight="1" x14ac:dyDescent="0.25">
      <c r="A179" s="64" t="s">
        <v>256</v>
      </c>
      <c r="B179" s="64" t="s">
        <v>257</v>
      </c>
      <c r="C179" s="37">
        <v>4301070858</v>
      </c>
      <c r="D179" s="171">
        <v>4607111036193</v>
      </c>
      <c r="E179" s="171"/>
      <c r="F179" s="63">
        <v>1</v>
      </c>
      <c r="G179" s="38">
        <v>5</v>
      </c>
      <c r="H179" s="63">
        <v>5</v>
      </c>
      <c r="I179" s="63">
        <v>5.2750000000000004</v>
      </c>
      <c r="J179" s="38">
        <v>144</v>
      </c>
      <c r="K179" s="39" t="s">
        <v>83</v>
      </c>
      <c r="L179" s="38">
        <v>90</v>
      </c>
      <c r="M179" s="2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173"/>
      <c r="O179" s="173"/>
      <c r="P179" s="173"/>
      <c r="Q179" s="174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74"/>
      <c r="AZ179" s="146" t="s">
        <v>69</v>
      </c>
    </row>
    <row r="180" spans="1:52" ht="27" customHeight="1" x14ac:dyDescent="0.25">
      <c r="A180" s="64" t="s">
        <v>258</v>
      </c>
      <c r="B180" s="64" t="s">
        <v>259</v>
      </c>
      <c r="C180" s="37">
        <v>4301070827</v>
      </c>
      <c r="D180" s="171">
        <v>4607111036216</v>
      </c>
      <c r="E180" s="171"/>
      <c r="F180" s="63">
        <v>1</v>
      </c>
      <c r="G180" s="38">
        <v>5</v>
      </c>
      <c r="H180" s="63">
        <v>5</v>
      </c>
      <c r="I180" s="63">
        <v>5.266</v>
      </c>
      <c r="J180" s="38">
        <v>144</v>
      </c>
      <c r="K180" s="39" t="s">
        <v>83</v>
      </c>
      <c r="L180" s="38">
        <v>90</v>
      </c>
      <c r="M180" s="2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173"/>
      <c r="O180" s="173"/>
      <c r="P180" s="173"/>
      <c r="Q180" s="174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7" t="s">
        <v>69</v>
      </c>
    </row>
    <row r="181" spans="1:52" ht="27" customHeight="1" x14ac:dyDescent="0.25">
      <c r="A181" s="64" t="s">
        <v>260</v>
      </c>
      <c r="B181" s="64" t="s">
        <v>261</v>
      </c>
      <c r="C181" s="37">
        <v>4301070911</v>
      </c>
      <c r="D181" s="171">
        <v>4607111036278</v>
      </c>
      <c r="E181" s="171"/>
      <c r="F181" s="63">
        <v>1</v>
      </c>
      <c r="G181" s="38">
        <v>5</v>
      </c>
      <c r="H181" s="63">
        <v>5</v>
      </c>
      <c r="I181" s="63">
        <v>5.2830000000000004</v>
      </c>
      <c r="J181" s="38">
        <v>84</v>
      </c>
      <c r="K181" s="39" t="s">
        <v>83</v>
      </c>
      <c r="L181" s="38">
        <v>120</v>
      </c>
      <c r="M181" s="2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173"/>
      <c r="O181" s="173"/>
      <c r="P181" s="173"/>
      <c r="Q181" s="174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IFERROR(IF(U181="","",U181*0.0155),"")</f>
        <v>0</v>
      </c>
      <c r="X181" s="69" t="s">
        <v>49</v>
      </c>
      <c r="Y181" s="70" t="s">
        <v>49</v>
      </c>
      <c r="AC181" s="74"/>
      <c r="AZ181" s="148" t="s">
        <v>69</v>
      </c>
    </row>
    <row r="182" spans="1:52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9"/>
      <c r="M182" s="175" t="s">
        <v>43</v>
      </c>
      <c r="N182" s="176"/>
      <c r="O182" s="176"/>
      <c r="P182" s="176"/>
      <c r="Q182" s="176"/>
      <c r="R182" s="176"/>
      <c r="S182" s="177"/>
      <c r="T182" s="43" t="s">
        <v>42</v>
      </c>
      <c r="U182" s="44">
        <f>IFERROR(SUM(U178:U181),"0")</f>
        <v>0</v>
      </c>
      <c r="V182" s="44">
        <f>IFERROR(SUM(V178:V181),"0")</f>
        <v>0</v>
      </c>
      <c r="W182" s="44">
        <f>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9"/>
      <c r="M183" s="175" t="s">
        <v>43</v>
      </c>
      <c r="N183" s="176"/>
      <c r="O183" s="176"/>
      <c r="P183" s="176"/>
      <c r="Q183" s="176"/>
      <c r="R183" s="176"/>
      <c r="S183" s="177"/>
      <c r="T183" s="43" t="s">
        <v>0</v>
      </c>
      <c r="U183" s="44">
        <f>IFERROR(SUMPRODUCT(U178:U181*H178:H181),"0")</f>
        <v>0</v>
      </c>
      <c r="V183" s="44">
        <f>IFERROR(SUMPRODUCT(V178:V181*H178:H181),"0")</f>
        <v>0</v>
      </c>
      <c r="W183" s="43"/>
      <c r="X183" s="68"/>
      <c r="Y183" s="68"/>
    </row>
    <row r="184" spans="1:52" ht="14.25" customHeight="1" x14ac:dyDescent="0.25">
      <c r="A184" s="170" t="s">
        <v>262</v>
      </c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67"/>
      <c r="Y184" s="67"/>
    </row>
    <row r="185" spans="1:52" ht="27" customHeight="1" x14ac:dyDescent="0.25">
      <c r="A185" s="64" t="s">
        <v>263</v>
      </c>
      <c r="B185" s="64" t="s">
        <v>264</v>
      </c>
      <c r="C185" s="37">
        <v>4301080153</v>
      </c>
      <c r="D185" s="171">
        <v>4607111036827</v>
      </c>
      <c r="E185" s="171"/>
      <c r="F185" s="63">
        <v>1</v>
      </c>
      <c r="G185" s="38">
        <v>5</v>
      </c>
      <c r="H185" s="63">
        <v>5</v>
      </c>
      <c r="I185" s="63">
        <v>5.2</v>
      </c>
      <c r="J185" s="38">
        <v>144</v>
      </c>
      <c r="K185" s="39" t="s">
        <v>83</v>
      </c>
      <c r="L185" s="38">
        <v>90</v>
      </c>
      <c r="M185" s="1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173"/>
      <c r="O185" s="173"/>
      <c r="P185" s="173"/>
      <c r="Q185" s="174"/>
      <c r="R185" s="40" t="s">
        <v>49</v>
      </c>
      <c r="S185" s="40" t="s">
        <v>49</v>
      </c>
      <c r="T185" s="41" t="s">
        <v>42</v>
      </c>
      <c r="U185" s="59">
        <v>0</v>
      </c>
      <c r="V185" s="56">
        <f>IFERROR(IF(U185="","",U185),"")</f>
        <v>0</v>
      </c>
      <c r="W185" s="42">
        <f>IFERROR(IF(U185="","",U185*0.00866),"")</f>
        <v>0</v>
      </c>
      <c r="X185" s="69" t="s">
        <v>49</v>
      </c>
      <c r="Y185" s="70" t="s">
        <v>49</v>
      </c>
      <c r="AC185" s="74"/>
      <c r="AZ185" s="149" t="s">
        <v>69</v>
      </c>
    </row>
    <row r="186" spans="1:52" ht="27" customHeight="1" x14ac:dyDescent="0.25">
      <c r="A186" s="64" t="s">
        <v>265</v>
      </c>
      <c r="B186" s="64" t="s">
        <v>266</v>
      </c>
      <c r="C186" s="37">
        <v>4301080154</v>
      </c>
      <c r="D186" s="171">
        <v>4607111036834</v>
      </c>
      <c r="E186" s="171"/>
      <c r="F186" s="63">
        <v>1</v>
      </c>
      <c r="G186" s="38">
        <v>5</v>
      </c>
      <c r="H186" s="63">
        <v>5</v>
      </c>
      <c r="I186" s="63">
        <v>5.2530000000000001</v>
      </c>
      <c r="J186" s="38">
        <v>144</v>
      </c>
      <c r="K186" s="39" t="s">
        <v>83</v>
      </c>
      <c r="L186" s="38">
        <v>90</v>
      </c>
      <c r="M186" s="20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173"/>
      <c r="O186" s="173"/>
      <c r="P186" s="173"/>
      <c r="Q186" s="174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IFERROR(IF(U186="","",U186*0.00866),"")</f>
        <v>0</v>
      </c>
      <c r="X186" s="69" t="s">
        <v>49</v>
      </c>
      <c r="Y186" s="70" t="s">
        <v>49</v>
      </c>
      <c r="AC186" s="74"/>
      <c r="AZ186" s="150" t="s">
        <v>69</v>
      </c>
    </row>
    <row r="187" spans="1:52" x14ac:dyDescent="0.2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9"/>
      <c r="M187" s="175" t="s">
        <v>43</v>
      </c>
      <c r="N187" s="176"/>
      <c r="O187" s="176"/>
      <c r="P187" s="176"/>
      <c r="Q187" s="176"/>
      <c r="R187" s="176"/>
      <c r="S187" s="177"/>
      <c r="T187" s="43" t="s">
        <v>42</v>
      </c>
      <c r="U187" s="44">
        <f>IFERROR(SUM(U185:U186),"0")</f>
        <v>0</v>
      </c>
      <c r="V187" s="44">
        <f>IFERROR(SUM(V185:V186),"0")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9"/>
      <c r="M188" s="175" t="s">
        <v>43</v>
      </c>
      <c r="N188" s="176"/>
      <c r="O188" s="176"/>
      <c r="P188" s="176"/>
      <c r="Q188" s="176"/>
      <c r="R188" s="176"/>
      <c r="S188" s="177"/>
      <c r="T188" s="43" t="s">
        <v>0</v>
      </c>
      <c r="U188" s="44">
        <f>IFERROR(SUMPRODUCT(U185:U186*H185:H186),"0")</f>
        <v>0</v>
      </c>
      <c r="V188" s="44">
        <f>IFERROR(SUMPRODUCT(V185:V186*H185:H186),"0")</f>
        <v>0</v>
      </c>
      <c r="W188" s="43"/>
      <c r="X188" s="68"/>
      <c r="Y188" s="68"/>
    </row>
    <row r="189" spans="1:52" ht="27.75" customHeight="1" x14ac:dyDescent="0.2">
      <c r="A189" s="184" t="s">
        <v>267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55"/>
      <c r="Y189" s="55"/>
    </row>
    <row r="190" spans="1:52" ht="16.5" customHeight="1" x14ac:dyDescent="0.25">
      <c r="A190" s="169" t="s">
        <v>268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66"/>
      <c r="Y190" s="66"/>
    </row>
    <row r="191" spans="1:52" ht="14.25" customHeight="1" x14ac:dyDescent="0.25">
      <c r="A191" s="170" t="s">
        <v>85</v>
      </c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67"/>
      <c r="Y191" s="67"/>
    </row>
    <row r="192" spans="1:52" ht="16.5" customHeight="1" x14ac:dyDescent="0.25">
      <c r="A192" s="64" t="s">
        <v>269</v>
      </c>
      <c r="B192" s="64" t="s">
        <v>270</v>
      </c>
      <c r="C192" s="37">
        <v>4301132048</v>
      </c>
      <c r="D192" s="171">
        <v>4607111035721</v>
      </c>
      <c r="E192" s="171"/>
      <c r="F192" s="63">
        <v>0.25</v>
      </c>
      <c r="G192" s="38">
        <v>12</v>
      </c>
      <c r="H192" s="63">
        <v>3</v>
      </c>
      <c r="I192" s="63">
        <v>3.3879999999999999</v>
      </c>
      <c r="J192" s="38">
        <v>70</v>
      </c>
      <c r="K192" s="39" t="s">
        <v>83</v>
      </c>
      <c r="L192" s="38">
        <v>180</v>
      </c>
      <c r="M192" s="19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173"/>
      <c r="O192" s="173"/>
      <c r="P192" s="173"/>
      <c r="Q192" s="174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IFERROR(IF(U192="","",U192*0.01788),"")</f>
        <v>0</v>
      </c>
      <c r="X192" s="69" t="s">
        <v>49</v>
      </c>
      <c r="Y192" s="70" t="s">
        <v>49</v>
      </c>
      <c r="AC192" s="74"/>
      <c r="AZ192" s="151" t="s">
        <v>88</v>
      </c>
    </row>
    <row r="193" spans="1:52" ht="27" customHeight="1" x14ac:dyDescent="0.25">
      <c r="A193" s="64" t="s">
        <v>271</v>
      </c>
      <c r="B193" s="64" t="s">
        <v>272</v>
      </c>
      <c r="C193" s="37">
        <v>4301132046</v>
      </c>
      <c r="D193" s="171">
        <v>4607111035691</v>
      </c>
      <c r="E193" s="171"/>
      <c r="F193" s="63">
        <v>0.25</v>
      </c>
      <c r="G193" s="38">
        <v>12</v>
      </c>
      <c r="H193" s="63">
        <v>3</v>
      </c>
      <c r="I193" s="63">
        <v>3.3879999999999999</v>
      </c>
      <c r="J193" s="38">
        <v>70</v>
      </c>
      <c r="K193" s="39" t="s">
        <v>83</v>
      </c>
      <c r="L193" s="38">
        <v>180</v>
      </c>
      <c r="M193" s="19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173"/>
      <c r="O193" s="173"/>
      <c r="P193" s="173"/>
      <c r="Q193" s="174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IFERROR(IF(U193="","",U193*0.01788),"")</f>
        <v>0</v>
      </c>
      <c r="X193" s="69" t="s">
        <v>49</v>
      </c>
      <c r="Y193" s="70" t="s">
        <v>49</v>
      </c>
      <c r="AC193" s="74"/>
      <c r="AZ193" s="152" t="s">
        <v>88</v>
      </c>
    </row>
    <row r="194" spans="1:52" x14ac:dyDescent="0.2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9"/>
      <c r="M194" s="175" t="s">
        <v>43</v>
      </c>
      <c r="N194" s="176"/>
      <c r="O194" s="176"/>
      <c r="P194" s="176"/>
      <c r="Q194" s="176"/>
      <c r="R194" s="176"/>
      <c r="S194" s="177"/>
      <c r="T194" s="43" t="s">
        <v>42</v>
      </c>
      <c r="U194" s="44">
        <f>IFERROR(SUM(U192:U193),"0")</f>
        <v>0</v>
      </c>
      <c r="V194" s="44">
        <f>IFERROR(SUM(V192:V193),"0")</f>
        <v>0</v>
      </c>
      <c r="W194" s="44">
        <f>IFERROR(IF(W192="",0,W192),"0")+IFERROR(IF(W193="",0,W193),"0")</f>
        <v>0</v>
      </c>
      <c r="X194" s="68"/>
      <c r="Y194" s="68"/>
    </row>
    <row r="195" spans="1:52" x14ac:dyDescent="0.2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9"/>
      <c r="M195" s="175" t="s">
        <v>43</v>
      </c>
      <c r="N195" s="176"/>
      <c r="O195" s="176"/>
      <c r="P195" s="176"/>
      <c r="Q195" s="176"/>
      <c r="R195" s="176"/>
      <c r="S195" s="177"/>
      <c r="T195" s="43" t="s">
        <v>0</v>
      </c>
      <c r="U195" s="44">
        <f>IFERROR(SUMPRODUCT(U192:U193*H192:H193),"0")</f>
        <v>0</v>
      </c>
      <c r="V195" s="44">
        <f>IFERROR(SUMPRODUCT(V192:V193*H192:H193),"0")</f>
        <v>0</v>
      </c>
      <c r="W195" s="43"/>
      <c r="X195" s="68"/>
      <c r="Y195" s="68"/>
    </row>
    <row r="196" spans="1:52" ht="16.5" customHeight="1" x14ac:dyDescent="0.25">
      <c r="A196" s="169" t="s">
        <v>273</v>
      </c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66"/>
      <c r="Y196" s="66"/>
    </row>
    <row r="197" spans="1:52" ht="14.25" customHeight="1" x14ac:dyDescent="0.25">
      <c r="A197" s="170" t="s">
        <v>273</v>
      </c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67"/>
      <c r="Y197" s="67"/>
    </row>
    <row r="198" spans="1:52" ht="27" customHeight="1" x14ac:dyDescent="0.25">
      <c r="A198" s="64" t="s">
        <v>274</v>
      </c>
      <c r="B198" s="64" t="s">
        <v>275</v>
      </c>
      <c r="C198" s="37">
        <v>4301133002</v>
      </c>
      <c r="D198" s="171">
        <v>4607111035783</v>
      </c>
      <c r="E198" s="171"/>
      <c r="F198" s="63">
        <v>0.2</v>
      </c>
      <c r="G198" s="38">
        <v>8</v>
      </c>
      <c r="H198" s="63">
        <v>1.6</v>
      </c>
      <c r="I198" s="63">
        <v>2.12</v>
      </c>
      <c r="J198" s="38">
        <v>72</v>
      </c>
      <c r="K198" s="39" t="s">
        <v>83</v>
      </c>
      <c r="L198" s="38">
        <v>180</v>
      </c>
      <c r="M198" s="19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173"/>
      <c r="O198" s="173"/>
      <c r="P198" s="173"/>
      <c r="Q198" s="174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IFERROR(IF(U198="","",U198*0.01157),"")</f>
        <v>0</v>
      </c>
      <c r="X198" s="69" t="s">
        <v>49</v>
      </c>
      <c r="Y198" s="70" t="s">
        <v>49</v>
      </c>
      <c r="AC198" s="74"/>
      <c r="AZ198" s="153" t="s">
        <v>88</v>
      </c>
    </row>
    <row r="199" spans="1:52" x14ac:dyDescent="0.2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9"/>
      <c r="M199" s="175" t="s">
        <v>43</v>
      </c>
      <c r="N199" s="176"/>
      <c r="O199" s="176"/>
      <c r="P199" s="176"/>
      <c r="Q199" s="176"/>
      <c r="R199" s="176"/>
      <c r="S199" s="177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9"/>
      <c r="M200" s="175" t="s">
        <v>43</v>
      </c>
      <c r="N200" s="176"/>
      <c r="O200" s="176"/>
      <c r="P200" s="176"/>
      <c r="Q200" s="176"/>
      <c r="R200" s="176"/>
      <c r="S200" s="177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16.5" customHeight="1" x14ac:dyDescent="0.25">
      <c r="A201" s="169" t="s">
        <v>267</v>
      </c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66"/>
      <c r="Y201" s="66"/>
    </row>
    <row r="202" spans="1:52" ht="14.25" customHeight="1" x14ac:dyDescent="0.25">
      <c r="A202" s="170" t="s">
        <v>276</v>
      </c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67"/>
      <c r="Y202" s="67"/>
    </row>
    <row r="203" spans="1:52" ht="27" customHeight="1" x14ac:dyDescent="0.25">
      <c r="A203" s="64" t="s">
        <v>277</v>
      </c>
      <c r="B203" s="64" t="s">
        <v>278</v>
      </c>
      <c r="C203" s="37">
        <v>4301051319</v>
      </c>
      <c r="D203" s="171">
        <v>4680115881204</v>
      </c>
      <c r="E203" s="171"/>
      <c r="F203" s="63">
        <v>0.33</v>
      </c>
      <c r="G203" s="38">
        <v>6</v>
      </c>
      <c r="H203" s="63">
        <v>1.98</v>
      </c>
      <c r="I203" s="63">
        <v>2.246</v>
      </c>
      <c r="J203" s="38">
        <v>156</v>
      </c>
      <c r="K203" s="39" t="s">
        <v>281</v>
      </c>
      <c r="L203" s="38">
        <v>365</v>
      </c>
      <c r="M203" s="194" t="s">
        <v>279</v>
      </c>
      <c r="N203" s="173"/>
      <c r="O203" s="173"/>
      <c r="P203" s="173"/>
      <c r="Q203" s="174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IFERROR(IF(U203="","",U203*0.00753),"")</f>
        <v>0</v>
      </c>
      <c r="X203" s="69" t="s">
        <v>49</v>
      </c>
      <c r="Y203" s="70" t="s">
        <v>49</v>
      </c>
      <c r="AC203" s="74"/>
      <c r="AZ203" s="154" t="s">
        <v>280</v>
      </c>
    </row>
    <row r="204" spans="1:52" x14ac:dyDescent="0.2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9"/>
      <c r="M204" s="175" t="s">
        <v>43</v>
      </c>
      <c r="N204" s="176"/>
      <c r="O204" s="176"/>
      <c r="P204" s="176"/>
      <c r="Q204" s="176"/>
      <c r="R204" s="176"/>
      <c r="S204" s="177"/>
      <c r="T204" s="43" t="s">
        <v>42</v>
      </c>
      <c r="U204" s="44">
        <f>IFERROR(SUM(U203:U203),"0")</f>
        <v>0</v>
      </c>
      <c r="V204" s="44">
        <f>IFERROR(SUM(V203:V203),"0")</f>
        <v>0</v>
      </c>
      <c r="W204" s="44">
        <f>IFERROR(IF(W203="",0,W203),"0")</f>
        <v>0</v>
      </c>
      <c r="X204" s="68"/>
      <c r="Y204" s="68"/>
    </row>
    <row r="205" spans="1:52" x14ac:dyDescent="0.2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9"/>
      <c r="M205" s="175" t="s">
        <v>43</v>
      </c>
      <c r="N205" s="176"/>
      <c r="O205" s="176"/>
      <c r="P205" s="176"/>
      <c r="Q205" s="176"/>
      <c r="R205" s="176"/>
      <c r="S205" s="177"/>
      <c r="T205" s="43" t="s">
        <v>0</v>
      </c>
      <c r="U205" s="44">
        <f>IFERROR(SUMPRODUCT(U203:U203*H203:H203),"0")</f>
        <v>0</v>
      </c>
      <c r="V205" s="44">
        <f>IFERROR(SUMPRODUCT(V203:V203*H203:H203),"0")</f>
        <v>0</v>
      </c>
      <c r="W205" s="43"/>
      <c r="X205" s="68"/>
      <c r="Y205" s="68"/>
    </row>
    <row r="206" spans="1:52" ht="27.75" customHeight="1" x14ac:dyDescent="0.2">
      <c r="A206" s="184" t="s">
        <v>282</v>
      </c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55"/>
      <c r="Y206" s="55"/>
    </row>
    <row r="207" spans="1:52" ht="16.5" customHeight="1" x14ac:dyDescent="0.25">
      <c r="A207" s="169" t="s">
        <v>283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66"/>
      <c r="Y207" s="66"/>
    </row>
    <row r="208" spans="1:52" ht="14.25" customHeight="1" x14ac:dyDescent="0.25">
      <c r="A208" s="170" t="s">
        <v>80</v>
      </c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67"/>
      <c r="Y208" s="67"/>
    </row>
    <row r="209" spans="1:52" ht="27" customHeight="1" x14ac:dyDescent="0.25">
      <c r="A209" s="64" t="s">
        <v>284</v>
      </c>
      <c r="B209" s="64" t="s">
        <v>285</v>
      </c>
      <c r="C209" s="37">
        <v>4301070948</v>
      </c>
      <c r="D209" s="171">
        <v>4607111037022</v>
      </c>
      <c r="E209" s="171"/>
      <c r="F209" s="63">
        <v>0.7</v>
      </c>
      <c r="G209" s="38">
        <v>8</v>
      </c>
      <c r="H209" s="63">
        <v>5.6</v>
      </c>
      <c r="I209" s="63">
        <v>5.87</v>
      </c>
      <c r="J209" s="38">
        <v>84</v>
      </c>
      <c r="K209" s="39" t="s">
        <v>83</v>
      </c>
      <c r="L209" s="38">
        <v>180</v>
      </c>
      <c r="M209" s="19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173"/>
      <c r="O209" s="173"/>
      <c r="P209" s="173"/>
      <c r="Q209" s="174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5" t="s">
        <v>69</v>
      </c>
    </row>
    <row r="210" spans="1:52" x14ac:dyDescent="0.2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9"/>
      <c r="M210" s="175" t="s">
        <v>43</v>
      </c>
      <c r="N210" s="176"/>
      <c r="O210" s="176"/>
      <c r="P210" s="176"/>
      <c r="Q210" s="176"/>
      <c r="R210" s="176"/>
      <c r="S210" s="177"/>
      <c r="T210" s="43" t="s">
        <v>42</v>
      </c>
      <c r="U210" s="44">
        <f>IFERROR(SUM(U209:U209),"0")</f>
        <v>0</v>
      </c>
      <c r="V210" s="44">
        <f>IFERROR(SUM(V209:V209),"0")</f>
        <v>0</v>
      </c>
      <c r="W210" s="44">
        <f>IFERROR(IF(W209="",0,W209),"0")</f>
        <v>0</v>
      </c>
      <c r="X210" s="68"/>
      <c r="Y210" s="68"/>
    </row>
    <row r="211" spans="1:52" x14ac:dyDescent="0.2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9"/>
      <c r="M211" s="175" t="s">
        <v>43</v>
      </c>
      <c r="N211" s="176"/>
      <c r="O211" s="176"/>
      <c r="P211" s="176"/>
      <c r="Q211" s="176"/>
      <c r="R211" s="176"/>
      <c r="S211" s="177"/>
      <c r="T211" s="43" t="s">
        <v>0</v>
      </c>
      <c r="U211" s="44">
        <f>IFERROR(SUMPRODUCT(U209:U209*H209:H209),"0")</f>
        <v>0</v>
      </c>
      <c r="V211" s="44">
        <f>IFERROR(SUMPRODUCT(V209:V209*H209:H209),"0")</f>
        <v>0</v>
      </c>
      <c r="W211" s="43"/>
      <c r="X211" s="68"/>
      <c r="Y211" s="68"/>
    </row>
    <row r="212" spans="1:52" ht="16.5" customHeight="1" x14ac:dyDescent="0.25">
      <c r="A212" s="169" t="s">
        <v>286</v>
      </c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66"/>
      <c r="Y212" s="66"/>
    </row>
    <row r="213" spans="1:52" ht="14.25" customHeight="1" x14ac:dyDescent="0.25">
      <c r="A213" s="170" t="s">
        <v>80</v>
      </c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67"/>
      <c r="Y213" s="67"/>
    </row>
    <row r="214" spans="1:52" ht="27" customHeight="1" x14ac:dyDescent="0.25">
      <c r="A214" s="64" t="s">
        <v>287</v>
      </c>
      <c r="B214" s="64" t="s">
        <v>288</v>
      </c>
      <c r="C214" s="37">
        <v>4301070915</v>
      </c>
      <c r="D214" s="171">
        <v>4607111035882</v>
      </c>
      <c r="E214" s="171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9" t="s">
        <v>83</v>
      </c>
      <c r="L214" s="38">
        <v>180</v>
      </c>
      <c r="M214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173"/>
      <c r="O214" s="173"/>
      <c r="P214" s="173"/>
      <c r="Q214" s="174"/>
      <c r="R214" s="40" t="s">
        <v>49</v>
      </c>
      <c r="S214" s="40" t="s">
        <v>49</v>
      </c>
      <c r="T214" s="41" t="s">
        <v>42</v>
      </c>
      <c r="U214" s="59">
        <v>0</v>
      </c>
      <c r="V214" s="56">
        <f>IFERROR(IF(U214="","",U214),"")</f>
        <v>0</v>
      </c>
      <c r="W214" s="42">
        <f>IFERROR(IF(U214="","",U214*0.0155),"")</f>
        <v>0</v>
      </c>
      <c r="X214" s="69" t="s">
        <v>49</v>
      </c>
      <c r="Y214" s="70" t="s">
        <v>49</v>
      </c>
      <c r="AC214" s="74"/>
      <c r="AZ214" s="156" t="s">
        <v>69</v>
      </c>
    </row>
    <row r="215" spans="1:52" ht="27" customHeight="1" x14ac:dyDescent="0.25">
      <c r="A215" s="64" t="s">
        <v>289</v>
      </c>
      <c r="B215" s="64" t="s">
        <v>290</v>
      </c>
      <c r="C215" s="37">
        <v>4301070921</v>
      </c>
      <c r="D215" s="171">
        <v>4607111035905</v>
      </c>
      <c r="E215" s="171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9" t="s">
        <v>83</v>
      </c>
      <c r="L215" s="38">
        <v>180</v>
      </c>
      <c r="M215" s="1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173"/>
      <c r="O215" s="173"/>
      <c r="P215" s="173"/>
      <c r="Q215" s="174"/>
      <c r="R215" s="40" t="s">
        <v>49</v>
      </c>
      <c r="S215" s="40" t="s">
        <v>49</v>
      </c>
      <c r="T215" s="41" t="s">
        <v>42</v>
      </c>
      <c r="U215" s="59">
        <v>0</v>
      </c>
      <c r="V215" s="56">
        <f>IFERROR(IF(U215="","",U215),"")</f>
        <v>0</v>
      </c>
      <c r="W215" s="42">
        <f>IFERROR(IF(U215="","",U215*0.0155),"")</f>
        <v>0</v>
      </c>
      <c r="X215" s="69" t="s">
        <v>49</v>
      </c>
      <c r="Y215" s="70" t="s">
        <v>49</v>
      </c>
      <c r="AC215" s="74"/>
      <c r="AZ215" s="157" t="s">
        <v>69</v>
      </c>
    </row>
    <row r="216" spans="1:52" ht="27" customHeight="1" x14ac:dyDescent="0.25">
      <c r="A216" s="64" t="s">
        <v>291</v>
      </c>
      <c r="B216" s="64" t="s">
        <v>292</v>
      </c>
      <c r="C216" s="37">
        <v>4301070917</v>
      </c>
      <c r="D216" s="171">
        <v>4607111035912</v>
      </c>
      <c r="E216" s="171"/>
      <c r="F216" s="63">
        <v>0.43</v>
      </c>
      <c r="G216" s="38">
        <v>16</v>
      </c>
      <c r="H216" s="63">
        <v>6.88</v>
      </c>
      <c r="I216" s="63">
        <v>7.19</v>
      </c>
      <c r="J216" s="38">
        <v>84</v>
      </c>
      <c r="K216" s="39" t="s">
        <v>83</v>
      </c>
      <c r="L216" s="38">
        <v>180</v>
      </c>
      <c r="M216" s="1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173"/>
      <c r="O216" s="173"/>
      <c r="P216" s="173"/>
      <c r="Q216" s="174"/>
      <c r="R216" s="40" t="s">
        <v>49</v>
      </c>
      <c r="S216" s="40" t="s">
        <v>49</v>
      </c>
      <c r="T216" s="41" t="s">
        <v>42</v>
      </c>
      <c r="U216" s="59">
        <v>0</v>
      </c>
      <c r="V216" s="56">
        <f>IFERROR(IF(U216="","",U216),"")</f>
        <v>0</v>
      </c>
      <c r="W216" s="42">
        <f>IFERROR(IF(U216="","",U216*0.0155),"")</f>
        <v>0</v>
      </c>
      <c r="X216" s="69" t="s">
        <v>49</v>
      </c>
      <c r="Y216" s="70" t="s">
        <v>49</v>
      </c>
      <c r="AC216" s="74"/>
      <c r="AZ216" s="158" t="s">
        <v>69</v>
      </c>
    </row>
    <row r="217" spans="1:52" ht="27" customHeight="1" x14ac:dyDescent="0.25">
      <c r="A217" s="64" t="s">
        <v>293</v>
      </c>
      <c r="B217" s="64" t="s">
        <v>294</v>
      </c>
      <c r="C217" s="37">
        <v>4301070920</v>
      </c>
      <c r="D217" s="171">
        <v>4607111035929</v>
      </c>
      <c r="E217" s="171"/>
      <c r="F217" s="63">
        <v>0.9</v>
      </c>
      <c r="G217" s="38">
        <v>8</v>
      </c>
      <c r="H217" s="63">
        <v>7.2</v>
      </c>
      <c r="I217" s="63">
        <v>7.47</v>
      </c>
      <c r="J217" s="38">
        <v>84</v>
      </c>
      <c r="K217" s="39" t="s">
        <v>83</v>
      </c>
      <c r="L217" s="38">
        <v>180</v>
      </c>
      <c r="M217" s="1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173"/>
      <c r="O217" s="173"/>
      <c r="P217" s="173"/>
      <c r="Q217" s="174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IFERROR(IF(U217="","",U217*0.0155),"")</f>
        <v>0</v>
      </c>
      <c r="X217" s="69" t="s">
        <v>49</v>
      </c>
      <c r="Y217" s="70" t="s">
        <v>49</v>
      </c>
      <c r="AC217" s="74"/>
      <c r="AZ217" s="159" t="s">
        <v>69</v>
      </c>
    </row>
    <row r="218" spans="1:52" x14ac:dyDescent="0.2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9"/>
      <c r="M218" s="175" t="s">
        <v>43</v>
      </c>
      <c r="N218" s="176"/>
      <c r="O218" s="176"/>
      <c r="P218" s="176"/>
      <c r="Q218" s="176"/>
      <c r="R218" s="176"/>
      <c r="S218" s="177"/>
      <c r="T218" s="43" t="s">
        <v>42</v>
      </c>
      <c r="U218" s="44">
        <f>IFERROR(SUM(U214:U217),"0")</f>
        <v>0</v>
      </c>
      <c r="V218" s="44">
        <f>IFERROR(SUM(V214:V217),"0")</f>
        <v>0</v>
      </c>
      <c r="W218" s="44">
        <f>IFERROR(IF(W214="",0,W214),"0")+IFERROR(IF(W215="",0,W215),"0")+IFERROR(IF(W216="",0,W216),"0")+IFERROR(IF(W217="",0,W217),"0")</f>
        <v>0</v>
      </c>
      <c r="X218" s="68"/>
      <c r="Y218" s="68"/>
    </row>
    <row r="219" spans="1:52" x14ac:dyDescent="0.2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9"/>
      <c r="M219" s="175" t="s">
        <v>43</v>
      </c>
      <c r="N219" s="176"/>
      <c r="O219" s="176"/>
      <c r="P219" s="176"/>
      <c r="Q219" s="176"/>
      <c r="R219" s="176"/>
      <c r="S219" s="177"/>
      <c r="T219" s="43" t="s">
        <v>0</v>
      </c>
      <c r="U219" s="44">
        <f>IFERROR(SUMPRODUCT(U214:U217*H214:H217),"0")</f>
        <v>0</v>
      </c>
      <c r="V219" s="44">
        <f>IFERROR(SUMPRODUCT(V214:V217*H214:H217),"0")</f>
        <v>0</v>
      </c>
      <c r="W219" s="43"/>
      <c r="X219" s="68"/>
      <c r="Y219" s="68"/>
    </row>
    <row r="220" spans="1:52" ht="16.5" customHeight="1" x14ac:dyDescent="0.25">
      <c r="A220" s="169" t="s">
        <v>295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66"/>
      <c r="Y220" s="66"/>
    </row>
    <row r="221" spans="1:52" ht="14.25" customHeight="1" x14ac:dyDescent="0.25">
      <c r="A221" s="170" t="s">
        <v>276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67"/>
      <c r="Y221" s="67"/>
    </row>
    <row r="222" spans="1:52" ht="27" customHeight="1" x14ac:dyDescent="0.25">
      <c r="A222" s="64" t="s">
        <v>296</v>
      </c>
      <c r="B222" s="64" t="s">
        <v>297</v>
      </c>
      <c r="C222" s="37">
        <v>4301051320</v>
      </c>
      <c r="D222" s="171">
        <v>4680115881334</v>
      </c>
      <c r="E222" s="171"/>
      <c r="F222" s="63">
        <v>0.33</v>
      </c>
      <c r="G222" s="38">
        <v>6</v>
      </c>
      <c r="H222" s="63">
        <v>1.98</v>
      </c>
      <c r="I222" s="63">
        <v>2.27</v>
      </c>
      <c r="J222" s="38">
        <v>156</v>
      </c>
      <c r="K222" s="39" t="s">
        <v>281</v>
      </c>
      <c r="L222" s="38">
        <v>365</v>
      </c>
      <c r="M222" s="188" t="s">
        <v>298</v>
      </c>
      <c r="N222" s="173"/>
      <c r="O222" s="173"/>
      <c r="P222" s="173"/>
      <c r="Q222" s="174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IFERROR(IF(U222="","",U222*0.00753),"")</f>
        <v>0</v>
      </c>
      <c r="X222" s="69" t="s">
        <v>49</v>
      </c>
      <c r="Y222" s="70" t="s">
        <v>49</v>
      </c>
      <c r="AC222" s="74"/>
      <c r="AZ222" s="160" t="s">
        <v>280</v>
      </c>
    </row>
    <row r="223" spans="1:52" x14ac:dyDescent="0.2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9"/>
      <c r="M223" s="175" t="s">
        <v>43</v>
      </c>
      <c r="N223" s="176"/>
      <c r="O223" s="176"/>
      <c r="P223" s="176"/>
      <c r="Q223" s="176"/>
      <c r="R223" s="176"/>
      <c r="S223" s="177"/>
      <c r="T223" s="43" t="s">
        <v>42</v>
      </c>
      <c r="U223" s="44">
        <f>IFERROR(SUM(U222:U222),"0")</f>
        <v>0</v>
      </c>
      <c r="V223" s="44">
        <f>IFERROR(SUM(V222:V222),"0")</f>
        <v>0</v>
      </c>
      <c r="W223" s="44">
        <f>IFERROR(IF(W222="",0,W222),"0")</f>
        <v>0</v>
      </c>
      <c r="X223" s="68"/>
      <c r="Y223" s="68"/>
    </row>
    <row r="224" spans="1:52" x14ac:dyDescent="0.2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9"/>
      <c r="M224" s="175" t="s">
        <v>43</v>
      </c>
      <c r="N224" s="176"/>
      <c r="O224" s="176"/>
      <c r="P224" s="176"/>
      <c r="Q224" s="176"/>
      <c r="R224" s="176"/>
      <c r="S224" s="177"/>
      <c r="T224" s="43" t="s">
        <v>0</v>
      </c>
      <c r="U224" s="44">
        <f>IFERROR(SUMPRODUCT(U222:U222*H222:H222),"0")</f>
        <v>0</v>
      </c>
      <c r="V224" s="44">
        <f>IFERROR(SUMPRODUCT(V222:V222*H222:H222),"0")</f>
        <v>0</v>
      </c>
      <c r="W224" s="43"/>
      <c r="X224" s="68"/>
      <c r="Y224" s="68"/>
    </row>
    <row r="225" spans="1:52" ht="16.5" customHeight="1" x14ac:dyDescent="0.25">
      <c r="A225" s="169" t="s">
        <v>299</v>
      </c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66"/>
      <c r="Y225" s="66"/>
    </row>
    <row r="226" spans="1:52" ht="14.25" customHeight="1" x14ac:dyDescent="0.25">
      <c r="A226" s="170" t="s">
        <v>80</v>
      </c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67"/>
      <c r="Y226" s="67"/>
    </row>
    <row r="227" spans="1:52" ht="16.5" customHeight="1" x14ac:dyDescent="0.25">
      <c r="A227" s="64" t="s">
        <v>300</v>
      </c>
      <c r="B227" s="64" t="s">
        <v>301</v>
      </c>
      <c r="C227" s="37">
        <v>4301070874</v>
      </c>
      <c r="D227" s="171">
        <v>4607111035332</v>
      </c>
      <c r="E227" s="171"/>
      <c r="F227" s="63">
        <v>0.43</v>
      </c>
      <c r="G227" s="38">
        <v>16</v>
      </c>
      <c r="H227" s="63">
        <v>6.88</v>
      </c>
      <c r="I227" s="63">
        <v>7.2060000000000004</v>
      </c>
      <c r="J227" s="38">
        <v>84</v>
      </c>
      <c r="K227" s="39" t="s">
        <v>83</v>
      </c>
      <c r="L227" s="38">
        <v>180</v>
      </c>
      <c r="M227" s="18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173"/>
      <c r="O227" s="173"/>
      <c r="P227" s="173"/>
      <c r="Q227" s="174"/>
      <c r="R227" s="40" t="s">
        <v>49</v>
      </c>
      <c r="S227" s="40" t="s">
        <v>49</v>
      </c>
      <c r="T227" s="41" t="s">
        <v>42</v>
      </c>
      <c r="U227" s="59">
        <v>0</v>
      </c>
      <c r="V227" s="56">
        <f>IFERROR(IF(U227="","",U227),"")</f>
        <v>0</v>
      </c>
      <c r="W227" s="42">
        <f>IFERROR(IF(U227="","",U227*0.0155),"")</f>
        <v>0</v>
      </c>
      <c r="X227" s="69" t="s">
        <v>49</v>
      </c>
      <c r="Y227" s="70" t="s">
        <v>49</v>
      </c>
      <c r="AC227" s="74"/>
      <c r="AZ227" s="161" t="s">
        <v>69</v>
      </c>
    </row>
    <row r="228" spans="1:52" ht="16.5" customHeight="1" x14ac:dyDescent="0.25">
      <c r="A228" s="64" t="s">
        <v>302</v>
      </c>
      <c r="B228" s="64" t="s">
        <v>303</v>
      </c>
      <c r="C228" s="37">
        <v>4301070873</v>
      </c>
      <c r="D228" s="171">
        <v>4607111035080</v>
      </c>
      <c r="E228" s="171"/>
      <c r="F228" s="63">
        <v>0.9</v>
      </c>
      <c r="G228" s="38">
        <v>8</v>
      </c>
      <c r="H228" s="63">
        <v>7.2</v>
      </c>
      <c r="I228" s="63">
        <v>7.47</v>
      </c>
      <c r="J228" s="38">
        <v>84</v>
      </c>
      <c r="K228" s="39" t="s">
        <v>83</v>
      </c>
      <c r="L228" s="38">
        <v>180</v>
      </c>
      <c r="M228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173"/>
      <c r="O228" s="173"/>
      <c r="P228" s="173"/>
      <c r="Q228" s="174"/>
      <c r="R228" s="40" t="s">
        <v>49</v>
      </c>
      <c r="S228" s="40" t="s">
        <v>49</v>
      </c>
      <c r="T228" s="41" t="s">
        <v>42</v>
      </c>
      <c r="U228" s="59">
        <v>0</v>
      </c>
      <c r="V228" s="56">
        <f>IFERROR(IF(U228="","",U228),"")</f>
        <v>0</v>
      </c>
      <c r="W228" s="42">
        <f>IFERROR(IF(U228="","",U228*0.0155),"")</f>
        <v>0</v>
      </c>
      <c r="X228" s="69" t="s">
        <v>49</v>
      </c>
      <c r="Y228" s="70" t="s">
        <v>49</v>
      </c>
      <c r="AC228" s="74"/>
      <c r="AZ228" s="162" t="s">
        <v>69</v>
      </c>
    </row>
    <row r="229" spans="1:52" x14ac:dyDescent="0.2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9"/>
      <c r="M229" s="175" t="s">
        <v>43</v>
      </c>
      <c r="N229" s="176"/>
      <c r="O229" s="176"/>
      <c r="P229" s="176"/>
      <c r="Q229" s="176"/>
      <c r="R229" s="176"/>
      <c r="S229" s="177"/>
      <c r="T229" s="43" t="s">
        <v>42</v>
      </c>
      <c r="U229" s="44">
        <f>IFERROR(SUM(U227:U228),"0")</f>
        <v>0</v>
      </c>
      <c r="V229" s="44">
        <f>IFERROR(SUM(V227:V228),"0")</f>
        <v>0</v>
      </c>
      <c r="W229" s="44">
        <f>IFERROR(IF(W227="",0,W227),"0")+IFERROR(IF(W228="",0,W228),"0")</f>
        <v>0</v>
      </c>
      <c r="X229" s="68"/>
      <c r="Y229" s="68"/>
    </row>
    <row r="230" spans="1:52" x14ac:dyDescent="0.2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9"/>
      <c r="M230" s="175" t="s">
        <v>43</v>
      </c>
      <c r="N230" s="176"/>
      <c r="O230" s="176"/>
      <c r="P230" s="176"/>
      <c r="Q230" s="176"/>
      <c r="R230" s="176"/>
      <c r="S230" s="177"/>
      <c r="T230" s="43" t="s">
        <v>0</v>
      </c>
      <c r="U230" s="44">
        <f>IFERROR(SUMPRODUCT(U227:U228*H227:H228),"0")</f>
        <v>0</v>
      </c>
      <c r="V230" s="44">
        <f>IFERROR(SUMPRODUCT(V227:V228*H227:H228),"0")</f>
        <v>0</v>
      </c>
      <c r="W230" s="43"/>
      <c r="X230" s="68"/>
      <c r="Y230" s="68"/>
    </row>
    <row r="231" spans="1:52" ht="27.75" customHeight="1" x14ac:dyDescent="0.2">
      <c r="A231" s="184" t="s">
        <v>304</v>
      </c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55"/>
      <c r="Y231" s="55"/>
    </row>
    <row r="232" spans="1:52" ht="16.5" customHeight="1" x14ac:dyDescent="0.25">
      <c r="A232" s="169" t="s">
        <v>305</v>
      </c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66"/>
      <c r="Y232" s="66"/>
    </row>
    <row r="233" spans="1:52" ht="14.25" customHeight="1" x14ac:dyDescent="0.25">
      <c r="A233" s="170" t="s">
        <v>80</v>
      </c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67"/>
      <c r="Y233" s="67"/>
    </row>
    <row r="234" spans="1:52" ht="27" customHeight="1" x14ac:dyDescent="0.25">
      <c r="A234" s="64" t="s">
        <v>306</v>
      </c>
      <c r="B234" s="64" t="s">
        <v>307</v>
      </c>
      <c r="C234" s="37">
        <v>4301070941</v>
      </c>
      <c r="D234" s="171">
        <v>4607111036162</v>
      </c>
      <c r="E234" s="171"/>
      <c r="F234" s="63">
        <v>0.8</v>
      </c>
      <c r="G234" s="38">
        <v>8</v>
      </c>
      <c r="H234" s="63">
        <v>6.4</v>
      </c>
      <c r="I234" s="63">
        <v>6.6811999999999996</v>
      </c>
      <c r="J234" s="38">
        <v>84</v>
      </c>
      <c r="K234" s="39" t="s">
        <v>83</v>
      </c>
      <c r="L234" s="38">
        <v>90</v>
      </c>
      <c r="M234" s="1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173"/>
      <c r="O234" s="173"/>
      <c r="P234" s="173"/>
      <c r="Q234" s="174"/>
      <c r="R234" s="40" t="s">
        <v>49</v>
      </c>
      <c r="S234" s="40" t="s">
        <v>49</v>
      </c>
      <c r="T234" s="41" t="s">
        <v>42</v>
      </c>
      <c r="U234" s="59">
        <v>0</v>
      </c>
      <c r="V234" s="56">
        <f>IFERROR(IF(U234="","",U234),"")</f>
        <v>0</v>
      </c>
      <c r="W234" s="42">
        <f>IFERROR(IF(U234="","",U234*0.0155),"")</f>
        <v>0</v>
      </c>
      <c r="X234" s="69" t="s">
        <v>49</v>
      </c>
      <c r="Y234" s="70" t="s">
        <v>49</v>
      </c>
      <c r="AC234" s="74"/>
      <c r="AZ234" s="163" t="s">
        <v>69</v>
      </c>
    </row>
    <row r="235" spans="1:52" x14ac:dyDescent="0.2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9"/>
      <c r="M235" s="175" t="s">
        <v>43</v>
      </c>
      <c r="N235" s="176"/>
      <c r="O235" s="176"/>
      <c r="P235" s="176"/>
      <c r="Q235" s="176"/>
      <c r="R235" s="176"/>
      <c r="S235" s="177"/>
      <c r="T235" s="43" t="s">
        <v>42</v>
      </c>
      <c r="U235" s="44">
        <f>IFERROR(SUM(U234:U234),"0")</f>
        <v>0</v>
      </c>
      <c r="V235" s="44">
        <f>IFERROR(SUM(V234:V234),"0")</f>
        <v>0</v>
      </c>
      <c r="W235" s="44">
        <f>IFERROR(IF(W234="",0,W234),"0")</f>
        <v>0</v>
      </c>
      <c r="X235" s="68"/>
      <c r="Y235" s="68"/>
    </row>
    <row r="236" spans="1:52" x14ac:dyDescent="0.2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9"/>
      <c r="M236" s="175" t="s">
        <v>43</v>
      </c>
      <c r="N236" s="176"/>
      <c r="O236" s="176"/>
      <c r="P236" s="176"/>
      <c r="Q236" s="176"/>
      <c r="R236" s="176"/>
      <c r="S236" s="177"/>
      <c r="T236" s="43" t="s">
        <v>0</v>
      </c>
      <c r="U236" s="44">
        <f>IFERROR(SUMPRODUCT(U234:U234*H234:H234),"0")</f>
        <v>0</v>
      </c>
      <c r="V236" s="44">
        <f>IFERROR(SUMPRODUCT(V234:V234*H234:H234),"0")</f>
        <v>0</v>
      </c>
      <c r="W236" s="43"/>
      <c r="X236" s="68"/>
      <c r="Y236" s="68"/>
    </row>
    <row r="237" spans="1:52" ht="27.75" customHeight="1" x14ac:dyDescent="0.2">
      <c r="A237" s="184" t="s">
        <v>308</v>
      </c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55"/>
      <c r="Y237" s="55"/>
    </row>
    <row r="238" spans="1:52" ht="16.5" customHeight="1" x14ac:dyDescent="0.25">
      <c r="A238" s="169" t="s">
        <v>309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66"/>
      <c r="Y238" s="66"/>
    </row>
    <row r="239" spans="1:52" ht="14.25" customHeight="1" x14ac:dyDescent="0.25">
      <c r="A239" s="170" t="s">
        <v>80</v>
      </c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67"/>
      <c r="Y239" s="67"/>
    </row>
    <row r="240" spans="1:52" ht="27" customHeight="1" x14ac:dyDescent="0.25">
      <c r="A240" s="64" t="s">
        <v>310</v>
      </c>
      <c r="B240" s="64" t="s">
        <v>311</v>
      </c>
      <c r="C240" s="37">
        <v>4301070882</v>
      </c>
      <c r="D240" s="171">
        <v>4607111035899</v>
      </c>
      <c r="E240" s="171"/>
      <c r="F240" s="63">
        <v>1</v>
      </c>
      <c r="G240" s="38">
        <v>5</v>
      </c>
      <c r="H240" s="63">
        <v>5</v>
      </c>
      <c r="I240" s="63">
        <v>5.2619999999999996</v>
      </c>
      <c r="J240" s="38">
        <v>84</v>
      </c>
      <c r="K240" s="39" t="s">
        <v>83</v>
      </c>
      <c r="L240" s="38">
        <v>120</v>
      </c>
      <c r="M240" s="185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173"/>
      <c r="O240" s="173"/>
      <c r="P240" s="173"/>
      <c r="Q240" s="174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4" t="s">
        <v>69</v>
      </c>
    </row>
    <row r="241" spans="1:52" x14ac:dyDescent="0.2">
      <c r="A241" s="178"/>
      <c r="B241" s="178"/>
      <c r="C241" s="178"/>
      <c r="D241" s="178"/>
      <c r="E241" s="178"/>
      <c r="F241" s="178"/>
      <c r="G241" s="178"/>
      <c r="H241" s="178"/>
      <c r="I241" s="178"/>
      <c r="J241" s="178"/>
      <c r="K241" s="178"/>
      <c r="L241" s="179"/>
      <c r="M241" s="175" t="s">
        <v>43</v>
      </c>
      <c r="N241" s="176"/>
      <c r="O241" s="176"/>
      <c r="P241" s="176"/>
      <c r="Q241" s="176"/>
      <c r="R241" s="176"/>
      <c r="S241" s="177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52" x14ac:dyDescent="0.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9"/>
      <c r="M242" s="175" t="s">
        <v>43</v>
      </c>
      <c r="N242" s="176"/>
      <c r="O242" s="176"/>
      <c r="P242" s="176"/>
      <c r="Q242" s="176"/>
      <c r="R242" s="176"/>
      <c r="S242" s="177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52" ht="16.5" customHeight="1" x14ac:dyDescent="0.25">
      <c r="A243" s="169" t="s">
        <v>312</v>
      </c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66"/>
      <c r="Y243" s="66"/>
    </row>
    <row r="244" spans="1:52" ht="14.25" customHeight="1" x14ac:dyDescent="0.25">
      <c r="A244" s="170" t="s">
        <v>80</v>
      </c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67"/>
      <c r="Y244" s="67"/>
    </row>
    <row r="245" spans="1:52" ht="27" customHeight="1" x14ac:dyDescent="0.25">
      <c r="A245" s="64" t="s">
        <v>313</v>
      </c>
      <c r="B245" s="64" t="s">
        <v>314</v>
      </c>
      <c r="C245" s="37">
        <v>4301070870</v>
      </c>
      <c r="D245" s="171">
        <v>4607111036711</v>
      </c>
      <c r="E245" s="171"/>
      <c r="F245" s="63">
        <v>0.8</v>
      </c>
      <c r="G245" s="38">
        <v>8</v>
      </c>
      <c r="H245" s="63">
        <v>6.4</v>
      </c>
      <c r="I245" s="63">
        <v>6.67</v>
      </c>
      <c r="J245" s="38">
        <v>84</v>
      </c>
      <c r="K245" s="39" t="s">
        <v>83</v>
      </c>
      <c r="L245" s="38">
        <v>90</v>
      </c>
      <c r="M245" s="17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173"/>
      <c r="O245" s="173"/>
      <c r="P245" s="173"/>
      <c r="Q245" s="174"/>
      <c r="R245" s="40" t="s">
        <v>49</v>
      </c>
      <c r="S245" s="40" t="s">
        <v>49</v>
      </c>
      <c r="T245" s="41" t="s">
        <v>42</v>
      </c>
      <c r="U245" s="59">
        <v>0</v>
      </c>
      <c r="V245" s="56">
        <f>IFERROR(IF(U245="","",U245),"")</f>
        <v>0</v>
      </c>
      <c r="W245" s="42">
        <f>IFERROR(IF(U245="","",U245*0.0155),"")</f>
        <v>0</v>
      </c>
      <c r="X245" s="69" t="s">
        <v>49</v>
      </c>
      <c r="Y245" s="70" t="s">
        <v>49</v>
      </c>
      <c r="AC245" s="74"/>
      <c r="AZ245" s="165" t="s">
        <v>69</v>
      </c>
    </row>
    <row r="246" spans="1:52" x14ac:dyDescent="0.2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9"/>
      <c r="M246" s="175" t="s">
        <v>43</v>
      </c>
      <c r="N246" s="176"/>
      <c r="O246" s="176"/>
      <c r="P246" s="176"/>
      <c r="Q246" s="176"/>
      <c r="R246" s="176"/>
      <c r="S246" s="177"/>
      <c r="T246" s="43" t="s">
        <v>42</v>
      </c>
      <c r="U246" s="44">
        <f>IFERROR(SUM(U245:U245),"0")</f>
        <v>0</v>
      </c>
      <c r="V246" s="44">
        <f>IFERROR(SUM(V245:V245),"0")</f>
        <v>0</v>
      </c>
      <c r="W246" s="44">
        <f>IFERROR(IF(W245="",0,W245),"0")</f>
        <v>0</v>
      </c>
      <c r="X246" s="68"/>
      <c r="Y246" s="68"/>
    </row>
    <row r="247" spans="1:52" x14ac:dyDescent="0.2">
      <c r="A247" s="178"/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9"/>
      <c r="M247" s="175" t="s">
        <v>43</v>
      </c>
      <c r="N247" s="176"/>
      <c r="O247" s="176"/>
      <c r="P247" s="176"/>
      <c r="Q247" s="176"/>
      <c r="R247" s="176"/>
      <c r="S247" s="177"/>
      <c r="T247" s="43" t="s">
        <v>0</v>
      </c>
      <c r="U247" s="44">
        <f>IFERROR(SUMPRODUCT(U245:U245*H245:H245),"0")</f>
        <v>0</v>
      </c>
      <c r="V247" s="44">
        <f>IFERROR(SUMPRODUCT(V245:V245*H245:H245),"0")</f>
        <v>0</v>
      </c>
      <c r="W247" s="43"/>
      <c r="X247" s="68"/>
      <c r="Y247" s="68"/>
    </row>
    <row r="248" spans="1:52" ht="15" customHeight="1" x14ac:dyDescent="0.2">
      <c r="A248" s="17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83"/>
      <c r="M248" s="180" t="s">
        <v>36</v>
      </c>
      <c r="N248" s="181"/>
      <c r="O248" s="181"/>
      <c r="P248" s="181"/>
      <c r="Q248" s="181"/>
      <c r="R248" s="181"/>
      <c r="S248" s="182"/>
      <c r="T248" s="43" t="s">
        <v>0</v>
      </c>
      <c r="U248" s="44">
        <f>IFERROR(U24+U33+U41+U47+U59+U66+U71+U77+U87+U94+U105+U111+U116+U124+U129+U135+U140+U146+U150+U157+U170+U175+U183+U188+U195+U200+U205+U211+U219+U224+U230+U236+U242+U247,"0")</f>
        <v>0</v>
      </c>
      <c r="V248" s="44">
        <f>IFERROR(V24+V33+V41+V47+V59+V66+V71+V77+V87+V94+V105+V111+V116+V124+V129+V135+V140+V146+V150+V157+V170+V175+V183+V188+V195+V200+V205+V211+V219+V224+V230+V236+V242+V247,"0")</f>
        <v>0</v>
      </c>
      <c r="W248" s="43"/>
      <c r="X248" s="68"/>
      <c r="Y248" s="68"/>
    </row>
    <row r="249" spans="1:52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83"/>
      <c r="M249" s="180" t="s">
        <v>37</v>
      </c>
      <c r="N249" s="181"/>
      <c r="O249" s="181"/>
      <c r="P249" s="181"/>
      <c r="Q249" s="181"/>
      <c r="R249" s="181"/>
      <c r="S249" s="182"/>
      <c r="T249" s="43" t="s">
        <v>0</v>
      </c>
      <c r="U249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0</v>
      </c>
      <c r="V249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0</v>
      </c>
      <c r="W249" s="43"/>
      <c r="X249" s="68"/>
      <c r="Y249" s="68"/>
    </row>
    <row r="250" spans="1:52" x14ac:dyDescent="0.2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83"/>
      <c r="M250" s="180" t="s">
        <v>38</v>
      </c>
      <c r="N250" s="181"/>
      <c r="O250" s="181"/>
      <c r="P250" s="181"/>
      <c r="Q250" s="181"/>
      <c r="R250" s="181"/>
      <c r="S250" s="182"/>
      <c r="T250" s="43" t="s">
        <v>23</v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0</v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0</v>
      </c>
      <c r="W250" s="43"/>
      <c r="X250" s="68"/>
      <c r="Y250" s="68"/>
    </row>
    <row r="251" spans="1:52" x14ac:dyDescent="0.2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83"/>
      <c r="M251" s="180" t="s">
        <v>39</v>
      </c>
      <c r="N251" s="181"/>
      <c r="O251" s="181"/>
      <c r="P251" s="181"/>
      <c r="Q251" s="181"/>
      <c r="R251" s="181"/>
      <c r="S251" s="182"/>
      <c r="T251" s="43" t="s">
        <v>0</v>
      </c>
      <c r="U251" s="44">
        <f>GrossWeightTotal+PalletQtyTotal*25</f>
        <v>0</v>
      </c>
      <c r="V251" s="44">
        <f>GrossWeightTotalR+PalletQtyTotalR*25</f>
        <v>0</v>
      </c>
      <c r="W251" s="43"/>
      <c r="X251" s="68"/>
      <c r="Y251" s="68"/>
    </row>
    <row r="252" spans="1:52" x14ac:dyDescent="0.2">
      <c r="A252" s="17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83"/>
      <c r="M252" s="180" t="s">
        <v>40</v>
      </c>
      <c r="N252" s="181"/>
      <c r="O252" s="181"/>
      <c r="P252" s="181"/>
      <c r="Q252" s="181"/>
      <c r="R252" s="181"/>
      <c r="S252" s="182"/>
      <c r="T252" s="43" t="s">
        <v>23</v>
      </c>
      <c r="U252" s="44">
        <f>IFERROR(U23+U32+U40+U46+U58+U65+U70+U76+U86+U93+U104+U110+U115+U123+U128+U134+U139+U145+U149+U156+U169+U174+U182+U187+U194+U199+U204+U210+U218+U223+U229+U235+U241+U246,"0")</f>
        <v>0</v>
      </c>
      <c r="V252" s="44">
        <f>IFERROR(V23+V32+V40+V46+V58+V65+V70+V76+V86+V93+V104+V110+V115+V123+V128+V134+V139+V145+V149+V156+V169+V174+V182+V187+V194+V199+V204+V210+V218+V223+V229+V235+V241+V246,"0")</f>
        <v>0</v>
      </c>
      <c r="W252" s="43"/>
      <c r="X252" s="68"/>
      <c r="Y252" s="68"/>
    </row>
    <row r="253" spans="1:52" ht="14.25" x14ac:dyDescent="0.2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83"/>
      <c r="M253" s="180" t="s">
        <v>41</v>
      </c>
      <c r="N253" s="181"/>
      <c r="O253" s="181"/>
      <c r="P253" s="181"/>
      <c r="Q253" s="181"/>
      <c r="R253" s="181"/>
      <c r="S253" s="182"/>
      <c r="T253" s="46" t="s">
        <v>55</v>
      </c>
      <c r="U253" s="43"/>
      <c r="V253" s="43"/>
      <c r="W253" s="43">
        <f>IFERROR(W23+W32+W40+W46+W58+W65+W70+W76+W86+W93+W104+W110+W115+W123+W128+W134+W139+W145+W149+W156+W169+W174+W182+W187+W194+W199+W204+W210+W218+W223+W229+W235+W241+W246,"0")</f>
        <v>0</v>
      </c>
      <c r="X253" s="68"/>
      <c r="Y253" s="68"/>
    </row>
    <row r="254" spans="1:52" ht="13.5" thickBot="1" x14ac:dyDescent="0.25"/>
    <row r="255" spans="1:52" ht="27" thickTop="1" thickBot="1" x14ac:dyDescent="0.25">
      <c r="A255" s="47" t="s">
        <v>9</v>
      </c>
      <c r="B255" s="75" t="s">
        <v>79</v>
      </c>
      <c r="C255" s="166" t="s">
        <v>48</v>
      </c>
      <c r="D255" s="166" t="s">
        <v>48</v>
      </c>
      <c r="E255" s="166" t="s">
        <v>48</v>
      </c>
      <c r="F255" s="166" t="s">
        <v>48</v>
      </c>
      <c r="G255" s="166" t="s">
        <v>48</v>
      </c>
      <c r="H255" s="166" t="s">
        <v>48</v>
      </c>
      <c r="I255" s="166" t="s">
        <v>48</v>
      </c>
      <c r="J255" s="166" t="s">
        <v>48</v>
      </c>
      <c r="K255" s="166" t="s">
        <v>48</v>
      </c>
      <c r="L255" s="166" t="s">
        <v>48</v>
      </c>
      <c r="M255" s="166" t="s">
        <v>48</v>
      </c>
      <c r="N255" s="166" t="s">
        <v>48</v>
      </c>
      <c r="O255" s="166" t="s">
        <v>48</v>
      </c>
      <c r="P255" s="166" t="s">
        <v>48</v>
      </c>
      <c r="Q255" s="166" t="s">
        <v>48</v>
      </c>
      <c r="R255" s="166" t="s">
        <v>48</v>
      </c>
      <c r="S255" s="166" t="s">
        <v>214</v>
      </c>
      <c r="T255" s="166" t="s">
        <v>214</v>
      </c>
      <c r="U255" s="166" t="s">
        <v>214</v>
      </c>
      <c r="V255" s="166" t="s">
        <v>267</v>
      </c>
      <c r="W255" s="166" t="s">
        <v>267</v>
      </c>
      <c r="X255" s="166" t="s">
        <v>267</v>
      </c>
      <c r="Y255" s="166" t="s">
        <v>282</v>
      </c>
      <c r="Z255" s="166" t="s">
        <v>282</v>
      </c>
      <c r="AA255" s="166" t="s">
        <v>282</v>
      </c>
      <c r="AB255" s="166" t="s">
        <v>282</v>
      </c>
      <c r="AC255" s="75" t="s">
        <v>304</v>
      </c>
      <c r="AD255" s="166" t="s">
        <v>308</v>
      </c>
      <c r="AE255" s="166" t="s">
        <v>308</v>
      </c>
    </row>
    <row r="256" spans="1:52" ht="14.25" customHeight="1" thickTop="1" x14ac:dyDescent="0.2">
      <c r="A256" s="167" t="s">
        <v>10</v>
      </c>
      <c r="B256" s="166" t="s">
        <v>79</v>
      </c>
      <c r="C256" s="166" t="s">
        <v>84</v>
      </c>
      <c r="D256" s="166" t="s">
        <v>95</v>
      </c>
      <c r="E256" s="166" t="s">
        <v>105</v>
      </c>
      <c r="F256" s="166" t="s">
        <v>111</v>
      </c>
      <c r="G256" s="166" t="s">
        <v>129</v>
      </c>
      <c r="H256" s="166" t="s">
        <v>137</v>
      </c>
      <c r="I256" s="166" t="s">
        <v>141</v>
      </c>
      <c r="J256" s="166" t="s">
        <v>147</v>
      </c>
      <c r="K256" s="166" t="s">
        <v>160</v>
      </c>
      <c r="L256" s="166" t="s">
        <v>167</v>
      </c>
      <c r="M256" s="166" t="s">
        <v>183</v>
      </c>
      <c r="N256" s="166" t="s">
        <v>188</v>
      </c>
      <c r="O256" s="166" t="s">
        <v>191</v>
      </c>
      <c r="P256" s="166" t="s">
        <v>202</v>
      </c>
      <c r="Q256" s="166" t="s">
        <v>205</v>
      </c>
      <c r="R256" s="166" t="s">
        <v>211</v>
      </c>
      <c r="S256" s="166" t="s">
        <v>215</v>
      </c>
      <c r="T256" s="166" t="s">
        <v>250</v>
      </c>
      <c r="U256" s="166" t="s">
        <v>253</v>
      </c>
      <c r="V256" s="166" t="s">
        <v>268</v>
      </c>
      <c r="W256" s="166" t="s">
        <v>273</v>
      </c>
      <c r="X256" s="166" t="s">
        <v>267</v>
      </c>
      <c r="Y256" s="166" t="s">
        <v>283</v>
      </c>
      <c r="Z256" s="166" t="s">
        <v>286</v>
      </c>
      <c r="AA256" s="166" t="s">
        <v>295</v>
      </c>
      <c r="AB256" s="166" t="s">
        <v>299</v>
      </c>
      <c r="AC256" s="166" t="s">
        <v>305</v>
      </c>
      <c r="AD256" s="166" t="s">
        <v>309</v>
      </c>
      <c r="AE256" s="166" t="s">
        <v>312</v>
      </c>
    </row>
    <row r="257" spans="1:31" ht="13.5" thickBot="1" x14ac:dyDescent="0.25">
      <c r="A257" s="168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  <c r="AC257" s="166"/>
      <c r="AD257" s="166"/>
      <c r="AE257" s="166"/>
    </row>
    <row r="258" spans="1:31" ht="18" thickTop="1" thickBot="1" x14ac:dyDescent="0.25">
      <c r="A258" s="47" t="s">
        <v>13</v>
      </c>
      <c r="B258" s="53">
        <f>IFERROR(U22*H22,"0")</f>
        <v>0</v>
      </c>
      <c r="C258" s="53">
        <f>IFERROR(U28*H28,"0")+IFERROR(U29*H29,"0")+IFERROR(U30*H30,"0")+IFERROR(U31*H31,"0")</f>
        <v>0</v>
      </c>
      <c r="D258" s="53">
        <f>IFERROR(U36*H36,"0")+IFERROR(U37*H37,"0")+IFERROR(U38*H38,"0")+IFERROR(U39*H39,"0")</f>
        <v>0</v>
      </c>
      <c r="E258" s="53">
        <f>IFERROR(U44*H44,"0")+IFERROR(U45*H45,"0")</f>
        <v>0</v>
      </c>
      <c r="F258" s="53">
        <f>IFERROR(U50*H50,"0")+IFERROR(U51*H51,"0")+IFERROR(U52*H52,"0")+IFERROR(U53*H53,"0")+IFERROR(U54*H54,"0")+IFERROR(U55*H55,"0")+IFERROR(U56*H56,"0")+IFERROR(U57*H57,"0")</f>
        <v>0</v>
      </c>
      <c r="G258" s="53">
        <f>IFERROR(U62*H62,"0")+IFERROR(U63*H63,"0")+IFERROR(U64*H64,"0")</f>
        <v>0</v>
      </c>
      <c r="H258" s="53">
        <f>IFERROR(U69*H69,"0")</f>
        <v>0</v>
      </c>
      <c r="I258" s="53">
        <f>IFERROR(U74*H74,"0")+IFERROR(U75*H75,"0")</f>
        <v>0</v>
      </c>
      <c r="J258" s="53">
        <f>IFERROR(U80*H80,"0")+IFERROR(U81*H81,"0")+IFERROR(U82*H82,"0")+IFERROR(U83*H83,"0")+IFERROR(U84*H84,"0")+IFERROR(U85*H85,"0")</f>
        <v>0</v>
      </c>
      <c r="K258" s="53">
        <f>IFERROR(U90*H90,"0")+IFERROR(U91*H91,"0")+IFERROR(U92*H92,"0")</f>
        <v>0</v>
      </c>
      <c r="L258" s="53">
        <f>IFERROR(U97*H97,"0")+IFERROR(U98*H98,"0")+IFERROR(U99*H99,"0")+IFERROR(U100*H100,"0")+IFERROR(U101*H101,"0")+IFERROR(U102*H102,"0")+IFERROR(U103*H103,"0")</f>
        <v>0</v>
      </c>
      <c r="M258" s="53">
        <f>IFERROR(U108*H108,"0")+IFERROR(U109*H109,"0")</f>
        <v>0</v>
      </c>
      <c r="N258" s="53">
        <f>IFERROR(U114*H114,"0")</f>
        <v>0</v>
      </c>
      <c r="O258" s="53">
        <f>IFERROR(U119*H119,"0")+IFERROR(U120*H120,"0")+IFERROR(U121*H121,"0")+IFERROR(U122*H122,"0")</f>
        <v>0</v>
      </c>
      <c r="P258" s="53">
        <f>IFERROR(U127*H127,"0")</f>
        <v>0</v>
      </c>
      <c r="Q258" s="53">
        <f>IFERROR(U132*H132,"0")+IFERROR(U133*H133,"0")</f>
        <v>0</v>
      </c>
      <c r="R258" s="53">
        <f>IFERROR(U138*H138,"0")</f>
        <v>0</v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0</v>
      </c>
      <c r="T258" s="53">
        <f>IFERROR(U173*H173,"0")</f>
        <v>0</v>
      </c>
      <c r="U258" s="53">
        <f>IFERROR(U178*H178,"0")+IFERROR(U179*H179,"0")+IFERROR(U180*H180,"0")+IFERROR(U181*H181,"0")+IFERROR(U185*H185,"0")+IFERROR(U186*H186,"0")</f>
        <v>0</v>
      </c>
      <c r="V258" s="53">
        <f>IFERROR(U192*H192,"0")+IFERROR(U193*H193,"0")</f>
        <v>0</v>
      </c>
      <c r="W258" s="53">
        <f>IFERROR(U198*H198,"0")</f>
        <v>0</v>
      </c>
      <c r="X258" s="53">
        <f>IFERROR(U203*H203,"0")</f>
        <v>0</v>
      </c>
      <c r="Y258" s="53">
        <f>IFERROR(U209*H209,"0")</f>
        <v>0</v>
      </c>
      <c r="Z258" s="53">
        <f>IFERROR(U214*H214,"0")+IFERROR(U215*H215,"0")+IFERROR(U216*H216,"0")+IFERROR(U217*H217,"0")</f>
        <v>0</v>
      </c>
      <c r="AA258" s="53">
        <f>IFERROR(U222*H222,"0")</f>
        <v>0</v>
      </c>
      <c r="AB258" s="53">
        <f>IFERROR(U227*H227,"0")+IFERROR(U228*H228,"0")</f>
        <v>0</v>
      </c>
      <c r="AC258" s="53">
        <f>IFERROR(U234*H234,"0")</f>
        <v>0</v>
      </c>
      <c r="AD258" s="53">
        <f>IFERROR(U240*H240,"0")</f>
        <v>0</v>
      </c>
      <c r="AE258" s="53">
        <f>IFERROR(U245*H245,"0")</f>
        <v>0</v>
      </c>
    </row>
    <row r="259" spans="1:31" ht="13.5" thickTop="1" x14ac:dyDescent="0.2">
      <c r="C259" s="1"/>
    </row>
    <row r="260" spans="1:31" ht="19.5" customHeight="1" x14ac:dyDescent="0.2">
      <c r="A260" s="71" t="s">
        <v>65</v>
      </c>
      <c r="B260" s="71" t="s">
        <v>66</v>
      </c>
      <c r="C260" s="71" t="s">
        <v>68</v>
      </c>
    </row>
    <row r="261" spans="1:31" x14ac:dyDescent="0.2">
      <c r="A261" s="72">
        <f>SUMPRODUCT(--(AZ:AZ="ЗПФ"),--(T:T="кор"),H:H,V:V)+SUMPRODUCT(--(AZ:AZ="ЗПФ"),--(T:T="кг"),V:V)</f>
        <v>0</v>
      </c>
      <c r="B261" s="73">
        <f>SUMPRODUCT(--(AZ:AZ="ПГП"),--(T:T="кор"),H:H,V:V)+SUMPRODUCT(--(AZ:AZ="ПГП"),--(T:T="кг"),V:V)</f>
        <v>0</v>
      </c>
      <c r="C261" s="73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315</v>
      </c>
      <c r="H1" s="9"/>
    </row>
    <row r="3" spans="2:8" x14ac:dyDescent="0.2">
      <c r="B3" s="54" t="s">
        <v>316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77</v>
      </c>
      <c r="C6" s="54" t="s">
        <v>318</v>
      </c>
      <c r="D6" s="54" t="s">
        <v>319</v>
      </c>
      <c r="E6" s="54" t="s">
        <v>49</v>
      </c>
    </row>
    <row r="8" spans="2:8" x14ac:dyDescent="0.2">
      <c r="B8" s="54" t="s">
        <v>78</v>
      </c>
      <c r="C8" s="54" t="s">
        <v>318</v>
      </c>
      <c r="D8" s="54" t="s">
        <v>49</v>
      </c>
      <c r="E8" s="54" t="s">
        <v>49</v>
      </c>
    </row>
    <row r="10" spans="2:8" x14ac:dyDescent="0.2">
      <c r="B10" s="54" t="s">
        <v>320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321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322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323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324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330</v>
      </c>
      <c r="C20" s="54" t="s">
        <v>49</v>
      </c>
      <c r="D20" s="54" t="s">
        <v>49</v>
      </c>
      <c r="E20" s="54" t="s">
        <v>49</v>
      </c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402</vt:i4>
      </vt:variant>
    </vt:vector>
  </HeadingPairs>
  <TitlesOfParts>
    <vt:vector size="4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2023-09-14T12:56:51Z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