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6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K308" i="2" l="1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L308" i="2"/>
  <c r="K308" i="2"/>
  <c r="J308" i="2"/>
  <c r="I308" i="2"/>
  <c r="H308" i="2"/>
  <c r="G308" i="2"/>
  <c r="F308" i="2"/>
  <c r="E308" i="2"/>
  <c r="D308" i="2"/>
  <c r="C308" i="2"/>
  <c r="B308" i="2"/>
  <c r="W297" i="2"/>
  <c r="X296" i="2"/>
  <c r="W296" i="2"/>
  <c r="BO295" i="2"/>
  <c r="BN295" i="2"/>
  <c r="BM295" i="2"/>
  <c r="BL295" i="2"/>
  <c r="Y295" i="2"/>
  <c r="X295" i="2"/>
  <c r="BO294" i="2"/>
  <c r="BN294" i="2"/>
  <c r="BM294" i="2"/>
  <c r="BL294" i="2"/>
  <c r="Y294" i="2"/>
  <c r="Y296" i="2" s="1"/>
  <c r="X294" i="2"/>
  <c r="BO293" i="2"/>
  <c r="BN293" i="2"/>
  <c r="BM293" i="2"/>
  <c r="BL293" i="2"/>
  <c r="Y293" i="2"/>
  <c r="X293" i="2"/>
  <c r="O293" i="2"/>
  <c r="BO292" i="2"/>
  <c r="BN292" i="2"/>
  <c r="BM292" i="2"/>
  <c r="BL292" i="2"/>
  <c r="Y292" i="2"/>
  <c r="X292" i="2"/>
  <c r="BN291" i="2"/>
  <c r="BM291" i="2"/>
  <c r="BL291" i="2"/>
  <c r="Y291" i="2"/>
  <c r="X291" i="2"/>
  <c r="BO291" i="2" s="1"/>
  <c r="O291" i="2"/>
  <c r="BO290" i="2"/>
  <c r="BN290" i="2"/>
  <c r="BM290" i="2"/>
  <c r="BL290" i="2"/>
  <c r="Y290" i="2"/>
  <c r="X290" i="2"/>
  <c r="BN289" i="2"/>
  <c r="BM289" i="2"/>
  <c r="BL289" i="2"/>
  <c r="Y289" i="2"/>
  <c r="X289" i="2"/>
  <c r="BO289" i="2" s="1"/>
  <c r="BO288" i="2"/>
  <c r="BN288" i="2"/>
  <c r="BM288" i="2"/>
  <c r="BL288" i="2"/>
  <c r="Y288" i="2"/>
  <c r="X288" i="2"/>
  <c r="BN287" i="2"/>
  <c r="BM287" i="2"/>
  <c r="BL287" i="2"/>
  <c r="Y287" i="2"/>
  <c r="X287" i="2"/>
  <c r="BO287" i="2" s="1"/>
  <c r="BO286" i="2"/>
  <c r="BN286" i="2"/>
  <c r="BM286" i="2"/>
  <c r="BL286" i="2"/>
  <c r="Y286" i="2"/>
  <c r="X286" i="2"/>
  <c r="BN285" i="2"/>
  <c r="BM285" i="2"/>
  <c r="BL285" i="2"/>
  <c r="Y285" i="2"/>
  <c r="X285" i="2"/>
  <c r="BO285" i="2" s="1"/>
  <c r="BO284" i="2"/>
  <c r="BN284" i="2"/>
  <c r="BM284" i="2"/>
  <c r="BL284" i="2"/>
  <c r="Y284" i="2"/>
  <c r="X284" i="2"/>
  <c r="BN283" i="2"/>
  <c r="BM283" i="2"/>
  <c r="BL283" i="2"/>
  <c r="Y283" i="2"/>
  <c r="X283" i="2"/>
  <c r="BO283" i="2" s="1"/>
  <c r="BO282" i="2"/>
  <c r="BN282" i="2"/>
  <c r="BM282" i="2"/>
  <c r="BL282" i="2"/>
  <c r="Y282" i="2"/>
  <c r="X282" i="2"/>
  <c r="BN281" i="2"/>
  <c r="BM281" i="2"/>
  <c r="BL281" i="2"/>
  <c r="Y281" i="2"/>
  <c r="X281" i="2"/>
  <c r="BO281" i="2" s="1"/>
  <c r="BO280" i="2"/>
  <c r="BN280" i="2"/>
  <c r="BM280" i="2"/>
  <c r="BL280" i="2"/>
  <c r="Y280" i="2"/>
  <c r="X280" i="2"/>
  <c r="BN279" i="2"/>
  <c r="BM279" i="2"/>
  <c r="BL279" i="2"/>
  <c r="Y279" i="2"/>
  <c r="X279" i="2"/>
  <c r="BO279" i="2" s="1"/>
  <c r="BO278" i="2"/>
  <c r="BN278" i="2"/>
  <c r="BM278" i="2"/>
  <c r="BL278" i="2"/>
  <c r="Y278" i="2"/>
  <c r="X278" i="2"/>
  <c r="BN277" i="2"/>
  <c r="BM277" i="2"/>
  <c r="BL277" i="2"/>
  <c r="Y277" i="2"/>
  <c r="X277" i="2"/>
  <c r="BO277" i="2" s="1"/>
  <c r="O277" i="2"/>
  <c r="BO276" i="2"/>
  <c r="BN276" i="2"/>
  <c r="BL276" i="2"/>
  <c r="Y276" i="2"/>
  <c r="X276" i="2"/>
  <c r="BM276" i="2" s="1"/>
  <c r="BN275" i="2"/>
  <c r="BL275" i="2"/>
  <c r="Y275" i="2"/>
  <c r="X275" i="2"/>
  <c r="BO275" i="2" s="1"/>
  <c r="BO274" i="2"/>
  <c r="BN274" i="2"/>
  <c r="BL274" i="2"/>
  <c r="Y274" i="2"/>
  <c r="X274" i="2"/>
  <c r="BM274" i="2" s="1"/>
  <c r="BN273" i="2"/>
  <c r="BL273" i="2"/>
  <c r="Y273" i="2"/>
  <c r="X273" i="2"/>
  <c r="BO273" i="2" s="1"/>
  <c r="X271" i="2"/>
  <c r="W271" i="2"/>
  <c r="W270" i="2"/>
  <c r="BN269" i="2"/>
  <c r="BM269" i="2"/>
  <c r="BL269" i="2"/>
  <c r="Y269" i="2"/>
  <c r="X269" i="2"/>
  <c r="BO269" i="2" s="1"/>
  <c r="O269" i="2"/>
  <c r="BO268" i="2"/>
  <c r="BN268" i="2"/>
  <c r="BL268" i="2"/>
  <c r="Y268" i="2"/>
  <c r="X268" i="2"/>
  <c r="BM268" i="2" s="1"/>
  <c r="BN267" i="2"/>
  <c r="BL267" i="2"/>
  <c r="Y267" i="2"/>
  <c r="X267" i="2"/>
  <c r="BO267" i="2" s="1"/>
  <c r="O267" i="2"/>
  <c r="BO266" i="2"/>
  <c r="BN266" i="2"/>
  <c r="BL266" i="2"/>
  <c r="Y266" i="2"/>
  <c r="Y270" i="2" s="1"/>
  <c r="X266" i="2"/>
  <c r="X270" i="2" s="1"/>
  <c r="X264" i="2"/>
  <c r="W264" i="2"/>
  <c r="W263" i="2"/>
  <c r="BO262" i="2"/>
  <c r="BN262" i="2"/>
  <c r="BL262" i="2"/>
  <c r="Y262" i="2"/>
  <c r="X262" i="2"/>
  <c r="BM262" i="2" s="1"/>
  <c r="BN261" i="2"/>
  <c r="BL261" i="2"/>
  <c r="Y261" i="2"/>
  <c r="Y263" i="2" s="1"/>
  <c r="X261" i="2"/>
  <c r="BO261" i="2" s="1"/>
  <c r="X259" i="2"/>
  <c r="W259" i="2"/>
  <c r="W258" i="2"/>
  <c r="BN257" i="2"/>
  <c r="BM257" i="2"/>
  <c r="BL257" i="2"/>
  <c r="Y257" i="2"/>
  <c r="Y258" i="2" s="1"/>
  <c r="X257" i="2"/>
  <c r="X258" i="2" s="1"/>
  <c r="X254" i="2"/>
  <c r="W254" i="2"/>
  <c r="Y253" i="2"/>
  <c r="W253" i="2"/>
  <c r="BN252" i="2"/>
  <c r="BM252" i="2"/>
  <c r="BL252" i="2"/>
  <c r="Y252" i="2"/>
  <c r="X252" i="2"/>
  <c r="BO252" i="2" s="1"/>
  <c r="BO251" i="2"/>
  <c r="BN251" i="2"/>
  <c r="BM251" i="2"/>
  <c r="BL251" i="2"/>
  <c r="Y251" i="2"/>
  <c r="X251" i="2"/>
  <c r="BN250" i="2"/>
  <c r="BM250" i="2"/>
  <c r="BL250" i="2"/>
  <c r="Y250" i="2"/>
  <c r="X250" i="2"/>
  <c r="X253" i="2" s="1"/>
  <c r="X246" i="2"/>
  <c r="W246" i="2"/>
  <c r="Y245" i="2"/>
  <c r="X245" i="2"/>
  <c r="W245" i="2"/>
  <c r="BO244" i="2"/>
  <c r="BN244" i="2"/>
  <c r="BM244" i="2"/>
  <c r="BL244" i="2"/>
  <c r="Y244" i="2"/>
  <c r="X244" i="2"/>
  <c r="O244" i="2"/>
  <c r="X241" i="2"/>
  <c r="W241" i="2"/>
  <c r="Y240" i="2"/>
  <c r="X240" i="2"/>
  <c r="W240" i="2"/>
  <c r="BO239" i="2"/>
  <c r="BN239" i="2"/>
  <c r="BM239" i="2"/>
  <c r="BL239" i="2"/>
  <c r="Y239" i="2"/>
  <c r="X239" i="2"/>
  <c r="O239" i="2"/>
  <c r="X235" i="2"/>
  <c r="W235" i="2"/>
  <c r="Y234" i="2"/>
  <c r="X234" i="2"/>
  <c r="W234" i="2"/>
  <c r="BO233" i="2"/>
  <c r="BN233" i="2"/>
  <c r="BM233" i="2"/>
  <c r="BL233" i="2"/>
  <c r="Y233" i="2"/>
  <c r="X233" i="2"/>
  <c r="O233" i="2"/>
  <c r="X229" i="2"/>
  <c r="W229" i="2"/>
  <c r="Y228" i="2"/>
  <c r="X228" i="2"/>
  <c r="W228" i="2"/>
  <c r="BO227" i="2"/>
  <c r="BN227" i="2"/>
  <c r="BM227" i="2"/>
  <c r="BL227" i="2"/>
  <c r="Y227" i="2"/>
  <c r="X227" i="2"/>
  <c r="O227" i="2"/>
  <c r="BO226" i="2"/>
  <c r="BN226" i="2"/>
  <c r="BM226" i="2"/>
  <c r="BL226" i="2"/>
  <c r="Y226" i="2"/>
  <c r="X226" i="2"/>
  <c r="O226" i="2"/>
  <c r="X223" i="2"/>
  <c r="W223" i="2"/>
  <c r="Y222" i="2"/>
  <c r="W222" i="2"/>
  <c r="BO221" i="2"/>
  <c r="BN221" i="2"/>
  <c r="BM221" i="2"/>
  <c r="BL221" i="2"/>
  <c r="Y221" i="2"/>
  <c r="X221" i="2"/>
  <c r="X222" i="2" s="1"/>
  <c r="O221" i="2"/>
  <c r="W218" i="2"/>
  <c r="W217" i="2"/>
  <c r="BO216" i="2"/>
  <c r="BN216" i="2"/>
  <c r="BM216" i="2"/>
  <c r="BL216" i="2"/>
  <c r="Y216" i="2"/>
  <c r="X216" i="2"/>
  <c r="O216" i="2"/>
  <c r="BN215" i="2"/>
  <c r="BM215" i="2"/>
  <c r="BL215" i="2"/>
  <c r="Y215" i="2"/>
  <c r="X215" i="2"/>
  <c r="BO215" i="2" s="1"/>
  <c r="O215" i="2"/>
  <c r="BO214" i="2"/>
  <c r="BN214" i="2"/>
  <c r="BL214" i="2"/>
  <c r="Y214" i="2"/>
  <c r="X214" i="2"/>
  <c r="BM214" i="2" s="1"/>
  <c r="O214" i="2"/>
  <c r="BN213" i="2"/>
  <c r="BL213" i="2"/>
  <c r="Y213" i="2"/>
  <c r="Y217" i="2" s="1"/>
  <c r="X213" i="2"/>
  <c r="X218" i="2" s="1"/>
  <c r="O213" i="2"/>
  <c r="W210" i="2"/>
  <c r="W209" i="2"/>
  <c r="BN208" i="2"/>
  <c r="BL208" i="2"/>
  <c r="Y208" i="2"/>
  <c r="X208" i="2"/>
  <c r="BO208" i="2" s="1"/>
  <c r="O208" i="2"/>
  <c r="BN207" i="2"/>
  <c r="BL207" i="2"/>
  <c r="Y207" i="2"/>
  <c r="X207" i="2"/>
  <c r="BO207" i="2" s="1"/>
  <c r="O207" i="2"/>
  <c r="BO206" i="2"/>
  <c r="BN206" i="2"/>
  <c r="BM206" i="2"/>
  <c r="BL206" i="2"/>
  <c r="Y206" i="2"/>
  <c r="X206" i="2"/>
  <c r="O206" i="2"/>
  <c r="BN205" i="2"/>
  <c r="BM205" i="2"/>
  <c r="BL205" i="2"/>
  <c r="Y205" i="2"/>
  <c r="X205" i="2"/>
  <c r="BO205" i="2" s="1"/>
  <c r="O205" i="2"/>
  <c r="BO204" i="2"/>
  <c r="BN204" i="2"/>
  <c r="BM204" i="2"/>
  <c r="BL204" i="2"/>
  <c r="Y204" i="2"/>
  <c r="X204" i="2"/>
  <c r="O204" i="2"/>
  <c r="BN203" i="2"/>
  <c r="BL203" i="2"/>
  <c r="Y203" i="2"/>
  <c r="Y209" i="2" s="1"/>
  <c r="X203" i="2"/>
  <c r="X210" i="2" s="1"/>
  <c r="O203" i="2"/>
  <c r="X200" i="2"/>
  <c r="W200" i="2"/>
  <c r="W199" i="2"/>
  <c r="BN198" i="2"/>
  <c r="BL198" i="2"/>
  <c r="Y198" i="2"/>
  <c r="X198" i="2"/>
  <c r="BO198" i="2" s="1"/>
  <c r="O198" i="2"/>
  <c r="BO197" i="2"/>
  <c r="BN197" i="2"/>
  <c r="BL197" i="2"/>
  <c r="Y197" i="2"/>
  <c r="X197" i="2"/>
  <c r="BM197" i="2" s="1"/>
  <c r="O197" i="2"/>
  <c r="BN196" i="2"/>
  <c r="BL196" i="2"/>
  <c r="Y196" i="2"/>
  <c r="Y199" i="2" s="1"/>
  <c r="X196" i="2"/>
  <c r="X199" i="2" s="1"/>
  <c r="O196" i="2"/>
  <c r="W193" i="2"/>
  <c r="W192" i="2"/>
  <c r="BN191" i="2"/>
  <c r="BL191" i="2"/>
  <c r="Y191" i="2"/>
  <c r="X191" i="2"/>
  <c r="X193" i="2" s="1"/>
  <c r="O191" i="2"/>
  <c r="BO190" i="2"/>
  <c r="BN190" i="2"/>
  <c r="BM190" i="2"/>
  <c r="BL190" i="2"/>
  <c r="Y190" i="2"/>
  <c r="Y192" i="2" s="1"/>
  <c r="X190" i="2"/>
  <c r="O190" i="2"/>
  <c r="X186" i="2"/>
  <c r="W186" i="2"/>
  <c r="Y185" i="2"/>
  <c r="X185" i="2"/>
  <c r="W185" i="2"/>
  <c r="BO184" i="2"/>
  <c r="BN184" i="2"/>
  <c r="BM184" i="2"/>
  <c r="BL184" i="2"/>
  <c r="Y184" i="2"/>
  <c r="X184" i="2"/>
  <c r="O184" i="2"/>
  <c r="X181" i="2"/>
  <c r="W181" i="2"/>
  <c r="Y180" i="2"/>
  <c r="X180" i="2"/>
  <c r="W180" i="2"/>
  <c r="BO179" i="2"/>
  <c r="BN179" i="2"/>
  <c r="BM179" i="2"/>
  <c r="BL179" i="2"/>
  <c r="Y179" i="2"/>
  <c r="X179" i="2"/>
  <c r="O179" i="2"/>
  <c r="X176" i="2"/>
  <c r="W176" i="2"/>
  <c r="Y175" i="2"/>
  <c r="X175" i="2"/>
  <c r="W175" i="2"/>
  <c r="BO174" i="2"/>
  <c r="BN174" i="2"/>
  <c r="BM174" i="2"/>
  <c r="BL174" i="2"/>
  <c r="Y174" i="2"/>
  <c r="X174" i="2"/>
  <c r="O174" i="2"/>
  <c r="X171" i="2"/>
  <c r="W171" i="2"/>
  <c r="Y170" i="2"/>
  <c r="X170" i="2"/>
  <c r="W170" i="2"/>
  <c r="BO169" i="2"/>
  <c r="BN169" i="2"/>
  <c r="BM169" i="2"/>
  <c r="BL169" i="2"/>
  <c r="Y169" i="2"/>
  <c r="X169" i="2"/>
  <c r="O169" i="2"/>
  <c r="BO168" i="2"/>
  <c r="BN168" i="2"/>
  <c r="BM168" i="2"/>
  <c r="BL168" i="2"/>
  <c r="Y168" i="2"/>
  <c r="X168" i="2"/>
  <c r="O168" i="2"/>
  <c r="W164" i="2"/>
  <c r="Y163" i="2"/>
  <c r="W163" i="2"/>
  <c r="BO162" i="2"/>
  <c r="BN162" i="2"/>
  <c r="BM162" i="2"/>
  <c r="BL162" i="2"/>
  <c r="Y162" i="2"/>
  <c r="X162" i="2"/>
  <c r="O162" i="2"/>
  <c r="BN161" i="2"/>
  <c r="BM161" i="2"/>
  <c r="BL161" i="2"/>
  <c r="Y161" i="2"/>
  <c r="X161" i="2"/>
  <c r="BO161" i="2" s="1"/>
  <c r="O161" i="2"/>
  <c r="X159" i="2"/>
  <c r="W159" i="2"/>
  <c r="W158" i="2"/>
  <c r="BN157" i="2"/>
  <c r="BM157" i="2"/>
  <c r="BL157" i="2"/>
  <c r="Y157" i="2"/>
  <c r="X157" i="2"/>
  <c r="BO157" i="2" s="1"/>
  <c r="BO156" i="2"/>
  <c r="BN156" i="2"/>
  <c r="BM156" i="2"/>
  <c r="BL156" i="2"/>
  <c r="Y156" i="2"/>
  <c r="X156" i="2"/>
  <c r="O156" i="2"/>
  <c r="BN155" i="2"/>
  <c r="BL155" i="2"/>
  <c r="Y155" i="2"/>
  <c r="X155" i="2"/>
  <c r="BO155" i="2" s="1"/>
  <c r="BO154" i="2"/>
  <c r="BN154" i="2"/>
  <c r="BL154" i="2"/>
  <c r="Y154" i="2"/>
  <c r="Y158" i="2" s="1"/>
  <c r="X154" i="2"/>
  <c r="BM154" i="2" s="1"/>
  <c r="X151" i="2"/>
  <c r="W151" i="2"/>
  <c r="X150" i="2"/>
  <c r="W150" i="2"/>
  <c r="BO149" i="2"/>
  <c r="BN149" i="2"/>
  <c r="BM149" i="2"/>
  <c r="BL149" i="2"/>
  <c r="Y149" i="2"/>
  <c r="Y150" i="2" s="1"/>
  <c r="X149" i="2"/>
  <c r="O149" i="2"/>
  <c r="X146" i="2"/>
  <c r="W146" i="2"/>
  <c r="W145" i="2"/>
  <c r="BO144" i="2"/>
  <c r="BN144" i="2"/>
  <c r="BM144" i="2"/>
  <c r="BL144" i="2"/>
  <c r="Y144" i="2"/>
  <c r="X144" i="2"/>
  <c r="BN143" i="2"/>
  <c r="BM143" i="2"/>
  <c r="BL143" i="2"/>
  <c r="Y143" i="2"/>
  <c r="Y145" i="2" s="1"/>
  <c r="X143" i="2"/>
  <c r="BO143" i="2" s="1"/>
  <c r="O143" i="2"/>
  <c r="X139" i="2"/>
  <c r="W139" i="2"/>
  <c r="W138" i="2"/>
  <c r="BN137" i="2"/>
  <c r="BM137" i="2"/>
  <c r="BL137" i="2"/>
  <c r="Y137" i="2"/>
  <c r="Y138" i="2" s="1"/>
  <c r="X137" i="2"/>
  <c r="X138" i="2" s="1"/>
  <c r="O137" i="2"/>
  <c r="X134" i="2"/>
  <c r="W134" i="2"/>
  <c r="W133" i="2"/>
  <c r="BN132" i="2"/>
  <c r="BM132" i="2"/>
  <c r="BL132" i="2"/>
  <c r="Y132" i="2"/>
  <c r="X132" i="2"/>
  <c r="BO132" i="2" s="1"/>
  <c r="O132" i="2"/>
  <c r="BO131" i="2"/>
  <c r="BN131" i="2"/>
  <c r="BL131" i="2"/>
  <c r="Y131" i="2"/>
  <c r="Y133" i="2" s="1"/>
  <c r="X131" i="2"/>
  <c r="BM131" i="2" s="1"/>
  <c r="O131" i="2"/>
  <c r="X128" i="2"/>
  <c r="W128" i="2"/>
  <c r="Y127" i="2"/>
  <c r="X127" i="2"/>
  <c r="W127" i="2"/>
  <c r="BO126" i="2"/>
  <c r="BN126" i="2"/>
  <c r="BL126" i="2"/>
  <c r="Y126" i="2"/>
  <c r="X126" i="2"/>
  <c r="BM126" i="2" s="1"/>
  <c r="O126" i="2"/>
  <c r="W123" i="2"/>
  <c r="W122" i="2"/>
  <c r="BO121" i="2"/>
  <c r="BN121" i="2"/>
  <c r="BL121" i="2"/>
  <c r="Y121" i="2"/>
  <c r="X121" i="2"/>
  <c r="BM121" i="2" s="1"/>
  <c r="O121" i="2"/>
  <c r="BN120" i="2"/>
  <c r="BL120" i="2"/>
  <c r="Y120" i="2"/>
  <c r="X120" i="2"/>
  <c r="BO120" i="2" s="1"/>
  <c r="O120" i="2"/>
  <c r="BN119" i="2"/>
  <c r="BL119" i="2"/>
  <c r="Y119" i="2"/>
  <c r="X119" i="2"/>
  <c r="BO119" i="2" s="1"/>
  <c r="O119" i="2"/>
  <c r="BO118" i="2"/>
  <c r="BN118" i="2"/>
  <c r="BM118" i="2"/>
  <c r="BL118" i="2"/>
  <c r="Y118" i="2"/>
  <c r="Y122" i="2" s="1"/>
  <c r="X118" i="2"/>
  <c r="O118" i="2"/>
  <c r="X115" i="2"/>
  <c r="W115" i="2"/>
  <c r="X114" i="2"/>
  <c r="W114" i="2"/>
  <c r="BO113" i="2"/>
  <c r="BN113" i="2"/>
  <c r="BM113" i="2"/>
  <c r="BL113" i="2"/>
  <c r="Y113" i="2"/>
  <c r="Y114" i="2" s="1"/>
  <c r="X113" i="2"/>
  <c r="O113" i="2"/>
  <c r="W110" i="2"/>
  <c r="X109" i="2"/>
  <c r="W109" i="2"/>
  <c r="BO108" i="2"/>
  <c r="BN108" i="2"/>
  <c r="BM108" i="2"/>
  <c r="BL108" i="2"/>
  <c r="Y108" i="2"/>
  <c r="Y109" i="2" s="1"/>
  <c r="X108" i="2"/>
  <c r="O108" i="2"/>
  <c r="BN107" i="2"/>
  <c r="BM107" i="2"/>
  <c r="BL107" i="2"/>
  <c r="Y107" i="2"/>
  <c r="X107" i="2"/>
  <c r="X110" i="2" s="1"/>
  <c r="O107" i="2"/>
  <c r="W104" i="2"/>
  <c r="Y103" i="2"/>
  <c r="W103" i="2"/>
  <c r="BN102" i="2"/>
  <c r="BM102" i="2"/>
  <c r="BL102" i="2"/>
  <c r="Y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Y100" i="2"/>
  <c r="X100" i="2"/>
  <c r="BO100" i="2" s="1"/>
  <c r="O100" i="2"/>
  <c r="BO99" i="2"/>
  <c r="BN99" i="2"/>
  <c r="BL99" i="2"/>
  <c r="Y99" i="2"/>
  <c r="X99" i="2"/>
  <c r="BM99" i="2" s="1"/>
  <c r="O99" i="2"/>
  <c r="BN98" i="2"/>
  <c r="BL98" i="2"/>
  <c r="Y98" i="2"/>
  <c r="X98" i="2"/>
  <c r="X103" i="2" s="1"/>
  <c r="O98" i="2"/>
  <c r="W95" i="2"/>
  <c r="W94" i="2"/>
  <c r="BN93" i="2"/>
  <c r="BL93" i="2"/>
  <c r="Y93" i="2"/>
  <c r="X93" i="2"/>
  <c r="X94" i="2" s="1"/>
  <c r="O93" i="2"/>
  <c r="BO92" i="2"/>
  <c r="BN92" i="2"/>
  <c r="BM92" i="2"/>
  <c r="BL92" i="2"/>
  <c r="Y92" i="2"/>
  <c r="Y94" i="2" s="1"/>
  <c r="X92" i="2"/>
  <c r="O92" i="2"/>
  <c r="BO91" i="2"/>
  <c r="BN91" i="2"/>
  <c r="BM91" i="2"/>
  <c r="BL91" i="2"/>
  <c r="Y91" i="2"/>
  <c r="X91" i="2"/>
  <c r="X95" i="2" s="1"/>
  <c r="O91" i="2"/>
  <c r="W88" i="2"/>
  <c r="W87" i="2"/>
  <c r="BO86" i="2"/>
  <c r="BN86" i="2"/>
  <c r="BM86" i="2"/>
  <c r="BL86" i="2"/>
  <c r="Y86" i="2"/>
  <c r="X86" i="2"/>
  <c r="O86" i="2"/>
  <c r="BN85" i="2"/>
  <c r="BM85" i="2"/>
  <c r="BL85" i="2"/>
  <c r="Y85" i="2"/>
  <c r="X85" i="2"/>
  <c r="BO85" i="2" s="1"/>
  <c r="O85" i="2"/>
  <c r="BO84" i="2"/>
  <c r="BN84" i="2"/>
  <c r="BL84" i="2"/>
  <c r="Y84" i="2"/>
  <c r="X84" i="2"/>
  <c r="BM84" i="2" s="1"/>
  <c r="O84" i="2"/>
  <c r="BN83" i="2"/>
  <c r="BL83" i="2"/>
  <c r="Y83" i="2"/>
  <c r="X83" i="2"/>
  <c r="BO83" i="2" s="1"/>
  <c r="O83" i="2"/>
  <c r="BN82" i="2"/>
  <c r="BL82" i="2"/>
  <c r="Y82" i="2"/>
  <c r="X82" i="2"/>
  <c r="BO82" i="2" s="1"/>
  <c r="O82" i="2"/>
  <c r="BO81" i="2"/>
  <c r="BN81" i="2"/>
  <c r="BM81" i="2"/>
  <c r="BL81" i="2"/>
  <c r="Y81" i="2"/>
  <c r="Y87" i="2" s="1"/>
  <c r="X81" i="2"/>
  <c r="O81" i="2"/>
  <c r="W78" i="2"/>
  <c r="X77" i="2"/>
  <c r="W77" i="2"/>
  <c r="BO76" i="2"/>
  <c r="BN76" i="2"/>
  <c r="BM76" i="2"/>
  <c r="BL76" i="2"/>
  <c r="Y76" i="2"/>
  <c r="Y77" i="2" s="1"/>
  <c r="X76" i="2"/>
  <c r="O76" i="2"/>
  <c r="BN75" i="2"/>
  <c r="BM75" i="2"/>
  <c r="BL75" i="2"/>
  <c r="Y75" i="2"/>
  <c r="X75" i="2"/>
  <c r="X78" i="2" s="1"/>
  <c r="O75" i="2"/>
  <c r="X72" i="2"/>
  <c r="W72" i="2"/>
  <c r="Y71" i="2"/>
  <c r="W71" i="2"/>
  <c r="BN70" i="2"/>
  <c r="BM70" i="2"/>
  <c r="BL70" i="2"/>
  <c r="Y70" i="2"/>
  <c r="X70" i="2"/>
  <c r="X71" i="2" s="1"/>
  <c r="O70" i="2"/>
  <c r="X67" i="2"/>
  <c r="W67" i="2"/>
  <c r="Y66" i="2"/>
  <c r="W66" i="2"/>
  <c r="BN65" i="2"/>
  <c r="BM65" i="2"/>
  <c r="BL65" i="2"/>
  <c r="Y65" i="2"/>
  <c r="X65" i="2"/>
  <c r="BO65" i="2" s="1"/>
  <c r="O65" i="2"/>
  <c r="BO64" i="2"/>
  <c r="BN64" i="2"/>
  <c r="BM64" i="2"/>
  <c r="BL64" i="2"/>
  <c r="Y64" i="2"/>
  <c r="X64" i="2"/>
  <c r="X66" i="2" s="1"/>
  <c r="O64" i="2"/>
  <c r="W61" i="2"/>
  <c r="W60" i="2"/>
  <c r="BO59" i="2"/>
  <c r="BN59" i="2"/>
  <c r="BM59" i="2"/>
  <c r="BL59" i="2"/>
  <c r="Y59" i="2"/>
  <c r="X59" i="2"/>
  <c r="O59" i="2"/>
  <c r="BN58" i="2"/>
  <c r="BL58" i="2"/>
  <c r="Y58" i="2"/>
  <c r="X58" i="2"/>
  <c r="BO58" i="2" s="1"/>
  <c r="O58" i="2"/>
  <c r="BO57" i="2"/>
  <c r="BN57" i="2"/>
  <c r="BL57" i="2"/>
  <c r="Y57" i="2"/>
  <c r="X57" i="2"/>
  <c r="BM57" i="2" s="1"/>
  <c r="O57" i="2"/>
  <c r="BN56" i="2"/>
  <c r="BL56" i="2"/>
  <c r="Y56" i="2"/>
  <c r="X56" i="2"/>
  <c r="X61" i="2" s="1"/>
  <c r="O56" i="2"/>
  <c r="BO55" i="2"/>
  <c r="BN55" i="2"/>
  <c r="BM55" i="2"/>
  <c r="BL55" i="2"/>
  <c r="Y55" i="2"/>
  <c r="Y60" i="2" s="1"/>
  <c r="X55" i="2"/>
  <c r="O55" i="2"/>
  <c r="BO54" i="2"/>
  <c r="BN54" i="2"/>
  <c r="BM54" i="2"/>
  <c r="BL54" i="2"/>
  <c r="Y54" i="2"/>
  <c r="X54" i="2"/>
  <c r="O54" i="2"/>
  <c r="W51" i="2"/>
  <c r="W50" i="2"/>
  <c r="BO49" i="2"/>
  <c r="BN49" i="2"/>
  <c r="BM49" i="2"/>
  <c r="BL49" i="2"/>
  <c r="Y49" i="2"/>
  <c r="X49" i="2"/>
  <c r="O49" i="2"/>
  <c r="BN48" i="2"/>
  <c r="BM48" i="2"/>
  <c r="BL48" i="2"/>
  <c r="Y48" i="2"/>
  <c r="X48" i="2"/>
  <c r="BO48" i="2" s="1"/>
  <c r="O48" i="2"/>
  <c r="BO47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O44" i="2"/>
  <c r="BN44" i="2"/>
  <c r="BM44" i="2"/>
  <c r="BL44" i="2"/>
  <c r="Y44" i="2"/>
  <c r="Y50" i="2" s="1"/>
  <c r="X44" i="2"/>
  <c r="O44" i="2"/>
  <c r="W41" i="2"/>
  <c r="X40" i="2"/>
  <c r="W40" i="2"/>
  <c r="BO39" i="2"/>
  <c r="BN39" i="2"/>
  <c r="BM39" i="2"/>
  <c r="BL39" i="2"/>
  <c r="Y39" i="2"/>
  <c r="Y40" i="2" s="1"/>
  <c r="X39" i="2"/>
  <c r="O39" i="2"/>
  <c r="BN38" i="2"/>
  <c r="BM38" i="2"/>
  <c r="BL38" i="2"/>
  <c r="W299" i="2" s="1"/>
  <c r="Y38" i="2"/>
  <c r="X38" i="2"/>
  <c r="BO38" i="2" s="1"/>
  <c r="O38" i="2"/>
  <c r="BO37" i="2"/>
  <c r="BN37" i="2"/>
  <c r="BM37" i="2"/>
  <c r="BL37" i="2"/>
  <c r="Y37" i="2"/>
  <c r="X37" i="2"/>
  <c r="BN36" i="2"/>
  <c r="BM36" i="2"/>
  <c r="BL36" i="2"/>
  <c r="Y36" i="2"/>
  <c r="X36" i="2"/>
  <c r="BO36" i="2" s="1"/>
  <c r="O36" i="2"/>
  <c r="W33" i="2"/>
  <c r="W32" i="2"/>
  <c r="BN31" i="2"/>
  <c r="BM31" i="2"/>
  <c r="BL31" i="2"/>
  <c r="Y31" i="2"/>
  <c r="X31" i="2"/>
  <c r="BO31" i="2" s="1"/>
  <c r="O31" i="2"/>
  <c r="BO30" i="2"/>
  <c r="BN30" i="2"/>
  <c r="W300" i="2" s="1"/>
  <c r="BL30" i="2"/>
  <c r="Y30" i="2"/>
  <c r="X30" i="2"/>
  <c r="BM30" i="2" s="1"/>
  <c r="O30" i="2"/>
  <c r="BN29" i="2"/>
  <c r="BL29" i="2"/>
  <c r="Y29" i="2"/>
  <c r="X29" i="2"/>
  <c r="BO29" i="2" s="1"/>
  <c r="O29" i="2"/>
  <c r="BN28" i="2"/>
  <c r="BL28" i="2"/>
  <c r="Y28" i="2"/>
  <c r="Y32" i="2" s="1"/>
  <c r="X28" i="2"/>
  <c r="BO28" i="2" s="1"/>
  <c r="O28" i="2"/>
  <c r="W24" i="2"/>
  <c r="W298" i="2" s="1"/>
  <c r="Y23" i="2"/>
  <c r="X23" i="2"/>
  <c r="W23" i="2"/>
  <c r="W302" i="2" s="1"/>
  <c r="BN22" i="2"/>
  <c r="BL22" i="2"/>
  <c r="Y22" i="2"/>
  <c r="X22" i="2"/>
  <c r="BO22" i="2" s="1"/>
  <c r="O22" i="2"/>
  <c r="H10" i="2"/>
  <c r="A9" i="2"/>
  <c r="F9" i="2" s="1"/>
  <c r="D7" i="2"/>
  <c r="P6" i="2"/>
  <c r="O2" i="2"/>
  <c r="H9" i="2" l="1"/>
  <c r="J9" i="2"/>
  <c r="A10" i="2"/>
  <c r="F10" i="2"/>
  <c r="Y303" i="2"/>
  <c r="W301" i="2"/>
  <c r="X104" i="2"/>
  <c r="BM56" i="2"/>
  <c r="BM93" i="2"/>
  <c r="BM98" i="2"/>
  <c r="X122" i="2"/>
  <c r="BM191" i="2"/>
  <c r="BM196" i="2"/>
  <c r="X263" i="2"/>
  <c r="X297" i="2"/>
  <c r="X24" i="2"/>
  <c r="BM29" i="2"/>
  <c r="BM46" i="2"/>
  <c r="X60" i="2"/>
  <c r="BM83" i="2"/>
  <c r="BM120" i="2"/>
  <c r="X145" i="2"/>
  <c r="BM208" i="2"/>
  <c r="BM213" i="2"/>
  <c r="X50" i="2"/>
  <c r="BO56" i="2"/>
  <c r="X300" i="2" s="1"/>
  <c r="BM58" i="2"/>
  <c r="X87" i="2"/>
  <c r="BO93" i="2"/>
  <c r="BO98" i="2"/>
  <c r="BM100" i="2"/>
  <c r="BM155" i="2"/>
  <c r="X163" i="2"/>
  <c r="BO191" i="2"/>
  <c r="BO196" i="2"/>
  <c r="BM198" i="2"/>
  <c r="BM203" i="2"/>
  <c r="X217" i="2"/>
  <c r="BM261" i="2"/>
  <c r="BM267" i="2"/>
  <c r="BM273" i="2"/>
  <c r="BM275" i="2"/>
  <c r="X33" i="2"/>
  <c r="X123" i="2"/>
  <c r="X192" i="2"/>
  <c r="X51" i="2"/>
  <c r="X88" i="2"/>
  <c r="X164" i="2"/>
  <c r="X209" i="2"/>
  <c r="BO257" i="2"/>
  <c r="BM22" i="2"/>
  <c r="BM28" i="2"/>
  <c r="X41" i="2"/>
  <c r="BM45" i="2"/>
  <c r="BO70" i="2"/>
  <c r="BO75" i="2"/>
  <c r="BM82" i="2"/>
  <c r="BO107" i="2"/>
  <c r="BM119" i="2"/>
  <c r="BM207" i="2"/>
  <c r="BO250" i="2"/>
  <c r="BO213" i="2"/>
  <c r="BO203" i="2"/>
  <c r="BO137" i="2"/>
  <c r="X32" i="2"/>
  <c r="X302" i="2" s="1"/>
  <c r="X133" i="2"/>
  <c r="X158" i="2"/>
  <c r="BM266" i="2"/>
  <c r="C311" i="2" l="1"/>
  <c r="B311" i="2"/>
  <c r="A311" i="2"/>
  <c r="X298" i="2"/>
  <c r="X299" i="2"/>
  <c r="X301" i="2" s="1"/>
</calcChain>
</file>

<file path=xl/sharedStrings.xml><?xml version="1.0" encoding="utf-8"?>
<sst xmlns="http://schemas.openxmlformats.org/spreadsheetml/2006/main" count="1700" uniqueCount="438">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</sst>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11"/>
  <sheetViews>
    <sheetView showGridLines="0" tabSelected="1" topLeftCell="F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0" t="s">
        <v>29</v>
      </c>
      <c r="E1" s="390"/>
      <c r="F1" s="390"/>
      <c r="G1" s="14" t="s">
        <v>71</v>
      </c>
      <c r="H1" s="390" t="s">
        <v>50</v>
      </c>
      <c r="I1" s="390"/>
      <c r="J1" s="390"/>
      <c r="K1" s="390"/>
      <c r="L1" s="390"/>
      <c r="M1" s="390"/>
      <c r="N1" s="390"/>
      <c r="O1" s="390"/>
      <c r="P1" s="390"/>
      <c r="Q1" s="391" t="s">
        <v>72</v>
      </c>
      <c r="R1" s="392"/>
      <c r="S1" s="39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3"/>
      <c r="P3" s="393"/>
      <c r="Q3" s="393"/>
      <c r="R3" s="393"/>
      <c r="S3" s="393"/>
      <c r="T3" s="393"/>
      <c r="U3" s="393"/>
      <c r="V3" s="39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2" t="s">
        <v>8</v>
      </c>
      <c r="B5" s="372"/>
      <c r="C5" s="372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76"/>
      <c r="O5" s="27" t="s">
        <v>4</v>
      </c>
      <c r="P5" s="396">
        <v>45453</v>
      </c>
      <c r="Q5" s="396"/>
      <c r="S5" s="397" t="s">
        <v>3</v>
      </c>
      <c r="T5" s="398"/>
      <c r="U5" s="399" t="s">
        <v>410</v>
      </c>
      <c r="V5" s="400"/>
      <c r="AA5" s="60"/>
      <c r="AB5" s="60"/>
      <c r="AC5" s="60"/>
    </row>
    <row r="6" spans="1:30" s="17" customFormat="1" ht="24" customHeight="1" x14ac:dyDescent="0.2">
      <c r="A6" s="372" t="s">
        <v>1</v>
      </c>
      <c r="B6" s="372"/>
      <c r="C6" s="372"/>
      <c r="D6" s="373" t="s">
        <v>417</v>
      </c>
      <c r="E6" s="373"/>
      <c r="F6" s="373"/>
      <c r="G6" s="373"/>
      <c r="H6" s="373"/>
      <c r="I6" s="373"/>
      <c r="J6" s="373"/>
      <c r="K6" s="373"/>
      <c r="L6" s="373"/>
      <c r="M6" s="77"/>
      <c r="O6" s="27" t="s">
        <v>30</v>
      </c>
      <c r="P6" s="374" t="str">
        <f>IF(P5=0," ",CHOOSE(WEEKDAY(P5,2),"Понедельник","Вторник","Среда","Четверг","Пятница","Суббота","Воскресенье"))</f>
        <v>Понедельник</v>
      </c>
      <c r="Q6" s="374"/>
      <c r="S6" s="375" t="s">
        <v>5</v>
      </c>
      <c r="T6" s="376"/>
      <c r="U6" s="377" t="s">
        <v>73</v>
      </c>
      <c r="V6" s="37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3" t="str">
        <f>IFERROR(VLOOKUP(DeliveryAddress,Table,3,0),1)</f>
        <v>3</v>
      </c>
      <c r="E7" s="384"/>
      <c r="F7" s="384"/>
      <c r="G7" s="384"/>
      <c r="H7" s="384"/>
      <c r="I7" s="384"/>
      <c r="J7" s="384"/>
      <c r="K7" s="384"/>
      <c r="L7" s="385"/>
      <c r="M7" s="78"/>
      <c r="O7" s="29"/>
      <c r="P7" s="49"/>
      <c r="Q7" s="49"/>
      <c r="S7" s="375"/>
      <c r="T7" s="376"/>
      <c r="U7" s="379"/>
      <c r="V7" s="380"/>
      <c r="AA7" s="60"/>
      <c r="AB7" s="60"/>
      <c r="AC7" s="60"/>
    </row>
    <row r="8" spans="1:30" s="17" customFormat="1" ht="25.5" customHeight="1" x14ac:dyDescent="0.2">
      <c r="A8" s="386" t="s">
        <v>61</v>
      </c>
      <c r="B8" s="386"/>
      <c r="C8" s="386"/>
      <c r="D8" s="387"/>
      <c r="E8" s="387"/>
      <c r="F8" s="387"/>
      <c r="G8" s="387"/>
      <c r="H8" s="387"/>
      <c r="I8" s="387"/>
      <c r="J8" s="387"/>
      <c r="K8" s="387"/>
      <c r="L8" s="387"/>
      <c r="M8" s="79"/>
      <c r="O8" s="27" t="s">
        <v>11</v>
      </c>
      <c r="P8" s="370">
        <v>0.375</v>
      </c>
      <c r="Q8" s="370"/>
      <c r="S8" s="375"/>
      <c r="T8" s="376"/>
      <c r="U8" s="379"/>
      <c r="V8" s="380"/>
      <c r="AA8" s="60"/>
      <c r="AB8" s="60"/>
      <c r="AC8" s="60"/>
    </row>
    <row r="9" spans="1:30" s="1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363" t="s">
        <v>49</v>
      </c>
      <c r="E9" s="364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74"/>
      <c r="O9" s="31" t="s">
        <v>15</v>
      </c>
      <c r="P9" s="389"/>
      <c r="Q9" s="389"/>
      <c r="S9" s="375"/>
      <c r="T9" s="376"/>
      <c r="U9" s="381"/>
      <c r="V9" s="38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363"/>
      <c r="E10" s="364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365" t="str">
        <f>IFERROR(VLOOKUP($D$10,Proxy,2,FALSE),"")</f>
        <v/>
      </c>
      <c r="I10" s="365"/>
      <c r="J10" s="365"/>
      <c r="K10" s="365"/>
      <c r="L10" s="365"/>
      <c r="M10" s="75"/>
      <c r="O10" s="31" t="s">
        <v>35</v>
      </c>
      <c r="P10" s="366"/>
      <c r="Q10" s="366"/>
      <c r="T10" s="29" t="s">
        <v>12</v>
      </c>
      <c r="U10" s="367" t="s">
        <v>74</v>
      </c>
      <c r="V10" s="36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9"/>
      <c r="Q11" s="369"/>
      <c r="T11" s="29" t="s">
        <v>31</v>
      </c>
      <c r="U11" s="354" t="s">
        <v>58</v>
      </c>
      <c r="V11" s="35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3" t="s">
        <v>75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80"/>
      <c r="O12" s="27" t="s">
        <v>33</v>
      </c>
      <c r="P12" s="370"/>
      <c r="Q12" s="370"/>
      <c r="R12" s="28"/>
      <c r="S12"/>
      <c r="T12" s="29" t="s">
        <v>49</v>
      </c>
      <c r="U12" s="371"/>
      <c r="V12" s="371"/>
      <c r="W12"/>
      <c r="AA12" s="60"/>
      <c r="AB12" s="60"/>
      <c r="AC12" s="60"/>
    </row>
    <row r="13" spans="1:30" s="17" customFormat="1" ht="23.25" customHeight="1" x14ac:dyDescent="0.2">
      <c r="A13" s="353" t="s">
        <v>76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3"/>
      <c r="M13" s="80"/>
      <c r="N13" s="31"/>
      <c r="O13" s="31" t="s">
        <v>34</v>
      </c>
      <c r="P13" s="354"/>
      <c r="Q13" s="35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3" t="s">
        <v>77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5" t="s">
        <v>78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81"/>
      <c r="N15"/>
      <c r="O15" s="356" t="s">
        <v>64</v>
      </c>
      <c r="P15" s="356"/>
      <c r="Q15" s="356"/>
      <c r="R15" s="356"/>
      <c r="S15" s="356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7"/>
      <c r="P16" s="357"/>
      <c r="Q16" s="357"/>
      <c r="R16" s="357"/>
      <c r="S16" s="35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41" t="s">
        <v>62</v>
      </c>
      <c r="B17" s="341" t="s">
        <v>52</v>
      </c>
      <c r="C17" s="359" t="s">
        <v>51</v>
      </c>
      <c r="D17" s="341" t="s">
        <v>53</v>
      </c>
      <c r="E17" s="341"/>
      <c r="F17" s="341" t="s">
        <v>24</v>
      </c>
      <c r="G17" s="341" t="s">
        <v>27</v>
      </c>
      <c r="H17" s="341" t="s">
        <v>25</v>
      </c>
      <c r="I17" s="341" t="s">
        <v>26</v>
      </c>
      <c r="J17" s="360" t="s">
        <v>16</v>
      </c>
      <c r="K17" s="360" t="s">
        <v>69</v>
      </c>
      <c r="L17" s="360" t="s">
        <v>2</v>
      </c>
      <c r="M17" s="360" t="s">
        <v>70</v>
      </c>
      <c r="N17" s="341" t="s">
        <v>28</v>
      </c>
      <c r="O17" s="341" t="s">
        <v>17</v>
      </c>
      <c r="P17" s="341"/>
      <c r="Q17" s="341"/>
      <c r="R17" s="341"/>
      <c r="S17" s="341"/>
      <c r="T17" s="358" t="s">
        <v>59</v>
      </c>
      <c r="U17" s="341"/>
      <c r="V17" s="341" t="s">
        <v>6</v>
      </c>
      <c r="W17" s="341" t="s">
        <v>44</v>
      </c>
      <c r="X17" s="342" t="s">
        <v>57</v>
      </c>
      <c r="Y17" s="341" t="s">
        <v>18</v>
      </c>
      <c r="Z17" s="344" t="s">
        <v>63</v>
      </c>
      <c r="AA17" s="344" t="s">
        <v>19</v>
      </c>
      <c r="AB17" s="345" t="s">
        <v>60</v>
      </c>
      <c r="AC17" s="346"/>
      <c r="AD17" s="347"/>
      <c r="AE17" s="351"/>
      <c r="BB17" s="352" t="s">
        <v>67</v>
      </c>
    </row>
    <row r="18" spans="1:67" ht="14.25" customHeight="1" x14ac:dyDescent="0.2">
      <c r="A18" s="341"/>
      <c r="B18" s="341"/>
      <c r="C18" s="359"/>
      <c r="D18" s="341"/>
      <c r="E18" s="341"/>
      <c r="F18" s="341" t="s">
        <v>20</v>
      </c>
      <c r="G18" s="341" t="s">
        <v>21</v>
      </c>
      <c r="H18" s="341" t="s">
        <v>22</v>
      </c>
      <c r="I18" s="341" t="s">
        <v>22</v>
      </c>
      <c r="J18" s="361"/>
      <c r="K18" s="361"/>
      <c r="L18" s="361"/>
      <c r="M18" s="361"/>
      <c r="N18" s="341"/>
      <c r="O18" s="341"/>
      <c r="P18" s="341"/>
      <c r="Q18" s="341"/>
      <c r="R18" s="341"/>
      <c r="S18" s="341"/>
      <c r="T18" s="36" t="s">
        <v>47</v>
      </c>
      <c r="U18" s="36" t="s">
        <v>46</v>
      </c>
      <c r="V18" s="341"/>
      <c r="W18" s="341"/>
      <c r="X18" s="343"/>
      <c r="Y18" s="341"/>
      <c r="Z18" s="344"/>
      <c r="AA18" s="344"/>
      <c r="AB18" s="348"/>
      <c r="AC18" s="349"/>
      <c r="AD18" s="350"/>
      <c r="AE18" s="351"/>
      <c r="BB18" s="352"/>
    </row>
    <row r="19" spans="1:67" ht="27.75" customHeight="1" x14ac:dyDescent="0.2">
      <c r="A19" s="255" t="s">
        <v>79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55"/>
      <c r="AA19" s="55"/>
    </row>
    <row r="20" spans="1:67" ht="16.5" customHeight="1" x14ac:dyDescent="0.25">
      <c r="A20" s="248" t="s">
        <v>79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66"/>
      <c r="AA20" s="66"/>
    </row>
    <row r="21" spans="1:67" ht="14.25" customHeight="1" x14ac:dyDescent="0.25">
      <c r="A21" s="243" t="s">
        <v>80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07">
        <v>4607111035752</v>
      </c>
      <c r="E22" s="20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9"/>
      <c r="Q22" s="209"/>
      <c r="R22" s="209"/>
      <c r="S22" s="210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6"/>
      <c r="O23" s="212" t="s">
        <v>43</v>
      </c>
      <c r="P23" s="213"/>
      <c r="Q23" s="213"/>
      <c r="R23" s="213"/>
      <c r="S23" s="213"/>
      <c r="T23" s="213"/>
      <c r="U23" s="214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6"/>
      <c r="O24" s="212" t="s">
        <v>43</v>
      </c>
      <c r="P24" s="213"/>
      <c r="Q24" s="213"/>
      <c r="R24" s="213"/>
      <c r="S24" s="213"/>
      <c r="T24" s="213"/>
      <c r="U24" s="214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5" t="s">
        <v>48</v>
      </c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55"/>
      <c r="AA25" s="55"/>
    </row>
    <row r="26" spans="1:67" ht="16.5" customHeight="1" x14ac:dyDescent="0.25">
      <c r="A26" s="248" t="s">
        <v>85</v>
      </c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66"/>
      <c r="AA26" s="66"/>
    </row>
    <row r="27" spans="1:67" ht="14.25" customHeight="1" x14ac:dyDescent="0.25">
      <c r="A27" s="243" t="s">
        <v>86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07">
        <v>4607111036520</v>
      </c>
      <c r="E28" s="20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3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9"/>
      <c r="Q28" s="209"/>
      <c r="R28" s="209"/>
      <c r="S28" s="210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07">
        <v>4607111036605</v>
      </c>
      <c r="E29" s="20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3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9"/>
      <c r="Q29" s="209"/>
      <c r="R29" s="209"/>
      <c r="S29" s="210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07">
        <v>4607111036537</v>
      </c>
      <c r="E30" s="20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3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9"/>
      <c r="Q30" s="209"/>
      <c r="R30" s="209"/>
      <c r="S30" s="210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07">
        <v>4607111036599</v>
      </c>
      <c r="E31" s="20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9"/>
      <c r="Q31" s="209"/>
      <c r="R31" s="209"/>
      <c r="S31" s="210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2" t="s">
        <v>43</v>
      </c>
      <c r="P32" s="213"/>
      <c r="Q32" s="213"/>
      <c r="R32" s="213"/>
      <c r="S32" s="213"/>
      <c r="T32" s="213"/>
      <c r="U32" s="214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6"/>
      <c r="O33" s="212" t="s">
        <v>43</v>
      </c>
      <c r="P33" s="213"/>
      <c r="Q33" s="213"/>
      <c r="R33" s="213"/>
      <c r="S33" s="213"/>
      <c r="T33" s="213"/>
      <c r="U33" s="214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8" t="s">
        <v>97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66"/>
      <c r="AA34" s="66"/>
    </row>
    <row r="35" spans="1:67" ht="14.25" customHeight="1" x14ac:dyDescent="0.25">
      <c r="A35" s="243" t="s">
        <v>80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07">
        <v>4607111036285</v>
      </c>
      <c r="E36" s="20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9"/>
      <c r="Q36" s="209"/>
      <c r="R36" s="209"/>
      <c r="S36" s="210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07">
        <v>4607111036308</v>
      </c>
      <c r="E37" s="20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35" t="s">
        <v>102</v>
      </c>
      <c r="P37" s="209"/>
      <c r="Q37" s="209"/>
      <c r="R37" s="209"/>
      <c r="S37" s="210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07">
        <v>4607111036315</v>
      </c>
      <c r="E38" s="20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9"/>
      <c r="Q38" s="209"/>
      <c r="R38" s="209"/>
      <c r="S38" s="210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07">
        <v>4607111036292</v>
      </c>
      <c r="E39" s="20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9"/>
      <c r="Q39" s="209"/>
      <c r="R39" s="209"/>
      <c r="S39" s="210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6"/>
      <c r="O40" s="212" t="s">
        <v>43</v>
      </c>
      <c r="P40" s="213"/>
      <c r="Q40" s="213"/>
      <c r="R40" s="213"/>
      <c r="S40" s="213"/>
      <c r="T40" s="213"/>
      <c r="U40" s="214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6"/>
      <c r="O41" s="212" t="s">
        <v>43</v>
      </c>
      <c r="P41" s="213"/>
      <c r="Q41" s="213"/>
      <c r="R41" s="213"/>
      <c r="S41" s="213"/>
      <c r="T41" s="213"/>
      <c r="U41" s="214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8" t="s">
        <v>107</v>
      </c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66"/>
      <c r="AA42" s="66"/>
    </row>
    <row r="43" spans="1:67" ht="14.25" customHeight="1" x14ac:dyDescent="0.25">
      <c r="A43" s="243" t="s">
        <v>108</v>
      </c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07">
        <v>4607111038951</v>
      </c>
      <c r="E44" s="20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9"/>
      <c r="Q44" s="209"/>
      <c r="R44" s="209"/>
      <c r="S44" s="210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07">
        <v>4607111037596</v>
      </c>
      <c r="E45" s="20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2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9"/>
      <c r="Q45" s="209"/>
      <c r="R45" s="209"/>
      <c r="S45" s="210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07">
        <v>4607111038579</v>
      </c>
      <c r="E46" s="207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2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9"/>
      <c r="Q46" s="209"/>
      <c r="R46" s="209"/>
      <c r="S46" s="210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07">
        <v>4607111037053</v>
      </c>
      <c r="E47" s="207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9"/>
      <c r="Q47" s="209"/>
      <c r="R47" s="209"/>
      <c r="S47" s="210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07">
        <v>4607111037060</v>
      </c>
      <c r="E48" s="207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3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9"/>
      <c r="Q48" s="209"/>
      <c r="R48" s="209"/>
      <c r="S48" s="210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07">
        <v>4607111038968</v>
      </c>
      <c r="E49" s="207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2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9"/>
      <c r="Q49" s="209"/>
      <c r="R49" s="209"/>
      <c r="S49" s="210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6"/>
      <c r="O50" s="212" t="s">
        <v>43</v>
      </c>
      <c r="P50" s="213"/>
      <c r="Q50" s="213"/>
      <c r="R50" s="213"/>
      <c r="S50" s="213"/>
      <c r="T50" s="213"/>
      <c r="U50" s="214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6"/>
      <c r="O51" s="212" t="s">
        <v>43</v>
      </c>
      <c r="P51" s="213"/>
      <c r="Q51" s="213"/>
      <c r="R51" s="213"/>
      <c r="S51" s="213"/>
      <c r="T51" s="213"/>
      <c r="U51" s="214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8" t="s">
        <v>122</v>
      </c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66"/>
      <c r="AA52" s="66"/>
    </row>
    <row r="53" spans="1:67" ht="14.25" customHeight="1" x14ac:dyDescent="0.25">
      <c r="A53" s="243" t="s">
        <v>80</v>
      </c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07">
        <v>4607111037190</v>
      </c>
      <c r="E54" s="20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2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9"/>
      <c r="Q54" s="209"/>
      <c r="R54" s="209"/>
      <c r="S54" s="210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07">
        <v>4607111037183</v>
      </c>
      <c r="E55" s="20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9"/>
      <c r="Q55" s="209"/>
      <c r="R55" s="209"/>
      <c r="S55" s="210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07">
        <v>4607111037091</v>
      </c>
      <c r="E56" s="207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2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9"/>
      <c r="Q56" s="209"/>
      <c r="R56" s="209"/>
      <c r="S56" s="210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07">
        <v>4607111036902</v>
      </c>
      <c r="E57" s="207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9"/>
      <c r="Q57" s="209"/>
      <c r="R57" s="209"/>
      <c r="S57" s="210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07">
        <v>4607111036858</v>
      </c>
      <c r="E58" s="207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9"/>
      <c r="Q58" s="209"/>
      <c r="R58" s="209"/>
      <c r="S58" s="210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07">
        <v>4607111036889</v>
      </c>
      <c r="E59" s="207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9"/>
      <c r="Q59" s="209"/>
      <c r="R59" s="209"/>
      <c r="S59" s="210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6"/>
      <c r="O60" s="212" t="s">
        <v>43</v>
      </c>
      <c r="P60" s="213"/>
      <c r="Q60" s="213"/>
      <c r="R60" s="213"/>
      <c r="S60" s="213"/>
      <c r="T60" s="213"/>
      <c r="U60" s="214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6"/>
      <c r="O61" s="212" t="s">
        <v>43</v>
      </c>
      <c r="P61" s="213"/>
      <c r="Q61" s="213"/>
      <c r="R61" s="213"/>
      <c r="S61" s="213"/>
      <c r="T61" s="213"/>
      <c r="U61" s="214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8" t="s">
        <v>135</v>
      </c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66"/>
      <c r="AA62" s="66"/>
    </row>
    <row r="63" spans="1:67" ht="14.25" customHeight="1" x14ac:dyDescent="0.25">
      <c r="A63" s="243" t="s">
        <v>80</v>
      </c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07">
        <v>4607111037411</v>
      </c>
      <c r="E64" s="207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9"/>
      <c r="Q64" s="209"/>
      <c r="R64" s="209"/>
      <c r="S64" s="210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07">
        <v>4607111036728</v>
      </c>
      <c r="E65" s="207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9"/>
      <c r="Q65" s="209"/>
      <c r="R65" s="209"/>
      <c r="S65" s="210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6"/>
      <c r="O66" s="212" t="s">
        <v>43</v>
      </c>
      <c r="P66" s="213"/>
      <c r="Q66" s="213"/>
      <c r="R66" s="213"/>
      <c r="S66" s="213"/>
      <c r="T66" s="213"/>
      <c r="U66" s="214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6"/>
      <c r="O67" s="212" t="s">
        <v>43</v>
      </c>
      <c r="P67" s="213"/>
      <c r="Q67" s="213"/>
      <c r="R67" s="213"/>
      <c r="S67" s="213"/>
      <c r="T67" s="213"/>
      <c r="U67" s="214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8" t="s">
        <v>141</v>
      </c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66"/>
      <c r="AA68" s="66"/>
    </row>
    <row r="69" spans="1:67" ht="14.25" customHeight="1" x14ac:dyDescent="0.25">
      <c r="A69" s="243" t="s">
        <v>142</v>
      </c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07">
        <v>4607111033659</v>
      </c>
      <c r="E70" s="207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1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9"/>
      <c r="Q70" s="209"/>
      <c r="R70" s="209"/>
      <c r="S70" s="210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6"/>
      <c r="O71" s="212" t="s">
        <v>43</v>
      </c>
      <c r="P71" s="213"/>
      <c r="Q71" s="213"/>
      <c r="R71" s="213"/>
      <c r="S71" s="213"/>
      <c r="T71" s="213"/>
      <c r="U71" s="214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6"/>
      <c r="O72" s="212" t="s">
        <v>43</v>
      </c>
      <c r="P72" s="213"/>
      <c r="Q72" s="213"/>
      <c r="R72" s="213"/>
      <c r="S72" s="213"/>
      <c r="T72" s="213"/>
      <c r="U72" s="214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8" t="s">
        <v>145</v>
      </c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66"/>
      <c r="AA73" s="66"/>
    </row>
    <row r="74" spans="1:67" ht="14.25" customHeight="1" x14ac:dyDescent="0.25">
      <c r="A74" s="243" t="s">
        <v>146</v>
      </c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07">
        <v>4607111034137</v>
      </c>
      <c r="E75" s="207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1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9"/>
      <c r="Q75" s="209"/>
      <c r="R75" s="209"/>
      <c r="S75" s="210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07">
        <v>4607111034120</v>
      </c>
      <c r="E76" s="207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1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9"/>
      <c r="Q76" s="209"/>
      <c r="R76" s="209"/>
      <c r="S76" s="210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6"/>
      <c r="O77" s="212" t="s">
        <v>43</v>
      </c>
      <c r="P77" s="213"/>
      <c r="Q77" s="213"/>
      <c r="R77" s="213"/>
      <c r="S77" s="213"/>
      <c r="T77" s="213"/>
      <c r="U77" s="214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6"/>
      <c r="O78" s="212" t="s">
        <v>43</v>
      </c>
      <c r="P78" s="213"/>
      <c r="Q78" s="213"/>
      <c r="R78" s="213"/>
      <c r="S78" s="213"/>
      <c r="T78" s="213"/>
      <c r="U78" s="214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8" t="s">
        <v>151</v>
      </c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66"/>
      <c r="AA79" s="66"/>
    </row>
    <row r="80" spans="1:67" ht="14.25" customHeight="1" x14ac:dyDescent="0.25">
      <c r="A80" s="243" t="s">
        <v>142</v>
      </c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07">
        <v>4607111036407</v>
      </c>
      <c r="E81" s="207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1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9"/>
      <c r="Q81" s="209"/>
      <c r="R81" s="209"/>
      <c r="S81" s="210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07">
        <v>4607111033628</v>
      </c>
      <c r="E82" s="20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9"/>
      <c r="Q82" s="209"/>
      <c r="R82" s="209"/>
      <c r="S82" s="210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07">
        <v>4607111033451</v>
      </c>
      <c r="E83" s="207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9"/>
      <c r="Q83" s="209"/>
      <c r="R83" s="209"/>
      <c r="S83" s="210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07">
        <v>4607111035141</v>
      </c>
      <c r="E84" s="207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9"/>
      <c r="Q84" s="209"/>
      <c r="R84" s="209"/>
      <c r="S84" s="210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07">
        <v>4607111035028</v>
      </c>
      <c r="E85" s="207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9"/>
      <c r="Q85" s="209"/>
      <c r="R85" s="209"/>
      <c r="S85" s="210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07">
        <v>4607111033444</v>
      </c>
      <c r="E86" s="207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1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9"/>
      <c r="Q86" s="209"/>
      <c r="R86" s="209"/>
      <c r="S86" s="210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6"/>
      <c r="O87" s="212" t="s">
        <v>43</v>
      </c>
      <c r="P87" s="213"/>
      <c r="Q87" s="213"/>
      <c r="R87" s="213"/>
      <c r="S87" s="213"/>
      <c r="T87" s="213"/>
      <c r="U87" s="214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6"/>
      <c r="O88" s="212" t="s">
        <v>43</v>
      </c>
      <c r="P88" s="213"/>
      <c r="Q88" s="213"/>
      <c r="R88" s="213"/>
      <c r="S88" s="213"/>
      <c r="T88" s="213"/>
      <c r="U88" s="214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8" t="s">
        <v>164</v>
      </c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66"/>
      <c r="AA89" s="66"/>
    </row>
    <row r="90" spans="1:67" ht="14.25" customHeight="1" x14ac:dyDescent="0.25">
      <c r="A90" s="243" t="s">
        <v>164</v>
      </c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07">
        <v>4607025784012</v>
      </c>
      <c r="E91" s="207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9"/>
      <c r="Q91" s="209"/>
      <c r="R91" s="209"/>
      <c r="S91" s="210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07">
        <v>4607025784319</v>
      </c>
      <c r="E92" s="207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9"/>
      <c r="Q92" s="209"/>
      <c r="R92" s="209"/>
      <c r="S92" s="210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07">
        <v>4607111035370</v>
      </c>
      <c r="E93" s="207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9"/>
      <c r="Q93" s="209"/>
      <c r="R93" s="209"/>
      <c r="S93" s="210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6"/>
      <c r="O94" s="212" t="s">
        <v>43</v>
      </c>
      <c r="P94" s="213"/>
      <c r="Q94" s="213"/>
      <c r="R94" s="213"/>
      <c r="S94" s="213"/>
      <c r="T94" s="213"/>
      <c r="U94" s="214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6"/>
      <c r="O95" s="212" t="s">
        <v>43</v>
      </c>
      <c r="P95" s="213"/>
      <c r="Q95" s="213"/>
      <c r="R95" s="213"/>
      <c r="S95" s="213"/>
      <c r="T95" s="213"/>
      <c r="U95" s="214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8" t="s">
        <v>171</v>
      </c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66"/>
      <c r="AA96" s="66"/>
    </row>
    <row r="97" spans="1:67" ht="14.25" customHeight="1" x14ac:dyDescent="0.25">
      <c r="A97" s="243" t="s">
        <v>80</v>
      </c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07">
        <v>4607111033970</v>
      </c>
      <c r="E98" s="207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9"/>
      <c r="Q98" s="209"/>
      <c r="R98" s="209"/>
      <c r="S98" s="210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07">
        <v>4607111034144</v>
      </c>
      <c r="E99" s="207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9"/>
      <c r="Q99" s="209"/>
      <c r="R99" s="209"/>
      <c r="S99" s="210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07">
        <v>4607111033987</v>
      </c>
      <c r="E100" s="207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0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9"/>
      <c r="Q100" s="209"/>
      <c r="R100" s="209"/>
      <c r="S100" s="210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07">
        <v>4607111034151</v>
      </c>
      <c r="E101" s="207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0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9"/>
      <c r="Q101" s="209"/>
      <c r="R101" s="209"/>
      <c r="S101" s="210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4301070958</v>
      </c>
      <c r="D102" s="207">
        <v>4607111038098</v>
      </c>
      <c r="E102" s="207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84</v>
      </c>
      <c r="L102" s="39" t="s">
        <v>83</v>
      </c>
      <c r="M102" s="39"/>
      <c r="N102" s="38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9"/>
      <c r="Q102" s="209"/>
      <c r="R102" s="209"/>
      <c r="S102" s="210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6"/>
      <c r="O103" s="212" t="s">
        <v>43</v>
      </c>
      <c r="P103" s="213"/>
      <c r="Q103" s="213"/>
      <c r="R103" s="213"/>
      <c r="S103" s="213"/>
      <c r="T103" s="213"/>
      <c r="U103" s="214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6"/>
      <c r="O104" s="212" t="s">
        <v>43</v>
      </c>
      <c r="P104" s="213"/>
      <c r="Q104" s="213"/>
      <c r="R104" s="213"/>
      <c r="S104" s="213"/>
      <c r="T104" s="213"/>
      <c r="U104" s="214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48" t="s">
        <v>182</v>
      </c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66"/>
      <c r="AA105" s="66"/>
    </row>
    <row r="106" spans="1:67" ht="14.25" customHeight="1" x14ac:dyDescent="0.25">
      <c r="A106" s="243" t="s">
        <v>142</v>
      </c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67"/>
      <c r="AA106" s="67"/>
    </row>
    <row r="107" spans="1:67" ht="27" customHeight="1" x14ac:dyDescent="0.25">
      <c r="A107" s="64" t="s">
        <v>183</v>
      </c>
      <c r="B107" s="64" t="s">
        <v>184</v>
      </c>
      <c r="C107" s="37">
        <v>4301135162</v>
      </c>
      <c r="D107" s="207">
        <v>4607111034014</v>
      </c>
      <c r="E107" s="207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0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9"/>
      <c r="Q107" s="209"/>
      <c r="R107" s="209"/>
      <c r="S107" s="210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185</v>
      </c>
      <c r="B108" s="64" t="s">
        <v>186</v>
      </c>
      <c r="C108" s="37">
        <v>4301135299</v>
      </c>
      <c r="D108" s="207">
        <v>4607111033994</v>
      </c>
      <c r="E108" s="207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9"/>
      <c r="N108" s="38">
        <v>180</v>
      </c>
      <c r="O108" s="29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9"/>
      <c r="Q108" s="209"/>
      <c r="R108" s="209"/>
      <c r="S108" s="210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89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6"/>
      <c r="O109" s="212" t="s">
        <v>43</v>
      </c>
      <c r="P109" s="213"/>
      <c r="Q109" s="213"/>
      <c r="R109" s="213"/>
      <c r="S109" s="213"/>
      <c r="T109" s="213"/>
      <c r="U109" s="214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6"/>
      <c r="O110" s="212" t="s">
        <v>43</v>
      </c>
      <c r="P110" s="213"/>
      <c r="Q110" s="213"/>
      <c r="R110" s="213"/>
      <c r="S110" s="213"/>
      <c r="T110" s="213"/>
      <c r="U110" s="214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48" t="s">
        <v>187</v>
      </c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66"/>
      <c r="AA111" s="66"/>
    </row>
    <row r="112" spans="1:67" ht="14.25" customHeight="1" x14ac:dyDescent="0.25">
      <c r="A112" s="243" t="s">
        <v>142</v>
      </c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67"/>
      <c r="AA112" s="67"/>
    </row>
    <row r="113" spans="1:67" ht="16.5" customHeight="1" x14ac:dyDescent="0.25">
      <c r="A113" s="64" t="s">
        <v>188</v>
      </c>
      <c r="B113" s="64" t="s">
        <v>189</v>
      </c>
      <c r="C113" s="37">
        <v>4301135112</v>
      </c>
      <c r="D113" s="207">
        <v>4607111034199</v>
      </c>
      <c r="E113" s="207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90</v>
      </c>
      <c r="L113" s="39" t="s">
        <v>83</v>
      </c>
      <c r="M113" s="39"/>
      <c r="N113" s="38">
        <v>180</v>
      </c>
      <c r="O113" s="29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9"/>
      <c r="Q113" s="209"/>
      <c r="R113" s="209"/>
      <c r="S113" s="210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89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6"/>
      <c r="O114" s="212" t="s">
        <v>43</v>
      </c>
      <c r="P114" s="213"/>
      <c r="Q114" s="213"/>
      <c r="R114" s="213"/>
      <c r="S114" s="213"/>
      <c r="T114" s="213"/>
      <c r="U114" s="214"/>
      <c r="V114" s="43" t="s">
        <v>42</v>
      </c>
      <c r="W114" s="44">
        <f>IFERROR(SUM(W113:W113),"0")</f>
        <v>0</v>
      </c>
      <c r="X114" s="44">
        <f>IFERROR(SUM(X113:X113),"0")</f>
        <v>0</v>
      </c>
      <c r="Y114" s="44">
        <f>IFERROR(IF(Y113="",0,Y113),"0")</f>
        <v>0</v>
      </c>
      <c r="Z114" s="68"/>
      <c r="AA114" s="68"/>
    </row>
    <row r="115" spans="1:67" x14ac:dyDescent="0.2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6"/>
      <c r="O115" s="212" t="s">
        <v>43</v>
      </c>
      <c r="P115" s="213"/>
      <c r="Q115" s="213"/>
      <c r="R115" s="213"/>
      <c r="S115" s="213"/>
      <c r="T115" s="213"/>
      <c r="U115" s="214"/>
      <c r="V115" s="43" t="s">
        <v>0</v>
      </c>
      <c r="W115" s="44">
        <f>IFERROR(SUMPRODUCT(W113:W113*H113:H113),"0")</f>
        <v>0</v>
      </c>
      <c r="X115" s="44">
        <f>IFERROR(SUMPRODUCT(X113:X113*H113:H113),"0")</f>
        <v>0</v>
      </c>
      <c r="Y115" s="43"/>
      <c r="Z115" s="68"/>
      <c r="AA115" s="68"/>
    </row>
    <row r="116" spans="1:67" ht="16.5" customHeight="1" x14ac:dyDescent="0.25">
      <c r="A116" s="248" t="s">
        <v>190</v>
      </c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66"/>
      <c r="AA116" s="66"/>
    </row>
    <row r="117" spans="1:67" ht="14.25" customHeight="1" x14ac:dyDescent="0.25">
      <c r="A117" s="243" t="s">
        <v>142</v>
      </c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67"/>
      <c r="AA117" s="67"/>
    </row>
    <row r="118" spans="1:67" ht="27" customHeight="1" x14ac:dyDescent="0.25">
      <c r="A118" s="64" t="s">
        <v>191</v>
      </c>
      <c r="B118" s="64" t="s">
        <v>192</v>
      </c>
      <c r="C118" s="37">
        <v>4301130006</v>
      </c>
      <c r="D118" s="207">
        <v>4607111034670</v>
      </c>
      <c r="E118" s="207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29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9"/>
      <c r="Q118" s="209"/>
      <c r="R118" s="209"/>
      <c r="S118" s="210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193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4301130003</v>
      </c>
      <c r="D119" s="207">
        <v>4607111034687</v>
      </c>
      <c r="E119" s="207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90</v>
      </c>
      <c r="L119" s="39" t="s">
        <v>83</v>
      </c>
      <c r="M119" s="39"/>
      <c r="N119" s="38">
        <v>180</v>
      </c>
      <c r="O119" s="29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9"/>
      <c r="Q119" s="209"/>
      <c r="R119" s="209"/>
      <c r="S119" s="210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193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4301135181</v>
      </c>
      <c r="D120" s="207">
        <v>4607111034380</v>
      </c>
      <c r="E120" s="207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29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9"/>
      <c r="Q120" s="209"/>
      <c r="R120" s="209"/>
      <c r="S120" s="210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198</v>
      </c>
      <c r="B121" s="64" t="s">
        <v>199</v>
      </c>
      <c r="C121" s="37">
        <v>4301135180</v>
      </c>
      <c r="D121" s="207">
        <v>4607111034397</v>
      </c>
      <c r="E121" s="207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90</v>
      </c>
      <c r="L121" s="39" t="s">
        <v>83</v>
      </c>
      <c r="M121" s="39"/>
      <c r="N121" s="38">
        <v>180</v>
      </c>
      <c r="O121" s="29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9"/>
      <c r="Q121" s="209"/>
      <c r="R121" s="209"/>
      <c r="S121" s="210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89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6"/>
      <c r="O122" s="212" t="s">
        <v>43</v>
      </c>
      <c r="P122" s="213"/>
      <c r="Q122" s="213"/>
      <c r="R122" s="213"/>
      <c r="S122" s="213"/>
      <c r="T122" s="213"/>
      <c r="U122" s="214"/>
      <c r="V122" s="43" t="s">
        <v>42</v>
      </c>
      <c r="W122" s="44">
        <f>IFERROR(SUM(W118:W121),"0")</f>
        <v>0</v>
      </c>
      <c r="X122" s="44">
        <f>IFERROR(SUM(X118:X121),"0")</f>
        <v>0</v>
      </c>
      <c r="Y122" s="44">
        <f>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6"/>
      <c r="O123" s="212" t="s">
        <v>43</v>
      </c>
      <c r="P123" s="213"/>
      <c r="Q123" s="213"/>
      <c r="R123" s="213"/>
      <c r="S123" s="213"/>
      <c r="T123" s="213"/>
      <c r="U123" s="214"/>
      <c r="V123" s="43" t="s">
        <v>0</v>
      </c>
      <c r="W123" s="44">
        <f>IFERROR(SUMPRODUCT(W118:W121*H118:H121),"0")</f>
        <v>0</v>
      </c>
      <c r="X123" s="44">
        <f>IFERROR(SUMPRODUCT(X118:X121*H118:H121),"0")</f>
        <v>0</v>
      </c>
      <c r="Y123" s="43"/>
      <c r="Z123" s="68"/>
      <c r="AA123" s="68"/>
    </row>
    <row r="124" spans="1:67" ht="16.5" customHeight="1" x14ac:dyDescent="0.25">
      <c r="A124" s="248" t="s">
        <v>200</v>
      </c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66"/>
      <c r="AA124" s="66"/>
    </row>
    <row r="125" spans="1:67" ht="14.25" customHeight="1" x14ac:dyDescent="0.25">
      <c r="A125" s="243" t="s">
        <v>142</v>
      </c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67"/>
      <c r="AA125" s="67"/>
    </row>
    <row r="126" spans="1:67" ht="27" customHeight="1" x14ac:dyDescent="0.25">
      <c r="A126" s="64" t="s">
        <v>201</v>
      </c>
      <c r="B126" s="64" t="s">
        <v>202</v>
      </c>
      <c r="C126" s="37">
        <v>4301135134</v>
      </c>
      <c r="D126" s="207">
        <v>4607111035806</v>
      </c>
      <c r="E126" s="207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90</v>
      </c>
      <c r="L126" s="39" t="s">
        <v>83</v>
      </c>
      <c r="M126" s="39"/>
      <c r="N126" s="38">
        <v>180</v>
      </c>
      <c r="O126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9"/>
      <c r="Q126" s="209"/>
      <c r="R126" s="209"/>
      <c r="S126" s="210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89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6"/>
      <c r="O127" s="212" t="s">
        <v>43</v>
      </c>
      <c r="P127" s="213"/>
      <c r="Q127" s="213"/>
      <c r="R127" s="213"/>
      <c r="S127" s="213"/>
      <c r="T127" s="213"/>
      <c r="U127" s="214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6"/>
      <c r="O128" s="212" t="s">
        <v>43</v>
      </c>
      <c r="P128" s="213"/>
      <c r="Q128" s="213"/>
      <c r="R128" s="213"/>
      <c r="S128" s="213"/>
      <c r="T128" s="213"/>
      <c r="U128" s="214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48" t="s">
        <v>203</v>
      </c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66"/>
      <c r="AA129" s="66"/>
    </row>
    <row r="130" spans="1:67" ht="14.25" customHeight="1" x14ac:dyDescent="0.25">
      <c r="A130" s="243" t="s">
        <v>204</v>
      </c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67"/>
      <c r="AA130" s="67"/>
    </row>
    <row r="131" spans="1:67" ht="27" customHeight="1" x14ac:dyDescent="0.25">
      <c r="A131" s="64" t="s">
        <v>205</v>
      </c>
      <c r="B131" s="64" t="s">
        <v>206</v>
      </c>
      <c r="C131" s="37">
        <v>4301070768</v>
      </c>
      <c r="D131" s="207">
        <v>4607111035639</v>
      </c>
      <c r="E131" s="207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207</v>
      </c>
      <c r="L131" s="39" t="s">
        <v>83</v>
      </c>
      <c r="M131" s="39"/>
      <c r="N131" s="38">
        <v>180</v>
      </c>
      <c r="O131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9"/>
      <c r="Q131" s="209"/>
      <c r="R131" s="209"/>
      <c r="S131" s="210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208</v>
      </c>
      <c r="B132" s="64" t="s">
        <v>209</v>
      </c>
      <c r="C132" s="37">
        <v>4301070797</v>
      </c>
      <c r="D132" s="207">
        <v>4607111035646</v>
      </c>
      <c r="E132" s="207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210</v>
      </c>
      <c r="L132" s="39" t="s">
        <v>83</v>
      </c>
      <c r="M132" s="39"/>
      <c r="N132" s="38">
        <v>180</v>
      </c>
      <c r="O132" s="2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9"/>
      <c r="Q132" s="209"/>
      <c r="R132" s="209"/>
      <c r="S132" s="210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89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6"/>
      <c r="O133" s="212" t="s">
        <v>43</v>
      </c>
      <c r="P133" s="213"/>
      <c r="Q133" s="213"/>
      <c r="R133" s="213"/>
      <c r="S133" s="213"/>
      <c r="T133" s="213"/>
      <c r="U133" s="214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6"/>
      <c r="O134" s="212" t="s">
        <v>43</v>
      </c>
      <c r="P134" s="213"/>
      <c r="Q134" s="213"/>
      <c r="R134" s="213"/>
      <c r="S134" s="213"/>
      <c r="T134" s="213"/>
      <c r="U134" s="214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48" t="s">
        <v>211</v>
      </c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66"/>
      <c r="AA135" s="66"/>
    </row>
    <row r="136" spans="1:67" ht="14.25" customHeight="1" x14ac:dyDescent="0.25">
      <c r="A136" s="243" t="s">
        <v>142</v>
      </c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67"/>
      <c r="AA136" s="67"/>
    </row>
    <row r="137" spans="1:67" ht="27" customHeight="1" x14ac:dyDescent="0.25">
      <c r="A137" s="64" t="s">
        <v>212</v>
      </c>
      <c r="B137" s="64" t="s">
        <v>213</v>
      </c>
      <c r="C137" s="37">
        <v>4301135133</v>
      </c>
      <c r="D137" s="207">
        <v>4607111036568</v>
      </c>
      <c r="E137" s="207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90</v>
      </c>
      <c r="L137" s="39" t="s">
        <v>83</v>
      </c>
      <c r="M137" s="39"/>
      <c r="N137" s="38">
        <v>180</v>
      </c>
      <c r="O137" s="29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9"/>
      <c r="Q137" s="209"/>
      <c r="R137" s="209"/>
      <c r="S137" s="210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89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6"/>
      <c r="O138" s="212" t="s">
        <v>43</v>
      </c>
      <c r="P138" s="213"/>
      <c r="Q138" s="213"/>
      <c r="R138" s="213"/>
      <c r="S138" s="213"/>
      <c r="T138" s="213"/>
      <c r="U138" s="214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6"/>
      <c r="O139" s="212" t="s">
        <v>43</v>
      </c>
      <c r="P139" s="213"/>
      <c r="Q139" s="213"/>
      <c r="R139" s="213"/>
      <c r="S139" s="213"/>
      <c r="T139" s="213"/>
      <c r="U139" s="214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55" t="s">
        <v>214</v>
      </c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55"/>
      <c r="AA140" s="55"/>
    </row>
    <row r="141" spans="1:67" ht="16.5" customHeight="1" x14ac:dyDescent="0.25">
      <c r="A141" s="248" t="s">
        <v>215</v>
      </c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66"/>
      <c r="AA141" s="66"/>
    </row>
    <row r="142" spans="1:67" ht="14.25" customHeight="1" x14ac:dyDescent="0.25">
      <c r="A142" s="243" t="s">
        <v>142</v>
      </c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67"/>
      <c r="AA142" s="67"/>
    </row>
    <row r="143" spans="1:67" ht="37.5" customHeight="1" x14ac:dyDescent="0.25">
      <c r="A143" s="64" t="s">
        <v>216</v>
      </c>
      <c r="B143" s="64" t="s">
        <v>217</v>
      </c>
      <c r="C143" s="37">
        <v>4301135129</v>
      </c>
      <c r="D143" s="207">
        <v>4607111036841</v>
      </c>
      <c r="E143" s="207"/>
      <c r="F143" s="63">
        <v>3.5</v>
      </c>
      <c r="G143" s="38">
        <v>1</v>
      </c>
      <c r="H143" s="63">
        <v>3.5</v>
      </c>
      <c r="I143" s="63">
        <v>3.6920000000000002</v>
      </c>
      <c r="J143" s="38">
        <v>126</v>
      </c>
      <c r="K143" s="38" t="s">
        <v>90</v>
      </c>
      <c r="L143" s="39" t="s">
        <v>83</v>
      </c>
      <c r="M143" s="39"/>
      <c r="N143" s="38">
        <v>180</v>
      </c>
      <c r="O143" s="28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9"/>
      <c r="Q143" s="209"/>
      <c r="R143" s="209"/>
      <c r="S143" s="210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IFERROR(IF(W143="","",W143*0.00936),"")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ht="16.5" customHeight="1" x14ac:dyDescent="0.25">
      <c r="A144" s="64" t="s">
        <v>218</v>
      </c>
      <c r="B144" s="64" t="s">
        <v>219</v>
      </c>
      <c r="C144" s="37">
        <v>4301135317</v>
      </c>
      <c r="D144" s="207">
        <v>4607111039057</v>
      </c>
      <c r="E144" s="207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138</v>
      </c>
      <c r="L144" s="39" t="s">
        <v>83</v>
      </c>
      <c r="M144" s="39"/>
      <c r="N144" s="38">
        <v>180</v>
      </c>
      <c r="O144" s="289" t="s">
        <v>220</v>
      </c>
      <c r="P144" s="209"/>
      <c r="Q144" s="209"/>
      <c r="R144" s="209"/>
      <c r="S144" s="210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89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6"/>
      <c r="O145" s="212" t="s">
        <v>43</v>
      </c>
      <c r="P145" s="213"/>
      <c r="Q145" s="213"/>
      <c r="R145" s="213"/>
      <c r="S145" s="213"/>
      <c r="T145" s="213"/>
      <c r="U145" s="214"/>
      <c r="V145" s="43" t="s">
        <v>42</v>
      </c>
      <c r="W145" s="44">
        <f>IFERROR(SUM(W143:W144),"0")</f>
        <v>0</v>
      </c>
      <c r="X145" s="44">
        <f>IFERROR(SUM(X143:X144),"0")</f>
        <v>0</v>
      </c>
      <c r="Y145" s="44">
        <f>IFERROR(IF(Y143="",0,Y143),"0")+IFERROR(IF(Y144="",0,Y144),"0")</f>
        <v>0</v>
      </c>
      <c r="Z145" s="68"/>
      <c r="AA145" s="68"/>
    </row>
    <row r="146" spans="1:67" x14ac:dyDescent="0.2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6"/>
      <c r="O146" s="212" t="s">
        <v>43</v>
      </c>
      <c r="P146" s="213"/>
      <c r="Q146" s="213"/>
      <c r="R146" s="213"/>
      <c r="S146" s="213"/>
      <c r="T146" s="213"/>
      <c r="U146" s="214"/>
      <c r="V146" s="43" t="s">
        <v>0</v>
      </c>
      <c r="W146" s="44">
        <f>IFERROR(SUMPRODUCT(W143:W144*H143:H144),"0")</f>
        <v>0</v>
      </c>
      <c r="X146" s="44">
        <f>IFERROR(SUMPRODUCT(X143:X144*H143:H144),"0")</f>
        <v>0</v>
      </c>
      <c r="Y146" s="43"/>
      <c r="Z146" s="68"/>
      <c r="AA146" s="68"/>
    </row>
    <row r="147" spans="1:67" ht="16.5" customHeight="1" x14ac:dyDescent="0.25">
      <c r="A147" s="248" t="s">
        <v>221</v>
      </c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66"/>
      <c r="AA147" s="66"/>
    </row>
    <row r="148" spans="1:67" ht="14.25" customHeight="1" x14ac:dyDescent="0.25">
      <c r="A148" s="243" t="s">
        <v>204</v>
      </c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67"/>
      <c r="AA148" s="67"/>
    </row>
    <row r="149" spans="1:67" ht="16.5" customHeight="1" x14ac:dyDescent="0.25">
      <c r="A149" s="64" t="s">
        <v>222</v>
      </c>
      <c r="B149" s="64" t="s">
        <v>223</v>
      </c>
      <c r="C149" s="37">
        <v>4301071010</v>
      </c>
      <c r="D149" s="207">
        <v>4607111037701</v>
      </c>
      <c r="E149" s="207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84</v>
      </c>
      <c r="L149" s="39" t="s">
        <v>83</v>
      </c>
      <c r="M149" s="39"/>
      <c r="N149" s="38">
        <v>180</v>
      </c>
      <c r="O149" s="28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9"/>
      <c r="Q149" s="209"/>
      <c r="R149" s="209"/>
      <c r="S149" s="210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89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6"/>
      <c r="O150" s="212" t="s">
        <v>43</v>
      </c>
      <c r="P150" s="213"/>
      <c r="Q150" s="213"/>
      <c r="R150" s="213"/>
      <c r="S150" s="213"/>
      <c r="T150" s="213"/>
      <c r="U150" s="214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6"/>
      <c r="O151" s="212" t="s">
        <v>43</v>
      </c>
      <c r="P151" s="213"/>
      <c r="Q151" s="213"/>
      <c r="R151" s="213"/>
      <c r="S151" s="213"/>
      <c r="T151" s="213"/>
      <c r="U151" s="214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48" t="s">
        <v>224</v>
      </c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66"/>
      <c r="AA152" s="66"/>
    </row>
    <row r="153" spans="1:67" ht="14.25" customHeight="1" x14ac:dyDescent="0.25">
      <c r="A153" s="243" t="s">
        <v>80</v>
      </c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67"/>
      <c r="AA153" s="67"/>
    </row>
    <row r="154" spans="1:67" ht="16.5" customHeight="1" x14ac:dyDescent="0.25">
      <c r="A154" s="64" t="s">
        <v>225</v>
      </c>
      <c r="B154" s="64" t="s">
        <v>226</v>
      </c>
      <c r="C154" s="37">
        <v>4301071026</v>
      </c>
      <c r="D154" s="207">
        <v>4607111036384</v>
      </c>
      <c r="E154" s="207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283" t="s">
        <v>227</v>
      </c>
      <c r="P154" s="209"/>
      <c r="Q154" s="209"/>
      <c r="R154" s="209"/>
      <c r="S154" s="210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228</v>
      </c>
      <c r="B155" s="64" t="s">
        <v>229</v>
      </c>
      <c r="C155" s="37">
        <v>4301070956</v>
      </c>
      <c r="D155" s="207">
        <v>4640242180250</v>
      </c>
      <c r="E155" s="207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284" t="s">
        <v>230</v>
      </c>
      <c r="P155" s="209"/>
      <c r="Q155" s="209"/>
      <c r="R155" s="209"/>
      <c r="S155" s="210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4301071028</v>
      </c>
      <c r="D156" s="207">
        <v>4607111036216</v>
      </c>
      <c r="E156" s="207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84</v>
      </c>
      <c r="L156" s="39" t="s">
        <v>83</v>
      </c>
      <c r="M156" s="39"/>
      <c r="N156" s="38">
        <v>180</v>
      </c>
      <c r="O156" s="28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9"/>
      <c r="Q156" s="209"/>
      <c r="R156" s="209"/>
      <c r="S156" s="210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233</v>
      </c>
      <c r="B157" s="64" t="s">
        <v>234</v>
      </c>
      <c r="C157" s="37">
        <v>4301071027</v>
      </c>
      <c r="D157" s="207">
        <v>4607111036278</v>
      </c>
      <c r="E157" s="207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84</v>
      </c>
      <c r="L157" s="39" t="s">
        <v>83</v>
      </c>
      <c r="M157" s="39"/>
      <c r="N157" s="38">
        <v>180</v>
      </c>
      <c r="O157" s="286" t="s">
        <v>235</v>
      </c>
      <c r="P157" s="209"/>
      <c r="Q157" s="209"/>
      <c r="R157" s="209"/>
      <c r="S157" s="210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6"/>
      <c r="O158" s="212" t="s">
        <v>43</v>
      </c>
      <c r="P158" s="213"/>
      <c r="Q158" s="213"/>
      <c r="R158" s="213"/>
      <c r="S158" s="213"/>
      <c r="T158" s="213"/>
      <c r="U158" s="214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6"/>
      <c r="O159" s="212" t="s">
        <v>43</v>
      </c>
      <c r="P159" s="213"/>
      <c r="Q159" s="213"/>
      <c r="R159" s="213"/>
      <c r="S159" s="213"/>
      <c r="T159" s="213"/>
      <c r="U159" s="214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43" t="s">
        <v>236</v>
      </c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67"/>
      <c r="AA160" s="67"/>
    </row>
    <row r="161" spans="1:67" ht="27" customHeight="1" x14ac:dyDescent="0.25">
      <c r="A161" s="64" t="s">
        <v>237</v>
      </c>
      <c r="B161" s="64" t="s">
        <v>238</v>
      </c>
      <c r="C161" s="37">
        <v>4301080153</v>
      </c>
      <c r="D161" s="207">
        <v>4607111036827</v>
      </c>
      <c r="E161" s="207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9"/>
      <c r="Q161" s="209"/>
      <c r="R161" s="209"/>
      <c r="S161" s="210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239</v>
      </c>
      <c r="B162" s="64" t="s">
        <v>240</v>
      </c>
      <c r="C162" s="37">
        <v>4301080154</v>
      </c>
      <c r="D162" s="207">
        <v>4607111036834</v>
      </c>
      <c r="E162" s="207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84</v>
      </c>
      <c r="L162" s="39" t="s">
        <v>83</v>
      </c>
      <c r="M162" s="39"/>
      <c r="N162" s="38">
        <v>90</v>
      </c>
      <c r="O162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9"/>
      <c r="Q162" s="209"/>
      <c r="R162" s="209"/>
      <c r="S162" s="210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6"/>
      <c r="O163" s="212" t="s">
        <v>43</v>
      </c>
      <c r="P163" s="213"/>
      <c r="Q163" s="213"/>
      <c r="R163" s="213"/>
      <c r="S163" s="213"/>
      <c r="T163" s="213"/>
      <c r="U163" s="214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6"/>
      <c r="O164" s="212" t="s">
        <v>43</v>
      </c>
      <c r="P164" s="213"/>
      <c r="Q164" s="213"/>
      <c r="R164" s="213"/>
      <c r="S164" s="213"/>
      <c r="T164" s="213"/>
      <c r="U164" s="214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55" t="s">
        <v>241</v>
      </c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55"/>
      <c r="AA165" s="55"/>
    </row>
    <row r="166" spans="1:67" ht="16.5" customHeight="1" x14ac:dyDescent="0.25">
      <c r="A166" s="248" t="s">
        <v>242</v>
      </c>
      <c r="B166" s="248"/>
      <c r="C166" s="248"/>
      <c r="D166" s="248"/>
      <c r="E166" s="248"/>
      <c r="F166" s="248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66"/>
      <c r="AA166" s="66"/>
    </row>
    <row r="167" spans="1:67" ht="14.25" customHeight="1" x14ac:dyDescent="0.25">
      <c r="A167" s="243" t="s">
        <v>86</v>
      </c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67"/>
      <c r="AA167" s="67"/>
    </row>
    <row r="168" spans="1:67" ht="16.5" customHeight="1" x14ac:dyDescent="0.25">
      <c r="A168" s="64" t="s">
        <v>243</v>
      </c>
      <c r="B168" s="64" t="s">
        <v>244</v>
      </c>
      <c r="C168" s="37">
        <v>4301132097</v>
      </c>
      <c r="D168" s="207">
        <v>4607111035721</v>
      </c>
      <c r="E168" s="207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27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9"/>
      <c r="Q168" s="209"/>
      <c r="R168" s="209"/>
      <c r="S168" s="210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245</v>
      </c>
      <c r="B169" s="64" t="s">
        <v>246</v>
      </c>
      <c r="C169" s="37">
        <v>4301132100</v>
      </c>
      <c r="D169" s="207">
        <v>4607111035691</v>
      </c>
      <c r="E169" s="207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90</v>
      </c>
      <c r="L169" s="39" t="s">
        <v>83</v>
      </c>
      <c r="M169" s="39"/>
      <c r="N169" s="38">
        <v>365</v>
      </c>
      <c r="O169" s="28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9"/>
      <c r="Q169" s="209"/>
      <c r="R169" s="209"/>
      <c r="S169" s="210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89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6"/>
      <c r="O170" s="212" t="s">
        <v>43</v>
      </c>
      <c r="P170" s="213"/>
      <c r="Q170" s="213"/>
      <c r="R170" s="213"/>
      <c r="S170" s="213"/>
      <c r="T170" s="213"/>
      <c r="U170" s="214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6"/>
      <c r="O171" s="212" t="s">
        <v>43</v>
      </c>
      <c r="P171" s="213"/>
      <c r="Q171" s="213"/>
      <c r="R171" s="213"/>
      <c r="S171" s="213"/>
      <c r="T171" s="213"/>
      <c r="U171" s="214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48" t="s">
        <v>247</v>
      </c>
      <c r="B172" s="248"/>
      <c r="C172" s="248"/>
      <c r="D172" s="248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66"/>
      <c r="AA172" s="66"/>
    </row>
    <row r="173" spans="1:67" ht="14.25" customHeight="1" x14ac:dyDescent="0.25">
      <c r="A173" s="243" t="s">
        <v>247</v>
      </c>
      <c r="B173" s="243"/>
      <c r="C173" s="243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67"/>
      <c r="AA173" s="67"/>
    </row>
    <row r="174" spans="1:67" ht="27" customHeight="1" x14ac:dyDescent="0.25">
      <c r="A174" s="64" t="s">
        <v>248</v>
      </c>
      <c r="B174" s="64" t="s">
        <v>249</v>
      </c>
      <c r="C174" s="37">
        <v>4301133002</v>
      </c>
      <c r="D174" s="207">
        <v>4607111035783</v>
      </c>
      <c r="E174" s="207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210</v>
      </c>
      <c r="L174" s="39" t="s">
        <v>83</v>
      </c>
      <c r="M174" s="39"/>
      <c r="N174" s="38">
        <v>180</v>
      </c>
      <c r="O174" s="27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9"/>
      <c r="Q174" s="209"/>
      <c r="R174" s="209"/>
      <c r="S174" s="210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89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6"/>
      <c r="O175" s="212" t="s">
        <v>43</v>
      </c>
      <c r="P175" s="213"/>
      <c r="Q175" s="213"/>
      <c r="R175" s="213"/>
      <c r="S175" s="213"/>
      <c r="T175" s="213"/>
      <c r="U175" s="214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6"/>
      <c r="O176" s="212" t="s">
        <v>43</v>
      </c>
      <c r="P176" s="213"/>
      <c r="Q176" s="213"/>
      <c r="R176" s="213"/>
      <c r="S176" s="213"/>
      <c r="T176" s="213"/>
      <c r="U176" s="214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48" t="s">
        <v>241</v>
      </c>
      <c r="B177" s="248"/>
      <c r="C177" s="248"/>
      <c r="D177" s="248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66"/>
      <c r="AA177" s="66"/>
    </row>
    <row r="178" spans="1:67" ht="14.25" customHeight="1" x14ac:dyDescent="0.25">
      <c r="A178" s="243" t="s">
        <v>250</v>
      </c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67"/>
      <c r="AA178" s="67"/>
    </row>
    <row r="179" spans="1:67" ht="27" customHeight="1" x14ac:dyDescent="0.25">
      <c r="A179" s="64" t="s">
        <v>251</v>
      </c>
      <c r="B179" s="64" t="s">
        <v>252</v>
      </c>
      <c r="C179" s="37">
        <v>4301051319</v>
      </c>
      <c r="D179" s="207">
        <v>4680115881204</v>
      </c>
      <c r="E179" s="207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84</v>
      </c>
      <c r="L179" s="39" t="s">
        <v>254</v>
      </c>
      <c r="M179" s="39"/>
      <c r="N179" s="38">
        <v>365</v>
      </c>
      <c r="O179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9"/>
      <c r="Q179" s="209"/>
      <c r="R179" s="209"/>
      <c r="S179" s="210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253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6"/>
      <c r="O180" s="212" t="s">
        <v>43</v>
      </c>
      <c r="P180" s="213"/>
      <c r="Q180" s="213"/>
      <c r="R180" s="213"/>
      <c r="S180" s="213"/>
      <c r="T180" s="213"/>
      <c r="U180" s="214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6"/>
      <c r="O181" s="212" t="s">
        <v>43</v>
      </c>
      <c r="P181" s="213"/>
      <c r="Q181" s="213"/>
      <c r="R181" s="213"/>
      <c r="S181" s="213"/>
      <c r="T181" s="213"/>
      <c r="U181" s="214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48" t="s">
        <v>255</v>
      </c>
      <c r="B182" s="248"/>
      <c r="C182" s="248"/>
      <c r="D182" s="248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66"/>
      <c r="AA182" s="66"/>
    </row>
    <row r="183" spans="1:67" ht="14.25" customHeight="1" x14ac:dyDescent="0.25">
      <c r="A183" s="243" t="s">
        <v>86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67"/>
      <c r="AA183" s="67"/>
    </row>
    <row r="184" spans="1:67" ht="27" customHeight="1" x14ac:dyDescent="0.25">
      <c r="A184" s="64" t="s">
        <v>256</v>
      </c>
      <c r="B184" s="64" t="s">
        <v>257</v>
      </c>
      <c r="C184" s="37">
        <v>4301132079</v>
      </c>
      <c r="D184" s="207">
        <v>4607111038487</v>
      </c>
      <c r="E184" s="207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90</v>
      </c>
      <c r="L184" s="39" t="s">
        <v>83</v>
      </c>
      <c r="M184" s="39"/>
      <c r="N184" s="38">
        <v>180</v>
      </c>
      <c r="O184" s="27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9"/>
      <c r="Q184" s="209"/>
      <c r="R184" s="209"/>
      <c r="S184" s="210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89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6"/>
      <c r="O185" s="212" t="s">
        <v>43</v>
      </c>
      <c r="P185" s="213"/>
      <c r="Q185" s="213"/>
      <c r="R185" s="213"/>
      <c r="S185" s="213"/>
      <c r="T185" s="213"/>
      <c r="U185" s="214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6"/>
      <c r="O186" s="212" t="s">
        <v>43</v>
      </c>
      <c r="P186" s="213"/>
      <c r="Q186" s="213"/>
      <c r="R186" s="213"/>
      <c r="S186" s="213"/>
      <c r="T186" s="213"/>
      <c r="U186" s="214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55" t="s">
        <v>258</v>
      </c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55"/>
      <c r="AA187" s="55"/>
    </row>
    <row r="188" spans="1:67" ht="16.5" customHeight="1" x14ac:dyDescent="0.25">
      <c r="A188" s="248" t="s">
        <v>259</v>
      </c>
      <c r="B188" s="248"/>
      <c r="C188" s="248"/>
      <c r="D188" s="248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66"/>
      <c r="AA188" s="66"/>
    </row>
    <row r="189" spans="1:67" ht="14.25" customHeight="1" x14ac:dyDescent="0.25">
      <c r="A189" s="243" t="s">
        <v>80</v>
      </c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67"/>
      <c r="AA189" s="67"/>
    </row>
    <row r="190" spans="1:67" ht="16.5" customHeight="1" x14ac:dyDescent="0.25">
      <c r="A190" s="64" t="s">
        <v>260</v>
      </c>
      <c r="B190" s="64" t="s">
        <v>261</v>
      </c>
      <c r="C190" s="37">
        <v>4301070913</v>
      </c>
      <c r="D190" s="207">
        <v>4607111036957</v>
      </c>
      <c r="E190" s="207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27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9"/>
      <c r="Q190" s="209"/>
      <c r="R190" s="209"/>
      <c r="S190" s="210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ht="16.5" customHeight="1" x14ac:dyDescent="0.25">
      <c r="A191" s="64" t="s">
        <v>262</v>
      </c>
      <c r="B191" s="64" t="s">
        <v>263</v>
      </c>
      <c r="C191" s="37">
        <v>4301070912</v>
      </c>
      <c r="D191" s="207">
        <v>4607111037213</v>
      </c>
      <c r="E191" s="207"/>
      <c r="F191" s="63">
        <v>0.4</v>
      </c>
      <c r="G191" s="38">
        <v>8</v>
      </c>
      <c r="H191" s="63">
        <v>3.2</v>
      </c>
      <c r="I191" s="63">
        <v>3.44</v>
      </c>
      <c r="J191" s="38">
        <v>144</v>
      </c>
      <c r="K191" s="38" t="s">
        <v>84</v>
      </c>
      <c r="L191" s="39" t="s">
        <v>83</v>
      </c>
      <c r="M191" s="39"/>
      <c r="N191" s="38">
        <v>180</v>
      </c>
      <c r="O191" s="27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9"/>
      <c r="Q191" s="209"/>
      <c r="R191" s="209"/>
      <c r="S191" s="210"/>
      <c r="T191" s="40" t="s">
        <v>49</v>
      </c>
      <c r="U191" s="40" t="s">
        <v>49</v>
      </c>
      <c r="V191" s="41" t="s">
        <v>42</v>
      </c>
      <c r="W191" s="59">
        <v>0</v>
      </c>
      <c r="X191" s="56">
        <f>IFERROR(IF(W191="","",W191),"")</f>
        <v>0</v>
      </c>
      <c r="Y191" s="42">
        <f>IFERROR(IF(W191="","",W191*0.00866),"")</f>
        <v>0</v>
      </c>
      <c r="Z191" s="69" t="s">
        <v>49</v>
      </c>
      <c r="AA191" s="70" t="s">
        <v>49</v>
      </c>
      <c r="AE191" s="83"/>
      <c r="BB191" s="150" t="s">
        <v>71</v>
      </c>
      <c r="BL191" s="83">
        <f>IFERROR(W191*I191,"0")</f>
        <v>0</v>
      </c>
      <c r="BM191" s="83">
        <f>IFERROR(X191*I191,"0")</f>
        <v>0</v>
      </c>
      <c r="BN191" s="83">
        <f>IFERROR(W191/J191,"0")</f>
        <v>0</v>
      </c>
      <c r="BO191" s="83">
        <f>IFERROR(X191/J191,"0")</f>
        <v>0</v>
      </c>
    </row>
    <row r="192" spans="1:67" x14ac:dyDescent="0.2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6"/>
      <c r="O192" s="212" t="s">
        <v>43</v>
      </c>
      <c r="P192" s="213"/>
      <c r="Q192" s="213"/>
      <c r="R192" s="213"/>
      <c r="S192" s="213"/>
      <c r="T192" s="213"/>
      <c r="U192" s="214"/>
      <c r="V192" s="43" t="s">
        <v>42</v>
      </c>
      <c r="W192" s="44">
        <f>IFERROR(SUM(W190:W191),"0")</f>
        <v>0</v>
      </c>
      <c r="X192" s="44">
        <f>IFERROR(SUM(X190:X191),"0")</f>
        <v>0</v>
      </c>
      <c r="Y192" s="44">
        <f>IFERROR(IF(Y190="",0,Y190),"0")+IFERROR(IF(Y191="",0,Y191),"0")</f>
        <v>0</v>
      </c>
      <c r="Z192" s="68"/>
      <c r="AA192" s="68"/>
    </row>
    <row r="193" spans="1:67" x14ac:dyDescent="0.2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6"/>
      <c r="O193" s="212" t="s">
        <v>43</v>
      </c>
      <c r="P193" s="213"/>
      <c r="Q193" s="213"/>
      <c r="R193" s="213"/>
      <c r="S193" s="213"/>
      <c r="T193" s="213"/>
      <c r="U193" s="214"/>
      <c r="V193" s="43" t="s">
        <v>0</v>
      </c>
      <c r="W193" s="44">
        <f>IFERROR(SUMPRODUCT(W190:W191*H190:H191),"0")</f>
        <v>0</v>
      </c>
      <c r="X193" s="44">
        <f>IFERROR(SUMPRODUCT(X190:X191*H190:H191),"0")</f>
        <v>0</v>
      </c>
      <c r="Y193" s="43"/>
      <c r="Z193" s="68"/>
      <c r="AA193" s="68"/>
    </row>
    <row r="194" spans="1:67" ht="16.5" customHeight="1" x14ac:dyDescent="0.25">
      <c r="A194" s="248" t="s">
        <v>264</v>
      </c>
      <c r="B194" s="248"/>
      <c r="C194" s="248"/>
      <c r="D194" s="248"/>
      <c r="E194" s="248"/>
      <c r="F194" s="248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66"/>
      <c r="AA194" s="66"/>
    </row>
    <row r="195" spans="1:67" ht="14.25" customHeight="1" x14ac:dyDescent="0.25">
      <c r="A195" s="243" t="s">
        <v>80</v>
      </c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67"/>
      <c r="AA195" s="67"/>
    </row>
    <row r="196" spans="1:67" ht="16.5" customHeight="1" x14ac:dyDescent="0.25">
      <c r="A196" s="64" t="s">
        <v>265</v>
      </c>
      <c r="B196" s="64" t="s">
        <v>266</v>
      </c>
      <c r="C196" s="37">
        <v>4301070948</v>
      </c>
      <c r="D196" s="207">
        <v>4607111037022</v>
      </c>
      <c r="E196" s="207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2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9"/>
      <c r="Q196" s="209"/>
      <c r="R196" s="209"/>
      <c r="S196" s="210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4301070990</v>
      </c>
      <c r="D197" s="207">
        <v>4607111038494</v>
      </c>
      <c r="E197" s="207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2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9"/>
      <c r="Q197" s="209"/>
      <c r="R197" s="209"/>
      <c r="S197" s="210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ht="27" customHeight="1" x14ac:dyDescent="0.25">
      <c r="A198" s="64" t="s">
        <v>269</v>
      </c>
      <c r="B198" s="64" t="s">
        <v>270</v>
      </c>
      <c r="C198" s="37">
        <v>4301070966</v>
      </c>
      <c r="D198" s="207">
        <v>4607111038135</v>
      </c>
      <c r="E198" s="207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84</v>
      </c>
      <c r="L198" s="39" t="s">
        <v>83</v>
      </c>
      <c r="M198" s="39"/>
      <c r="N198" s="38">
        <v>180</v>
      </c>
      <c r="O198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9"/>
      <c r="Q198" s="209"/>
      <c r="R198" s="209"/>
      <c r="S198" s="210"/>
      <c r="T198" s="40" t="s">
        <v>49</v>
      </c>
      <c r="U198" s="40" t="s">
        <v>49</v>
      </c>
      <c r="V198" s="41" t="s">
        <v>42</v>
      </c>
      <c r="W198" s="59">
        <v>0</v>
      </c>
      <c r="X198" s="56">
        <f>IFERROR(IF(W198="","",W198),"")</f>
        <v>0</v>
      </c>
      <c r="Y198" s="42">
        <f>IFERROR(IF(W198="","",W198*0.0155),"")</f>
        <v>0</v>
      </c>
      <c r="Z198" s="69" t="s">
        <v>49</v>
      </c>
      <c r="AA198" s="70" t="s">
        <v>49</v>
      </c>
      <c r="AE198" s="83"/>
      <c r="BB198" s="153" t="s">
        <v>71</v>
      </c>
      <c r="BL198" s="83">
        <f>IFERROR(W198*I198,"0")</f>
        <v>0</v>
      </c>
      <c r="BM198" s="83">
        <f>IFERROR(X198*I198,"0")</f>
        <v>0</v>
      </c>
      <c r="BN198" s="83">
        <f>IFERROR(W198/J198,"0")</f>
        <v>0</v>
      </c>
      <c r="BO198" s="83">
        <f>IFERROR(X198/J198,"0")</f>
        <v>0</v>
      </c>
    </row>
    <row r="199" spans="1:67" x14ac:dyDescent="0.2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6"/>
      <c r="O199" s="212" t="s">
        <v>43</v>
      </c>
      <c r="P199" s="213"/>
      <c r="Q199" s="213"/>
      <c r="R199" s="213"/>
      <c r="S199" s="213"/>
      <c r="T199" s="213"/>
      <c r="U199" s="214"/>
      <c r="V199" s="43" t="s">
        <v>42</v>
      </c>
      <c r="W199" s="44">
        <f>IFERROR(SUM(W196:W198),"0")</f>
        <v>0</v>
      </c>
      <c r="X199" s="44">
        <f>IFERROR(SUM(X196:X198),"0")</f>
        <v>0</v>
      </c>
      <c r="Y199" s="44">
        <f>IFERROR(IF(Y196="",0,Y196),"0")+IFERROR(IF(Y197="",0,Y197),"0")+IFERROR(IF(Y198="",0,Y198),"0")</f>
        <v>0</v>
      </c>
      <c r="Z199" s="68"/>
      <c r="AA199" s="68"/>
    </row>
    <row r="200" spans="1:67" x14ac:dyDescent="0.2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6"/>
      <c r="O200" s="212" t="s">
        <v>43</v>
      </c>
      <c r="P200" s="213"/>
      <c r="Q200" s="213"/>
      <c r="R200" s="213"/>
      <c r="S200" s="213"/>
      <c r="T200" s="213"/>
      <c r="U200" s="214"/>
      <c r="V200" s="43" t="s">
        <v>0</v>
      </c>
      <c r="W200" s="44">
        <f>IFERROR(SUMPRODUCT(W196:W198*H196:H198),"0")</f>
        <v>0</v>
      </c>
      <c r="X200" s="44">
        <f>IFERROR(SUMPRODUCT(X196:X198*H196:H198),"0")</f>
        <v>0</v>
      </c>
      <c r="Y200" s="43"/>
      <c r="Z200" s="68"/>
      <c r="AA200" s="68"/>
    </row>
    <row r="201" spans="1:67" ht="16.5" customHeight="1" x14ac:dyDescent="0.25">
      <c r="A201" s="248" t="s">
        <v>271</v>
      </c>
      <c r="B201" s="248"/>
      <c r="C201" s="248"/>
      <c r="D201" s="248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66"/>
      <c r="AA201" s="66"/>
    </row>
    <row r="202" spans="1:67" ht="14.25" customHeight="1" x14ac:dyDescent="0.25">
      <c r="A202" s="243" t="s">
        <v>80</v>
      </c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67"/>
      <c r="AA202" s="67"/>
    </row>
    <row r="203" spans="1:67" ht="27" customHeight="1" x14ac:dyDescent="0.25">
      <c r="A203" s="64" t="s">
        <v>272</v>
      </c>
      <c r="B203" s="64" t="s">
        <v>273</v>
      </c>
      <c r="C203" s="37">
        <v>4301070996</v>
      </c>
      <c r="D203" s="207">
        <v>4607111038654</v>
      </c>
      <c r="E203" s="207"/>
      <c r="F203" s="63">
        <v>0.4</v>
      </c>
      <c r="G203" s="38">
        <v>16</v>
      </c>
      <c r="H203" s="63">
        <v>6.4</v>
      </c>
      <c r="I203" s="63">
        <v>6.63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2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9"/>
      <c r="Q203" s="209"/>
      <c r="R203" s="209"/>
      <c r="S203" s="210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ref="X203:X208" si="18">IFERROR(IF(W203="","",W203),"")</f>
        <v>0</v>
      </c>
      <c r="Y203" s="42">
        <f t="shared" ref="Y203:Y208" si="19">IFERROR(IF(W203="","",W203*0.0155),"")</f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ref="BL203:BL208" si="20">IFERROR(W203*I203,"0")</f>
        <v>0</v>
      </c>
      <c r="BM203" s="83">
        <f t="shared" ref="BM203:BM208" si="21">IFERROR(X203*I203,"0")</f>
        <v>0</v>
      </c>
      <c r="BN203" s="83">
        <f t="shared" ref="BN203:BN208" si="22">IFERROR(W203/J203,"0")</f>
        <v>0</v>
      </c>
      <c r="BO203" s="83">
        <f t="shared" ref="BO203:BO208" si="23">IFERROR(X203/J203,"0")</f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4301070997</v>
      </c>
      <c r="D204" s="207">
        <v>4607111038586</v>
      </c>
      <c r="E204" s="207"/>
      <c r="F204" s="63">
        <v>0.7</v>
      </c>
      <c r="G204" s="38">
        <v>8</v>
      </c>
      <c r="H204" s="63">
        <v>5.6</v>
      </c>
      <c r="I204" s="63">
        <v>5.83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2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9"/>
      <c r="Q204" s="209"/>
      <c r="R204" s="209"/>
      <c r="S204" s="210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4301070962</v>
      </c>
      <c r="D205" s="207">
        <v>4607111038609</v>
      </c>
      <c r="E205" s="207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9"/>
      <c r="Q205" s="209"/>
      <c r="R205" s="209"/>
      <c r="S205" s="210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4301070963</v>
      </c>
      <c r="D206" s="207">
        <v>4607111038630</v>
      </c>
      <c r="E206" s="207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6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9"/>
      <c r="Q206" s="209"/>
      <c r="R206" s="209"/>
      <c r="S206" s="210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4301070959</v>
      </c>
      <c r="D207" s="207">
        <v>4607111038616</v>
      </c>
      <c r="E207" s="207"/>
      <c r="F207" s="63">
        <v>0.4</v>
      </c>
      <c r="G207" s="38">
        <v>16</v>
      </c>
      <c r="H207" s="63">
        <v>6.4</v>
      </c>
      <c r="I207" s="63">
        <v>6.71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6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9"/>
      <c r="Q207" s="209"/>
      <c r="R207" s="209"/>
      <c r="S207" s="210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ht="27" customHeight="1" x14ac:dyDescent="0.25">
      <c r="A208" s="64" t="s">
        <v>282</v>
      </c>
      <c r="B208" s="64" t="s">
        <v>283</v>
      </c>
      <c r="C208" s="37">
        <v>4301070960</v>
      </c>
      <c r="D208" s="207">
        <v>4607111038623</v>
      </c>
      <c r="E208" s="207"/>
      <c r="F208" s="63">
        <v>0.7</v>
      </c>
      <c r="G208" s="38">
        <v>8</v>
      </c>
      <c r="H208" s="63">
        <v>5.6</v>
      </c>
      <c r="I208" s="63">
        <v>5.87</v>
      </c>
      <c r="J208" s="38">
        <v>84</v>
      </c>
      <c r="K208" s="38" t="s">
        <v>84</v>
      </c>
      <c r="L208" s="39" t="s">
        <v>83</v>
      </c>
      <c r="M208" s="39"/>
      <c r="N208" s="38">
        <v>180</v>
      </c>
      <c r="O208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9"/>
      <c r="Q208" s="209"/>
      <c r="R208" s="209"/>
      <c r="S208" s="210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x14ac:dyDescent="0.2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6"/>
      <c r="O209" s="212" t="s">
        <v>43</v>
      </c>
      <c r="P209" s="213"/>
      <c r="Q209" s="213"/>
      <c r="R209" s="213"/>
      <c r="S209" s="213"/>
      <c r="T209" s="213"/>
      <c r="U209" s="214"/>
      <c r="V209" s="43" t="s">
        <v>42</v>
      </c>
      <c r="W209" s="44">
        <f>IFERROR(SUM(W203:W208),"0")</f>
        <v>0</v>
      </c>
      <c r="X209" s="44">
        <f>IFERROR(SUM(X203:X208),"0")</f>
        <v>0</v>
      </c>
      <c r="Y209" s="44">
        <f>IFERROR(IF(Y203="",0,Y203),"0")+IFERROR(IF(Y204="",0,Y204),"0")+IFERROR(IF(Y205="",0,Y205),"0")+IFERROR(IF(Y206="",0,Y206),"0")+IFERROR(IF(Y207="",0,Y207),"0")+IFERROR(IF(Y208="",0,Y208),"0")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6"/>
      <c r="O210" s="212" t="s">
        <v>43</v>
      </c>
      <c r="P210" s="213"/>
      <c r="Q210" s="213"/>
      <c r="R210" s="213"/>
      <c r="S210" s="213"/>
      <c r="T210" s="213"/>
      <c r="U210" s="214"/>
      <c r="V210" s="43" t="s">
        <v>0</v>
      </c>
      <c r="W210" s="44">
        <f>IFERROR(SUMPRODUCT(W203:W208*H203:H208),"0")</f>
        <v>0</v>
      </c>
      <c r="X210" s="44">
        <f>IFERROR(SUMPRODUCT(X203:X208*H203:H208),"0")</f>
        <v>0</v>
      </c>
      <c r="Y210" s="43"/>
      <c r="Z210" s="68"/>
      <c r="AA210" s="68"/>
    </row>
    <row r="211" spans="1:67" ht="16.5" customHeight="1" x14ac:dyDescent="0.25">
      <c r="A211" s="248" t="s">
        <v>284</v>
      </c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66"/>
      <c r="AA211" s="66"/>
    </row>
    <row r="212" spans="1:67" ht="14.25" customHeight="1" x14ac:dyDescent="0.25">
      <c r="A212" s="243" t="s">
        <v>80</v>
      </c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67"/>
      <c r="AA212" s="67"/>
    </row>
    <row r="213" spans="1:67" ht="27" customHeight="1" x14ac:dyDescent="0.25">
      <c r="A213" s="64" t="s">
        <v>285</v>
      </c>
      <c r="B213" s="64" t="s">
        <v>286</v>
      </c>
      <c r="C213" s="37">
        <v>4301070915</v>
      </c>
      <c r="D213" s="207">
        <v>4607111035882</v>
      </c>
      <c r="E213" s="207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9"/>
      <c r="Q213" s="209"/>
      <c r="R213" s="209"/>
      <c r="S213" s="210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4301070921</v>
      </c>
      <c r="D214" s="207">
        <v>4607111035905</v>
      </c>
      <c r="E214" s="207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9"/>
      <c r="Q214" s="209"/>
      <c r="R214" s="209"/>
      <c r="S214" s="210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4301070917</v>
      </c>
      <c r="D215" s="207">
        <v>4607111035912</v>
      </c>
      <c r="E215" s="207"/>
      <c r="F215" s="63">
        <v>0.43</v>
      </c>
      <c r="G215" s="38">
        <v>16</v>
      </c>
      <c r="H215" s="63">
        <v>6.88</v>
      </c>
      <c r="I215" s="63">
        <v>7.19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9"/>
      <c r="Q215" s="209"/>
      <c r="R215" s="209"/>
      <c r="S215" s="210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ht="27" customHeight="1" x14ac:dyDescent="0.25">
      <c r="A216" s="64" t="s">
        <v>291</v>
      </c>
      <c r="B216" s="64" t="s">
        <v>292</v>
      </c>
      <c r="C216" s="37">
        <v>4301070920</v>
      </c>
      <c r="D216" s="207">
        <v>4607111035929</v>
      </c>
      <c r="E216" s="207"/>
      <c r="F216" s="63">
        <v>0.9</v>
      </c>
      <c r="G216" s="38">
        <v>8</v>
      </c>
      <c r="H216" s="63">
        <v>7.2</v>
      </c>
      <c r="I216" s="63">
        <v>7.47</v>
      </c>
      <c r="J216" s="38">
        <v>84</v>
      </c>
      <c r="K216" s="38" t="s">
        <v>84</v>
      </c>
      <c r="L216" s="39" t="s">
        <v>83</v>
      </c>
      <c r="M216" s="39"/>
      <c r="N216" s="38">
        <v>180</v>
      </c>
      <c r="O216" s="2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9"/>
      <c r="Q216" s="209"/>
      <c r="R216" s="209"/>
      <c r="S216" s="210"/>
      <c r="T216" s="40" t="s">
        <v>49</v>
      </c>
      <c r="U216" s="40" t="s">
        <v>49</v>
      </c>
      <c r="V216" s="41" t="s">
        <v>42</v>
      </c>
      <c r="W216" s="59">
        <v>0</v>
      </c>
      <c r="X216" s="56">
        <f>IFERROR(IF(W216="","",W216),"")</f>
        <v>0</v>
      </c>
      <c r="Y216" s="42">
        <f>IFERROR(IF(W216="","",W216*0.0155),"")</f>
        <v>0</v>
      </c>
      <c r="Z216" s="69" t="s">
        <v>49</v>
      </c>
      <c r="AA216" s="70" t="s">
        <v>49</v>
      </c>
      <c r="AE216" s="83"/>
      <c r="BB216" s="163" t="s">
        <v>71</v>
      </c>
      <c r="BL216" s="83">
        <f>IFERROR(W216*I216,"0")</f>
        <v>0</v>
      </c>
      <c r="BM216" s="83">
        <f>IFERROR(X216*I216,"0")</f>
        <v>0</v>
      </c>
      <c r="BN216" s="83">
        <f>IFERROR(W216/J216,"0")</f>
        <v>0</v>
      </c>
      <c r="BO216" s="83">
        <f>IFERROR(X216/J216,"0")</f>
        <v>0</v>
      </c>
    </row>
    <row r="217" spans="1:67" x14ac:dyDescent="0.2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6"/>
      <c r="O217" s="212" t="s">
        <v>43</v>
      </c>
      <c r="P217" s="213"/>
      <c r="Q217" s="213"/>
      <c r="R217" s="213"/>
      <c r="S217" s="213"/>
      <c r="T217" s="213"/>
      <c r="U217" s="214"/>
      <c r="V217" s="43" t="s">
        <v>42</v>
      </c>
      <c r="W217" s="44">
        <f>IFERROR(SUM(W213:W216),"0")</f>
        <v>0</v>
      </c>
      <c r="X217" s="44">
        <f>IFERROR(SUM(X213:X216),"0")</f>
        <v>0</v>
      </c>
      <c r="Y217" s="44">
        <f>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6"/>
      <c r="O218" s="212" t="s">
        <v>43</v>
      </c>
      <c r="P218" s="213"/>
      <c r="Q218" s="213"/>
      <c r="R218" s="213"/>
      <c r="S218" s="213"/>
      <c r="T218" s="213"/>
      <c r="U218" s="214"/>
      <c r="V218" s="43" t="s">
        <v>0</v>
      </c>
      <c r="W218" s="44">
        <f>IFERROR(SUMPRODUCT(W213:W216*H213:H216),"0")</f>
        <v>0</v>
      </c>
      <c r="X218" s="44">
        <f>IFERROR(SUMPRODUCT(X213:X216*H213:H216),"0")</f>
        <v>0</v>
      </c>
      <c r="Y218" s="43"/>
      <c r="Z218" s="68"/>
      <c r="AA218" s="68"/>
    </row>
    <row r="219" spans="1:67" ht="16.5" customHeight="1" x14ac:dyDescent="0.25">
      <c r="A219" s="248" t="s">
        <v>293</v>
      </c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66"/>
      <c r="AA219" s="66"/>
    </row>
    <row r="220" spans="1:67" ht="14.25" customHeight="1" x14ac:dyDescent="0.25">
      <c r="A220" s="243" t="s">
        <v>250</v>
      </c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67"/>
      <c r="AA220" s="67"/>
    </row>
    <row r="221" spans="1:67" ht="27" customHeight="1" x14ac:dyDescent="0.25">
      <c r="A221" s="64" t="s">
        <v>294</v>
      </c>
      <c r="B221" s="64" t="s">
        <v>295</v>
      </c>
      <c r="C221" s="37">
        <v>4301051320</v>
      </c>
      <c r="D221" s="207">
        <v>4680115881334</v>
      </c>
      <c r="E221" s="207"/>
      <c r="F221" s="63">
        <v>0.33</v>
      </c>
      <c r="G221" s="38">
        <v>6</v>
      </c>
      <c r="H221" s="63">
        <v>1.98</v>
      </c>
      <c r="I221" s="63">
        <v>2.27</v>
      </c>
      <c r="J221" s="38">
        <v>156</v>
      </c>
      <c r="K221" s="38" t="s">
        <v>84</v>
      </c>
      <c r="L221" s="39" t="s">
        <v>254</v>
      </c>
      <c r="M221" s="39"/>
      <c r="N221" s="38">
        <v>365</v>
      </c>
      <c r="O221" s="2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9"/>
      <c r="Q221" s="209"/>
      <c r="R221" s="209"/>
      <c r="S221" s="210"/>
      <c r="T221" s="40" t="s">
        <v>49</v>
      </c>
      <c r="U221" s="40" t="s">
        <v>49</v>
      </c>
      <c r="V221" s="41" t="s">
        <v>42</v>
      </c>
      <c r="W221" s="59">
        <v>0</v>
      </c>
      <c r="X221" s="56">
        <f>IFERROR(IF(W221="","",W221),"")</f>
        <v>0</v>
      </c>
      <c r="Y221" s="42">
        <f>IFERROR(IF(W221="","",W221*0.00753),"")</f>
        <v>0</v>
      </c>
      <c r="Z221" s="69" t="s">
        <v>49</v>
      </c>
      <c r="AA221" s="70" t="s">
        <v>49</v>
      </c>
      <c r="AE221" s="83"/>
      <c r="BB221" s="164" t="s">
        <v>253</v>
      </c>
      <c r="BL221" s="83">
        <f>IFERROR(W221*I221,"0")</f>
        <v>0</v>
      </c>
      <c r="BM221" s="83">
        <f>IFERROR(X221*I221,"0")</f>
        <v>0</v>
      </c>
      <c r="BN221" s="83">
        <f>IFERROR(W221/J221,"0")</f>
        <v>0</v>
      </c>
      <c r="BO221" s="83">
        <f>IFERROR(X221/J221,"0")</f>
        <v>0</v>
      </c>
    </row>
    <row r="222" spans="1:67" x14ac:dyDescent="0.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6"/>
      <c r="O222" s="212" t="s">
        <v>43</v>
      </c>
      <c r="P222" s="213"/>
      <c r="Q222" s="213"/>
      <c r="R222" s="213"/>
      <c r="S222" s="213"/>
      <c r="T222" s="213"/>
      <c r="U222" s="214"/>
      <c r="V222" s="43" t="s">
        <v>42</v>
      </c>
      <c r="W222" s="44">
        <f>IFERROR(SUM(W221:W221),"0")</f>
        <v>0</v>
      </c>
      <c r="X222" s="44">
        <f>IFERROR(SUM(X221:X221),"0")</f>
        <v>0</v>
      </c>
      <c r="Y222" s="44">
        <f>IFERROR(IF(Y221="",0,Y221),"0")</f>
        <v>0</v>
      </c>
      <c r="Z222" s="68"/>
      <c r="AA222" s="68"/>
    </row>
    <row r="223" spans="1:67" x14ac:dyDescent="0.2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6"/>
      <c r="O223" s="212" t="s">
        <v>43</v>
      </c>
      <c r="P223" s="213"/>
      <c r="Q223" s="213"/>
      <c r="R223" s="213"/>
      <c r="S223" s="213"/>
      <c r="T223" s="213"/>
      <c r="U223" s="214"/>
      <c r="V223" s="43" t="s">
        <v>0</v>
      </c>
      <c r="W223" s="44">
        <f>IFERROR(SUMPRODUCT(W221:W221*H221:H221),"0")</f>
        <v>0</v>
      </c>
      <c r="X223" s="44">
        <f>IFERROR(SUMPRODUCT(X221:X221*H221:H221),"0")</f>
        <v>0</v>
      </c>
      <c r="Y223" s="43"/>
      <c r="Z223" s="68"/>
      <c r="AA223" s="68"/>
    </row>
    <row r="224" spans="1:67" ht="16.5" customHeight="1" x14ac:dyDescent="0.25">
      <c r="A224" s="248" t="s">
        <v>296</v>
      </c>
      <c r="B224" s="248"/>
      <c r="C224" s="248"/>
      <c r="D224" s="248"/>
      <c r="E224" s="248"/>
      <c r="F224" s="248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66"/>
      <c r="AA224" s="66"/>
    </row>
    <row r="225" spans="1:67" ht="14.25" customHeight="1" x14ac:dyDescent="0.25">
      <c r="A225" s="243" t="s">
        <v>80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67"/>
      <c r="AA225" s="67"/>
    </row>
    <row r="226" spans="1:67" ht="16.5" customHeight="1" x14ac:dyDescent="0.25">
      <c r="A226" s="64" t="s">
        <v>297</v>
      </c>
      <c r="B226" s="64" t="s">
        <v>298</v>
      </c>
      <c r="C226" s="37">
        <v>4301070874</v>
      </c>
      <c r="D226" s="207">
        <v>4607111035332</v>
      </c>
      <c r="E226" s="207"/>
      <c r="F226" s="63">
        <v>0.43</v>
      </c>
      <c r="G226" s="38">
        <v>16</v>
      </c>
      <c r="H226" s="63">
        <v>6.88</v>
      </c>
      <c r="I226" s="63">
        <v>7.2060000000000004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26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9"/>
      <c r="Q226" s="209"/>
      <c r="R226" s="209"/>
      <c r="S226" s="210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ht="16.5" customHeight="1" x14ac:dyDescent="0.25">
      <c r="A227" s="64" t="s">
        <v>299</v>
      </c>
      <c r="B227" s="64" t="s">
        <v>300</v>
      </c>
      <c r="C227" s="37">
        <v>4301071000</v>
      </c>
      <c r="D227" s="207">
        <v>4607111038708</v>
      </c>
      <c r="E227" s="207"/>
      <c r="F227" s="63">
        <v>0.8</v>
      </c>
      <c r="G227" s="38">
        <v>8</v>
      </c>
      <c r="H227" s="63">
        <v>6.4</v>
      </c>
      <c r="I227" s="63">
        <v>6.67</v>
      </c>
      <c r="J227" s="38">
        <v>84</v>
      </c>
      <c r="K227" s="38" t="s">
        <v>84</v>
      </c>
      <c r="L227" s="39" t="s">
        <v>83</v>
      </c>
      <c r="M227" s="39"/>
      <c r="N227" s="38">
        <v>180</v>
      </c>
      <c r="O227" s="2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9"/>
      <c r="Q227" s="209"/>
      <c r="R227" s="209"/>
      <c r="S227" s="210"/>
      <c r="T227" s="40" t="s">
        <v>49</v>
      </c>
      <c r="U227" s="40" t="s">
        <v>49</v>
      </c>
      <c r="V227" s="41" t="s">
        <v>42</v>
      </c>
      <c r="W227" s="59">
        <v>0</v>
      </c>
      <c r="X227" s="56">
        <f>IFERROR(IF(W227="","",W227),"")</f>
        <v>0</v>
      </c>
      <c r="Y227" s="42">
        <f>IFERROR(IF(W227="","",W227*0.0155),"")</f>
        <v>0</v>
      </c>
      <c r="Z227" s="69" t="s">
        <v>49</v>
      </c>
      <c r="AA227" s="70" t="s">
        <v>49</v>
      </c>
      <c r="AE227" s="83"/>
      <c r="BB227" s="166" t="s">
        <v>71</v>
      </c>
      <c r="BL227" s="83">
        <f>IFERROR(W227*I227,"0")</f>
        <v>0</v>
      </c>
      <c r="BM227" s="83">
        <f>IFERROR(X227*I227,"0")</f>
        <v>0</v>
      </c>
      <c r="BN227" s="83">
        <f>IFERROR(W227/J227,"0")</f>
        <v>0</v>
      </c>
      <c r="BO227" s="83">
        <f>IFERROR(X227/J227,"0")</f>
        <v>0</v>
      </c>
    </row>
    <row r="228" spans="1:67" x14ac:dyDescent="0.2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6"/>
      <c r="O228" s="212" t="s">
        <v>43</v>
      </c>
      <c r="P228" s="213"/>
      <c r="Q228" s="213"/>
      <c r="R228" s="213"/>
      <c r="S228" s="213"/>
      <c r="T228" s="213"/>
      <c r="U228" s="214"/>
      <c r="V228" s="43" t="s">
        <v>42</v>
      </c>
      <c r="W228" s="44">
        <f>IFERROR(SUM(W226:W227),"0")</f>
        <v>0</v>
      </c>
      <c r="X228" s="44">
        <f>IFERROR(SUM(X226:X227),"0")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6"/>
      <c r="O229" s="212" t="s">
        <v>43</v>
      </c>
      <c r="P229" s="213"/>
      <c r="Q229" s="213"/>
      <c r="R229" s="213"/>
      <c r="S229" s="213"/>
      <c r="T229" s="213"/>
      <c r="U229" s="214"/>
      <c r="V229" s="43" t="s">
        <v>0</v>
      </c>
      <c r="W229" s="44">
        <f>IFERROR(SUMPRODUCT(W226:W227*H226:H227),"0")</f>
        <v>0</v>
      </c>
      <c r="X229" s="44">
        <f>IFERROR(SUMPRODUCT(X226:X227*H226:H227),"0")</f>
        <v>0</v>
      </c>
      <c r="Y229" s="43"/>
      <c r="Z229" s="68"/>
      <c r="AA229" s="68"/>
    </row>
    <row r="230" spans="1:67" ht="27.75" customHeight="1" x14ac:dyDescent="0.2">
      <c r="A230" s="255" t="s">
        <v>301</v>
      </c>
      <c r="B230" s="255"/>
      <c r="C230" s="255"/>
      <c r="D230" s="255"/>
      <c r="E230" s="255"/>
      <c r="F230" s="255"/>
      <c r="G230" s="255"/>
      <c r="H230" s="255"/>
      <c r="I230" s="255"/>
      <c r="J230" s="255"/>
      <c r="K230" s="255"/>
      <c r="L230" s="255"/>
      <c r="M230" s="255"/>
      <c r="N230" s="255"/>
      <c r="O230" s="255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55"/>
      <c r="AA230" s="55"/>
    </row>
    <row r="231" spans="1:67" ht="16.5" customHeight="1" x14ac:dyDescent="0.25">
      <c r="A231" s="248" t="s">
        <v>302</v>
      </c>
      <c r="B231" s="248"/>
      <c r="C231" s="248"/>
      <c r="D231" s="248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66"/>
      <c r="AA231" s="66"/>
    </row>
    <row r="232" spans="1:67" ht="14.25" customHeight="1" x14ac:dyDescent="0.25">
      <c r="A232" s="243" t="s">
        <v>80</v>
      </c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67"/>
      <c r="AA232" s="67"/>
    </row>
    <row r="233" spans="1:67" ht="27" customHeight="1" x14ac:dyDescent="0.25">
      <c r="A233" s="64" t="s">
        <v>303</v>
      </c>
      <c r="B233" s="64" t="s">
        <v>304</v>
      </c>
      <c r="C233" s="37">
        <v>4301070941</v>
      </c>
      <c r="D233" s="207">
        <v>4607111036162</v>
      </c>
      <c r="E233" s="207"/>
      <c r="F233" s="63">
        <v>0.8</v>
      </c>
      <c r="G233" s="38">
        <v>8</v>
      </c>
      <c r="H233" s="63">
        <v>6.4</v>
      </c>
      <c r="I233" s="63">
        <v>6.6811999999999996</v>
      </c>
      <c r="J233" s="38">
        <v>84</v>
      </c>
      <c r="K233" s="38" t="s">
        <v>84</v>
      </c>
      <c r="L233" s="39" t="s">
        <v>83</v>
      </c>
      <c r="M233" s="39"/>
      <c r="N233" s="38">
        <v>90</v>
      </c>
      <c r="O233" s="25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9"/>
      <c r="Q233" s="209"/>
      <c r="R233" s="209"/>
      <c r="S233" s="210"/>
      <c r="T233" s="40" t="s">
        <v>49</v>
      </c>
      <c r="U233" s="40" t="s">
        <v>49</v>
      </c>
      <c r="V233" s="41" t="s">
        <v>42</v>
      </c>
      <c r="W233" s="59">
        <v>0</v>
      </c>
      <c r="X233" s="56">
        <f>IFERROR(IF(W233="","",W233),"")</f>
        <v>0</v>
      </c>
      <c r="Y233" s="42">
        <f>IFERROR(IF(W233="","",W233*0.0155),"")</f>
        <v>0</v>
      </c>
      <c r="Z233" s="69" t="s">
        <v>49</v>
      </c>
      <c r="AA233" s="70" t="s">
        <v>49</v>
      </c>
      <c r="AE233" s="83"/>
      <c r="BB233" s="167" t="s">
        <v>71</v>
      </c>
      <c r="BL233" s="83">
        <f>IFERROR(W233*I233,"0")</f>
        <v>0</v>
      </c>
      <c r="BM233" s="83">
        <f>IFERROR(X233*I233,"0")</f>
        <v>0</v>
      </c>
      <c r="BN233" s="83">
        <f>IFERROR(W233/J233,"0")</f>
        <v>0</v>
      </c>
      <c r="BO233" s="83">
        <f>IFERROR(X233/J233,"0")</f>
        <v>0</v>
      </c>
    </row>
    <row r="234" spans="1:67" x14ac:dyDescent="0.2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6"/>
      <c r="O234" s="212" t="s">
        <v>43</v>
      </c>
      <c r="P234" s="213"/>
      <c r="Q234" s="213"/>
      <c r="R234" s="213"/>
      <c r="S234" s="213"/>
      <c r="T234" s="213"/>
      <c r="U234" s="214"/>
      <c r="V234" s="43" t="s">
        <v>42</v>
      </c>
      <c r="W234" s="44">
        <f>IFERROR(SUM(W233:W233),"0")</f>
        <v>0</v>
      </c>
      <c r="X234" s="44">
        <f>IFERROR(SUM(X233:X233),"0")</f>
        <v>0</v>
      </c>
      <c r="Y234" s="44">
        <f>IFERROR(IF(Y233="",0,Y233),"0")</f>
        <v>0</v>
      </c>
      <c r="Z234" s="68"/>
      <c r="AA234" s="68"/>
    </row>
    <row r="235" spans="1:67" x14ac:dyDescent="0.2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6"/>
      <c r="O235" s="212" t="s">
        <v>43</v>
      </c>
      <c r="P235" s="213"/>
      <c r="Q235" s="213"/>
      <c r="R235" s="213"/>
      <c r="S235" s="213"/>
      <c r="T235" s="213"/>
      <c r="U235" s="214"/>
      <c r="V235" s="43" t="s">
        <v>0</v>
      </c>
      <c r="W235" s="44">
        <f>IFERROR(SUMPRODUCT(W233:W233*H233:H233),"0")</f>
        <v>0</v>
      </c>
      <c r="X235" s="44">
        <f>IFERROR(SUMPRODUCT(X233:X233*H233:H233),"0")</f>
        <v>0</v>
      </c>
      <c r="Y235" s="43"/>
      <c r="Z235" s="68"/>
      <c r="AA235" s="68"/>
    </row>
    <row r="236" spans="1:67" ht="27.75" customHeight="1" x14ac:dyDescent="0.2">
      <c r="A236" s="255" t="s">
        <v>305</v>
      </c>
      <c r="B236" s="255"/>
      <c r="C236" s="255"/>
      <c r="D236" s="255"/>
      <c r="E236" s="255"/>
      <c r="F236" s="255"/>
      <c r="G236" s="255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255"/>
      <c r="S236" s="255"/>
      <c r="T236" s="255"/>
      <c r="U236" s="255"/>
      <c r="V236" s="255"/>
      <c r="W236" s="255"/>
      <c r="X236" s="255"/>
      <c r="Y236" s="255"/>
      <c r="Z236" s="55"/>
      <c r="AA236" s="55"/>
    </row>
    <row r="237" spans="1:67" ht="16.5" customHeight="1" x14ac:dyDescent="0.25">
      <c r="A237" s="248" t="s">
        <v>306</v>
      </c>
      <c r="B237" s="248"/>
      <c r="C237" s="248"/>
      <c r="D237" s="248"/>
      <c r="E237" s="248"/>
      <c r="F237" s="248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66"/>
      <c r="AA237" s="66"/>
    </row>
    <row r="238" spans="1:67" ht="14.25" customHeight="1" x14ac:dyDescent="0.25">
      <c r="A238" s="243" t="s">
        <v>80</v>
      </c>
      <c r="B238" s="243"/>
      <c r="C238" s="243"/>
      <c r="D238" s="243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67"/>
      <c r="AA238" s="67"/>
    </row>
    <row r="239" spans="1:67" ht="27" customHeight="1" x14ac:dyDescent="0.25">
      <c r="A239" s="64" t="s">
        <v>307</v>
      </c>
      <c r="B239" s="64" t="s">
        <v>308</v>
      </c>
      <c r="C239" s="37">
        <v>4301070965</v>
      </c>
      <c r="D239" s="207">
        <v>4607111035899</v>
      </c>
      <c r="E239" s="207"/>
      <c r="F239" s="63">
        <v>1</v>
      </c>
      <c r="G239" s="38">
        <v>5</v>
      </c>
      <c r="H239" s="63">
        <v>5</v>
      </c>
      <c r="I239" s="63">
        <v>5.2619999999999996</v>
      </c>
      <c r="J239" s="38">
        <v>84</v>
      </c>
      <c r="K239" s="38" t="s">
        <v>84</v>
      </c>
      <c r="L239" s="39" t="s">
        <v>83</v>
      </c>
      <c r="M239" s="39"/>
      <c r="N239" s="38">
        <v>180</v>
      </c>
      <c r="O239" s="2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9"/>
      <c r="Q239" s="209"/>
      <c r="R239" s="209"/>
      <c r="S239" s="210"/>
      <c r="T239" s="40" t="s">
        <v>49</v>
      </c>
      <c r="U239" s="40" t="s">
        <v>49</v>
      </c>
      <c r="V239" s="41" t="s">
        <v>42</v>
      </c>
      <c r="W239" s="59">
        <v>0</v>
      </c>
      <c r="X239" s="56">
        <f>IFERROR(IF(W239="","",W239),"")</f>
        <v>0</v>
      </c>
      <c r="Y239" s="42">
        <f>IFERROR(IF(W239="","",W239*0.0155),"")</f>
        <v>0</v>
      </c>
      <c r="Z239" s="69" t="s">
        <v>49</v>
      </c>
      <c r="AA239" s="70" t="s">
        <v>49</v>
      </c>
      <c r="AE239" s="83"/>
      <c r="BB239" s="168" t="s">
        <v>71</v>
      </c>
      <c r="BL239" s="83">
        <f>IFERROR(W239*I239,"0")</f>
        <v>0</v>
      </c>
      <c r="BM239" s="83">
        <f>IFERROR(X239*I239,"0")</f>
        <v>0</v>
      </c>
      <c r="BN239" s="83">
        <f>IFERROR(W239/J239,"0")</f>
        <v>0</v>
      </c>
      <c r="BO239" s="83">
        <f>IFERROR(X239/J239,"0")</f>
        <v>0</v>
      </c>
    </row>
    <row r="240" spans="1:67" x14ac:dyDescent="0.2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6"/>
      <c r="O240" s="212" t="s">
        <v>43</v>
      </c>
      <c r="P240" s="213"/>
      <c r="Q240" s="213"/>
      <c r="R240" s="213"/>
      <c r="S240" s="213"/>
      <c r="T240" s="213"/>
      <c r="U240" s="214"/>
      <c r="V240" s="43" t="s">
        <v>42</v>
      </c>
      <c r="W240" s="44">
        <f>IFERROR(SUM(W239:W239),"0")</f>
        <v>0</v>
      </c>
      <c r="X240" s="44">
        <f>IFERROR(SUM(X239:X239),"0")</f>
        <v>0</v>
      </c>
      <c r="Y240" s="44">
        <f>IFERROR(IF(Y239="",0,Y239),"0")</f>
        <v>0</v>
      </c>
      <c r="Z240" s="68"/>
      <c r="AA240" s="68"/>
    </row>
    <row r="241" spans="1:67" x14ac:dyDescent="0.2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6"/>
      <c r="O241" s="212" t="s">
        <v>43</v>
      </c>
      <c r="P241" s="213"/>
      <c r="Q241" s="213"/>
      <c r="R241" s="213"/>
      <c r="S241" s="213"/>
      <c r="T241" s="213"/>
      <c r="U241" s="214"/>
      <c r="V241" s="43" t="s">
        <v>0</v>
      </c>
      <c r="W241" s="44">
        <f>IFERROR(SUMPRODUCT(W239:W239*H239:H239),"0")</f>
        <v>0</v>
      </c>
      <c r="X241" s="44">
        <f>IFERROR(SUMPRODUCT(X239:X239*H239:H239),"0")</f>
        <v>0</v>
      </c>
      <c r="Y241" s="43"/>
      <c r="Z241" s="68"/>
      <c r="AA241" s="68"/>
    </row>
    <row r="242" spans="1:67" ht="16.5" customHeight="1" x14ac:dyDescent="0.25">
      <c r="A242" s="248" t="s">
        <v>309</v>
      </c>
      <c r="B242" s="248"/>
      <c r="C242" s="248"/>
      <c r="D242" s="248"/>
      <c r="E242" s="248"/>
      <c r="F242" s="248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66"/>
      <c r="AA242" s="66"/>
    </row>
    <row r="243" spans="1:67" ht="14.25" customHeight="1" x14ac:dyDescent="0.25">
      <c r="A243" s="243" t="s">
        <v>80</v>
      </c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67"/>
      <c r="AA243" s="67"/>
    </row>
    <row r="244" spans="1:67" ht="27" customHeight="1" x14ac:dyDescent="0.25">
      <c r="A244" s="64" t="s">
        <v>310</v>
      </c>
      <c r="B244" s="64" t="s">
        <v>311</v>
      </c>
      <c r="C244" s="37">
        <v>4301070870</v>
      </c>
      <c r="D244" s="207">
        <v>4607111036711</v>
      </c>
      <c r="E244" s="207"/>
      <c r="F244" s="63">
        <v>0.8</v>
      </c>
      <c r="G244" s="38">
        <v>8</v>
      </c>
      <c r="H244" s="63">
        <v>6.4</v>
      </c>
      <c r="I244" s="63">
        <v>6.67</v>
      </c>
      <c r="J244" s="38">
        <v>84</v>
      </c>
      <c r="K244" s="38" t="s">
        <v>84</v>
      </c>
      <c r="L244" s="39" t="s">
        <v>83</v>
      </c>
      <c r="M244" s="39"/>
      <c r="N244" s="38">
        <v>90</v>
      </c>
      <c r="O244" s="25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9"/>
      <c r="Q244" s="209"/>
      <c r="R244" s="209"/>
      <c r="S244" s="210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x14ac:dyDescent="0.2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6"/>
      <c r="O245" s="212" t="s">
        <v>43</v>
      </c>
      <c r="P245" s="213"/>
      <c r="Q245" s="213"/>
      <c r="R245" s="213"/>
      <c r="S245" s="213"/>
      <c r="T245" s="213"/>
      <c r="U245" s="214"/>
      <c r="V245" s="43" t="s">
        <v>42</v>
      </c>
      <c r="W245" s="44">
        <f>IFERROR(SUM(W244:W244),"0")</f>
        <v>0</v>
      </c>
      <c r="X245" s="44">
        <f>IFERROR(SUM(X244:X244),"0")</f>
        <v>0</v>
      </c>
      <c r="Y245" s="44">
        <f>IFERROR(IF(Y244="",0,Y244),"0")</f>
        <v>0</v>
      </c>
      <c r="Z245" s="68"/>
      <c r="AA245" s="68"/>
    </row>
    <row r="246" spans="1:67" x14ac:dyDescent="0.2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6"/>
      <c r="O246" s="212" t="s">
        <v>43</v>
      </c>
      <c r="P246" s="213"/>
      <c r="Q246" s="213"/>
      <c r="R246" s="213"/>
      <c r="S246" s="213"/>
      <c r="T246" s="213"/>
      <c r="U246" s="214"/>
      <c r="V246" s="43" t="s">
        <v>0</v>
      </c>
      <c r="W246" s="44">
        <f>IFERROR(SUMPRODUCT(W244:W244*H244:H244),"0")</f>
        <v>0</v>
      </c>
      <c r="X246" s="44">
        <f>IFERROR(SUMPRODUCT(X244:X244*H244:H244),"0")</f>
        <v>0</v>
      </c>
      <c r="Y246" s="43"/>
      <c r="Z246" s="68"/>
      <c r="AA246" s="68"/>
    </row>
    <row r="247" spans="1:67" ht="27.75" customHeight="1" x14ac:dyDescent="0.2">
      <c r="A247" s="255" t="s">
        <v>312</v>
      </c>
      <c r="B247" s="255"/>
      <c r="C247" s="255"/>
      <c r="D247" s="255"/>
      <c r="E247" s="255"/>
      <c r="F247" s="255"/>
      <c r="G247" s="255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255"/>
      <c r="S247" s="255"/>
      <c r="T247" s="255"/>
      <c r="U247" s="255"/>
      <c r="V247" s="255"/>
      <c r="W247" s="255"/>
      <c r="X247" s="255"/>
      <c r="Y247" s="255"/>
      <c r="Z247" s="55"/>
      <c r="AA247" s="55"/>
    </row>
    <row r="248" spans="1:67" ht="16.5" customHeight="1" x14ac:dyDescent="0.25">
      <c r="A248" s="248" t="s">
        <v>313</v>
      </c>
      <c r="B248" s="248"/>
      <c r="C248" s="248"/>
      <c r="D248" s="248"/>
      <c r="E248" s="248"/>
      <c r="F248" s="248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66"/>
      <c r="AA248" s="66"/>
    </row>
    <row r="249" spans="1:67" ht="14.25" customHeight="1" x14ac:dyDescent="0.25">
      <c r="A249" s="243" t="s">
        <v>80</v>
      </c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67"/>
      <c r="AA249" s="67"/>
    </row>
    <row r="250" spans="1:67" ht="27" customHeight="1" x14ac:dyDescent="0.25">
      <c r="A250" s="64" t="s">
        <v>314</v>
      </c>
      <c r="B250" s="64" t="s">
        <v>315</v>
      </c>
      <c r="C250" s="37">
        <v>4301071014</v>
      </c>
      <c r="D250" s="207">
        <v>4640242181264</v>
      </c>
      <c r="E250" s="207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251" t="s">
        <v>316</v>
      </c>
      <c r="P250" s="209"/>
      <c r="Q250" s="209"/>
      <c r="R250" s="209"/>
      <c r="S250" s="210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317</v>
      </c>
      <c r="B251" s="64" t="s">
        <v>318</v>
      </c>
      <c r="C251" s="37">
        <v>4301071021</v>
      </c>
      <c r="D251" s="207">
        <v>4640242181325</v>
      </c>
      <c r="E251" s="207"/>
      <c r="F251" s="63">
        <v>0.7</v>
      </c>
      <c r="G251" s="38">
        <v>10</v>
      </c>
      <c r="H251" s="63">
        <v>7</v>
      </c>
      <c r="I251" s="63">
        <v>7.28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252" t="s">
        <v>319</v>
      </c>
      <c r="P251" s="209"/>
      <c r="Q251" s="209"/>
      <c r="R251" s="209"/>
      <c r="S251" s="210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ht="27" customHeight="1" x14ac:dyDescent="0.25">
      <c r="A252" s="64" t="s">
        <v>320</v>
      </c>
      <c r="B252" s="64" t="s">
        <v>321</v>
      </c>
      <c r="C252" s="37">
        <v>4301070993</v>
      </c>
      <c r="D252" s="207">
        <v>4640242180670</v>
      </c>
      <c r="E252" s="207"/>
      <c r="F252" s="63">
        <v>1</v>
      </c>
      <c r="G252" s="38">
        <v>6</v>
      </c>
      <c r="H252" s="63">
        <v>6</v>
      </c>
      <c r="I252" s="63">
        <v>6.23</v>
      </c>
      <c r="J252" s="38">
        <v>84</v>
      </c>
      <c r="K252" s="38" t="s">
        <v>84</v>
      </c>
      <c r="L252" s="39" t="s">
        <v>83</v>
      </c>
      <c r="M252" s="39"/>
      <c r="N252" s="38">
        <v>180</v>
      </c>
      <c r="O252" s="253" t="s">
        <v>322</v>
      </c>
      <c r="P252" s="209"/>
      <c r="Q252" s="209"/>
      <c r="R252" s="209"/>
      <c r="S252" s="210"/>
      <c r="T252" s="40" t="s">
        <v>49</v>
      </c>
      <c r="U252" s="40" t="s">
        <v>49</v>
      </c>
      <c r="V252" s="41" t="s">
        <v>42</v>
      </c>
      <c r="W252" s="59">
        <v>0</v>
      </c>
      <c r="X252" s="56">
        <f>IFERROR(IF(W252="","",W252),"")</f>
        <v>0</v>
      </c>
      <c r="Y252" s="42">
        <f>IFERROR(IF(W252="","",W252*0.0155),"")</f>
        <v>0</v>
      </c>
      <c r="Z252" s="69" t="s">
        <v>49</v>
      </c>
      <c r="AA252" s="70" t="s">
        <v>49</v>
      </c>
      <c r="AE252" s="83"/>
      <c r="BB252" s="172" t="s">
        <v>71</v>
      </c>
      <c r="BL252" s="83">
        <f>IFERROR(W252*I252,"0")</f>
        <v>0</v>
      </c>
      <c r="BM252" s="83">
        <f>IFERROR(X252*I252,"0")</f>
        <v>0</v>
      </c>
      <c r="BN252" s="83">
        <f>IFERROR(W252/J252,"0")</f>
        <v>0</v>
      </c>
      <c r="BO252" s="83">
        <f>IFERROR(X252/J252,"0")</f>
        <v>0</v>
      </c>
    </row>
    <row r="253" spans="1:67" x14ac:dyDescent="0.2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6"/>
      <c r="O253" s="212" t="s">
        <v>43</v>
      </c>
      <c r="P253" s="213"/>
      <c r="Q253" s="213"/>
      <c r="R253" s="213"/>
      <c r="S253" s="213"/>
      <c r="T253" s="213"/>
      <c r="U253" s="214"/>
      <c r="V253" s="43" t="s">
        <v>42</v>
      </c>
      <c r="W253" s="44">
        <f>IFERROR(SUM(W250:W252),"0")</f>
        <v>0</v>
      </c>
      <c r="X253" s="44">
        <f>IFERROR(SUM(X250:X252),"0")</f>
        <v>0</v>
      </c>
      <c r="Y253" s="44">
        <f>IFERROR(IF(Y250="",0,Y250),"0")+IFERROR(IF(Y251="",0,Y251),"0")+IFERROR(IF(Y252="",0,Y252),"0")</f>
        <v>0</v>
      </c>
      <c r="Z253" s="68"/>
      <c r="AA253" s="68"/>
    </row>
    <row r="254" spans="1:67" x14ac:dyDescent="0.2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6"/>
      <c r="O254" s="212" t="s">
        <v>43</v>
      </c>
      <c r="P254" s="213"/>
      <c r="Q254" s="213"/>
      <c r="R254" s="213"/>
      <c r="S254" s="213"/>
      <c r="T254" s="213"/>
      <c r="U254" s="214"/>
      <c r="V254" s="43" t="s">
        <v>0</v>
      </c>
      <c r="W254" s="44">
        <f>IFERROR(SUMPRODUCT(W250:W252*H250:H252),"0")</f>
        <v>0</v>
      </c>
      <c r="X254" s="44">
        <f>IFERROR(SUMPRODUCT(X250:X252*H250:H252),"0")</f>
        <v>0</v>
      </c>
      <c r="Y254" s="43"/>
      <c r="Z254" s="68"/>
      <c r="AA254" s="68"/>
    </row>
    <row r="255" spans="1:67" ht="16.5" customHeight="1" x14ac:dyDescent="0.25">
      <c r="A255" s="248" t="s">
        <v>323</v>
      </c>
      <c r="B255" s="248"/>
      <c r="C255" s="248"/>
      <c r="D255" s="248"/>
      <c r="E255" s="248"/>
      <c r="F255" s="248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66"/>
      <c r="AA255" s="66"/>
    </row>
    <row r="256" spans="1:67" ht="14.25" customHeight="1" x14ac:dyDescent="0.25">
      <c r="A256" s="243" t="s">
        <v>146</v>
      </c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67"/>
      <c r="AA256" s="67"/>
    </row>
    <row r="257" spans="1:67" ht="27" customHeight="1" x14ac:dyDescent="0.25">
      <c r="A257" s="64" t="s">
        <v>324</v>
      </c>
      <c r="B257" s="64" t="s">
        <v>325</v>
      </c>
      <c r="C257" s="37">
        <v>4301131019</v>
      </c>
      <c r="D257" s="207">
        <v>4640242180427</v>
      </c>
      <c r="E257" s="207"/>
      <c r="F257" s="63">
        <v>1.8</v>
      </c>
      <c r="G257" s="38">
        <v>1</v>
      </c>
      <c r="H257" s="63">
        <v>1.8</v>
      </c>
      <c r="I257" s="63">
        <v>1.915</v>
      </c>
      <c r="J257" s="38">
        <v>234</v>
      </c>
      <c r="K257" s="38" t="s">
        <v>138</v>
      </c>
      <c r="L257" s="39" t="s">
        <v>83</v>
      </c>
      <c r="M257" s="39"/>
      <c r="N257" s="38">
        <v>180</v>
      </c>
      <c r="O257" s="249" t="s">
        <v>326</v>
      </c>
      <c r="P257" s="209"/>
      <c r="Q257" s="209"/>
      <c r="R257" s="209"/>
      <c r="S257" s="210"/>
      <c r="T257" s="40" t="s">
        <v>49</v>
      </c>
      <c r="U257" s="40" t="s">
        <v>49</v>
      </c>
      <c r="V257" s="41" t="s">
        <v>42</v>
      </c>
      <c r="W257" s="59">
        <v>0</v>
      </c>
      <c r="X257" s="56">
        <f>IFERROR(IF(W257="","",W257),"")</f>
        <v>0</v>
      </c>
      <c r="Y257" s="42">
        <f>IFERROR(IF(W257="","",W257*0.00502),"")</f>
        <v>0</v>
      </c>
      <c r="Z257" s="69" t="s">
        <v>49</v>
      </c>
      <c r="AA257" s="70" t="s">
        <v>49</v>
      </c>
      <c r="AE257" s="83"/>
      <c r="BB257" s="173" t="s">
        <v>89</v>
      </c>
      <c r="BL257" s="83">
        <f>IFERROR(W257*I257,"0")</f>
        <v>0</v>
      </c>
      <c r="BM257" s="83">
        <f>IFERROR(X257*I257,"0")</f>
        <v>0</v>
      </c>
      <c r="BN257" s="83">
        <f>IFERROR(W257/J257,"0")</f>
        <v>0</v>
      </c>
      <c r="BO257" s="83">
        <f>IFERROR(X257/J257,"0")</f>
        <v>0</v>
      </c>
    </row>
    <row r="258" spans="1:67" x14ac:dyDescent="0.2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6"/>
      <c r="O258" s="212" t="s">
        <v>43</v>
      </c>
      <c r="P258" s="213"/>
      <c r="Q258" s="213"/>
      <c r="R258" s="213"/>
      <c r="S258" s="213"/>
      <c r="T258" s="213"/>
      <c r="U258" s="214"/>
      <c r="V258" s="43" t="s">
        <v>42</v>
      </c>
      <c r="W258" s="44">
        <f>IFERROR(SUM(W257:W257),"0")</f>
        <v>0</v>
      </c>
      <c r="X258" s="44">
        <f>IFERROR(SUM(X257:X257),"0")</f>
        <v>0</v>
      </c>
      <c r="Y258" s="44">
        <f>IFERROR(IF(Y257="",0,Y257),"0")</f>
        <v>0</v>
      </c>
      <c r="Z258" s="68"/>
      <c r="AA258" s="68"/>
    </row>
    <row r="259" spans="1:67" x14ac:dyDescent="0.2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6"/>
      <c r="O259" s="212" t="s">
        <v>43</v>
      </c>
      <c r="P259" s="213"/>
      <c r="Q259" s="213"/>
      <c r="R259" s="213"/>
      <c r="S259" s="213"/>
      <c r="T259" s="213"/>
      <c r="U259" s="214"/>
      <c r="V259" s="43" t="s">
        <v>0</v>
      </c>
      <c r="W259" s="44">
        <f>IFERROR(SUMPRODUCT(W257:W257*H257:H257),"0")</f>
        <v>0</v>
      </c>
      <c r="X259" s="44">
        <f>IFERROR(SUMPRODUCT(X257:X257*H257:H257),"0")</f>
        <v>0</v>
      </c>
      <c r="Y259" s="43"/>
      <c r="Z259" s="68"/>
      <c r="AA259" s="68"/>
    </row>
    <row r="260" spans="1:67" ht="14.25" customHeight="1" x14ac:dyDescent="0.25">
      <c r="A260" s="243" t="s">
        <v>86</v>
      </c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67"/>
      <c r="AA260" s="67"/>
    </row>
    <row r="261" spans="1:67" ht="27" customHeight="1" x14ac:dyDescent="0.25">
      <c r="A261" s="64" t="s">
        <v>327</v>
      </c>
      <c r="B261" s="64" t="s">
        <v>328</v>
      </c>
      <c r="C261" s="37">
        <v>4301132080</v>
      </c>
      <c r="D261" s="207">
        <v>4640242180397</v>
      </c>
      <c r="E261" s="207"/>
      <c r="F261" s="63">
        <v>1</v>
      </c>
      <c r="G261" s="38">
        <v>6</v>
      </c>
      <c r="H261" s="63">
        <v>6</v>
      </c>
      <c r="I261" s="63">
        <v>6.26</v>
      </c>
      <c r="J261" s="38">
        <v>84</v>
      </c>
      <c r="K261" s="38" t="s">
        <v>84</v>
      </c>
      <c r="L261" s="39" t="s">
        <v>83</v>
      </c>
      <c r="M261" s="39"/>
      <c r="N261" s="38">
        <v>180</v>
      </c>
      <c r="O261" s="250" t="s">
        <v>329</v>
      </c>
      <c r="P261" s="209"/>
      <c r="Q261" s="209"/>
      <c r="R261" s="209"/>
      <c r="S261" s="210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330</v>
      </c>
      <c r="B262" s="64" t="s">
        <v>331</v>
      </c>
      <c r="C262" s="37">
        <v>4301132104</v>
      </c>
      <c r="D262" s="207">
        <v>4640242181219</v>
      </c>
      <c r="E262" s="207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138</v>
      </c>
      <c r="L262" s="39" t="s">
        <v>83</v>
      </c>
      <c r="M262" s="39"/>
      <c r="N262" s="38">
        <v>180</v>
      </c>
      <c r="O262" s="245" t="s">
        <v>332</v>
      </c>
      <c r="P262" s="209"/>
      <c r="Q262" s="209"/>
      <c r="R262" s="209"/>
      <c r="S262" s="210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IFERROR(IF(W262="","",W262*0.00502),"")</f>
        <v>0</v>
      </c>
      <c r="Z262" s="69" t="s">
        <v>49</v>
      </c>
      <c r="AA262" s="70" t="s">
        <v>49</v>
      </c>
      <c r="AE262" s="83"/>
      <c r="BB262" s="175" t="s">
        <v>89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x14ac:dyDescent="0.2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6"/>
      <c r="O263" s="212" t="s">
        <v>43</v>
      </c>
      <c r="P263" s="213"/>
      <c r="Q263" s="213"/>
      <c r="R263" s="213"/>
      <c r="S263" s="213"/>
      <c r="T263" s="213"/>
      <c r="U263" s="214"/>
      <c r="V263" s="43" t="s">
        <v>42</v>
      </c>
      <c r="W263" s="44">
        <f>IFERROR(SUM(W261:W262),"0")</f>
        <v>0</v>
      </c>
      <c r="X263" s="44">
        <f>IFERROR(SUM(X261:X262),"0")</f>
        <v>0</v>
      </c>
      <c r="Y263" s="44">
        <f>IFERROR(IF(Y261="",0,Y261),"0")+IFERROR(IF(Y262="",0,Y262),"0")</f>
        <v>0</v>
      </c>
      <c r="Z263" s="68"/>
      <c r="AA263" s="68"/>
    </row>
    <row r="264" spans="1:67" x14ac:dyDescent="0.2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6"/>
      <c r="O264" s="212" t="s">
        <v>43</v>
      </c>
      <c r="P264" s="213"/>
      <c r="Q264" s="213"/>
      <c r="R264" s="213"/>
      <c r="S264" s="213"/>
      <c r="T264" s="213"/>
      <c r="U264" s="214"/>
      <c r="V264" s="43" t="s">
        <v>0</v>
      </c>
      <c r="W264" s="44">
        <f>IFERROR(SUMPRODUCT(W261:W262*H261:H262),"0")</f>
        <v>0</v>
      </c>
      <c r="X264" s="44">
        <f>IFERROR(SUMPRODUCT(X261:X262*H261:H262),"0")</f>
        <v>0</v>
      </c>
      <c r="Y264" s="43"/>
      <c r="Z264" s="68"/>
      <c r="AA264" s="68"/>
    </row>
    <row r="265" spans="1:67" ht="14.25" customHeight="1" x14ac:dyDescent="0.25">
      <c r="A265" s="243" t="s">
        <v>164</v>
      </c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67"/>
      <c r="AA265" s="67"/>
    </row>
    <row r="266" spans="1:67" ht="27" customHeight="1" x14ac:dyDescent="0.25">
      <c r="A266" s="64" t="s">
        <v>333</v>
      </c>
      <c r="B266" s="64" t="s">
        <v>334</v>
      </c>
      <c r="C266" s="37">
        <v>4301136028</v>
      </c>
      <c r="D266" s="207">
        <v>4640242180304</v>
      </c>
      <c r="E266" s="207"/>
      <c r="F266" s="63">
        <v>2.7</v>
      </c>
      <c r="G266" s="38">
        <v>1</v>
      </c>
      <c r="H266" s="63">
        <v>2.7</v>
      </c>
      <c r="I266" s="63">
        <v>2.8906000000000001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246" t="s">
        <v>335</v>
      </c>
      <c r="P266" s="209"/>
      <c r="Q266" s="209"/>
      <c r="R266" s="209"/>
      <c r="S266" s="210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37.5" customHeight="1" x14ac:dyDescent="0.25">
      <c r="A267" s="64" t="s">
        <v>336</v>
      </c>
      <c r="B267" s="64" t="s">
        <v>337</v>
      </c>
      <c r="C267" s="37">
        <v>4301136027</v>
      </c>
      <c r="D267" s="207">
        <v>4640242180298</v>
      </c>
      <c r="E267" s="207"/>
      <c r="F267" s="63">
        <v>2.7</v>
      </c>
      <c r="G267" s="38">
        <v>1</v>
      </c>
      <c r="H267" s="63">
        <v>2.7</v>
      </c>
      <c r="I267" s="63">
        <v>2.8919999999999999</v>
      </c>
      <c r="J267" s="38">
        <v>126</v>
      </c>
      <c r="K267" s="38" t="s">
        <v>90</v>
      </c>
      <c r="L267" s="39" t="s">
        <v>83</v>
      </c>
      <c r="M267" s="39"/>
      <c r="N267" s="38">
        <v>180</v>
      </c>
      <c r="O267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9"/>
      <c r="Q267" s="209"/>
      <c r="R267" s="209"/>
      <c r="S267" s="210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IFERROR(IF(W267="","",W267*0.00936),"")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338</v>
      </c>
      <c r="B268" s="64" t="s">
        <v>339</v>
      </c>
      <c r="C268" s="37">
        <v>4301136026</v>
      </c>
      <c r="D268" s="207">
        <v>4640242180236</v>
      </c>
      <c r="E268" s="207"/>
      <c r="F268" s="63">
        <v>5</v>
      </c>
      <c r="G268" s="38">
        <v>1</v>
      </c>
      <c r="H268" s="63">
        <v>5</v>
      </c>
      <c r="I268" s="63">
        <v>5.2350000000000003</v>
      </c>
      <c r="J268" s="38">
        <v>84</v>
      </c>
      <c r="K268" s="38" t="s">
        <v>84</v>
      </c>
      <c r="L268" s="39" t="s">
        <v>83</v>
      </c>
      <c r="M268" s="39"/>
      <c r="N268" s="38">
        <v>180</v>
      </c>
      <c r="O268" s="241" t="s">
        <v>340</v>
      </c>
      <c r="P268" s="209"/>
      <c r="Q268" s="209"/>
      <c r="R268" s="209"/>
      <c r="S268" s="210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IFERROR(IF(W268="","",W268*0.0155),"")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ht="27" customHeight="1" x14ac:dyDescent="0.25">
      <c r="A269" s="64" t="s">
        <v>341</v>
      </c>
      <c r="B269" s="64" t="s">
        <v>342</v>
      </c>
      <c r="C269" s="37">
        <v>4301136029</v>
      </c>
      <c r="D269" s="207">
        <v>4640242180410</v>
      </c>
      <c r="E269" s="207"/>
      <c r="F269" s="63">
        <v>2.2400000000000002</v>
      </c>
      <c r="G269" s="38">
        <v>1</v>
      </c>
      <c r="H269" s="63">
        <v>2.2400000000000002</v>
      </c>
      <c r="I269" s="63">
        <v>2.4319999999999999</v>
      </c>
      <c r="J269" s="38">
        <v>126</v>
      </c>
      <c r="K269" s="38" t="s">
        <v>90</v>
      </c>
      <c r="L269" s="39" t="s">
        <v>83</v>
      </c>
      <c r="M269" s="39"/>
      <c r="N269" s="38">
        <v>180</v>
      </c>
      <c r="O269" s="2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9"/>
      <c r="Q269" s="209"/>
      <c r="R269" s="209"/>
      <c r="S269" s="210"/>
      <c r="T269" s="40" t="s">
        <v>49</v>
      </c>
      <c r="U269" s="40" t="s">
        <v>49</v>
      </c>
      <c r="V269" s="41" t="s">
        <v>42</v>
      </c>
      <c r="W269" s="59">
        <v>0</v>
      </c>
      <c r="X269" s="56">
        <f>IFERROR(IF(W269="","",W269),"")</f>
        <v>0</v>
      </c>
      <c r="Y269" s="42">
        <f>IFERROR(IF(W269="","",W269*0.00936),"")</f>
        <v>0</v>
      </c>
      <c r="Z269" s="69" t="s">
        <v>49</v>
      </c>
      <c r="AA269" s="70" t="s">
        <v>49</v>
      </c>
      <c r="AE269" s="83"/>
      <c r="BB269" s="179" t="s">
        <v>89</v>
      </c>
      <c r="BL269" s="83">
        <f>IFERROR(W269*I269,"0")</f>
        <v>0</v>
      </c>
      <c r="BM269" s="83">
        <f>IFERROR(X269*I269,"0")</f>
        <v>0</v>
      </c>
      <c r="BN269" s="83">
        <f>IFERROR(W269/J269,"0")</f>
        <v>0</v>
      </c>
      <c r="BO269" s="83">
        <f>IFERROR(X269/J269,"0")</f>
        <v>0</v>
      </c>
    </row>
    <row r="270" spans="1:67" x14ac:dyDescent="0.2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6"/>
      <c r="O270" s="212" t="s">
        <v>43</v>
      </c>
      <c r="P270" s="213"/>
      <c r="Q270" s="213"/>
      <c r="R270" s="213"/>
      <c r="S270" s="213"/>
      <c r="T270" s="213"/>
      <c r="U270" s="214"/>
      <c r="V270" s="43" t="s">
        <v>42</v>
      </c>
      <c r="W270" s="44">
        <f>IFERROR(SUM(W266:W269),"0")</f>
        <v>0</v>
      </c>
      <c r="X270" s="44">
        <f>IFERROR(SUM(X266:X269),"0")</f>
        <v>0</v>
      </c>
      <c r="Y270" s="44">
        <f>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6"/>
      <c r="O271" s="212" t="s">
        <v>43</v>
      </c>
      <c r="P271" s="213"/>
      <c r="Q271" s="213"/>
      <c r="R271" s="213"/>
      <c r="S271" s="213"/>
      <c r="T271" s="213"/>
      <c r="U271" s="214"/>
      <c r="V271" s="43" t="s">
        <v>0</v>
      </c>
      <c r="W271" s="44">
        <f>IFERROR(SUMPRODUCT(W266:W269*H266:H269),"0")</f>
        <v>0</v>
      </c>
      <c r="X271" s="44">
        <f>IFERROR(SUMPRODUCT(X266:X269*H266:H269),"0")</f>
        <v>0</v>
      </c>
      <c r="Y271" s="43"/>
      <c r="Z271" s="68"/>
      <c r="AA271" s="68"/>
    </row>
    <row r="272" spans="1:67" ht="14.25" customHeight="1" x14ac:dyDescent="0.25">
      <c r="A272" s="243" t="s">
        <v>142</v>
      </c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67"/>
      <c r="AA272" s="67"/>
    </row>
    <row r="273" spans="1:67" ht="27" customHeight="1" x14ac:dyDescent="0.25">
      <c r="A273" s="64" t="s">
        <v>343</v>
      </c>
      <c r="B273" s="64" t="s">
        <v>344</v>
      </c>
      <c r="C273" s="37">
        <v>4301135320</v>
      </c>
      <c r="D273" s="207">
        <v>4640242181592</v>
      </c>
      <c r="E273" s="207"/>
      <c r="F273" s="63">
        <v>3.5</v>
      </c>
      <c r="G273" s="38">
        <v>1</v>
      </c>
      <c r="H273" s="63">
        <v>3.5</v>
      </c>
      <c r="I273" s="63">
        <v>3.6850000000000001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244" t="s">
        <v>345</v>
      </c>
      <c r="P273" s="209"/>
      <c r="Q273" s="209"/>
      <c r="R273" s="209"/>
      <c r="S273" s="210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ref="X273:X295" si="24">IFERROR(IF(W273="","",W273),"")</f>
        <v>0</v>
      </c>
      <c r="Y273" s="42">
        <f t="shared" ref="Y273:Y279" si="25">IFERROR(IF(W273="","",W273*0.00936),"")</f>
        <v>0</v>
      </c>
      <c r="Z273" s="69" t="s">
        <v>49</v>
      </c>
      <c r="AA273" s="70" t="s">
        <v>346</v>
      </c>
      <c r="AE273" s="83"/>
      <c r="BB273" s="180" t="s">
        <v>89</v>
      </c>
      <c r="BL273" s="83">
        <f t="shared" ref="BL273:BL295" si="26">IFERROR(W273*I273,"0")</f>
        <v>0</v>
      </c>
      <c r="BM273" s="83">
        <f t="shared" ref="BM273:BM295" si="27">IFERROR(X273*I273,"0")</f>
        <v>0</v>
      </c>
      <c r="BN273" s="83">
        <f t="shared" ref="BN273:BN295" si="28">IFERROR(W273/J273,"0")</f>
        <v>0</v>
      </c>
      <c r="BO273" s="83">
        <f t="shared" ref="BO273:BO295" si="29">IFERROR(X273/J273,"0")</f>
        <v>0</v>
      </c>
    </row>
    <row r="274" spans="1:67" ht="27" customHeight="1" x14ac:dyDescent="0.25">
      <c r="A274" s="64" t="s">
        <v>347</v>
      </c>
      <c r="B274" s="64" t="s">
        <v>348</v>
      </c>
      <c r="C274" s="37">
        <v>4301135191</v>
      </c>
      <c r="D274" s="207">
        <v>4640242180373</v>
      </c>
      <c r="E274" s="207"/>
      <c r="F274" s="63">
        <v>3</v>
      </c>
      <c r="G274" s="38">
        <v>1</v>
      </c>
      <c r="H274" s="63">
        <v>3</v>
      </c>
      <c r="I274" s="63">
        <v>3.1920000000000002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236" t="s">
        <v>349</v>
      </c>
      <c r="P274" s="209"/>
      <c r="Q274" s="209"/>
      <c r="R274" s="209"/>
      <c r="S274" s="210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350</v>
      </c>
      <c r="B275" s="64" t="s">
        <v>351</v>
      </c>
      <c r="C275" s="37">
        <v>4301135195</v>
      </c>
      <c r="D275" s="207">
        <v>4640242180366</v>
      </c>
      <c r="E275" s="207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237" t="s">
        <v>352</v>
      </c>
      <c r="P275" s="209"/>
      <c r="Q275" s="209"/>
      <c r="R275" s="209"/>
      <c r="S275" s="210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353</v>
      </c>
      <c r="B276" s="64" t="s">
        <v>354</v>
      </c>
      <c r="C276" s="37">
        <v>4301135188</v>
      </c>
      <c r="D276" s="207">
        <v>4640242180335</v>
      </c>
      <c r="E276" s="207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38" t="s">
        <v>355</v>
      </c>
      <c r="P276" s="209"/>
      <c r="Q276" s="209"/>
      <c r="R276" s="209"/>
      <c r="S276" s="210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4301135189</v>
      </c>
      <c r="D277" s="207">
        <v>4640242180342</v>
      </c>
      <c r="E277" s="207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23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9"/>
      <c r="Q277" s="209"/>
      <c r="R277" s="209"/>
      <c r="S277" s="210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358</v>
      </c>
      <c r="B278" s="64" t="s">
        <v>359</v>
      </c>
      <c r="C278" s="37">
        <v>4301135190</v>
      </c>
      <c r="D278" s="207">
        <v>4640242180359</v>
      </c>
      <c r="E278" s="207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240" t="s">
        <v>360</v>
      </c>
      <c r="P278" s="209"/>
      <c r="Q278" s="209"/>
      <c r="R278" s="209"/>
      <c r="S278" s="210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37.5" customHeight="1" x14ac:dyDescent="0.25">
      <c r="A279" s="64" t="s">
        <v>361</v>
      </c>
      <c r="B279" s="64" t="s">
        <v>362</v>
      </c>
      <c r="C279" s="37">
        <v>4301135187</v>
      </c>
      <c r="D279" s="207">
        <v>4640242180328</v>
      </c>
      <c r="E279" s="207"/>
      <c r="F279" s="63">
        <v>3.5</v>
      </c>
      <c r="G279" s="38">
        <v>1</v>
      </c>
      <c r="H279" s="63">
        <v>3.5</v>
      </c>
      <c r="I279" s="63">
        <v>3.6920000000000002</v>
      </c>
      <c r="J279" s="38">
        <v>126</v>
      </c>
      <c r="K279" s="38" t="s">
        <v>90</v>
      </c>
      <c r="L279" s="39" t="s">
        <v>83</v>
      </c>
      <c r="M279" s="39"/>
      <c r="N279" s="38">
        <v>180</v>
      </c>
      <c r="O279" s="231" t="s">
        <v>363</v>
      </c>
      <c r="P279" s="209"/>
      <c r="Q279" s="209"/>
      <c r="R279" s="209"/>
      <c r="S279" s="210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 t="shared" si="25"/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364</v>
      </c>
      <c r="B280" s="64" t="s">
        <v>365</v>
      </c>
      <c r="C280" s="37">
        <v>4301135186</v>
      </c>
      <c r="D280" s="207">
        <v>4640242180311</v>
      </c>
      <c r="E280" s="207"/>
      <c r="F280" s="63">
        <v>5.5</v>
      </c>
      <c r="G280" s="38">
        <v>1</v>
      </c>
      <c r="H280" s="63">
        <v>5.5</v>
      </c>
      <c r="I280" s="63">
        <v>5.7350000000000003</v>
      </c>
      <c r="J280" s="38">
        <v>84</v>
      </c>
      <c r="K280" s="38" t="s">
        <v>84</v>
      </c>
      <c r="L280" s="39" t="s">
        <v>83</v>
      </c>
      <c r="M280" s="39"/>
      <c r="N280" s="38">
        <v>180</v>
      </c>
      <c r="O280" s="232" t="s">
        <v>366</v>
      </c>
      <c r="P280" s="209"/>
      <c r="Q280" s="209"/>
      <c r="R280" s="209"/>
      <c r="S280" s="210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IFERROR(IF(W280="","",W280*0.0155),"")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367</v>
      </c>
      <c r="B281" s="64" t="s">
        <v>368</v>
      </c>
      <c r="C281" s="37">
        <v>4301135194</v>
      </c>
      <c r="D281" s="207">
        <v>4640242180380</v>
      </c>
      <c r="E281" s="207"/>
      <c r="F281" s="63">
        <v>1.8</v>
      </c>
      <c r="G281" s="38">
        <v>1</v>
      </c>
      <c r="H281" s="63">
        <v>1.8</v>
      </c>
      <c r="I281" s="63">
        <v>1.9119999999999999</v>
      </c>
      <c r="J281" s="38">
        <v>234</v>
      </c>
      <c r="K281" s="38" t="s">
        <v>138</v>
      </c>
      <c r="L281" s="39" t="s">
        <v>83</v>
      </c>
      <c r="M281" s="39"/>
      <c r="N281" s="38">
        <v>180</v>
      </c>
      <c r="O281" s="233" t="s">
        <v>369</v>
      </c>
      <c r="P281" s="209"/>
      <c r="Q281" s="209"/>
      <c r="R281" s="209"/>
      <c r="S281" s="210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370</v>
      </c>
      <c r="B282" s="64" t="s">
        <v>371</v>
      </c>
      <c r="C282" s="37">
        <v>4301135192</v>
      </c>
      <c r="D282" s="207">
        <v>4640242180380</v>
      </c>
      <c r="E282" s="207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234" t="s">
        <v>372</v>
      </c>
      <c r="P282" s="209"/>
      <c r="Q282" s="209"/>
      <c r="R282" s="209"/>
      <c r="S282" s="210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373</v>
      </c>
      <c r="B283" s="64" t="s">
        <v>374</v>
      </c>
      <c r="C283" s="37">
        <v>4301135193</v>
      </c>
      <c r="D283" s="207">
        <v>4640242180403</v>
      </c>
      <c r="E283" s="207"/>
      <c r="F283" s="63">
        <v>3</v>
      </c>
      <c r="G283" s="38">
        <v>1</v>
      </c>
      <c r="H283" s="63">
        <v>3</v>
      </c>
      <c r="I283" s="63">
        <v>3.1920000000000002</v>
      </c>
      <c r="J283" s="38">
        <v>126</v>
      </c>
      <c r="K283" s="38" t="s">
        <v>90</v>
      </c>
      <c r="L283" s="39" t="s">
        <v>83</v>
      </c>
      <c r="M283" s="39"/>
      <c r="N283" s="38">
        <v>180</v>
      </c>
      <c r="O283" s="235" t="s">
        <v>375</v>
      </c>
      <c r="P283" s="209"/>
      <c r="Q283" s="209"/>
      <c r="R283" s="209"/>
      <c r="S283" s="210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IFERROR(IF(W283="","",W283*0.00936),"")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376</v>
      </c>
      <c r="B284" s="64" t="s">
        <v>377</v>
      </c>
      <c r="C284" s="37">
        <v>4301135304</v>
      </c>
      <c r="D284" s="207">
        <v>4640242181240</v>
      </c>
      <c r="E284" s="207"/>
      <c r="F284" s="63">
        <v>0.3</v>
      </c>
      <c r="G284" s="38">
        <v>9</v>
      </c>
      <c r="H284" s="63">
        <v>2.7</v>
      </c>
      <c r="I284" s="63">
        <v>2.8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226" t="s">
        <v>378</v>
      </c>
      <c r="P284" s="209"/>
      <c r="Q284" s="209"/>
      <c r="R284" s="209"/>
      <c r="S284" s="210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ref="Y284:Y290" si="30">IFERROR(IF(W284="","",W284*0.00502),"")</f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379</v>
      </c>
      <c r="B285" s="64" t="s">
        <v>380</v>
      </c>
      <c r="C285" s="37">
        <v>4301135310</v>
      </c>
      <c r="D285" s="207">
        <v>4640242181318</v>
      </c>
      <c r="E285" s="207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227" t="s">
        <v>381</v>
      </c>
      <c r="P285" s="209"/>
      <c r="Q285" s="209"/>
      <c r="R285" s="209"/>
      <c r="S285" s="210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382</v>
      </c>
      <c r="B286" s="64" t="s">
        <v>383</v>
      </c>
      <c r="C286" s="37">
        <v>4301135306</v>
      </c>
      <c r="D286" s="207">
        <v>4640242181578</v>
      </c>
      <c r="E286" s="207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228" t="s">
        <v>384</v>
      </c>
      <c r="P286" s="209"/>
      <c r="Q286" s="209"/>
      <c r="R286" s="209"/>
      <c r="S286" s="210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385</v>
      </c>
      <c r="B287" s="64" t="s">
        <v>386</v>
      </c>
      <c r="C287" s="37">
        <v>4301135305</v>
      </c>
      <c r="D287" s="207">
        <v>4640242181394</v>
      </c>
      <c r="E287" s="207"/>
      <c r="F287" s="63">
        <v>0.3</v>
      </c>
      <c r="G287" s="38">
        <v>9</v>
      </c>
      <c r="H287" s="63">
        <v>2.7</v>
      </c>
      <c r="I287" s="63">
        <v>2.8450000000000002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229" t="s">
        <v>387</v>
      </c>
      <c r="P287" s="209"/>
      <c r="Q287" s="209"/>
      <c r="R287" s="209"/>
      <c r="S287" s="210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388</v>
      </c>
      <c r="B288" s="64" t="s">
        <v>389</v>
      </c>
      <c r="C288" s="37">
        <v>4301135309</v>
      </c>
      <c r="D288" s="207">
        <v>4640242181332</v>
      </c>
      <c r="E288" s="207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230" t="s">
        <v>390</v>
      </c>
      <c r="P288" s="209"/>
      <c r="Q288" s="209"/>
      <c r="R288" s="209"/>
      <c r="S288" s="210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391</v>
      </c>
      <c r="B289" s="64" t="s">
        <v>392</v>
      </c>
      <c r="C289" s="37">
        <v>4301135308</v>
      </c>
      <c r="D289" s="207">
        <v>4640242181349</v>
      </c>
      <c r="E289" s="207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221" t="s">
        <v>393</v>
      </c>
      <c r="P289" s="209"/>
      <c r="Q289" s="209"/>
      <c r="R289" s="209"/>
      <c r="S289" s="210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394</v>
      </c>
      <c r="B290" s="64" t="s">
        <v>395</v>
      </c>
      <c r="C290" s="37">
        <v>4301135307</v>
      </c>
      <c r="D290" s="207">
        <v>4640242181370</v>
      </c>
      <c r="E290" s="207"/>
      <c r="F290" s="63">
        <v>0.3</v>
      </c>
      <c r="G290" s="38">
        <v>9</v>
      </c>
      <c r="H290" s="63">
        <v>2.7</v>
      </c>
      <c r="I290" s="63">
        <v>2.9079999999999999</v>
      </c>
      <c r="J290" s="38">
        <v>234</v>
      </c>
      <c r="K290" s="38" t="s">
        <v>138</v>
      </c>
      <c r="L290" s="39" t="s">
        <v>83</v>
      </c>
      <c r="M290" s="39"/>
      <c r="N290" s="38">
        <v>180</v>
      </c>
      <c r="O290" s="222" t="s">
        <v>396</v>
      </c>
      <c r="P290" s="209"/>
      <c r="Q290" s="209"/>
      <c r="R290" s="209"/>
      <c r="S290" s="210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30"/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397</v>
      </c>
      <c r="B291" s="64" t="s">
        <v>398</v>
      </c>
      <c r="C291" s="37">
        <v>4301135153</v>
      </c>
      <c r="D291" s="207">
        <v>4607111037480</v>
      </c>
      <c r="E291" s="207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22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9"/>
      <c r="Q291" s="209"/>
      <c r="R291" s="209"/>
      <c r="S291" s="210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397</v>
      </c>
      <c r="B292" s="64" t="s">
        <v>399</v>
      </c>
      <c r="C292" s="37">
        <v>4301135318</v>
      </c>
      <c r="D292" s="207">
        <v>4607111037480</v>
      </c>
      <c r="E292" s="207"/>
      <c r="F292" s="63">
        <v>1</v>
      </c>
      <c r="G292" s="38">
        <v>4</v>
      </c>
      <c r="H292" s="63">
        <v>4</v>
      </c>
      <c r="I292" s="63">
        <v>4.2724000000000002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224" t="s">
        <v>400</v>
      </c>
      <c r="P292" s="209"/>
      <c r="Q292" s="209"/>
      <c r="R292" s="209"/>
      <c r="S292" s="210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401</v>
      </c>
      <c r="B293" s="64" t="s">
        <v>402</v>
      </c>
      <c r="C293" s="37">
        <v>4301135152</v>
      </c>
      <c r="D293" s="207">
        <v>4607111037473</v>
      </c>
      <c r="E293" s="207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22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9"/>
      <c r="Q293" s="209"/>
      <c r="R293" s="209"/>
      <c r="S293" s="210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401</v>
      </c>
      <c r="B294" s="64" t="s">
        <v>403</v>
      </c>
      <c r="C294" s="37">
        <v>4301135319</v>
      </c>
      <c r="D294" s="207">
        <v>4607111037473</v>
      </c>
      <c r="E294" s="207"/>
      <c r="F294" s="63">
        <v>1</v>
      </c>
      <c r="G294" s="38">
        <v>4</v>
      </c>
      <c r="H294" s="63">
        <v>4</v>
      </c>
      <c r="I294" s="63">
        <v>4.2300000000000004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208" t="s">
        <v>404</v>
      </c>
      <c r="P294" s="209"/>
      <c r="Q294" s="209"/>
      <c r="R294" s="209"/>
      <c r="S294" s="210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405</v>
      </c>
      <c r="B295" s="64" t="s">
        <v>406</v>
      </c>
      <c r="C295" s="37">
        <v>4301135198</v>
      </c>
      <c r="D295" s="207">
        <v>4640242180663</v>
      </c>
      <c r="E295" s="207"/>
      <c r="F295" s="63">
        <v>0.9</v>
      </c>
      <c r="G295" s="38">
        <v>4</v>
      </c>
      <c r="H295" s="63">
        <v>3.6</v>
      </c>
      <c r="I295" s="63">
        <v>3.83</v>
      </c>
      <c r="J295" s="38">
        <v>84</v>
      </c>
      <c r="K295" s="38" t="s">
        <v>84</v>
      </c>
      <c r="L295" s="39" t="s">
        <v>83</v>
      </c>
      <c r="M295" s="39"/>
      <c r="N295" s="38">
        <v>180</v>
      </c>
      <c r="O295" s="211" t="s">
        <v>407</v>
      </c>
      <c r="P295" s="209"/>
      <c r="Q295" s="209"/>
      <c r="R295" s="209"/>
      <c r="S295" s="210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83"/>
      <c r="BB295" s="202" t="s">
        <v>89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x14ac:dyDescent="0.2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6"/>
      <c r="O296" s="212" t="s">
        <v>43</v>
      </c>
      <c r="P296" s="213"/>
      <c r="Q296" s="213"/>
      <c r="R296" s="213"/>
      <c r="S296" s="213"/>
      <c r="T296" s="213"/>
      <c r="U296" s="214"/>
      <c r="V296" s="43" t="s">
        <v>42</v>
      </c>
      <c r="W296" s="44">
        <f>IFERROR(SUM(W273:W295),"0")</f>
        <v>0</v>
      </c>
      <c r="X296" s="44">
        <f>IFERROR(SUM(X273:X295),"0")</f>
        <v>0</v>
      </c>
      <c r="Y296" s="44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67" x14ac:dyDescent="0.2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6"/>
      <c r="O297" s="212" t="s">
        <v>43</v>
      </c>
      <c r="P297" s="213"/>
      <c r="Q297" s="213"/>
      <c r="R297" s="213"/>
      <c r="S297" s="213"/>
      <c r="T297" s="213"/>
      <c r="U297" s="214"/>
      <c r="V297" s="43" t="s">
        <v>0</v>
      </c>
      <c r="W297" s="44">
        <f>IFERROR(SUMPRODUCT(W273:W295*H273:H295),"0")</f>
        <v>0</v>
      </c>
      <c r="X297" s="44">
        <f>IFERROR(SUMPRODUCT(X273:X295*H273:H295),"0")</f>
        <v>0</v>
      </c>
      <c r="Y297" s="43"/>
      <c r="Z297" s="68"/>
      <c r="AA297" s="68"/>
    </row>
    <row r="298" spans="1:67" ht="15" customHeight="1" x14ac:dyDescent="0.2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20"/>
      <c r="O298" s="217" t="s">
        <v>36</v>
      </c>
      <c r="P298" s="218"/>
      <c r="Q298" s="218"/>
      <c r="R298" s="218"/>
      <c r="S298" s="218"/>
      <c r="T298" s="218"/>
      <c r="U298" s="219"/>
      <c r="V298" s="43" t="s">
        <v>0</v>
      </c>
      <c r="W298" s="44">
        <f>IFERROR(W24+W33+W41+W51+W61+W67+W72+W78+W88+W95+W104+W110+W115+W123+W128+W134+W139+W146+W151+W159+W164+W171+W176+W181+W186+W193+W200+W210+W218+W223+W229+W235+W241+W246+W254+W259+W264+W271+W297,"0")</f>
        <v>0</v>
      </c>
      <c r="X298" s="44">
        <f>IFERROR(X24+X33+X41+X51+X61+X67+X72+X78+X88+X95+X104+X110+X115+X123+X128+X134+X139+X146+X151+X159+X164+X171+X176+X181+X186+X193+X200+X210+X218+X223+X229+X235+X241+X246+X254+X259+X264+X271+X297,"0")</f>
        <v>0</v>
      </c>
      <c r="Y298" s="43"/>
      <c r="Z298" s="68"/>
      <c r="AA298" s="68"/>
    </row>
    <row r="299" spans="1:67" x14ac:dyDescent="0.2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20"/>
      <c r="O299" s="217" t="s">
        <v>37</v>
      </c>
      <c r="P299" s="218"/>
      <c r="Q299" s="218"/>
      <c r="R299" s="218"/>
      <c r="S299" s="218"/>
      <c r="T299" s="218"/>
      <c r="U299" s="219"/>
      <c r="V299" s="43" t="s">
        <v>0</v>
      </c>
      <c r="W299" s="44">
        <f>IFERROR(SUM(BL22:BL295),"0")</f>
        <v>0</v>
      </c>
      <c r="X299" s="44">
        <f>IFERROR(SUM(BM22:BM295),"0")</f>
        <v>0</v>
      </c>
      <c r="Y299" s="43"/>
      <c r="Z299" s="68"/>
      <c r="AA299" s="68"/>
    </row>
    <row r="300" spans="1:67" x14ac:dyDescent="0.2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20"/>
      <c r="O300" s="217" t="s">
        <v>38</v>
      </c>
      <c r="P300" s="218"/>
      <c r="Q300" s="218"/>
      <c r="R300" s="218"/>
      <c r="S300" s="218"/>
      <c r="T300" s="218"/>
      <c r="U300" s="219"/>
      <c r="V300" s="43" t="s">
        <v>23</v>
      </c>
      <c r="W300" s="45">
        <f>ROUNDUP(SUM(BN22:BN295),0)</f>
        <v>0</v>
      </c>
      <c r="X300" s="45">
        <f>ROUNDUP(SUM(BO22:BO295),0)</f>
        <v>0</v>
      </c>
      <c r="Y300" s="43"/>
      <c r="Z300" s="68"/>
      <c r="AA300" s="68"/>
    </row>
    <row r="301" spans="1:67" x14ac:dyDescent="0.2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20"/>
      <c r="O301" s="217" t="s">
        <v>39</v>
      </c>
      <c r="P301" s="218"/>
      <c r="Q301" s="218"/>
      <c r="R301" s="218"/>
      <c r="S301" s="218"/>
      <c r="T301" s="218"/>
      <c r="U301" s="219"/>
      <c r="V301" s="43" t="s">
        <v>0</v>
      </c>
      <c r="W301" s="44">
        <f>GrossWeightTotal+PalletQtyTotal*25</f>
        <v>0</v>
      </c>
      <c r="X301" s="44">
        <f>GrossWeightTotalR+PalletQtyTotalR*25</f>
        <v>0</v>
      </c>
      <c r="Y301" s="43"/>
      <c r="Z301" s="68"/>
      <c r="AA301" s="68"/>
    </row>
    <row r="302" spans="1:67" x14ac:dyDescent="0.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20"/>
      <c r="O302" s="217" t="s">
        <v>40</v>
      </c>
      <c r="P302" s="218"/>
      <c r="Q302" s="218"/>
      <c r="R302" s="218"/>
      <c r="S302" s="218"/>
      <c r="T302" s="218"/>
      <c r="U302" s="219"/>
      <c r="V302" s="43" t="s">
        <v>23</v>
      </c>
      <c r="W302" s="44">
        <f>IFERROR(W23+W32+W40+W50+W60+W66+W71+W77+W87+W94+W103+W109+W114+W122+W127+W133+W138+W145+W150+W158+W163+W170+W175+W180+W185+W192+W199+W209+W217+W222+W228+W234+W240+W245+W253+W258+W263+W270+W296,"0")</f>
        <v>0</v>
      </c>
      <c r="X302" s="44">
        <f>IFERROR(X23+X32+X40+X50+X60+X66+X71+X77+X87+X94+X103+X109+X114+X122+X127+X133+X138+X145+X150+X158+X163+X170+X175+X180+X185+X192+X199+X209+X217+X222+X228+X234+X240+X245+X253+X258+X263+X270+X296,"0")</f>
        <v>0</v>
      </c>
      <c r="Y302" s="43"/>
      <c r="Z302" s="68"/>
      <c r="AA302" s="68"/>
    </row>
    <row r="303" spans="1:67" ht="14.25" x14ac:dyDescent="0.2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20"/>
      <c r="O303" s="217" t="s">
        <v>41</v>
      </c>
      <c r="P303" s="218"/>
      <c r="Q303" s="218"/>
      <c r="R303" s="218"/>
      <c r="S303" s="218"/>
      <c r="T303" s="218"/>
      <c r="U303" s="219"/>
      <c r="V303" s="46" t="s">
        <v>55</v>
      </c>
      <c r="W303" s="43"/>
      <c r="X303" s="43"/>
      <c r="Y303" s="43">
        <f>IFERROR(Y23+Y32+Y40+Y50+Y60+Y66+Y71+Y77+Y87+Y94+Y103+Y109+Y114+Y122+Y127+Y133+Y138+Y145+Y150+Y158+Y163+Y170+Y175+Y180+Y185+Y192+Y199+Y209+Y217+Y222+Y228+Y234+Y240+Y245+Y253+Y258+Y263+Y270+Y296,"0")</f>
        <v>0</v>
      </c>
      <c r="Z303" s="68"/>
      <c r="AA303" s="68"/>
    </row>
    <row r="304" spans="1:67" ht="13.5" thickBot="1" x14ac:dyDescent="0.25"/>
    <row r="305" spans="1:37" ht="27" thickTop="1" thickBot="1" x14ac:dyDescent="0.25">
      <c r="A305" s="47" t="s">
        <v>9</v>
      </c>
      <c r="B305" s="82" t="s">
        <v>79</v>
      </c>
      <c r="C305" s="203" t="s">
        <v>48</v>
      </c>
      <c r="D305" s="203" t="s">
        <v>48</v>
      </c>
      <c r="E305" s="203" t="s">
        <v>48</v>
      </c>
      <c r="F305" s="203" t="s">
        <v>48</v>
      </c>
      <c r="G305" s="203" t="s">
        <v>48</v>
      </c>
      <c r="H305" s="203" t="s">
        <v>48</v>
      </c>
      <c r="I305" s="203" t="s">
        <v>48</v>
      </c>
      <c r="J305" s="203" t="s">
        <v>48</v>
      </c>
      <c r="K305" s="203" t="s">
        <v>48</v>
      </c>
      <c r="L305" s="203" t="s">
        <v>48</v>
      </c>
      <c r="M305" s="204"/>
      <c r="N305" s="203" t="s">
        <v>48</v>
      </c>
      <c r="O305" s="203" t="s">
        <v>48</v>
      </c>
      <c r="P305" s="203" t="s">
        <v>48</v>
      </c>
      <c r="Q305" s="203" t="s">
        <v>48</v>
      </c>
      <c r="R305" s="203" t="s">
        <v>48</v>
      </c>
      <c r="S305" s="203" t="s">
        <v>48</v>
      </c>
      <c r="T305" s="203" t="s">
        <v>214</v>
      </c>
      <c r="U305" s="203" t="s">
        <v>214</v>
      </c>
      <c r="V305" s="203" t="s">
        <v>214</v>
      </c>
      <c r="W305" s="203" t="s">
        <v>241</v>
      </c>
      <c r="X305" s="203" t="s">
        <v>241</v>
      </c>
      <c r="Y305" s="203" t="s">
        <v>241</v>
      </c>
      <c r="Z305" s="203" t="s">
        <v>241</v>
      </c>
      <c r="AA305" s="203" t="s">
        <v>258</v>
      </c>
      <c r="AB305" s="203" t="s">
        <v>258</v>
      </c>
      <c r="AC305" s="203" t="s">
        <v>258</v>
      </c>
      <c r="AD305" s="203" t="s">
        <v>258</v>
      </c>
      <c r="AE305" s="203" t="s">
        <v>258</v>
      </c>
      <c r="AF305" s="203" t="s">
        <v>258</v>
      </c>
      <c r="AG305" s="82" t="s">
        <v>301</v>
      </c>
      <c r="AH305" s="203" t="s">
        <v>305</v>
      </c>
      <c r="AI305" s="203" t="s">
        <v>305</v>
      </c>
      <c r="AJ305" s="203" t="s">
        <v>312</v>
      </c>
      <c r="AK305" s="203" t="s">
        <v>312</v>
      </c>
    </row>
    <row r="306" spans="1:37" ht="14.25" customHeight="1" thickTop="1" x14ac:dyDescent="0.2">
      <c r="A306" s="205" t="s">
        <v>10</v>
      </c>
      <c r="B306" s="203" t="s">
        <v>79</v>
      </c>
      <c r="C306" s="203" t="s">
        <v>85</v>
      </c>
      <c r="D306" s="203" t="s">
        <v>97</v>
      </c>
      <c r="E306" s="203" t="s">
        <v>107</v>
      </c>
      <c r="F306" s="203" t="s">
        <v>122</v>
      </c>
      <c r="G306" s="203" t="s">
        <v>135</v>
      </c>
      <c r="H306" s="203" t="s">
        <v>141</v>
      </c>
      <c r="I306" s="203" t="s">
        <v>145</v>
      </c>
      <c r="J306" s="203" t="s">
        <v>151</v>
      </c>
      <c r="K306" s="203" t="s">
        <v>164</v>
      </c>
      <c r="L306" s="203" t="s">
        <v>171</v>
      </c>
      <c r="M306" s="1"/>
      <c r="N306" s="203" t="s">
        <v>182</v>
      </c>
      <c r="O306" s="203" t="s">
        <v>187</v>
      </c>
      <c r="P306" s="203" t="s">
        <v>190</v>
      </c>
      <c r="Q306" s="203" t="s">
        <v>200</v>
      </c>
      <c r="R306" s="203" t="s">
        <v>203</v>
      </c>
      <c r="S306" s="203" t="s">
        <v>211</v>
      </c>
      <c r="T306" s="203" t="s">
        <v>215</v>
      </c>
      <c r="U306" s="203" t="s">
        <v>221</v>
      </c>
      <c r="V306" s="203" t="s">
        <v>224</v>
      </c>
      <c r="W306" s="203" t="s">
        <v>242</v>
      </c>
      <c r="X306" s="203" t="s">
        <v>247</v>
      </c>
      <c r="Y306" s="203" t="s">
        <v>241</v>
      </c>
      <c r="Z306" s="203" t="s">
        <v>255</v>
      </c>
      <c r="AA306" s="203" t="s">
        <v>259</v>
      </c>
      <c r="AB306" s="203" t="s">
        <v>264</v>
      </c>
      <c r="AC306" s="203" t="s">
        <v>271</v>
      </c>
      <c r="AD306" s="203" t="s">
        <v>284</v>
      </c>
      <c r="AE306" s="203" t="s">
        <v>293</v>
      </c>
      <c r="AF306" s="203" t="s">
        <v>296</v>
      </c>
      <c r="AG306" s="203" t="s">
        <v>302</v>
      </c>
      <c r="AH306" s="203" t="s">
        <v>306</v>
      </c>
      <c r="AI306" s="203" t="s">
        <v>309</v>
      </c>
      <c r="AJ306" s="203" t="s">
        <v>313</v>
      </c>
      <c r="AK306" s="203" t="s">
        <v>323</v>
      </c>
    </row>
    <row r="307" spans="1:37" ht="13.5" thickBot="1" x14ac:dyDescent="0.25">
      <c r="A307" s="206"/>
      <c r="B307" s="203"/>
      <c r="C307" s="203"/>
      <c r="D307" s="203"/>
      <c r="E307" s="203"/>
      <c r="F307" s="203"/>
      <c r="G307" s="203"/>
      <c r="H307" s="203"/>
      <c r="I307" s="203"/>
      <c r="J307" s="203"/>
      <c r="K307" s="203"/>
      <c r="L307" s="203"/>
      <c r="M307" s="1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  <c r="AG307" s="203"/>
      <c r="AH307" s="203"/>
      <c r="AI307" s="203"/>
      <c r="AJ307" s="203"/>
      <c r="AK307" s="203"/>
    </row>
    <row r="308" spans="1:37" ht="18" thickTop="1" thickBot="1" x14ac:dyDescent="0.25">
      <c r="A308" s="47" t="s">
        <v>13</v>
      </c>
      <c r="B308" s="53">
        <f>IFERROR(W22*H22,"0")</f>
        <v>0</v>
      </c>
      <c r="C308" s="53">
        <f>IFERROR(W28*H28,"0")+IFERROR(W29*H29,"0")+IFERROR(W30*H30,"0")+IFERROR(W31*H31,"0")</f>
        <v>0</v>
      </c>
      <c r="D308" s="53">
        <f>IFERROR(W36*H36,"0")+IFERROR(W37*H37,"0")+IFERROR(W38*H38,"0")+IFERROR(W39*H39,"0")</f>
        <v>0</v>
      </c>
      <c r="E308" s="53">
        <f>IFERROR(W44*H44,"0")+IFERROR(W45*H45,"0")+IFERROR(W46*H46,"0")+IFERROR(W47*H47,"0")+IFERROR(W48*H48,"0")+IFERROR(W49*H49,"0")</f>
        <v>0</v>
      </c>
      <c r="F308" s="53">
        <f>IFERROR(W54*H54,"0")+IFERROR(W55*H55,"0")+IFERROR(W56*H56,"0")+IFERROR(W57*H57,"0")+IFERROR(W58*H58,"0")+IFERROR(W59*H59,"0")</f>
        <v>0</v>
      </c>
      <c r="G308" s="53">
        <f>IFERROR(W64*H64,"0")+IFERROR(W65*H65,"0")</f>
        <v>0</v>
      </c>
      <c r="H308" s="53">
        <f>IFERROR(W70*H70,"0")</f>
        <v>0</v>
      </c>
      <c r="I308" s="53">
        <f>IFERROR(W75*H75,"0")+IFERROR(W76*H76,"0")</f>
        <v>0</v>
      </c>
      <c r="J308" s="53">
        <f>IFERROR(W81*H81,"0")+IFERROR(W82*H82,"0")+IFERROR(W83*H83,"0")+IFERROR(W84*H84,"0")+IFERROR(W85*H85,"0")+IFERROR(W86*H86,"0")</f>
        <v>0</v>
      </c>
      <c r="K308" s="53">
        <f>IFERROR(W91*H91,"0")+IFERROR(W92*H92,"0")+IFERROR(W93*H93,"0")</f>
        <v>0</v>
      </c>
      <c r="L308" s="53">
        <f>IFERROR(W98*H98,"0")+IFERROR(W99*H99,"0")+IFERROR(W100*H100,"0")+IFERROR(W101*H101,"0")+IFERROR(W102*H102,"0")</f>
        <v>0</v>
      </c>
      <c r="M308" s="1"/>
      <c r="N308" s="53">
        <f>IFERROR(W107*H107,"0")+IFERROR(W108*H108,"0")</f>
        <v>0</v>
      </c>
      <c r="O308" s="53">
        <f>IFERROR(W113*H113,"0")</f>
        <v>0</v>
      </c>
      <c r="P308" s="53">
        <f>IFERROR(W118*H118,"0")+IFERROR(W119*H119,"0")+IFERROR(W120*H120,"0")+IFERROR(W121*H121,"0")</f>
        <v>0</v>
      </c>
      <c r="Q308" s="53">
        <f>IFERROR(W126*H126,"0")</f>
        <v>0</v>
      </c>
      <c r="R308" s="53">
        <f>IFERROR(W131*H131,"0")+IFERROR(W132*H132,"0")</f>
        <v>0</v>
      </c>
      <c r="S308" s="53">
        <f>IFERROR(W137*H137,"0")</f>
        <v>0</v>
      </c>
      <c r="T308" s="53">
        <f>IFERROR(W143*H143,"0")+IFERROR(W144*H144,"0")</f>
        <v>0</v>
      </c>
      <c r="U308" s="53">
        <f>IFERROR(W149*H149,"0")</f>
        <v>0</v>
      </c>
      <c r="V308" s="53">
        <f>IFERROR(W154*H154,"0")+IFERROR(W155*H155,"0")+IFERROR(W156*H156,"0")+IFERROR(W157*H157,"0")+IFERROR(W161*H161,"0")+IFERROR(W162*H162,"0")</f>
        <v>0</v>
      </c>
      <c r="W308" s="53">
        <f>IFERROR(W168*H168,"0")+IFERROR(W169*H169,"0")</f>
        <v>0</v>
      </c>
      <c r="X308" s="53">
        <f>IFERROR(W174*H174,"0")</f>
        <v>0</v>
      </c>
      <c r="Y308" s="53">
        <f>IFERROR(W179*H179,"0")</f>
        <v>0</v>
      </c>
      <c r="Z308" s="53">
        <f>IFERROR(W184*H184,"0")</f>
        <v>0</v>
      </c>
      <c r="AA308" s="53">
        <f>IFERROR(W190*H190,"0")+IFERROR(W191*H191,"0")</f>
        <v>0</v>
      </c>
      <c r="AB308" s="53">
        <f>IFERROR(W196*H196,"0")+IFERROR(W197*H197,"0")+IFERROR(W198*H198,"0")</f>
        <v>0</v>
      </c>
      <c r="AC308" s="53">
        <f>IFERROR(W203*H203,"0")+IFERROR(W204*H204,"0")+IFERROR(W205*H205,"0")+IFERROR(W206*H206,"0")+IFERROR(W207*H207,"0")+IFERROR(W208*H208,"0")</f>
        <v>0</v>
      </c>
      <c r="AD308" s="53">
        <f>IFERROR(W213*H213,"0")+IFERROR(W214*H214,"0")+IFERROR(W215*H215,"0")+IFERROR(W216*H216,"0")</f>
        <v>0</v>
      </c>
      <c r="AE308" s="53">
        <f>IFERROR(W221*H221,"0")</f>
        <v>0</v>
      </c>
      <c r="AF308" s="53">
        <f>IFERROR(W226*H226,"0")+IFERROR(W227*H227,"0")</f>
        <v>0</v>
      </c>
      <c r="AG308" s="53">
        <f>IFERROR(W233*H233,"0")</f>
        <v>0</v>
      </c>
      <c r="AH308" s="53">
        <f>IFERROR(W239*H239,"0")</f>
        <v>0</v>
      </c>
      <c r="AI308" s="53">
        <f>IFERROR(W244*H244,"0")</f>
        <v>0</v>
      </c>
      <c r="AJ308" s="53">
        <f>IFERROR(W250*H250,"0")+IFERROR(W251*H251,"0")+IFERROR(W252*H252,"0")</f>
        <v>0</v>
      </c>
      <c r="AK308" s="53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0</v>
      </c>
    </row>
    <row r="309" spans="1:37" ht="13.5" thickTop="1" x14ac:dyDescent="0.2">
      <c r="C309" s="1"/>
    </row>
    <row r="310" spans="1:37" ht="19.5" customHeight="1" x14ac:dyDescent="0.2">
      <c r="A310" s="71" t="s">
        <v>65</v>
      </c>
      <c r="B310" s="71" t="s">
        <v>66</v>
      </c>
      <c r="C310" s="71" t="s">
        <v>68</v>
      </c>
    </row>
    <row r="311" spans="1:37" x14ac:dyDescent="0.2">
      <c r="A311" s="72">
        <f>SUMPRODUCT(--(BB:BB="ЗПФ"),--(V:V="кор"),H:H,X:X)+SUMPRODUCT(--(BB:BB="ЗПФ"),--(V:V="кг"),X:X)</f>
        <v>0</v>
      </c>
      <c r="B311" s="73">
        <f>SUMPRODUCT(--(BB:BB="ПГП"),--(V:V="кор"),H:H,X:X)+SUMPRODUCT(--(BB:BB="ПГП"),--(V:V="кг"),X:X)</f>
        <v>0</v>
      </c>
      <c r="C311" s="73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2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D191:E191"/>
    <mergeCell ref="O191:S191"/>
    <mergeCell ref="O192:U192"/>
    <mergeCell ref="A192:N193"/>
    <mergeCell ref="O193:U193"/>
    <mergeCell ref="A194:Y194"/>
    <mergeCell ref="A195:Y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A202:Y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A220:Y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A232:Y232"/>
    <mergeCell ref="D233:E233"/>
    <mergeCell ref="O233:S233"/>
    <mergeCell ref="O234:U234"/>
    <mergeCell ref="A234:N235"/>
    <mergeCell ref="O235:U235"/>
    <mergeCell ref="A236:Y236"/>
    <mergeCell ref="A237:Y237"/>
    <mergeCell ref="A238:Y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O245:U245"/>
    <mergeCell ref="A245:N246"/>
    <mergeCell ref="O246:U246"/>
    <mergeCell ref="A247:Y247"/>
    <mergeCell ref="A248:Y248"/>
    <mergeCell ref="A249:Y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A256:Y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D262:E262"/>
    <mergeCell ref="O262:S262"/>
    <mergeCell ref="O263:U263"/>
    <mergeCell ref="A263:N264"/>
    <mergeCell ref="O264:U264"/>
    <mergeCell ref="A265:Y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O298:U298"/>
    <mergeCell ref="A298:N303"/>
    <mergeCell ref="O299:U299"/>
    <mergeCell ref="O300:U300"/>
    <mergeCell ref="O301:U301"/>
    <mergeCell ref="O302:U302"/>
    <mergeCell ref="O303:U303"/>
    <mergeCell ref="C305:S305"/>
    <mergeCell ref="T305:V305"/>
    <mergeCell ref="W305:Z305"/>
    <mergeCell ref="AA305:AF305"/>
    <mergeCell ref="AH305:AI305"/>
    <mergeCell ref="AJ305:AK305"/>
    <mergeCell ref="A306:A30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K306:K307"/>
    <mergeCell ref="L306:L307"/>
    <mergeCell ref="N306:N307"/>
    <mergeCell ref="O306:O307"/>
    <mergeCell ref="P306:P307"/>
    <mergeCell ref="Q306:Q307"/>
    <mergeCell ref="R306:R307"/>
    <mergeCell ref="S306:S307"/>
    <mergeCell ref="T306:T307"/>
    <mergeCell ref="U306:U307"/>
    <mergeCell ref="V306:V307"/>
    <mergeCell ref="W306:W307"/>
    <mergeCell ref="X306:X307"/>
    <mergeCell ref="Y306:Y307"/>
    <mergeCell ref="Z306:Z307"/>
    <mergeCell ref="AA306:AA307"/>
    <mergeCell ref="AB306:AB307"/>
    <mergeCell ref="AC306:AC307"/>
    <mergeCell ref="AD306:AD307"/>
    <mergeCell ref="AE306:AE307"/>
    <mergeCell ref="AF306:AF307"/>
    <mergeCell ref="AG306:AG307"/>
    <mergeCell ref="AH306:AH307"/>
    <mergeCell ref="AI306:AI307"/>
    <mergeCell ref="AJ306:AJ307"/>
    <mergeCell ref="AK306:AK30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9"/>
    </row>
    <row r="3" spans="2:8" x14ac:dyDescent="0.2">
      <c r="B3" s="54" t="s">
        <v>409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411</v>
      </c>
      <c r="C6" s="54" t="s">
        <v>412</v>
      </c>
      <c r="D6" s="54" t="s">
        <v>413</v>
      </c>
      <c r="E6" s="54" t="s">
        <v>49</v>
      </c>
    </row>
    <row r="7" spans="2:8" x14ac:dyDescent="0.2">
      <c r="B7" s="54" t="s">
        <v>414</v>
      </c>
      <c r="C7" s="54" t="s">
        <v>415</v>
      </c>
      <c r="D7" s="54" t="s">
        <v>416</v>
      </c>
      <c r="E7" s="54" t="s">
        <v>49</v>
      </c>
    </row>
    <row r="8" spans="2:8" x14ac:dyDescent="0.2">
      <c r="B8" s="54" t="s">
        <v>417</v>
      </c>
      <c r="C8" s="54" t="s">
        <v>418</v>
      </c>
      <c r="D8" s="54" t="s">
        <v>419</v>
      </c>
      <c r="E8" s="54" t="s">
        <v>49</v>
      </c>
    </row>
    <row r="9" spans="2:8" x14ac:dyDescent="0.2">
      <c r="B9" s="54" t="s">
        <v>420</v>
      </c>
      <c r="C9" s="54" t="s">
        <v>421</v>
      </c>
      <c r="D9" s="54" t="s">
        <v>422</v>
      </c>
      <c r="E9" s="54" t="s">
        <v>49</v>
      </c>
    </row>
    <row r="11" spans="2:8" x14ac:dyDescent="0.2">
      <c r="B11" s="54" t="s">
        <v>423</v>
      </c>
      <c r="C11" s="54" t="s">
        <v>412</v>
      </c>
      <c r="D11" s="54" t="s">
        <v>49</v>
      </c>
      <c r="E11" s="54" t="s">
        <v>49</v>
      </c>
    </row>
    <row r="13" spans="2:8" x14ac:dyDescent="0.2">
      <c r="B13" s="54" t="s">
        <v>424</v>
      </c>
      <c r="C13" s="54" t="s">
        <v>415</v>
      </c>
      <c r="D13" s="54" t="s">
        <v>49</v>
      </c>
      <c r="E13" s="54" t="s">
        <v>49</v>
      </c>
    </row>
    <row r="15" spans="2:8" x14ac:dyDescent="0.2">
      <c r="B15" s="54" t="s">
        <v>425</v>
      </c>
      <c r="C15" s="54" t="s">
        <v>418</v>
      </c>
      <c r="D15" s="54" t="s">
        <v>49</v>
      </c>
      <c r="E15" s="54" t="s">
        <v>49</v>
      </c>
    </row>
    <row r="17" spans="2:5" x14ac:dyDescent="0.2">
      <c r="B17" s="54" t="s">
        <v>426</v>
      </c>
      <c r="C17" s="54" t="s">
        <v>421</v>
      </c>
      <c r="D17" s="54" t="s">
        <v>49</v>
      </c>
      <c r="E17" s="54" t="s">
        <v>49</v>
      </c>
    </row>
    <row r="19" spans="2:5" x14ac:dyDescent="0.2">
      <c r="B19" s="54" t="s">
        <v>427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428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429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430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431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432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433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434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435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436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437</v>
      </c>
      <c r="C29" s="54" t="s">
        <v>49</v>
      </c>
      <c r="D29" s="54" t="s">
        <v>49</v>
      </c>
      <c r="E29" s="54" t="s">
        <v>49</v>
      </c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524</vt:i4>
      </vt:variant>
    </vt:vector>
  </HeadingPairs>
  <TitlesOfParts>
    <vt:vector size="5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2024-06-07T07:30:25Z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