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2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заказа'!$W$308:$W$308</definedName>
    <definedName name="GrossWeightTotalR">'Бланк заказа'!$X$308:$X$308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заказа'!$W$309:$W$309</definedName>
    <definedName name="PalletQtyTotalR">'Бланк заказа'!$X$309:$X$309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заказа'!$B$149:$B$149</definedName>
    <definedName name="ProductId56">'Бланк заказа'!$B$153:$B$153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заказа'!$B$167:$B$167</definedName>
    <definedName name="ProductId63">'Бланк заказа'!$B$171:$B$171</definedName>
    <definedName name="ProductId64">'Бланк заказа'!$B$172:$B$172</definedName>
    <definedName name="ProductId65">'Бланк заказа'!$B$178:$B$178</definedName>
    <definedName name="ProductId66">'Бланк заказа'!$B$179:$B$179</definedName>
    <definedName name="ProductId67">'Бланк заказа'!$B$184:$B$184</definedName>
    <definedName name="ProductId68">'Бланк заказа'!$B$189:$B$189</definedName>
    <definedName name="ProductId69">'Бланк заказа'!$B$194:$B$194</definedName>
    <definedName name="ProductId7">'Бланк заказа'!$B$37:$B$37</definedName>
    <definedName name="ProductId70">'Бланк заказа'!$B$200:$B$200</definedName>
    <definedName name="ProductId71">'Бланк заказа'!$B$201:$B$201</definedName>
    <definedName name="ProductId72">'Бланк заказа'!$B$206:$B$206</definedName>
    <definedName name="ProductId73">'Бланк заказа'!$B$207:$B$207</definedName>
    <definedName name="ProductId74">'Бланк заказа'!$B$208:$B$208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заказа'!$B$226:$B$226</definedName>
    <definedName name="ProductId85">'Бланк заказа'!$B$231:$B$231</definedName>
    <definedName name="ProductId86">'Бланк заказа'!$B$236:$B$236</definedName>
    <definedName name="ProductId87">'Бланк заказа'!$B$237:$B$237</definedName>
    <definedName name="ProductId88">'Бланк заказа'!$B$243:$B$243</definedName>
    <definedName name="ProductId89">'Бланк заказа'!$B$249:$B$249</definedName>
    <definedName name="ProductId9">'Бланк заказа'!$B$39:$B$39</definedName>
    <definedName name="ProductId90">'Бланк заказа'!$B$254:$B$254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заказа'!$W$149:$W$149</definedName>
    <definedName name="SalesQty56">'Бланк заказа'!$W$153:$W$153</definedName>
    <definedName name="SalesQty57">'Бланк заказа'!$W$154:$W$154</definedName>
    <definedName name="SalesQty58">'Бланк заказа'!$W$159:$W$159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заказа'!$W$167:$W$167</definedName>
    <definedName name="SalesQty63">'Бланк заказа'!$W$171:$W$171</definedName>
    <definedName name="SalesQty64">'Бланк заказа'!$W$172:$W$172</definedName>
    <definedName name="SalesQty65">'Бланк заказа'!$W$178:$W$178</definedName>
    <definedName name="SalesQty66">'Бланк заказа'!$W$179:$W$179</definedName>
    <definedName name="SalesQty67">'Бланк заказа'!$W$184:$W$184</definedName>
    <definedName name="SalesQty68">'Бланк заказа'!$W$189:$W$189</definedName>
    <definedName name="SalesQty69">'Бланк заказа'!$W$194:$W$194</definedName>
    <definedName name="SalesQty7">'Бланк заказа'!$W$37:$W$37</definedName>
    <definedName name="SalesQty70">'Бланк заказа'!$W$200:$W$200</definedName>
    <definedName name="SalesQty71">'Бланк заказа'!$W$201:$W$201</definedName>
    <definedName name="SalesQty72">'Бланк заказа'!$W$206:$W$206</definedName>
    <definedName name="SalesQty73">'Бланк заказа'!$W$207:$W$207</definedName>
    <definedName name="SalesQty74">'Бланк заказа'!$W$208:$W$208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заказа'!$W$226:$W$226</definedName>
    <definedName name="SalesQty85">'Бланк заказа'!$W$231:$W$231</definedName>
    <definedName name="SalesQty86">'Бланк заказа'!$W$236:$W$236</definedName>
    <definedName name="SalesQty87">'Бланк заказа'!$W$237:$W$237</definedName>
    <definedName name="SalesQty88">'Бланк заказа'!$W$243:$W$243</definedName>
    <definedName name="SalesQty89">'Бланк заказа'!$W$249:$W$249</definedName>
    <definedName name="SalesQty9">'Бланк заказа'!$W$39:$W$39</definedName>
    <definedName name="SalesQty90">'Бланк заказа'!$W$254:$W$254</definedName>
    <definedName name="SalesQty91">'Бланк заказа'!$W$260:$W$260</definedName>
    <definedName name="SalesQty92">'Бланк заказа'!$W$261:$W$261</definedName>
    <definedName name="SalesQty93">'Бланк заказа'!$W$262:$W$262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заказа'!$X$149:$X$149</definedName>
    <definedName name="SalesRoundBox56">'Бланк заказа'!$X$153:$X$153</definedName>
    <definedName name="SalesRoundBox57">'Бланк заказа'!$X$154:$X$154</definedName>
    <definedName name="SalesRoundBox58">'Бланк заказа'!$X$159:$X$159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заказа'!$X$167:$X$167</definedName>
    <definedName name="SalesRoundBox63">'Бланк заказа'!$X$171:$X$171</definedName>
    <definedName name="SalesRoundBox64">'Бланк заказа'!$X$172:$X$172</definedName>
    <definedName name="SalesRoundBox65">'Бланк заказа'!$X$178:$X$178</definedName>
    <definedName name="SalesRoundBox66">'Бланк заказа'!$X$179:$X$179</definedName>
    <definedName name="SalesRoundBox67">'Бланк заказа'!$X$184:$X$184</definedName>
    <definedName name="SalesRoundBox68">'Бланк заказа'!$X$189:$X$189</definedName>
    <definedName name="SalesRoundBox69">'Бланк заказа'!$X$194:$X$194</definedName>
    <definedName name="SalesRoundBox7">'Бланк заказа'!$X$37:$X$37</definedName>
    <definedName name="SalesRoundBox70">'Бланк заказа'!$X$200:$X$200</definedName>
    <definedName name="SalesRoundBox71">'Бланк заказа'!$X$201:$X$201</definedName>
    <definedName name="SalesRoundBox72">'Бланк заказа'!$X$206:$X$206</definedName>
    <definedName name="SalesRoundBox73">'Бланк заказа'!$X$207:$X$207</definedName>
    <definedName name="SalesRoundBox74">'Бланк заказа'!$X$208:$X$208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заказа'!$X$226:$X$226</definedName>
    <definedName name="SalesRoundBox85">'Бланк заказа'!$X$231:$X$231</definedName>
    <definedName name="SalesRoundBox86">'Бланк заказа'!$X$236:$X$236</definedName>
    <definedName name="SalesRoundBox87">'Бланк заказа'!$X$237:$X$237</definedName>
    <definedName name="SalesRoundBox88">'Бланк заказа'!$X$243:$X$243</definedName>
    <definedName name="SalesRoundBox89">'Бланк заказа'!$X$249:$X$249</definedName>
    <definedName name="SalesRoundBox9">'Бланк заказа'!$X$39:$X$39</definedName>
    <definedName name="SalesRoundBox90">'Бланк заказа'!$X$254:$X$254</definedName>
    <definedName name="SalesRoundBox91">'Бланк заказа'!$X$260:$X$260</definedName>
    <definedName name="SalesRoundBox92">'Бланк заказа'!$X$261:$X$261</definedName>
    <definedName name="SalesRoundBox93">'Бланк заказа'!$X$262:$X$262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заказа'!$V$149:$V$149</definedName>
    <definedName name="UnitOfMeasure56">'Бланк заказа'!$V$153:$V$153</definedName>
    <definedName name="UnitOfMeasure57">'Бланк заказа'!$V$154:$V$154</definedName>
    <definedName name="UnitOfMeasure58">'Бланк заказа'!$V$159:$V$159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заказа'!$V$167:$V$167</definedName>
    <definedName name="UnitOfMeasure63">'Бланк заказа'!$V$171:$V$171</definedName>
    <definedName name="UnitOfMeasure64">'Бланк заказа'!$V$172:$V$172</definedName>
    <definedName name="UnitOfMeasure65">'Бланк заказа'!$V$178:$V$178</definedName>
    <definedName name="UnitOfMeasure66">'Бланк заказа'!$V$179:$V$179</definedName>
    <definedName name="UnitOfMeasure67">'Бланк заказа'!$V$184:$V$184</definedName>
    <definedName name="UnitOfMeasure68">'Бланк заказа'!$V$189:$V$189</definedName>
    <definedName name="UnitOfMeasure69">'Бланк заказа'!$V$194:$V$194</definedName>
    <definedName name="UnitOfMeasure7">'Бланк заказа'!$V$37:$V$37</definedName>
    <definedName name="UnitOfMeasure70">'Бланк заказа'!$V$200:$V$200</definedName>
    <definedName name="UnitOfMeasure71">'Бланк заказа'!$V$201:$V$201</definedName>
    <definedName name="UnitOfMeasure72">'Бланк заказа'!$V$206:$V$206</definedName>
    <definedName name="UnitOfMeasure73">'Бланк заказа'!$V$207:$V$207</definedName>
    <definedName name="UnitOfMeasure74">'Бланк заказа'!$V$208:$V$208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заказа'!$V$226:$V$226</definedName>
    <definedName name="UnitOfMeasure85">'Бланк заказа'!$V$231:$V$231</definedName>
    <definedName name="UnitOfMeasure86">'Бланк заказа'!$V$236:$V$236</definedName>
    <definedName name="UnitOfMeasure87">'Бланк заказа'!$V$237:$V$237</definedName>
    <definedName name="UnitOfMeasure88">'Бланк заказа'!$V$243:$V$243</definedName>
    <definedName name="UnitOfMeasure89">'Бланк заказа'!$V$249:$V$249</definedName>
    <definedName name="UnitOfMeasure9">'Бланк заказа'!$V$39:$V$39</definedName>
    <definedName name="UnitOfMeasure90">'Бланк заказа'!$V$254:$V$254</definedName>
    <definedName name="UnitOfMeasure91">'Бланк заказа'!$V$260:$V$260</definedName>
    <definedName name="UnitOfMeasure92">'Бланк заказа'!$V$261:$V$261</definedName>
    <definedName name="UnitOfMeasure93">'Бланк заказа'!$V$262:$V$262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K317" i="2" l="1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L317" i="2"/>
  <c r="K317" i="2"/>
  <c r="J317" i="2"/>
  <c r="I317" i="2"/>
  <c r="H317" i="2"/>
  <c r="G317" i="2"/>
  <c r="F317" i="2"/>
  <c r="E317" i="2"/>
  <c r="D317" i="2"/>
  <c r="C317" i="2"/>
  <c r="B317" i="2"/>
  <c r="W306" i="2"/>
  <c r="W305" i="2"/>
  <c r="BN304" i="2"/>
  <c r="BL304" i="2"/>
  <c r="Y304" i="2"/>
  <c r="X304" i="2"/>
  <c r="BO304" i="2" s="1"/>
  <c r="BO303" i="2"/>
  <c r="BN303" i="2"/>
  <c r="BM303" i="2"/>
  <c r="BL303" i="2"/>
  <c r="Y303" i="2"/>
  <c r="X303" i="2"/>
  <c r="BN302" i="2"/>
  <c r="BL302" i="2"/>
  <c r="Y302" i="2"/>
  <c r="X302" i="2"/>
  <c r="BO302" i="2" s="1"/>
  <c r="O302" i="2"/>
  <c r="BN301" i="2"/>
  <c r="BL301" i="2"/>
  <c r="Y301" i="2"/>
  <c r="X301" i="2"/>
  <c r="BM301" i="2" s="1"/>
  <c r="BN300" i="2"/>
  <c r="BL300" i="2"/>
  <c r="Y300" i="2"/>
  <c r="X300" i="2"/>
  <c r="BO300" i="2" s="1"/>
  <c r="O300" i="2"/>
  <c r="BO299" i="2"/>
  <c r="BN299" i="2"/>
  <c r="BM299" i="2"/>
  <c r="BL299" i="2"/>
  <c r="Y299" i="2"/>
  <c r="X299" i="2"/>
  <c r="BN298" i="2"/>
  <c r="BL298" i="2"/>
  <c r="Y298" i="2"/>
  <c r="X298" i="2"/>
  <c r="BO298" i="2" s="1"/>
  <c r="BO297" i="2"/>
  <c r="BN297" i="2"/>
  <c r="BM297" i="2"/>
  <c r="BL297" i="2"/>
  <c r="Y297" i="2"/>
  <c r="X297" i="2"/>
  <c r="BN296" i="2"/>
  <c r="BL296" i="2"/>
  <c r="Y296" i="2"/>
  <c r="X296" i="2"/>
  <c r="BO296" i="2" s="1"/>
  <c r="BO295" i="2"/>
  <c r="BN295" i="2"/>
  <c r="BM295" i="2"/>
  <c r="BL295" i="2"/>
  <c r="Y295" i="2"/>
  <c r="X295" i="2"/>
  <c r="BN294" i="2"/>
  <c r="BL294" i="2"/>
  <c r="Y294" i="2"/>
  <c r="X294" i="2"/>
  <c r="BO294" i="2" s="1"/>
  <c r="BO293" i="2"/>
  <c r="BN293" i="2"/>
  <c r="BM293" i="2"/>
  <c r="BL293" i="2"/>
  <c r="Y293" i="2"/>
  <c r="X293" i="2"/>
  <c r="BN292" i="2"/>
  <c r="BL292" i="2"/>
  <c r="Y292" i="2"/>
  <c r="X292" i="2"/>
  <c r="BO292" i="2" s="1"/>
  <c r="BO291" i="2"/>
  <c r="BN291" i="2"/>
  <c r="BM291" i="2"/>
  <c r="BL291" i="2"/>
  <c r="Y291" i="2"/>
  <c r="X291" i="2"/>
  <c r="BN290" i="2"/>
  <c r="BL290" i="2"/>
  <c r="Y290" i="2"/>
  <c r="X290" i="2"/>
  <c r="BO290" i="2" s="1"/>
  <c r="BO289" i="2"/>
  <c r="BN289" i="2"/>
  <c r="BM289" i="2"/>
  <c r="BL289" i="2"/>
  <c r="Y289" i="2"/>
  <c r="X289" i="2"/>
  <c r="BN288" i="2"/>
  <c r="BL288" i="2"/>
  <c r="Y288" i="2"/>
  <c r="X288" i="2"/>
  <c r="BO288" i="2" s="1"/>
  <c r="BO287" i="2"/>
  <c r="BN287" i="2"/>
  <c r="BM287" i="2"/>
  <c r="BL287" i="2"/>
  <c r="Y287" i="2"/>
  <c r="X287" i="2"/>
  <c r="BN286" i="2"/>
  <c r="BL286" i="2"/>
  <c r="Y286" i="2"/>
  <c r="X286" i="2"/>
  <c r="BO286" i="2" s="1"/>
  <c r="O286" i="2"/>
  <c r="BN285" i="2"/>
  <c r="BM285" i="2"/>
  <c r="BL285" i="2"/>
  <c r="Y285" i="2"/>
  <c r="X285" i="2"/>
  <c r="BO285" i="2" s="1"/>
  <c r="BN284" i="2"/>
  <c r="BL284" i="2"/>
  <c r="Y284" i="2"/>
  <c r="X284" i="2"/>
  <c r="BO284" i="2" s="1"/>
  <c r="BN283" i="2"/>
  <c r="BM283" i="2"/>
  <c r="BL283" i="2"/>
  <c r="Y283" i="2"/>
  <c r="Y305" i="2" s="1"/>
  <c r="X283" i="2"/>
  <c r="BO283" i="2" s="1"/>
  <c r="W281" i="2"/>
  <c r="W280" i="2"/>
  <c r="BO279" i="2"/>
  <c r="BN279" i="2"/>
  <c r="BM279" i="2"/>
  <c r="BL279" i="2"/>
  <c r="Y279" i="2"/>
  <c r="X279" i="2"/>
  <c r="O279" i="2"/>
  <c r="BN278" i="2"/>
  <c r="BL278" i="2"/>
  <c r="Y278" i="2"/>
  <c r="X278" i="2"/>
  <c r="X281" i="2" s="1"/>
  <c r="BN277" i="2"/>
  <c r="BM277" i="2"/>
  <c r="BL277" i="2"/>
  <c r="Y277" i="2"/>
  <c r="X277" i="2"/>
  <c r="BO277" i="2" s="1"/>
  <c r="O277" i="2"/>
  <c r="BO276" i="2"/>
  <c r="BN276" i="2"/>
  <c r="BM276" i="2"/>
  <c r="BL276" i="2"/>
  <c r="Y276" i="2"/>
  <c r="Y280" i="2" s="1"/>
  <c r="X276" i="2"/>
  <c r="W274" i="2"/>
  <c r="Y273" i="2"/>
  <c r="W273" i="2"/>
  <c r="BN272" i="2"/>
  <c r="BL272" i="2"/>
  <c r="Y272" i="2"/>
  <c r="X272" i="2"/>
  <c r="X274" i="2" s="1"/>
  <c r="BO271" i="2"/>
  <c r="BN271" i="2"/>
  <c r="BM271" i="2"/>
  <c r="BL271" i="2"/>
  <c r="Y271" i="2"/>
  <c r="X271" i="2"/>
  <c r="X269" i="2"/>
  <c r="W269" i="2"/>
  <c r="X268" i="2"/>
  <c r="W268" i="2"/>
  <c r="BO267" i="2"/>
  <c r="BN267" i="2"/>
  <c r="BM267" i="2"/>
  <c r="BL267" i="2"/>
  <c r="Y267" i="2"/>
  <c r="Y268" i="2" s="1"/>
  <c r="X267" i="2"/>
  <c r="W264" i="2"/>
  <c r="Y263" i="2"/>
  <c r="W263" i="2"/>
  <c r="BN262" i="2"/>
  <c r="BL262" i="2"/>
  <c r="Y262" i="2"/>
  <c r="X262" i="2"/>
  <c r="BM262" i="2" s="1"/>
  <c r="BN261" i="2"/>
  <c r="BL261" i="2"/>
  <c r="Y261" i="2"/>
  <c r="X261" i="2"/>
  <c r="BO261" i="2" s="1"/>
  <c r="BN260" i="2"/>
  <c r="BL260" i="2"/>
  <c r="Y260" i="2"/>
  <c r="X260" i="2"/>
  <c r="BM260" i="2" s="1"/>
  <c r="W256" i="2"/>
  <c r="X255" i="2"/>
  <c r="W255" i="2"/>
  <c r="BN254" i="2"/>
  <c r="BM254" i="2"/>
  <c r="BL254" i="2"/>
  <c r="Y254" i="2"/>
  <c r="Y255" i="2" s="1"/>
  <c r="X254" i="2"/>
  <c r="X256" i="2" s="1"/>
  <c r="O254" i="2"/>
  <c r="W251" i="2"/>
  <c r="X250" i="2"/>
  <c r="W250" i="2"/>
  <c r="BN249" i="2"/>
  <c r="BM249" i="2"/>
  <c r="BL249" i="2"/>
  <c r="Y249" i="2"/>
  <c r="Y250" i="2" s="1"/>
  <c r="X249" i="2"/>
  <c r="X251" i="2" s="1"/>
  <c r="O249" i="2"/>
  <c r="W245" i="2"/>
  <c r="X244" i="2"/>
  <c r="W244" i="2"/>
  <c r="BN243" i="2"/>
  <c r="BM243" i="2"/>
  <c r="BL243" i="2"/>
  <c r="Y243" i="2"/>
  <c r="Y244" i="2" s="1"/>
  <c r="X243" i="2"/>
  <c r="X245" i="2" s="1"/>
  <c r="O243" i="2"/>
  <c r="W239" i="2"/>
  <c r="X238" i="2"/>
  <c r="W238" i="2"/>
  <c r="BN237" i="2"/>
  <c r="BM237" i="2"/>
  <c r="BL237" i="2"/>
  <c r="Y237" i="2"/>
  <c r="Y238" i="2" s="1"/>
  <c r="X237" i="2"/>
  <c r="BO237" i="2" s="1"/>
  <c r="O237" i="2"/>
  <c r="BN236" i="2"/>
  <c r="BL236" i="2"/>
  <c r="Y236" i="2"/>
  <c r="X236" i="2"/>
  <c r="X239" i="2" s="1"/>
  <c r="O236" i="2"/>
  <c r="X233" i="2"/>
  <c r="W233" i="2"/>
  <c r="Y232" i="2"/>
  <c r="X232" i="2"/>
  <c r="W232" i="2"/>
  <c r="BN231" i="2"/>
  <c r="BL231" i="2"/>
  <c r="Y231" i="2"/>
  <c r="X231" i="2"/>
  <c r="BO231" i="2" s="1"/>
  <c r="O231" i="2"/>
  <c r="W228" i="2"/>
  <c r="W227" i="2"/>
  <c r="BN226" i="2"/>
  <c r="BL226" i="2"/>
  <c r="Y226" i="2"/>
  <c r="X226" i="2"/>
  <c r="BO226" i="2" s="1"/>
  <c r="O226" i="2"/>
  <c r="BO225" i="2"/>
  <c r="BN225" i="2"/>
  <c r="BM225" i="2"/>
  <c r="BL225" i="2"/>
  <c r="Y225" i="2"/>
  <c r="X225" i="2"/>
  <c r="O225" i="2"/>
  <c r="BN224" i="2"/>
  <c r="BL224" i="2"/>
  <c r="Y224" i="2"/>
  <c r="X224" i="2"/>
  <c r="X227" i="2" s="1"/>
  <c r="O224" i="2"/>
  <c r="BO223" i="2"/>
  <c r="BN223" i="2"/>
  <c r="BM223" i="2"/>
  <c r="BL223" i="2"/>
  <c r="Y223" i="2"/>
  <c r="Y227" i="2" s="1"/>
  <c r="X223" i="2"/>
  <c r="O223" i="2"/>
  <c r="W220" i="2"/>
  <c r="X219" i="2"/>
  <c r="W219" i="2"/>
  <c r="BO218" i="2"/>
  <c r="BN218" i="2"/>
  <c r="BM218" i="2"/>
  <c r="BL218" i="2"/>
  <c r="Y218" i="2"/>
  <c r="X218" i="2"/>
  <c r="O218" i="2"/>
  <c r="BN217" i="2"/>
  <c r="BM217" i="2"/>
  <c r="BL217" i="2"/>
  <c r="Y217" i="2"/>
  <c r="X217" i="2"/>
  <c r="BO217" i="2" s="1"/>
  <c r="O217" i="2"/>
  <c r="BO216" i="2"/>
  <c r="BN216" i="2"/>
  <c r="BM216" i="2"/>
  <c r="BL216" i="2"/>
  <c r="Y216" i="2"/>
  <c r="X216" i="2"/>
  <c r="O216" i="2"/>
  <c r="BN215" i="2"/>
  <c r="BL215" i="2"/>
  <c r="Y215" i="2"/>
  <c r="X215" i="2"/>
  <c r="BM215" i="2" s="1"/>
  <c r="O215" i="2"/>
  <c r="BN214" i="2"/>
  <c r="BL214" i="2"/>
  <c r="Y214" i="2"/>
  <c r="X214" i="2"/>
  <c r="BO214" i="2" s="1"/>
  <c r="O214" i="2"/>
  <c r="BN213" i="2"/>
  <c r="BM213" i="2"/>
  <c r="BL213" i="2"/>
  <c r="Y213" i="2"/>
  <c r="Y219" i="2" s="1"/>
  <c r="X213" i="2"/>
  <c r="BO213" i="2" s="1"/>
  <c r="O213" i="2"/>
  <c r="W210" i="2"/>
  <c r="X209" i="2"/>
  <c r="W209" i="2"/>
  <c r="BN208" i="2"/>
  <c r="BM208" i="2"/>
  <c r="BL208" i="2"/>
  <c r="Y208" i="2"/>
  <c r="X208" i="2"/>
  <c r="BO208" i="2" s="1"/>
  <c r="O208" i="2"/>
  <c r="BO207" i="2"/>
  <c r="BN207" i="2"/>
  <c r="BL207" i="2"/>
  <c r="Y207" i="2"/>
  <c r="Y209" i="2" s="1"/>
  <c r="X207" i="2"/>
  <c r="BM207" i="2" s="1"/>
  <c r="O207" i="2"/>
  <c r="BO206" i="2"/>
  <c r="BN206" i="2"/>
  <c r="BM206" i="2"/>
  <c r="BL206" i="2"/>
  <c r="Y206" i="2"/>
  <c r="X206" i="2"/>
  <c r="X210" i="2" s="1"/>
  <c r="O206" i="2"/>
  <c r="W203" i="2"/>
  <c r="Y202" i="2"/>
  <c r="W202" i="2"/>
  <c r="BO201" i="2"/>
  <c r="BN201" i="2"/>
  <c r="BM201" i="2"/>
  <c r="BL201" i="2"/>
  <c r="Y201" i="2"/>
  <c r="X201" i="2"/>
  <c r="O201" i="2"/>
  <c r="BN200" i="2"/>
  <c r="BM200" i="2"/>
  <c r="BL200" i="2"/>
  <c r="Y200" i="2"/>
  <c r="X200" i="2"/>
  <c r="X202" i="2" s="1"/>
  <c r="O200" i="2"/>
  <c r="X196" i="2"/>
  <c r="W196" i="2"/>
  <c r="W195" i="2"/>
  <c r="BN194" i="2"/>
  <c r="BM194" i="2"/>
  <c r="BL194" i="2"/>
  <c r="Y194" i="2"/>
  <c r="Y195" i="2" s="1"/>
  <c r="X194" i="2"/>
  <c r="X195" i="2" s="1"/>
  <c r="O194" i="2"/>
  <c r="X191" i="2"/>
  <c r="W191" i="2"/>
  <c r="W190" i="2"/>
  <c r="BN189" i="2"/>
  <c r="BM189" i="2"/>
  <c r="BL189" i="2"/>
  <c r="Y189" i="2"/>
  <c r="Y190" i="2" s="1"/>
  <c r="X189" i="2"/>
  <c r="X190" i="2" s="1"/>
  <c r="O189" i="2"/>
  <c r="X186" i="2"/>
  <c r="W186" i="2"/>
  <c r="W185" i="2"/>
  <c r="BN184" i="2"/>
  <c r="BM184" i="2"/>
  <c r="BL184" i="2"/>
  <c r="Y184" i="2"/>
  <c r="Y185" i="2" s="1"/>
  <c r="X184" i="2"/>
  <c r="X185" i="2" s="1"/>
  <c r="O184" i="2"/>
  <c r="X181" i="2"/>
  <c r="W181" i="2"/>
  <c r="W180" i="2"/>
  <c r="BN179" i="2"/>
  <c r="BM179" i="2"/>
  <c r="BL179" i="2"/>
  <c r="Y179" i="2"/>
  <c r="Y180" i="2" s="1"/>
  <c r="X179" i="2"/>
  <c r="X180" i="2" s="1"/>
  <c r="O179" i="2"/>
  <c r="BO178" i="2"/>
  <c r="BN178" i="2"/>
  <c r="BL178" i="2"/>
  <c r="Y178" i="2"/>
  <c r="X178" i="2"/>
  <c r="BM178" i="2" s="1"/>
  <c r="O178" i="2"/>
  <c r="X174" i="2"/>
  <c r="W174" i="2"/>
  <c r="W173" i="2"/>
  <c r="BO172" i="2"/>
  <c r="BN172" i="2"/>
  <c r="BL172" i="2"/>
  <c r="Y172" i="2"/>
  <c r="X172" i="2"/>
  <c r="BM172" i="2" s="1"/>
  <c r="O172" i="2"/>
  <c r="BO171" i="2"/>
  <c r="BN171" i="2"/>
  <c r="BL171" i="2"/>
  <c r="Y171" i="2"/>
  <c r="Y173" i="2" s="1"/>
  <c r="X171" i="2"/>
  <c r="BM171" i="2" s="1"/>
  <c r="O171" i="2"/>
  <c r="W169" i="2"/>
  <c r="W168" i="2"/>
  <c r="BO167" i="2"/>
  <c r="BN167" i="2"/>
  <c r="BL167" i="2"/>
  <c r="Y167" i="2"/>
  <c r="X167" i="2"/>
  <c r="BM167" i="2" s="1"/>
  <c r="BN166" i="2"/>
  <c r="BL166" i="2"/>
  <c r="Y166" i="2"/>
  <c r="X166" i="2"/>
  <c r="BO166" i="2" s="1"/>
  <c r="O166" i="2"/>
  <c r="BN165" i="2"/>
  <c r="BM165" i="2"/>
  <c r="BL165" i="2"/>
  <c r="Y165" i="2"/>
  <c r="X165" i="2"/>
  <c r="BO165" i="2" s="1"/>
  <c r="BN164" i="2"/>
  <c r="BL164" i="2"/>
  <c r="Y164" i="2"/>
  <c r="Y168" i="2" s="1"/>
  <c r="X164" i="2"/>
  <c r="X169" i="2" s="1"/>
  <c r="W161" i="2"/>
  <c r="Y160" i="2"/>
  <c r="X160" i="2"/>
  <c r="W160" i="2"/>
  <c r="BN159" i="2"/>
  <c r="BL159" i="2"/>
  <c r="Y159" i="2"/>
  <c r="X159" i="2"/>
  <c r="X161" i="2" s="1"/>
  <c r="O159" i="2"/>
  <c r="W156" i="2"/>
  <c r="W155" i="2"/>
  <c r="BN154" i="2"/>
  <c r="BL154" i="2"/>
  <c r="Y154" i="2"/>
  <c r="X154" i="2"/>
  <c r="BO154" i="2" s="1"/>
  <c r="BO153" i="2"/>
  <c r="BN153" i="2"/>
  <c r="BL153" i="2"/>
  <c r="Y153" i="2"/>
  <c r="Y155" i="2" s="1"/>
  <c r="X153" i="2"/>
  <c r="X156" i="2" s="1"/>
  <c r="O153" i="2"/>
  <c r="W151" i="2"/>
  <c r="W150" i="2"/>
  <c r="BO149" i="2"/>
  <c r="BN149" i="2"/>
  <c r="BL149" i="2"/>
  <c r="Y149" i="2"/>
  <c r="X149" i="2"/>
  <c r="BM149" i="2" s="1"/>
  <c r="O149" i="2"/>
  <c r="BN148" i="2"/>
  <c r="BL148" i="2"/>
  <c r="Y148" i="2"/>
  <c r="Y150" i="2" s="1"/>
  <c r="X148" i="2"/>
  <c r="X151" i="2" s="1"/>
  <c r="O148" i="2"/>
  <c r="W146" i="2"/>
  <c r="Y145" i="2"/>
  <c r="W145" i="2"/>
  <c r="BN144" i="2"/>
  <c r="BL144" i="2"/>
  <c r="Y144" i="2"/>
  <c r="X144" i="2"/>
  <c r="X146" i="2" s="1"/>
  <c r="O144" i="2"/>
  <c r="W140" i="2"/>
  <c r="Y139" i="2"/>
  <c r="W139" i="2"/>
  <c r="BN138" i="2"/>
  <c r="BL138" i="2"/>
  <c r="Y138" i="2"/>
  <c r="X138" i="2"/>
  <c r="X140" i="2" s="1"/>
  <c r="O138" i="2"/>
  <c r="W135" i="2"/>
  <c r="Y134" i="2"/>
  <c r="W134" i="2"/>
  <c r="BN133" i="2"/>
  <c r="BL133" i="2"/>
  <c r="Y133" i="2"/>
  <c r="X133" i="2"/>
  <c r="X135" i="2" s="1"/>
  <c r="O133" i="2"/>
  <c r="BO132" i="2"/>
  <c r="BN132" i="2"/>
  <c r="BM132" i="2"/>
  <c r="BL132" i="2"/>
  <c r="Y132" i="2"/>
  <c r="X132" i="2"/>
  <c r="O132" i="2"/>
  <c r="W129" i="2"/>
  <c r="Y128" i="2"/>
  <c r="X128" i="2"/>
  <c r="W128" i="2"/>
  <c r="BO127" i="2"/>
  <c r="BN127" i="2"/>
  <c r="BM127" i="2"/>
  <c r="BL127" i="2"/>
  <c r="Y127" i="2"/>
  <c r="X127" i="2"/>
  <c r="X129" i="2" s="1"/>
  <c r="O127" i="2"/>
  <c r="W124" i="2"/>
  <c r="Y123" i="2"/>
  <c r="X123" i="2"/>
  <c r="W123" i="2"/>
  <c r="BO122" i="2"/>
  <c r="BN122" i="2"/>
  <c r="BM122" i="2"/>
  <c r="BL122" i="2"/>
  <c r="Y122" i="2"/>
  <c r="X122" i="2"/>
  <c r="O122" i="2"/>
  <c r="BN121" i="2"/>
  <c r="BM121" i="2"/>
  <c r="BL121" i="2"/>
  <c r="Y121" i="2"/>
  <c r="X121" i="2"/>
  <c r="BO121" i="2" s="1"/>
  <c r="O121" i="2"/>
  <c r="BO120" i="2"/>
  <c r="BN120" i="2"/>
  <c r="BM120" i="2"/>
  <c r="BL120" i="2"/>
  <c r="Y120" i="2"/>
  <c r="X120" i="2"/>
  <c r="O120" i="2"/>
  <c r="BN119" i="2"/>
  <c r="BL119" i="2"/>
  <c r="Y119" i="2"/>
  <c r="X119" i="2"/>
  <c r="BM119" i="2" s="1"/>
  <c r="O119" i="2"/>
  <c r="W116" i="2"/>
  <c r="W115" i="2"/>
  <c r="BN114" i="2"/>
  <c r="BL114" i="2"/>
  <c r="Y114" i="2"/>
  <c r="Y115" i="2" s="1"/>
  <c r="X114" i="2"/>
  <c r="BM114" i="2" s="1"/>
  <c r="O114" i="2"/>
  <c r="W111" i="2"/>
  <c r="W110" i="2"/>
  <c r="BN109" i="2"/>
  <c r="BL109" i="2"/>
  <c r="Y109" i="2"/>
  <c r="X109" i="2"/>
  <c r="BM109" i="2" s="1"/>
  <c r="O109" i="2"/>
  <c r="BN108" i="2"/>
  <c r="BL108" i="2"/>
  <c r="Y108" i="2"/>
  <c r="X108" i="2"/>
  <c r="BO108" i="2" s="1"/>
  <c r="O108" i="2"/>
  <c r="BN107" i="2"/>
  <c r="BM107" i="2"/>
  <c r="BL107" i="2"/>
  <c r="Y107" i="2"/>
  <c r="Y110" i="2" s="1"/>
  <c r="X107" i="2"/>
  <c r="BO107" i="2" s="1"/>
  <c r="O107" i="2"/>
  <c r="W104" i="2"/>
  <c r="X103" i="2"/>
  <c r="W103" i="2"/>
  <c r="BN102" i="2"/>
  <c r="BM102" i="2"/>
  <c r="BL102" i="2"/>
  <c r="Y102" i="2"/>
  <c r="X102" i="2"/>
  <c r="BO102" i="2" s="1"/>
  <c r="O102" i="2"/>
  <c r="BO101" i="2"/>
  <c r="BN101" i="2"/>
  <c r="BM101" i="2"/>
  <c r="BL101" i="2"/>
  <c r="Y101" i="2"/>
  <c r="Y103" i="2" s="1"/>
  <c r="X101" i="2"/>
  <c r="O101" i="2"/>
  <c r="BO100" i="2"/>
  <c r="BN100" i="2"/>
  <c r="BM100" i="2"/>
  <c r="BL100" i="2"/>
  <c r="Y100" i="2"/>
  <c r="X100" i="2"/>
  <c r="O100" i="2"/>
  <c r="BN99" i="2"/>
  <c r="BM99" i="2"/>
  <c r="BL99" i="2"/>
  <c r="Y99" i="2"/>
  <c r="X99" i="2"/>
  <c r="X104" i="2" s="1"/>
  <c r="O99" i="2"/>
  <c r="BO98" i="2"/>
  <c r="BN98" i="2"/>
  <c r="BL98" i="2"/>
  <c r="Y98" i="2"/>
  <c r="X98" i="2"/>
  <c r="BM98" i="2" s="1"/>
  <c r="O98" i="2"/>
  <c r="W95" i="2"/>
  <c r="W94" i="2"/>
  <c r="BO93" i="2"/>
  <c r="BN93" i="2"/>
  <c r="BL93" i="2"/>
  <c r="Y93" i="2"/>
  <c r="X93" i="2"/>
  <c r="BM93" i="2" s="1"/>
  <c r="O93" i="2"/>
  <c r="BO92" i="2"/>
  <c r="BN92" i="2"/>
  <c r="BL92" i="2"/>
  <c r="Y92" i="2"/>
  <c r="X92" i="2"/>
  <c r="BM92" i="2" s="1"/>
  <c r="O92" i="2"/>
  <c r="BN91" i="2"/>
  <c r="BL91" i="2"/>
  <c r="Y91" i="2"/>
  <c r="Y94" i="2" s="1"/>
  <c r="X91" i="2"/>
  <c r="X94" i="2" s="1"/>
  <c r="O91" i="2"/>
  <c r="W88" i="2"/>
  <c r="Y87" i="2"/>
  <c r="W87" i="2"/>
  <c r="BN86" i="2"/>
  <c r="BL86" i="2"/>
  <c r="Y86" i="2"/>
  <c r="X86" i="2"/>
  <c r="X87" i="2" s="1"/>
  <c r="O86" i="2"/>
  <c r="BO85" i="2"/>
  <c r="BN85" i="2"/>
  <c r="BM85" i="2"/>
  <c r="BL85" i="2"/>
  <c r="Y85" i="2"/>
  <c r="X85" i="2"/>
  <c r="O85" i="2"/>
  <c r="BN84" i="2"/>
  <c r="BM84" i="2"/>
  <c r="BL84" i="2"/>
  <c r="Y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Y82" i="2"/>
  <c r="X82" i="2"/>
  <c r="BM82" i="2" s="1"/>
  <c r="O82" i="2"/>
  <c r="BN81" i="2"/>
  <c r="BL81" i="2"/>
  <c r="Y81" i="2"/>
  <c r="X81" i="2"/>
  <c r="X88" i="2" s="1"/>
  <c r="O81" i="2"/>
  <c r="W78" i="2"/>
  <c r="X77" i="2"/>
  <c r="W77" i="2"/>
  <c r="BN76" i="2"/>
  <c r="BL76" i="2"/>
  <c r="Y76" i="2"/>
  <c r="X76" i="2"/>
  <c r="BO76" i="2" s="1"/>
  <c r="O76" i="2"/>
  <c r="BN75" i="2"/>
  <c r="BM75" i="2"/>
  <c r="BL75" i="2"/>
  <c r="Y75" i="2"/>
  <c r="Y77" i="2" s="1"/>
  <c r="X75" i="2"/>
  <c r="X78" i="2" s="1"/>
  <c r="O75" i="2"/>
  <c r="X72" i="2"/>
  <c r="W72" i="2"/>
  <c r="X71" i="2"/>
  <c r="W71" i="2"/>
  <c r="BN70" i="2"/>
  <c r="BM70" i="2"/>
  <c r="BL70" i="2"/>
  <c r="Y70" i="2"/>
  <c r="Y71" i="2" s="1"/>
  <c r="X70" i="2"/>
  <c r="BO70" i="2" s="1"/>
  <c r="O70" i="2"/>
  <c r="X67" i="2"/>
  <c r="W67" i="2"/>
  <c r="X66" i="2"/>
  <c r="W66" i="2"/>
  <c r="BN65" i="2"/>
  <c r="BM65" i="2"/>
  <c r="BL65" i="2"/>
  <c r="Y65" i="2"/>
  <c r="X65" i="2"/>
  <c r="BO65" i="2" s="1"/>
  <c r="O65" i="2"/>
  <c r="BO64" i="2"/>
  <c r="BN64" i="2"/>
  <c r="BM64" i="2"/>
  <c r="BL64" i="2"/>
  <c r="Y64" i="2"/>
  <c r="Y66" i="2" s="1"/>
  <c r="X64" i="2"/>
  <c r="O64" i="2"/>
  <c r="W61" i="2"/>
  <c r="W60" i="2"/>
  <c r="BO59" i="2"/>
  <c r="BN59" i="2"/>
  <c r="BM59" i="2"/>
  <c r="BL59" i="2"/>
  <c r="Y59" i="2"/>
  <c r="Y60" i="2" s="1"/>
  <c r="X59" i="2"/>
  <c r="O59" i="2"/>
  <c r="BO58" i="2"/>
  <c r="BN58" i="2"/>
  <c r="BM58" i="2"/>
  <c r="BL58" i="2"/>
  <c r="Y58" i="2"/>
  <c r="X58" i="2"/>
  <c r="O58" i="2"/>
  <c r="BN57" i="2"/>
  <c r="BM57" i="2"/>
  <c r="BL57" i="2"/>
  <c r="Y57" i="2"/>
  <c r="X57" i="2"/>
  <c r="BO57" i="2" s="1"/>
  <c r="O57" i="2"/>
  <c r="BO56" i="2"/>
  <c r="BN56" i="2"/>
  <c r="BL56" i="2"/>
  <c r="Y56" i="2"/>
  <c r="X56" i="2"/>
  <c r="BM56" i="2" s="1"/>
  <c r="O56" i="2"/>
  <c r="BO55" i="2"/>
  <c r="BN55" i="2"/>
  <c r="BL55" i="2"/>
  <c r="Y55" i="2"/>
  <c r="X55" i="2"/>
  <c r="BM55" i="2" s="1"/>
  <c r="O55" i="2"/>
  <c r="BN54" i="2"/>
  <c r="BL54" i="2"/>
  <c r="Y54" i="2"/>
  <c r="X54" i="2"/>
  <c r="X61" i="2" s="1"/>
  <c r="O54" i="2"/>
  <c r="W51" i="2"/>
  <c r="Y50" i="2"/>
  <c r="W50" i="2"/>
  <c r="BN49" i="2"/>
  <c r="BL49" i="2"/>
  <c r="Y49" i="2"/>
  <c r="X49" i="2"/>
  <c r="X50" i="2" s="1"/>
  <c r="O49" i="2"/>
  <c r="BO48" i="2"/>
  <c r="BN48" i="2"/>
  <c r="BM48" i="2"/>
  <c r="BL48" i="2"/>
  <c r="Y48" i="2"/>
  <c r="X48" i="2"/>
  <c r="O48" i="2"/>
  <c r="BN47" i="2"/>
  <c r="BM47" i="2"/>
  <c r="BL47" i="2"/>
  <c r="Y47" i="2"/>
  <c r="X47" i="2"/>
  <c r="BO47" i="2" s="1"/>
  <c r="O47" i="2"/>
  <c r="BO46" i="2"/>
  <c r="BN46" i="2"/>
  <c r="BM46" i="2"/>
  <c r="BL46" i="2"/>
  <c r="Y46" i="2"/>
  <c r="X46" i="2"/>
  <c r="O46" i="2"/>
  <c r="BN45" i="2"/>
  <c r="BL45" i="2"/>
  <c r="Y45" i="2"/>
  <c r="X45" i="2"/>
  <c r="BM45" i="2" s="1"/>
  <c r="O45" i="2"/>
  <c r="BN44" i="2"/>
  <c r="BL44" i="2"/>
  <c r="Y44" i="2"/>
  <c r="X44" i="2"/>
  <c r="X51" i="2" s="1"/>
  <c r="O44" i="2"/>
  <c r="W41" i="2"/>
  <c r="X40" i="2"/>
  <c r="W40" i="2"/>
  <c r="BN39" i="2"/>
  <c r="BL39" i="2"/>
  <c r="Y39" i="2"/>
  <c r="X39" i="2"/>
  <c r="BO39" i="2" s="1"/>
  <c r="O39" i="2"/>
  <c r="BN38" i="2"/>
  <c r="BM38" i="2"/>
  <c r="BL38" i="2"/>
  <c r="Y38" i="2"/>
  <c r="X38" i="2"/>
  <c r="BO38" i="2" s="1"/>
  <c r="O38" i="2"/>
  <c r="BO37" i="2"/>
  <c r="BN37" i="2"/>
  <c r="BM37" i="2"/>
  <c r="BL37" i="2"/>
  <c r="Y37" i="2"/>
  <c r="Y40" i="2" s="1"/>
  <c r="X37" i="2"/>
  <c r="X41" i="2" s="1"/>
  <c r="BO36" i="2"/>
  <c r="BN36" i="2"/>
  <c r="BM36" i="2"/>
  <c r="BL36" i="2"/>
  <c r="Y36" i="2"/>
  <c r="X36" i="2"/>
  <c r="O36" i="2"/>
  <c r="W33" i="2"/>
  <c r="Y32" i="2"/>
  <c r="X32" i="2"/>
  <c r="W32" i="2"/>
  <c r="BO31" i="2"/>
  <c r="BN31" i="2"/>
  <c r="BM31" i="2"/>
  <c r="BL31" i="2"/>
  <c r="Y31" i="2"/>
  <c r="X31" i="2"/>
  <c r="O31" i="2"/>
  <c r="BN30" i="2"/>
  <c r="BM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N28" i="2"/>
  <c r="BL28" i="2"/>
  <c r="Y28" i="2"/>
  <c r="X28" i="2"/>
  <c r="BM28" i="2" s="1"/>
  <c r="O28" i="2"/>
  <c r="W24" i="2"/>
  <c r="W307" i="2" s="1"/>
  <c r="W23" i="2"/>
  <c r="W311" i="2" s="1"/>
  <c r="BN22" i="2"/>
  <c r="W309" i="2" s="1"/>
  <c r="BL22" i="2"/>
  <c r="W308" i="2" s="1"/>
  <c r="Y22" i="2"/>
  <c r="Y23" i="2" s="1"/>
  <c r="X22" i="2"/>
  <c r="BM22" i="2" s="1"/>
  <c r="O22" i="2"/>
  <c r="H10" i="2"/>
  <c r="A9" i="2"/>
  <c r="F10" i="2" s="1"/>
  <c r="D7" i="2"/>
  <c r="P6" i="2"/>
  <c r="O2" i="2"/>
  <c r="W310" i="2" l="1"/>
  <c r="Y312" i="2"/>
  <c r="BO82" i="2"/>
  <c r="BO109" i="2"/>
  <c r="BO114" i="2"/>
  <c r="BO119" i="2"/>
  <c r="BO215" i="2"/>
  <c r="BO260" i="2"/>
  <c r="BO262" i="2"/>
  <c r="BO301" i="2"/>
  <c r="X306" i="2"/>
  <c r="H9" i="2"/>
  <c r="BO99" i="2"/>
  <c r="X150" i="2"/>
  <c r="X168" i="2"/>
  <c r="BO179" i="2"/>
  <c r="BO184" i="2"/>
  <c r="BO189" i="2"/>
  <c r="BO194" i="2"/>
  <c r="BO200" i="2"/>
  <c r="X203" i="2"/>
  <c r="BO243" i="2"/>
  <c r="BO249" i="2"/>
  <c r="BO254" i="2"/>
  <c r="X280" i="2"/>
  <c r="J9" i="2"/>
  <c r="X23" i="2"/>
  <c r="X33" i="2"/>
  <c r="BM49" i="2"/>
  <c r="BM54" i="2"/>
  <c r="BM86" i="2"/>
  <c r="BM91" i="2"/>
  <c r="X110" i="2"/>
  <c r="X115" i="2"/>
  <c r="X124" i="2"/>
  <c r="BM133" i="2"/>
  <c r="BM138" i="2"/>
  <c r="BM144" i="2"/>
  <c r="BM148" i="2"/>
  <c r="BM164" i="2"/>
  <c r="X220" i="2"/>
  <c r="BM224" i="2"/>
  <c r="X263" i="2"/>
  <c r="BM272" i="2"/>
  <c r="BM278" i="2"/>
  <c r="BM284" i="2"/>
  <c r="BM286" i="2"/>
  <c r="BM288" i="2"/>
  <c r="BM290" i="2"/>
  <c r="BM292" i="2"/>
  <c r="BM294" i="2"/>
  <c r="BM296" i="2"/>
  <c r="BM298" i="2"/>
  <c r="X95" i="2"/>
  <c r="X228" i="2"/>
  <c r="F9" i="2"/>
  <c r="BO22" i="2"/>
  <c r="BO28" i="2"/>
  <c r="BO45" i="2"/>
  <c r="A10" i="2"/>
  <c r="BM39" i="2"/>
  <c r="X308" i="2" s="1"/>
  <c r="BM44" i="2"/>
  <c r="BM76" i="2"/>
  <c r="BM81" i="2"/>
  <c r="BM108" i="2"/>
  <c r="BM154" i="2"/>
  <c r="BM159" i="2"/>
  <c r="BM166" i="2"/>
  <c r="BM214" i="2"/>
  <c r="BO49" i="2"/>
  <c r="BO54" i="2"/>
  <c r="BO86" i="2"/>
  <c r="BO91" i="2"/>
  <c r="BO133" i="2"/>
  <c r="BO138" i="2"/>
  <c r="BO144" i="2"/>
  <c r="BO148" i="2"/>
  <c r="BO164" i="2"/>
  <c r="BO224" i="2"/>
  <c r="BM226" i="2"/>
  <c r="BM231" i="2"/>
  <c r="BM236" i="2"/>
  <c r="BM261" i="2"/>
  <c r="BO272" i="2"/>
  <c r="BO278" i="2"/>
  <c r="BM300" i="2"/>
  <c r="X24" i="2"/>
  <c r="BO44" i="2"/>
  <c r="X60" i="2"/>
  <c r="BO81" i="2"/>
  <c r="X111" i="2"/>
  <c r="X116" i="2"/>
  <c r="BO159" i="2"/>
  <c r="X264" i="2"/>
  <c r="BM302" i="2"/>
  <c r="BM304" i="2"/>
  <c r="X134" i="2"/>
  <c r="X139" i="2"/>
  <c r="X145" i="2"/>
  <c r="BO236" i="2"/>
  <c r="X273" i="2"/>
  <c r="X155" i="2"/>
  <c r="X173" i="2"/>
  <c r="BM153" i="2"/>
  <c r="X305" i="2"/>
  <c r="BO75" i="2"/>
  <c r="X311" i="2" l="1"/>
  <c r="X309" i="2"/>
  <c r="X310" i="2" s="1"/>
  <c r="X307" i="2"/>
  <c r="C320" i="2" l="1"/>
  <c r="B320" i="2"/>
  <c r="A320" i="2"/>
</calcChain>
</file>

<file path=xl/sharedStrings.xml><?xml version="1.0" encoding="utf-8"?>
<sst xmlns="http://schemas.openxmlformats.org/spreadsheetml/2006/main" count="1739" uniqueCount="441">
  <si>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</si>
  <si>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</si>
  <si>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</si>
  <si>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</si>
  <si>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</si>
  <si>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</si>
  <si>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</si>
  <si>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</si>
  <si>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</si>
  <si>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</si>
  <si>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</si>
  <si>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</si>
  <si>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</si>
  <si>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</si>
  <si>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</si>
  <si>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</si>
  <si>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</si>
  <si>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</si>
  <si>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</si>
  <si>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</si>
  <si>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</si>
  <si>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</si>
  <si>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</si>
  <si>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</si>
  <si>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</si>
  <si>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</si>
  <si>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</si>
  <si>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</si>
  <si>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</si>
  <si>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</si>
  <si>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</si>
  <si>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</si>
  <si>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</si>
  <si>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</si>
  <si>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</si>
  <si>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</si>
  <si>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</si>
  <si>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</si>
  <si>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</si>
  <si>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</si>
  <si>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</si>
  <si>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</si>
  <si>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</si>
  <si>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</si>
  <si>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</si>
  <si>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</si>
  <si>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</si>
  <si>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</si>
  <si>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</si>
  <si>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</si>
  <si>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</si>
  <si>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</si>
  <si>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</si>
  <si>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</si>
  <si>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</si>
  <si>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</si>
  <si>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</si>
  <si>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</si>
  <si>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</si>
  <si>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</si>
  <si>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</si>
  <si>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</si>
  <si>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</si>
  <si>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</si>
  <si>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</si>
  <si>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</si>
  <si>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</si>
  <si>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</si>
  <si>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</si>
  <si>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</si>
  <si>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</si>
  <si>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</si>
  <si>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31.05.2024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</si>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</sst>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0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3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20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71</v>
      </c>
      <c r="H1" s="396" t="s">
        <v>50</v>
      </c>
      <c r="I1" s="396"/>
      <c r="J1" s="396"/>
      <c r="K1" s="396"/>
      <c r="L1" s="396"/>
      <c r="M1" s="396"/>
      <c r="N1" s="396"/>
      <c r="O1" s="396"/>
      <c r="P1" s="396"/>
      <c r="Q1" s="397" t="s">
        <v>72</v>
      </c>
      <c r="R1" s="398"/>
      <c r="S1" s="398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9"/>
      <c r="P3" s="399"/>
      <c r="Q3" s="399"/>
      <c r="R3" s="399"/>
      <c r="S3" s="399"/>
      <c r="T3" s="399"/>
      <c r="U3" s="399"/>
      <c r="V3" s="399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8" t="s">
        <v>8</v>
      </c>
      <c r="B5" s="378"/>
      <c r="C5" s="378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76"/>
      <c r="O5" s="27" t="s">
        <v>4</v>
      </c>
      <c r="P5" s="402">
        <v>45448</v>
      </c>
      <c r="Q5" s="402"/>
      <c r="S5" s="403" t="s">
        <v>3</v>
      </c>
      <c r="T5" s="404"/>
      <c r="U5" s="405" t="s">
        <v>413</v>
      </c>
      <c r="V5" s="406"/>
      <c r="AA5" s="60"/>
      <c r="AB5" s="60"/>
      <c r="AC5" s="60"/>
    </row>
    <row r="6" spans="1:30" s="17" customFormat="1" ht="24" customHeight="1" x14ac:dyDescent="0.2">
      <c r="A6" s="378" t="s">
        <v>1</v>
      </c>
      <c r="B6" s="378"/>
      <c r="C6" s="378"/>
      <c r="D6" s="379" t="s">
        <v>420</v>
      </c>
      <c r="E6" s="379"/>
      <c r="F6" s="379"/>
      <c r="G6" s="379"/>
      <c r="H6" s="379"/>
      <c r="I6" s="379"/>
      <c r="J6" s="379"/>
      <c r="K6" s="379"/>
      <c r="L6" s="379"/>
      <c r="M6" s="77"/>
      <c r="O6" s="27" t="s">
        <v>30</v>
      </c>
      <c r="P6" s="380" t="str">
        <f>IF(P5=0," ",CHOOSE(WEEKDAY(P5,2),"Понедельник","Вторник","Среда","Четверг","Пятница","Суббота","Воскресенье"))</f>
        <v>Среда</v>
      </c>
      <c r="Q6" s="380"/>
      <c r="S6" s="381" t="s">
        <v>5</v>
      </c>
      <c r="T6" s="382"/>
      <c r="U6" s="383" t="s">
        <v>73</v>
      </c>
      <c r="V6" s="38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9" t="str">
        <f>IFERROR(VLOOKUP(DeliveryAddress,Table,3,0),1)</f>
        <v>3</v>
      </c>
      <c r="E7" s="390"/>
      <c r="F7" s="390"/>
      <c r="G7" s="390"/>
      <c r="H7" s="390"/>
      <c r="I7" s="390"/>
      <c r="J7" s="390"/>
      <c r="K7" s="390"/>
      <c r="L7" s="391"/>
      <c r="M7" s="78"/>
      <c r="O7" s="29"/>
      <c r="P7" s="49"/>
      <c r="Q7" s="49"/>
      <c r="S7" s="381"/>
      <c r="T7" s="382"/>
      <c r="U7" s="385"/>
      <c r="V7" s="386"/>
      <c r="AA7" s="60"/>
      <c r="AB7" s="60"/>
      <c r="AC7" s="60"/>
    </row>
    <row r="8" spans="1:30" s="17" customFormat="1" ht="25.5" customHeight="1" x14ac:dyDescent="0.2">
      <c r="A8" s="392" t="s">
        <v>61</v>
      </c>
      <c r="B8" s="392"/>
      <c r="C8" s="392"/>
      <c r="D8" s="393"/>
      <c r="E8" s="393"/>
      <c r="F8" s="393"/>
      <c r="G8" s="393"/>
      <c r="H8" s="393"/>
      <c r="I8" s="393"/>
      <c r="J8" s="393"/>
      <c r="K8" s="393"/>
      <c r="L8" s="393"/>
      <c r="M8" s="79"/>
      <c r="O8" s="27" t="s">
        <v>11</v>
      </c>
      <c r="P8" s="376">
        <v>0.33333333333333331</v>
      </c>
      <c r="Q8" s="376"/>
      <c r="S8" s="381"/>
      <c r="T8" s="382"/>
      <c r="U8" s="385"/>
      <c r="V8" s="386"/>
      <c r="AA8" s="60"/>
      <c r="AB8" s="60"/>
      <c r="AC8" s="60"/>
    </row>
    <row r="9" spans="1:30" s="17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369" t="s">
        <v>49</v>
      </c>
      <c r="E9" s="370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74"/>
      <c r="O9" s="31" t="s">
        <v>15</v>
      </c>
      <c r="P9" s="395"/>
      <c r="Q9" s="395"/>
      <c r="S9" s="381"/>
      <c r="T9" s="382"/>
      <c r="U9" s="387"/>
      <c r="V9" s="38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369"/>
      <c r="E10" s="370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371" t="str">
        <f>IFERROR(VLOOKUP($D$10,Proxy,2,FALSE),"")</f>
        <v/>
      </c>
      <c r="I10" s="371"/>
      <c r="J10" s="371"/>
      <c r="K10" s="371"/>
      <c r="L10" s="371"/>
      <c r="M10" s="75"/>
      <c r="O10" s="31" t="s">
        <v>35</v>
      </c>
      <c r="P10" s="372"/>
      <c r="Q10" s="372"/>
      <c r="T10" s="29" t="s">
        <v>12</v>
      </c>
      <c r="U10" s="373" t="s">
        <v>74</v>
      </c>
      <c r="V10" s="37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75"/>
      <c r="Q11" s="375"/>
      <c r="T11" s="29" t="s">
        <v>31</v>
      </c>
      <c r="U11" s="360" t="s">
        <v>58</v>
      </c>
      <c r="V11" s="36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9" t="s">
        <v>75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80"/>
      <c r="O12" s="27" t="s">
        <v>33</v>
      </c>
      <c r="P12" s="376"/>
      <c r="Q12" s="376"/>
      <c r="R12" s="28"/>
      <c r="S12"/>
      <c r="T12" s="29" t="s">
        <v>49</v>
      </c>
      <c r="U12" s="377"/>
      <c r="V12" s="377"/>
      <c r="W12"/>
      <c r="AA12" s="60"/>
      <c r="AB12" s="60"/>
      <c r="AC12" s="60"/>
    </row>
    <row r="13" spans="1:30" s="17" customFormat="1" ht="23.25" customHeight="1" x14ac:dyDescent="0.2">
      <c r="A13" s="359" t="s">
        <v>76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80"/>
      <c r="N13" s="31"/>
      <c r="O13" s="31" t="s">
        <v>34</v>
      </c>
      <c r="P13" s="360"/>
      <c r="Q13" s="36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9" t="s">
        <v>77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61" t="s">
        <v>78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81"/>
      <c r="N15"/>
      <c r="O15" s="362" t="s">
        <v>64</v>
      </c>
      <c r="P15" s="362"/>
      <c r="Q15" s="362"/>
      <c r="R15" s="362"/>
      <c r="S15" s="36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63"/>
      <c r="P16" s="363"/>
      <c r="Q16" s="363"/>
      <c r="R16" s="363"/>
      <c r="S16" s="36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47" t="s">
        <v>62</v>
      </c>
      <c r="B17" s="347" t="s">
        <v>52</v>
      </c>
      <c r="C17" s="365" t="s">
        <v>51</v>
      </c>
      <c r="D17" s="347" t="s">
        <v>53</v>
      </c>
      <c r="E17" s="347"/>
      <c r="F17" s="347" t="s">
        <v>24</v>
      </c>
      <c r="G17" s="347" t="s">
        <v>27</v>
      </c>
      <c r="H17" s="347" t="s">
        <v>25</v>
      </c>
      <c r="I17" s="347" t="s">
        <v>26</v>
      </c>
      <c r="J17" s="366" t="s">
        <v>16</v>
      </c>
      <c r="K17" s="366" t="s">
        <v>69</v>
      </c>
      <c r="L17" s="366" t="s">
        <v>2</v>
      </c>
      <c r="M17" s="366" t="s">
        <v>70</v>
      </c>
      <c r="N17" s="347" t="s">
        <v>28</v>
      </c>
      <c r="O17" s="347" t="s">
        <v>17</v>
      </c>
      <c r="P17" s="347"/>
      <c r="Q17" s="347"/>
      <c r="R17" s="347"/>
      <c r="S17" s="347"/>
      <c r="T17" s="364" t="s">
        <v>59</v>
      </c>
      <c r="U17" s="347"/>
      <c r="V17" s="347" t="s">
        <v>6</v>
      </c>
      <c r="W17" s="347" t="s">
        <v>44</v>
      </c>
      <c r="X17" s="348" t="s">
        <v>57</v>
      </c>
      <c r="Y17" s="347" t="s">
        <v>18</v>
      </c>
      <c r="Z17" s="350" t="s">
        <v>63</v>
      </c>
      <c r="AA17" s="350" t="s">
        <v>19</v>
      </c>
      <c r="AB17" s="351" t="s">
        <v>60</v>
      </c>
      <c r="AC17" s="352"/>
      <c r="AD17" s="353"/>
      <c r="AE17" s="357"/>
      <c r="BB17" s="358" t="s">
        <v>67</v>
      </c>
    </row>
    <row r="18" spans="1:67" ht="14.25" customHeight="1" x14ac:dyDescent="0.2">
      <c r="A18" s="347"/>
      <c r="B18" s="347"/>
      <c r="C18" s="365"/>
      <c r="D18" s="347"/>
      <c r="E18" s="347"/>
      <c r="F18" s="347" t="s">
        <v>20</v>
      </c>
      <c r="G18" s="347" t="s">
        <v>21</v>
      </c>
      <c r="H18" s="347" t="s">
        <v>22</v>
      </c>
      <c r="I18" s="347" t="s">
        <v>22</v>
      </c>
      <c r="J18" s="367"/>
      <c r="K18" s="367"/>
      <c r="L18" s="367"/>
      <c r="M18" s="367"/>
      <c r="N18" s="347"/>
      <c r="O18" s="347"/>
      <c r="P18" s="347"/>
      <c r="Q18" s="347"/>
      <c r="R18" s="347"/>
      <c r="S18" s="347"/>
      <c r="T18" s="36" t="s">
        <v>47</v>
      </c>
      <c r="U18" s="36" t="s">
        <v>46</v>
      </c>
      <c r="V18" s="347"/>
      <c r="W18" s="347"/>
      <c r="X18" s="349"/>
      <c r="Y18" s="347"/>
      <c r="Z18" s="350"/>
      <c r="AA18" s="350"/>
      <c r="AB18" s="354"/>
      <c r="AC18" s="355"/>
      <c r="AD18" s="356"/>
      <c r="AE18" s="357"/>
      <c r="BB18" s="358"/>
    </row>
    <row r="19" spans="1:67" ht="27.75" customHeight="1" x14ac:dyDescent="0.2">
      <c r="A19" s="257" t="s">
        <v>79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55"/>
      <c r="AA19" s="55"/>
    </row>
    <row r="20" spans="1:67" ht="16.5" customHeight="1" x14ac:dyDescent="0.25">
      <c r="A20" s="250" t="s">
        <v>79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66"/>
      <c r="AA20" s="66"/>
    </row>
    <row r="21" spans="1:67" ht="14.25" customHeight="1" x14ac:dyDescent="0.25">
      <c r="A21" s="245" t="s">
        <v>80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10">
        <v>4607111035752</v>
      </c>
      <c r="E22" s="21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2"/>
      <c r="Q22" s="212"/>
      <c r="R22" s="212"/>
      <c r="S22" s="21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7"/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8"/>
      <c r="O23" s="214" t="s">
        <v>43</v>
      </c>
      <c r="P23" s="215"/>
      <c r="Q23" s="215"/>
      <c r="R23" s="215"/>
      <c r="S23" s="215"/>
      <c r="T23" s="215"/>
      <c r="U23" s="21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7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8"/>
      <c r="O24" s="214" t="s">
        <v>43</v>
      </c>
      <c r="P24" s="215"/>
      <c r="Q24" s="215"/>
      <c r="R24" s="215"/>
      <c r="S24" s="215"/>
      <c r="T24" s="215"/>
      <c r="U24" s="21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55"/>
      <c r="AA25" s="55"/>
    </row>
    <row r="26" spans="1:67" ht="16.5" customHeight="1" x14ac:dyDescent="0.25">
      <c r="A26" s="250" t="s">
        <v>85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66"/>
      <c r="AA26" s="66"/>
    </row>
    <row r="27" spans="1:67" ht="14.25" customHeight="1" x14ac:dyDescent="0.25">
      <c r="A27" s="245" t="s">
        <v>86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10">
        <v>4607111036520</v>
      </c>
      <c r="E28" s="21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2"/>
      <c r="Q28" s="212"/>
      <c r="R28" s="212"/>
      <c r="S28" s="21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10">
        <v>4607111036605</v>
      </c>
      <c r="E29" s="21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4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2"/>
      <c r="Q29" s="212"/>
      <c r="R29" s="212"/>
      <c r="S29" s="21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10">
        <v>4607111036537</v>
      </c>
      <c r="E30" s="21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2"/>
      <c r="Q30" s="212"/>
      <c r="R30" s="212"/>
      <c r="S30" s="21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10">
        <v>4607111036599</v>
      </c>
      <c r="E31" s="21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2"/>
      <c r="Q31" s="212"/>
      <c r="R31" s="212"/>
      <c r="S31" s="21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8"/>
      <c r="O32" s="214" t="s">
        <v>43</v>
      </c>
      <c r="P32" s="215"/>
      <c r="Q32" s="215"/>
      <c r="R32" s="215"/>
      <c r="S32" s="215"/>
      <c r="T32" s="215"/>
      <c r="U32" s="21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8"/>
      <c r="O33" s="214" t="s">
        <v>43</v>
      </c>
      <c r="P33" s="215"/>
      <c r="Q33" s="215"/>
      <c r="R33" s="215"/>
      <c r="S33" s="215"/>
      <c r="T33" s="215"/>
      <c r="U33" s="21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50" t="s">
        <v>97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66"/>
      <c r="AA34" s="66"/>
    </row>
    <row r="35" spans="1:67" ht="14.25" customHeight="1" x14ac:dyDescent="0.25">
      <c r="A35" s="245" t="s">
        <v>80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10">
        <v>4607111036285</v>
      </c>
      <c r="E36" s="21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4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2"/>
      <c r="Q36" s="212"/>
      <c r="R36" s="212"/>
      <c r="S36" s="21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10">
        <v>4607111036308</v>
      </c>
      <c r="E37" s="21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41" t="s">
        <v>102</v>
      </c>
      <c r="P37" s="212"/>
      <c r="Q37" s="212"/>
      <c r="R37" s="212"/>
      <c r="S37" s="21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10">
        <v>4607111036315</v>
      </c>
      <c r="E38" s="21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2"/>
      <c r="Q38" s="212"/>
      <c r="R38" s="212"/>
      <c r="S38" s="21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10">
        <v>4607111036292</v>
      </c>
      <c r="E39" s="21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2"/>
      <c r="Q39" s="212"/>
      <c r="R39" s="212"/>
      <c r="S39" s="21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8"/>
      <c r="O40" s="214" t="s">
        <v>43</v>
      </c>
      <c r="P40" s="215"/>
      <c r="Q40" s="215"/>
      <c r="R40" s="215"/>
      <c r="S40" s="215"/>
      <c r="T40" s="215"/>
      <c r="U40" s="21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8"/>
      <c r="O41" s="214" t="s">
        <v>43</v>
      </c>
      <c r="P41" s="215"/>
      <c r="Q41" s="215"/>
      <c r="R41" s="215"/>
      <c r="S41" s="215"/>
      <c r="T41" s="215"/>
      <c r="U41" s="21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50" t="s">
        <v>107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66"/>
      <c r="AA42" s="66"/>
    </row>
    <row r="43" spans="1:67" ht="14.25" customHeight="1" x14ac:dyDescent="0.25">
      <c r="A43" s="245" t="s">
        <v>108</v>
      </c>
      <c r="B43" s="245"/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10">
        <v>4607111038951</v>
      </c>
      <c r="E44" s="21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3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2"/>
      <c r="Q44" s="212"/>
      <c r="R44" s="212"/>
      <c r="S44" s="213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10">
        <v>4607111037596</v>
      </c>
      <c r="E45" s="21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3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2"/>
      <c r="Q45" s="212"/>
      <c r="R45" s="212"/>
      <c r="S45" s="213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10">
        <v>4607111038579</v>
      </c>
      <c r="E46" s="21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3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2"/>
      <c r="Q46" s="212"/>
      <c r="R46" s="212"/>
      <c r="S46" s="213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10">
        <v>4607111037053</v>
      </c>
      <c r="E47" s="21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2"/>
      <c r="Q47" s="212"/>
      <c r="R47" s="212"/>
      <c r="S47" s="213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10">
        <v>4607111037060</v>
      </c>
      <c r="E48" s="21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3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2"/>
      <c r="Q48" s="212"/>
      <c r="R48" s="212"/>
      <c r="S48" s="213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10">
        <v>4607111038968</v>
      </c>
      <c r="E49" s="210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3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2"/>
      <c r="Q49" s="212"/>
      <c r="R49" s="212"/>
      <c r="S49" s="213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8"/>
      <c r="O50" s="214" t="s">
        <v>43</v>
      </c>
      <c r="P50" s="215"/>
      <c r="Q50" s="215"/>
      <c r="R50" s="215"/>
      <c r="S50" s="215"/>
      <c r="T50" s="215"/>
      <c r="U50" s="216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8"/>
      <c r="O51" s="214" t="s">
        <v>43</v>
      </c>
      <c r="P51" s="215"/>
      <c r="Q51" s="215"/>
      <c r="R51" s="215"/>
      <c r="S51" s="215"/>
      <c r="T51" s="215"/>
      <c r="U51" s="216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50" t="s">
        <v>122</v>
      </c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66"/>
      <c r="AA52" s="66"/>
    </row>
    <row r="53" spans="1:67" ht="14.25" customHeight="1" x14ac:dyDescent="0.25">
      <c r="A53" s="245" t="s">
        <v>80</v>
      </c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10">
        <v>4607111037190</v>
      </c>
      <c r="E54" s="21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2"/>
      <c r="Q54" s="212"/>
      <c r="R54" s="212"/>
      <c r="S54" s="21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10">
        <v>4607111037183</v>
      </c>
      <c r="E55" s="21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2"/>
      <c r="Q55" s="212"/>
      <c r="R55" s="212"/>
      <c r="S55" s="21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10">
        <v>4607111037091</v>
      </c>
      <c r="E56" s="210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2"/>
      <c r="Q56" s="212"/>
      <c r="R56" s="212"/>
      <c r="S56" s="21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10">
        <v>4607111036902</v>
      </c>
      <c r="E57" s="210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2"/>
      <c r="Q57" s="212"/>
      <c r="R57" s="212"/>
      <c r="S57" s="21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10">
        <v>4607111036858</v>
      </c>
      <c r="E58" s="210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2"/>
      <c r="Q58" s="212"/>
      <c r="R58" s="212"/>
      <c r="S58" s="21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10">
        <v>4607111036889</v>
      </c>
      <c r="E59" s="210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3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2"/>
      <c r="Q59" s="212"/>
      <c r="R59" s="212"/>
      <c r="S59" s="213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8"/>
      <c r="O60" s="214" t="s">
        <v>43</v>
      </c>
      <c r="P60" s="215"/>
      <c r="Q60" s="215"/>
      <c r="R60" s="215"/>
      <c r="S60" s="215"/>
      <c r="T60" s="215"/>
      <c r="U60" s="216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8"/>
      <c r="O61" s="214" t="s">
        <v>43</v>
      </c>
      <c r="P61" s="215"/>
      <c r="Q61" s="215"/>
      <c r="R61" s="215"/>
      <c r="S61" s="215"/>
      <c r="T61" s="215"/>
      <c r="U61" s="216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50" t="s">
        <v>135</v>
      </c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66"/>
      <c r="AA62" s="66"/>
    </row>
    <row r="63" spans="1:67" ht="14.25" customHeight="1" x14ac:dyDescent="0.25">
      <c r="A63" s="245" t="s">
        <v>80</v>
      </c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10">
        <v>4607111037411</v>
      </c>
      <c r="E64" s="210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2"/>
      <c r="Q64" s="212"/>
      <c r="R64" s="212"/>
      <c r="S64" s="21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10">
        <v>4607111036728</v>
      </c>
      <c r="E65" s="210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2"/>
      <c r="Q65" s="212"/>
      <c r="R65" s="212"/>
      <c r="S65" s="213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8"/>
      <c r="O66" s="214" t="s">
        <v>43</v>
      </c>
      <c r="P66" s="215"/>
      <c r="Q66" s="215"/>
      <c r="R66" s="215"/>
      <c r="S66" s="215"/>
      <c r="T66" s="215"/>
      <c r="U66" s="216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8"/>
      <c r="O67" s="214" t="s">
        <v>43</v>
      </c>
      <c r="P67" s="215"/>
      <c r="Q67" s="215"/>
      <c r="R67" s="215"/>
      <c r="S67" s="215"/>
      <c r="T67" s="215"/>
      <c r="U67" s="216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50" t="s">
        <v>141</v>
      </c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66"/>
      <c r="AA68" s="66"/>
    </row>
    <row r="69" spans="1:67" ht="14.25" customHeight="1" x14ac:dyDescent="0.25">
      <c r="A69" s="245" t="s">
        <v>142</v>
      </c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10">
        <v>4607111033659</v>
      </c>
      <c r="E70" s="210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2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2"/>
      <c r="Q70" s="212"/>
      <c r="R70" s="212"/>
      <c r="S70" s="213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8"/>
      <c r="O71" s="214" t="s">
        <v>43</v>
      </c>
      <c r="P71" s="215"/>
      <c r="Q71" s="215"/>
      <c r="R71" s="215"/>
      <c r="S71" s="215"/>
      <c r="T71" s="215"/>
      <c r="U71" s="216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8"/>
      <c r="O72" s="214" t="s">
        <v>43</v>
      </c>
      <c r="P72" s="215"/>
      <c r="Q72" s="215"/>
      <c r="R72" s="215"/>
      <c r="S72" s="215"/>
      <c r="T72" s="215"/>
      <c r="U72" s="216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50" t="s">
        <v>145</v>
      </c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66"/>
      <c r="AA73" s="66"/>
    </row>
    <row r="74" spans="1:67" ht="14.25" customHeight="1" x14ac:dyDescent="0.25">
      <c r="A74" s="245" t="s">
        <v>146</v>
      </c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10">
        <v>4607111034137</v>
      </c>
      <c r="E75" s="21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2"/>
      <c r="Q75" s="212"/>
      <c r="R75" s="212"/>
      <c r="S75" s="21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10">
        <v>4607111034120</v>
      </c>
      <c r="E76" s="210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2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2"/>
      <c r="Q76" s="212"/>
      <c r="R76" s="212"/>
      <c r="S76" s="213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17"/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8"/>
      <c r="O77" s="214" t="s">
        <v>43</v>
      </c>
      <c r="P77" s="215"/>
      <c r="Q77" s="215"/>
      <c r="R77" s="215"/>
      <c r="S77" s="215"/>
      <c r="T77" s="215"/>
      <c r="U77" s="216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17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8"/>
      <c r="O78" s="214" t="s">
        <v>43</v>
      </c>
      <c r="P78" s="215"/>
      <c r="Q78" s="215"/>
      <c r="R78" s="215"/>
      <c r="S78" s="215"/>
      <c r="T78" s="215"/>
      <c r="U78" s="216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50" t="s">
        <v>151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66"/>
      <c r="AA79" s="66"/>
    </row>
    <row r="80" spans="1:67" ht="14.25" customHeight="1" x14ac:dyDescent="0.25">
      <c r="A80" s="245" t="s">
        <v>142</v>
      </c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10">
        <v>4607111036407</v>
      </c>
      <c r="E81" s="210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1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2"/>
      <c r="Q81" s="212"/>
      <c r="R81" s="212"/>
      <c r="S81" s="21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10">
        <v>4607111033628</v>
      </c>
      <c r="E82" s="21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2"/>
      <c r="Q82" s="212"/>
      <c r="R82" s="212"/>
      <c r="S82" s="21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10">
        <v>4607111033451</v>
      </c>
      <c r="E83" s="21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2"/>
      <c r="Q83" s="212"/>
      <c r="R83" s="212"/>
      <c r="S83" s="21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10">
        <v>4607111035141</v>
      </c>
      <c r="E84" s="21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2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2"/>
      <c r="Q84" s="212"/>
      <c r="R84" s="212"/>
      <c r="S84" s="21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10">
        <v>4607111035028</v>
      </c>
      <c r="E85" s="210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2"/>
      <c r="Q85" s="212"/>
      <c r="R85" s="212"/>
      <c r="S85" s="21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4301135109</v>
      </c>
      <c r="D86" s="210">
        <v>4607111033444</v>
      </c>
      <c r="E86" s="210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2"/>
      <c r="Q86" s="212"/>
      <c r="R86" s="212"/>
      <c r="S86" s="213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7"/>
      <c r="B87" s="217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8"/>
      <c r="O87" s="214" t="s">
        <v>43</v>
      </c>
      <c r="P87" s="215"/>
      <c r="Q87" s="215"/>
      <c r="R87" s="215"/>
      <c r="S87" s="215"/>
      <c r="T87" s="215"/>
      <c r="U87" s="216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17"/>
      <c r="B88" s="217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8"/>
      <c r="O88" s="214" t="s">
        <v>43</v>
      </c>
      <c r="P88" s="215"/>
      <c r="Q88" s="215"/>
      <c r="R88" s="215"/>
      <c r="S88" s="215"/>
      <c r="T88" s="215"/>
      <c r="U88" s="216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50" t="s">
        <v>164</v>
      </c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66"/>
      <c r="AA89" s="66"/>
    </row>
    <row r="90" spans="1:67" ht="14.25" customHeight="1" x14ac:dyDescent="0.25">
      <c r="A90" s="245" t="s">
        <v>164</v>
      </c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10">
        <v>4607025784012</v>
      </c>
      <c r="E91" s="210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1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2"/>
      <c r="Q91" s="212"/>
      <c r="R91" s="212"/>
      <c r="S91" s="213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10">
        <v>4607025784319</v>
      </c>
      <c r="E92" s="210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2"/>
      <c r="Q92" s="212"/>
      <c r="R92" s="212"/>
      <c r="S92" s="213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10">
        <v>4607111035370</v>
      </c>
      <c r="E93" s="210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1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2"/>
      <c r="Q93" s="212"/>
      <c r="R93" s="212"/>
      <c r="S93" s="213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7"/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8"/>
      <c r="O94" s="214" t="s">
        <v>43</v>
      </c>
      <c r="P94" s="215"/>
      <c r="Q94" s="215"/>
      <c r="R94" s="215"/>
      <c r="S94" s="215"/>
      <c r="T94" s="215"/>
      <c r="U94" s="216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17"/>
      <c r="B95" s="217"/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8"/>
      <c r="O95" s="214" t="s">
        <v>43</v>
      </c>
      <c r="P95" s="215"/>
      <c r="Q95" s="215"/>
      <c r="R95" s="215"/>
      <c r="S95" s="215"/>
      <c r="T95" s="215"/>
      <c r="U95" s="216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50" t="s">
        <v>171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66"/>
      <c r="AA96" s="66"/>
    </row>
    <row r="97" spans="1:67" ht="14.25" customHeight="1" x14ac:dyDescent="0.25">
      <c r="A97" s="245" t="s">
        <v>80</v>
      </c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/>
      <c r="U97" s="245"/>
      <c r="V97" s="245"/>
      <c r="W97" s="245"/>
      <c r="X97" s="245"/>
      <c r="Y97" s="245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10">
        <v>4607111033970</v>
      </c>
      <c r="E98" s="210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2"/>
      <c r="Q98" s="212"/>
      <c r="R98" s="212"/>
      <c r="S98" s="213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10">
        <v>4607111034144</v>
      </c>
      <c r="E99" s="210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2"/>
      <c r="Q99" s="212"/>
      <c r="R99" s="212"/>
      <c r="S99" s="213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10">
        <v>4607111033987</v>
      </c>
      <c r="E100" s="210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2"/>
      <c r="Q100" s="212"/>
      <c r="R100" s="212"/>
      <c r="S100" s="21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10">
        <v>4607111034151</v>
      </c>
      <c r="E101" s="210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2"/>
      <c r="Q101" s="212"/>
      <c r="R101" s="212"/>
      <c r="S101" s="213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4301070958</v>
      </c>
      <c r="D102" s="210">
        <v>4607111038098</v>
      </c>
      <c r="E102" s="210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84</v>
      </c>
      <c r="L102" s="39" t="s">
        <v>83</v>
      </c>
      <c r="M102" s="39"/>
      <c r="N102" s="38">
        <v>180</v>
      </c>
      <c r="O102" s="3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2"/>
      <c r="Q102" s="212"/>
      <c r="R102" s="212"/>
      <c r="S102" s="213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17"/>
      <c r="B103" s="217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8"/>
      <c r="O103" s="214" t="s">
        <v>43</v>
      </c>
      <c r="P103" s="215"/>
      <c r="Q103" s="215"/>
      <c r="R103" s="215"/>
      <c r="S103" s="215"/>
      <c r="T103" s="215"/>
      <c r="U103" s="216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17"/>
      <c r="B104" s="217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8"/>
      <c r="O104" s="214" t="s">
        <v>43</v>
      </c>
      <c r="P104" s="215"/>
      <c r="Q104" s="215"/>
      <c r="R104" s="215"/>
      <c r="S104" s="215"/>
      <c r="T104" s="215"/>
      <c r="U104" s="216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50" t="s">
        <v>182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66"/>
      <c r="AA105" s="66"/>
    </row>
    <row r="106" spans="1:67" ht="14.25" customHeight="1" x14ac:dyDescent="0.25">
      <c r="A106" s="245" t="s">
        <v>142</v>
      </c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67"/>
      <c r="AA106" s="67"/>
    </row>
    <row r="107" spans="1:67" ht="27" customHeight="1" x14ac:dyDescent="0.25">
      <c r="A107" s="64" t="s">
        <v>183</v>
      </c>
      <c r="B107" s="64" t="s">
        <v>184</v>
      </c>
      <c r="C107" s="37">
        <v>4301135162</v>
      </c>
      <c r="D107" s="210">
        <v>4607111034014</v>
      </c>
      <c r="E107" s="210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2"/>
      <c r="Q107" s="212"/>
      <c r="R107" s="212"/>
      <c r="S107" s="213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185</v>
      </c>
      <c r="B108" s="64" t="s">
        <v>186</v>
      </c>
      <c r="C108" s="37">
        <v>4301135117</v>
      </c>
      <c r="D108" s="210">
        <v>4607111033994</v>
      </c>
      <c r="E108" s="21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9"/>
      <c r="N108" s="38">
        <v>180</v>
      </c>
      <c r="O108" s="3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2"/>
      <c r="Q108" s="212"/>
      <c r="R108" s="212"/>
      <c r="S108" s="213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89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185</v>
      </c>
      <c r="B109" s="64" t="s">
        <v>187</v>
      </c>
      <c r="C109" s="37">
        <v>4301135299</v>
      </c>
      <c r="D109" s="210">
        <v>4607111033994</v>
      </c>
      <c r="E109" s="210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9"/>
      <c r="N109" s="38">
        <v>180</v>
      </c>
      <c r="O109" s="30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12"/>
      <c r="Q109" s="212"/>
      <c r="R109" s="212"/>
      <c r="S109" s="213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89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x14ac:dyDescent="0.2">
      <c r="A110" s="217"/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8"/>
      <c r="O110" s="214" t="s">
        <v>43</v>
      </c>
      <c r="P110" s="215"/>
      <c r="Q110" s="215"/>
      <c r="R110" s="215"/>
      <c r="S110" s="215"/>
      <c r="T110" s="215"/>
      <c r="U110" s="216"/>
      <c r="V110" s="43" t="s">
        <v>42</v>
      </c>
      <c r="W110" s="44">
        <f>IFERROR(SUM(W107:W109),"0")</f>
        <v>0</v>
      </c>
      <c r="X110" s="44">
        <f>IFERROR(SUM(X107:X109),"0")</f>
        <v>0</v>
      </c>
      <c r="Y110" s="44">
        <f>IFERROR(IF(Y107="",0,Y107),"0")+IFERROR(IF(Y108="",0,Y108),"0")+IFERROR(IF(Y109="",0,Y109),"0")</f>
        <v>0</v>
      </c>
      <c r="Z110" s="68"/>
      <c r="AA110" s="68"/>
    </row>
    <row r="111" spans="1:67" x14ac:dyDescent="0.2">
      <c r="A111" s="217"/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8"/>
      <c r="O111" s="214" t="s">
        <v>43</v>
      </c>
      <c r="P111" s="215"/>
      <c r="Q111" s="215"/>
      <c r="R111" s="215"/>
      <c r="S111" s="215"/>
      <c r="T111" s="215"/>
      <c r="U111" s="216"/>
      <c r="V111" s="43" t="s">
        <v>0</v>
      </c>
      <c r="W111" s="44">
        <f>IFERROR(SUMPRODUCT(W107:W109*H107:H109),"0")</f>
        <v>0</v>
      </c>
      <c r="X111" s="44">
        <f>IFERROR(SUMPRODUCT(X107:X109*H107:H109),"0")</f>
        <v>0</v>
      </c>
      <c r="Y111" s="43"/>
      <c r="Z111" s="68"/>
      <c r="AA111" s="68"/>
    </row>
    <row r="112" spans="1:67" ht="16.5" customHeight="1" x14ac:dyDescent="0.25">
      <c r="A112" s="250" t="s">
        <v>188</v>
      </c>
      <c r="B112" s="250"/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66"/>
      <c r="AA112" s="66"/>
    </row>
    <row r="113" spans="1:67" ht="14.25" customHeight="1" x14ac:dyDescent="0.25">
      <c r="A113" s="245" t="s">
        <v>142</v>
      </c>
      <c r="B113" s="245"/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245"/>
      <c r="W113" s="245"/>
      <c r="X113" s="245"/>
      <c r="Y113" s="245"/>
      <c r="Z113" s="67"/>
      <c r="AA113" s="67"/>
    </row>
    <row r="114" spans="1:67" ht="16.5" customHeight="1" x14ac:dyDescent="0.25">
      <c r="A114" s="64" t="s">
        <v>189</v>
      </c>
      <c r="B114" s="64" t="s">
        <v>190</v>
      </c>
      <c r="C114" s="37">
        <v>4301135112</v>
      </c>
      <c r="D114" s="210">
        <v>4607111034199</v>
      </c>
      <c r="E114" s="210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90</v>
      </c>
      <c r="L114" s="39" t="s">
        <v>83</v>
      </c>
      <c r="M114" s="39"/>
      <c r="N114" s="38">
        <v>180</v>
      </c>
      <c r="O114" s="30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12"/>
      <c r="Q114" s="212"/>
      <c r="R114" s="212"/>
      <c r="S114" s="213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89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17"/>
      <c r="B115" s="217"/>
      <c r="C115" s="217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8"/>
      <c r="O115" s="214" t="s">
        <v>43</v>
      </c>
      <c r="P115" s="215"/>
      <c r="Q115" s="215"/>
      <c r="R115" s="215"/>
      <c r="S115" s="215"/>
      <c r="T115" s="215"/>
      <c r="U115" s="216"/>
      <c r="V115" s="43" t="s">
        <v>42</v>
      </c>
      <c r="W115" s="44">
        <f>IFERROR(SUM(W114:W114),"0")</f>
        <v>0</v>
      </c>
      <c r="X115" s="44">
        <f>IFERROR(SUM(X114:X114),"0")</f>
        <v>0</v>
      </c>
      <c r="Y115" s="44">
        <f>IFERROR(IF(Y114="",0,Y114),"0")</f>
        <v>0</v>
      </c>
      <c r="Z115" s="68"/>
      <c r="AA115" s="68"/>
    </row>
    <row r="116" spans="1:67" x14ac:dyDescent="0.2">
      <c r="A116" s="217"/>
      <c r="B116" s="217"/>
      <c r="C116" s="217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8"/>
      <c r="O116" s="214" t="s">
        <v>43</v>
      </c>
      <c r="P116" s="215"/>
      <c r="Q116" s="215"/>
      <c r="R116" s="215"/>
      <c r="S116" s="215"/>
      <c r="T116" s="215"/>
      <c r="U116" s="216"/>
      <c r="V116" s="43" t="s">
        <v>0</v>
      </c>
      <c r="W116" s="44">
        <f>IFERROR(SUMPRODUCT(W114:W114*H114:H114),"0")</f>
        <v>0</v>
      </c>
      <c r="X116" s="44">
        <f>IFERROR(SUMPRODUCT(X114:X114*H114:H114),"0")</f>
        <v>0</v>
      </c>
      <c r="Y116" s="43"/>
      <c r="Z116" s="68"/>
      <c r="AA116" s="68"/>
    </row>
    <row r="117" spans="1:67" ht="16.5" customHeight="1" x14ac:dyDescent="0.25">
      <c r="A117" s="250" t="s">
        <v>191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66"/>
      <c r="AA117" s="66"/>
    </row>
    <row r="118" spans="1:67" ht="14.25" customHeight="1" x14ac:dyDescent="0.25">
      <c r="A118" s="245" t="s">
        <v>142</v>
      </c>
      <c r="B118" s="245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67"/>
      <c r="AA118" s="67"/>
    </row>
    <row r="119" spans="1:67" ht="27" customHeight="1" x14ac:dyDescent="0.25">
      <c r="A119" s="64" t="s">
        <v>192</v>
      </c>
      <c r="B119" s="64" t="s">
        <v>193</v>
      </c>
      <c r="C119" s="37">
        <v>4301130006</v>
      </c>
      <c r="D119" s="210">
        <v>4607111034670</v>
      </c>
      <c r="E119" s="210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90</v>
      </c>
      <c r="L119" s="39" t="s">
        <v>83</v>
      </c>
      <c r="M119" s="39"/>
      <c r="N119" s="38">
        <v>180</v>
      </c>
      <c r="O119" s="30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12"/>
      <c r="Q119" s="212"/>
      <c r="R119" s="212"/>
      <c r="S119" s="213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194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195</v>
      </c>
      <c r="B120" s="64" t="s">
        <v>196</v>
      </c>
      <c r="C120" s="37">
        <v>4301130003</v>
      </c>
      <c r="D120" s="210">
        <v>4607111034687</v>
      </c>
      <c r="E120" s="210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90</v>
      </c>
      <c r="L120" s="39" t="s">
        <v>83</v>
      </c>
      <c r="M120" s="39"/>
      <c r="N120" s="38">
        <v>180</v>
      </c>
      <c r="O120" s="29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12"/>
      <c r="Q120" s="212"/>
      <c r="R120" s="212"/>
      <c r="S120" s="213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194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197</v>
      </c>
      <c r="B121" s="64" t="s">
        <v>198</v>
      </c>
      <c r="C121" s="37">
        <v>4301135181</v>
      </c>
      <c r="D121" s="210">
        <v>4607111034380</v>
      </c>
      <c r="E121" s="210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90</v>
      </c>
      <c r="L121" s="39" t="s">
        <v>83</v>
      </c>
      <c r="M121" s="39"/>
      <c r="N121" s="38">
        <v>180</v>
      </c>
      <c r="O121" s="30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12"/>
      <c r="Q121" s="212"/>
      <c r="R121" s="212"/>
      <c r="S121" s="213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89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199</v>
      </c>
      <c r="B122" s="64" t="s">
        <v>200</v>
      </c>
      <c r="C122" s="37">
        <v>4301135180</v>
      </c>
      <c r="D122" s="210">
        <v>4607111034397</v>
      </c>
      <c r="E122" s="210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90</v>
      </c>
      <c r="L122" s="39" t="s">
        <v>83</v>
      </c>
      <c r="M122" s="39"/>
      <c r="N122" s="38">
        <v>180</v>
      </c>
      <c r="O122" s="30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12"/>
      <c r="Q122" s="212"/>
      <c r="R122" s="212"/>
      <c r="S122" s="213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89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17"/>
      <c r="B123" s="217"/>
      <c r="C123" s="217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8"/>
      <c r="O123" s="214" t="s">
        <v>43</v>
      </c>
      <c r="P123" s="215"/>
      <c r="Q123" s="215"/>
      <c r="R123" s="215"/>
      <c r="S123" s="215"/>
      <c r="T123" s="215"/>
      <c r="U123" s="216"/>
      <c r="V123" s="43" t="s">
        <v>42</v>
      </c>
      <c r="W123" s="44">
        <f>IFERROR(SUM(W119:W122),"0")</f>
        <v>0</v>
      </c>
      <c r="X123" s="44">
        <f>IFERROR(SUM(X119:X122),"0")</f>
        <v>0</v>
      </c>
      <c r="Y123" s="44">
        <f>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217"/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8"/>
      <c r="O124" s="214" t="s">
        <v>43</v>
      </c>
      <c r="P124" s="215"/>
      <c r="Q124" s="215"/>
      <c r="R124" s="215"/>
      <c r="S124" s="215"/>
      <c r="T124" s="215"/>
      <c r="U124" s="216"/>
      <c r="V124" s="43" t="s">
        <v>0</v>
      </c>
      <c r="W124" s="44">
        <f>IFERROR(SUMPRODUCT(W119:W122*H119:H122),"0")</f>
        <v>0</v>
      </c>
      <c r="X124" s="44">
        <f>IFERROR(SUMPRODUCT(X119:X122*H119:H122),"0")</f>
        <v>0</v>
      </c>
      <c r="Y124" s="43"/>
      <c r="Z124" s="68"/>
      <c r="AA124" s="68"/>
    </row>
    <row r="125" spans="1:67" ht="16.5" customHeight="1" x14ac:dyDescent="0.25">
      <c r="A125" s="250" t="s">
        <v>201</v>
      </c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66"/>
      <c r="AA125" s="66"/>
    </row>
    <row r="126" spans="1:67" ht="14.25" customHeight="1" x14ac:dyDescent="0.25">
      <c r="A126" s="245" t="s">
        <v>142</v>
      </c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67"/>
      <c r="AA126" s="67"/>
    </row>
    <row r="127" spans="1:67" ht="27" customHeight="1" x14ac:dyDescent="0.25">
      <c r="A127" s="64" t="s">
        <v>202</v>
      </c>
      <c r="B127" s="64" t="s">
        <v>203</v>
      </c>
      <c r="C127" s="37">
        <v>4301135134</v>
      </c>
      <c r="D127" s="210">
        <v>4607111035806</v>
      </c>
      <c r="E127" s="210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90</v>
      </c>
      <c r="L127" s="39" t="s">
        <v>83</v>
      </c>
      <c r="M127" s="39"/>
      <c r="N127" s="38">
        <v>180</v>
      </c>
      <c r="O127" s="29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12"/>
      <c r="Q127" s="212"/>
      <c r="R127" s="212"/>
      <c r="S127" s="213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89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17"/>
      <c r="B128" s="217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8"/>
      <c r="O128" s="214" t="s">
        <v>43</v>
      </c>
      <c r="P128" s="215"/>
      <c r="Q128" s="215"/>
      <c r="R128" s="215"/>
      <c r="S128" s="215"/>
      <c r="T128" s="215"/>
      <c r="U128" s="216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17"/>
      <c r="B129" s="217"/>
      <c r="C129" s="217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8"/>
      <c r="O129" s="214" t="s">
        <v>43</v>
      </c>
      <c r="P129" s="215"/>
      <c r="Q129" s="215"/>
      <c r="R129" s="215"/>
      <c r="S129" s="215"/>
      <c r="T129" s="215"/>
      <c r="U129" s="216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50" t="s">
        <v>204</v>
      </c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66"/>
      <c r="AA130" s="66"/>
    </row>
    <row r="131" spans="1:67" ht="14.25" customHeight="1" x14ac:dyDescent="0.25">
      <c r="A131" s="245" t="s">
        <v>205</v>
      </c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67"/>
      <c r="AA131" s="67"/>
    </row>
    <row r="132" spans="1:67" ht="27" customHeight="1" x14ac:dyDescent="0.25">
      <c r="A132" s="64" t="s">
        <v>206</v>
      </c>
      <c r="B132" s="64" t="s">
        <v>207</v>
      </c>
      <c r="C132" s="37">
        <v>4301070768</v>
      </c>
      <c r="D132" s="210">
        <v>4607111035639</v>
      </c>
      <c r="E132" s="210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208</v>
      </c>
      <c r="L132" s="39" t="s">
        <v>83</v>
      </c>
      <c r="M132" s="39"/>
      <c r="N132" s="38">
        <v>180</v>
      </c>
      <c r="O132" s="29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12"/>
      <c r="Q132" s="212"/>
      <c r="R132" s="212"/>
      <c r="S132" s="213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89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209</v>
      </c>
      <c r="B133" s="64" t="s">
        <v>210</v>
      </c>
      <c r="C133" s="37">
        <v>4301070797</v>
      </c>
      <c r="D133" s="210">
        <v>4607111035646</v>
      </c>
      <c r="E133" s="210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211</v>
      </c>
      <c r="L133" s="39" t="s">
        <v>83</v>
      </c>
      <c r="M133" s="39"/>
      <c r="N133" s="38">
        <v>180</v>
      </c>
      <c r="O133" s="29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12"/>
      <c r="Q133" s="212"/>
      <c r="R133" s="212"/>
      <c r="S133" s="213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89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x14ac:dyDescent="0.2">
      <c r="A134" s="217"/>
      <c r="B134" s="217"/>
      <c r="C134" s="217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8"/>
      <c r="O134" s="214" t="s">
        <v>43</v>
      </c>
      <c r="P134" s="215"/>
      <c r="Q134" s="215"/>
      <c r="R134" s="215"/>
      <c r="S134" s="215"/>
      <c r="T134" s="215"/>
      <c r="U134" s="216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67" x14ac:dyDescent="0.2">
      <c r="A135" s="217"/>
      <c r="B135" s="217"/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8"/>
      <c r="O135" s="214" t="s">
        <v>43</v>
      </c>
      <c r="P135" s="215"/>
      <c r="Q135" s="215"/>
      <c r="R135" s="215"/>
      <c r="S135" s="215"/>
      <c r="T135" s="215"/>
      <c r="U135" s="216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67" ht="16.5" customHeight="1" x14ac:dyDescent="0.25">
      <c r="A136" s="250" t="s">
        <v>212</v>
      </c>
      <c r="B136" s="250"/>
      <c r="C136" s="250"/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66"/>
      <c r="AA136" s="66"/>
    </row>
    <row r="137" spans="1:67" ht="14.25" customHeight="1" x14ac:dyDescent="0.25">
      <c r="A137" s="245" t="s">
        <v>142</v>
      </c>
      <c r="B137" s="245"/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67"/>
      <c r="AA137" s="67"/>
    </row>
    <row r="138" spans="1:67" ht="27" customHeight="1" x14ac:dyDescent="0.25">
      <c r="A138" s="64" t="s">
        <v>213</v>
      </c>
      <c r="B138" s="64" t="s">
        <v>214</v>
      </c>
      <c r="C138" s="37">
        <v>4301135133</v>
      </c>
      <c r="D138" s="210">
        <v>4607111036568</v>
      </c>
      <c r="E138" s="210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90</v>
      </c>
      <c r="L138" s="39" t="s">
        <v>83</v>
      </c>
      <c r="M138" s="39"/>
      <c r="N138" s="38">
        <v>180</v>
      </c>
      <c r="O138" s="29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12"/>
      <c r="Q138" s="212"/>
      <c r="R138" s="212"/>
      <c r="S138" s="213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83"/>
      <c r="BB138" s="135" t="s">
        <v>89</v>
      </c>
      <c r="BL138" s="83">
        <f>IFERROR(W138*I138,"0")</f>
        <v>0</v>
      </c>
      <c r="BM138" s="83">
        <f>IFERROR(X138*I138,"0")</f>
        <v>0</v>
      </c>
      <c r="BN138" s="83">
        <f>IFERROR(W138/J138,"0")</f>
        <v>0</v>
      </c>
      <c r="BO138" s="83">
        <f>IFERROR(X138/J138,"0")</f>
        <v>0</v>
      </c>
    </row>
    <row r="139" spans="1:67" x14ac:dyDescent="0.2">
      <c r="A139" s="217"/>
      <c r="B139" s="217"/>
      <c r="C139" s="217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8"/>
      <c r="O139" s="214" t="s">
        <v>43</v>
      </c>
      <c r="P139" s="215"/>
      <c r="Q139" s="215"/>
      <c r="R139" s="215"/>
      <c r="S139" s="215"/>
      <c r="T139" s="215"/>
      <c r="U139" s="216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67" x14ac:dyDescent="0.2">
      <c r="A140" s="217"/>
      <c r="B140" s="217"/>
      <c r="C140" s="217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8"/>
      <c r="O140" s="214" t="s">
        <v>43</v>
      </c>
      <c r="P140" s="215"/>
      <c r="Q140" s="215"/>
      <c r="R140" s="215"/>
      <c r="S140" s="215"/>
      <c r="T140" s="215"/>
      <c r="U140" s="216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67" ht="27.75" customHeight="1" x14ac:dyDescent="0.2">
      <c r="A141" s="257" t="s">
        <v>215</v>
      </c>
      <c r="B141" s="257"/>
      <c r="C141" s="257"/>
      <c r="D141" s="257"/>
      <c r="E141" s="257"/>
      <c r="F141" s="257"/>
      <c r="G141" s="257"/>
      <c r="H141" s="257"/>
      <c r="I141" s="257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55"/>
      <c r="AA141" s="55"/>
    </row>
    <row r="142" spans="1:67" ht="16.5" customHeight="1" x14ac:dyDescent="0.25">
      <c r="A142" s="250" t="s">
        <v>216</v>
      </c>
      <c r="B142" s="250"/>
      <c r="C142" s="250"/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U142" s="250"/>
      <c r="V142" s="250"/>
      <c r="W142" s="250"/>
      <c r="X142" s="250"/>
      <c r="Y142" s="250"/>
      <c r="Z142" s="66"/>
      <c r="AA142" s="66"/>
    </row>
    <row r="143" spans="1:67" ht="14.25" customHeight="1" x14ac:dyDescent="0.25">
      <c r="A143" s="245" t="s">
        <v>146</v>
      </c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245"/>
      <c r="X143" s="245"/>
      <c r="Y143" s="245"/>
      <c r="Z143" s="67"/>
      <c r="AA143" s="67"/>
    </row>
    <row r="144" spans="1:67" ht="27" customHeight="1" x14ac:dyDescent="0.25">
      <c r="A144" s="64" t="s">
        <v>217</v>
      </c>
      <c r="B144" s="64" t="s">
        <v>218</v>
      </c>
      <c r="C144" s="37">
        <v>4301131018</v>
      </c>
      <c r="D144" s="210">
        <v>4607111037930</v>
      </c>
      <c r="E144" s="210"/>
      <c r="F144" s="63">
        <v>1.8</v>
      </c>
      <c r="G144" s="38">
        <v>1</v>
      </c>
      <c r="H144" s="63">
        <v>1.8</v>
      </c>
      <c r="I144" s="63">
        <v>1.915</v>
      </c>
      <c r="J144" s="38">
        <v>234</v>
      </c>
      <c r="K144" s="38" t="s">
        <v>138</v>
      </c>
      <c r="L144" s="39" t="s">
        <v>83</v>
      </c>
      <c r="M144" s="39"/>
      <c r="N144" s="38">
        <v>180</v>
      </c>
      <c r="O144" s="295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4" s="212"/>
      <c r="Q144" s="212"/>
      <c r="R144" s="212"/>
      <c r="S144" s="213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89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17"/>
      <c r="B145" s="217"/>
      <c r="C145" s="217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8"/>
      <c r="O145" s="214" t="s">
        <v>43</v>
      </c>
      <c r="P145" s="215"/>
      <c r="Q145" s="215"/>
      <c r="R145" s="215"/>
      <c r="S145" s="215"/>
      <c r="T145" s="215"/>
      <c r="U145" s="216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67" x14ac:dyDescent="0.2">
      <c r="A146" s="217"/>
      <c r="B146" s="217"/>
      <c r="C146" s="217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8"/>
      <c r="O146" s="214" t="s">
        <v>43</v>
      </c>
      <c r="P146" s="215"/>
      <c r="Q146" s="215"/>
      <c r="R146" s="215"/>
      <c r="S146" s="215"/>
      <c r="T146" s="215"/>
      <c r="U146" s="216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67" ht="14.25" customHeight="1" x14ac:dyDescent="0.25">
      <c r="A147" s="245" t="s">
        <v>164</v>
      </c>
      <c r="B147" s="245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67"/>
      <c r="AA147" s="67"/>
    </row>
    <row r="148" spans="1:67" ht="27" customHeight="1" x14ac:dyDescent="0.25">
      <c r="A148" s="64" t="s">
        <v>219</v>
      </c>
      <c r="B148" s="64" t="s">
        <v>220</v>
      </c>
      <c r="C148" s="37">
        <v>4301136008</v>
      </c>
      <c r="D148" s="210">
        <v>4607111036438</v>
      </c>
      <c r="E148" s="210"/>
      <c r="F148" s="63">
        <v>2.7</v>
      </c>
      <c r="G148" s="38">
        <v>1</v>
      </c>
      <c r="H148" s="63">
        <v>2.7</v>
      </c>
      <c r="I148" s="63">
        <v>2.8906000000000001</v>
      </c>
      <c r="J148" s="38">
        <v>126</v>
      </c>
      <c r="K148" s="38" t="s">
        <v>90</v>
      </c>
      <c r="L148" s="39" t="s">
        <v>83</v>
      </c>
      <c r="M148" s="39"/>
      <c r="N148" s="38">
        <v>180</v>
      </c>
      <c r="O148" s="292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8" s="212"/>
      <c r="Q148" s="212"/>
      <c r="R148" s="212"/>
      <c r="S148" s="213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IFERROR(IF(W148="","",W148*0.00936),"")</f>
        <v>0</v>
      </c>
      <c r="Z148" s="69" t="s">
        <v>49</v>
      </c>
      <c r="AA148" s="70" t="s">
        <v>49</v>
      </c>
      <c r="AE148" s="83"/>
      <c r="BB148" s="137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ht="37.5" customHeight="1" x14ac:dyDescent="0.25">
      <c r="A149" s="64" t="s">
        <v>221</v>
      </c>
      <c r="B149" s="64" t="s">
        <v>222</v>
      </c>
      <c r="C149" s="37">
        <v>4301136007</v>
      </c>
      <c r="D149" s="210">
        <v>4607111036636</v>
      </c>
      <c r="E149" s="210"/>
      <c r="F149" s="63">
        <v>2.7</v>
      </c>
      <c r="G149" s="38">
        <v>1</v>
      </c>
      <c r="H149" s="63">
        <v>2.7</v>
      </c>
      <c r="I149" s="63">
        <v>2.8919999999999999</v>
      </c>
      <c r="J149" s="38">
        <v>126</v>
      </c>
      <c r="K149" s="38" t="s">
        <v>90</v>
      </c>
      <c r="L149" s="39" t="s">
        <v>83</v>
      </c>
      <c r="M149" s="39"/>
      <c r="N149" s="38">
        <v>180</v>
      </c>
      <c r="O149" s="293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9" s="212"/>
      <c r="Q149" s="212"/>
      <c r="R149" s="212"/>
      <c r="S149" s="213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IFERROR(IF(W149="","",W149*0.00936),"")</f>
        <v>0</v>
      </c>
      <c r="Z149" s="69" t="s">
        <v>49</v>
      </c>
      <c r="AA149" s="70" t="s">
        <v>49</v>
      </c>
      <c r="AE149" s="83"/>
      <c r="BB149" s="138" t="s">
        <v>89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17"/>
      <c r="B150" s="217"/>
      <c r="C150" s="217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8"/>
      <c r="O150" s="214" t="s">
        <v>43</v>
      </c>
      <c r="P150" s="215"/>
      <c r="Q150" s="215"/>
      <c r="R150" s="215"/>
      <c r="S150" s="215"/>
      <c r="T150" s="215"/>
      <c r="U150" s="216"/>
      <c r="V150" s="43" t="s">
        <v>42</v>
      </c>
      <c r="W150" s="44">
        <f>IFERROR(SUM(W148:W149),"0")</f>
        <v>0</v>
      </c>
      <c r="X150" s="44">
        <f>IFERROR(SUM(X148:X149),"0")</f>
        <v>0</v>
      </c>
      <c r="Y150" s="44">
        <f>IFERROR(IF(Y148="",0,Y148),"0")+IFERROR(IF(Y149="",0,Y149),"0")</f>
        <v>0</v>
      </c>
      <c r="Z150" s="68"/>
      <c r="AA150" s="68"/>
    </row>
    <row r="151" spans="1:67" x14ac:dyDescent="0.2">
      <c r="A151" s="217"/>
      <c r="B151" s="217"/>
      <c r="C151" s="217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8"/>
      <c r="O151" s="214" t="s">
        <v>43</v>
      </c>
      <c r="P151" s="215"/>
      <c r="Q151" s="215"/>
      <c r="R151" s="215"/>
      <c r="S151" s="215"/>
      <c r="T151" s="215"/>
      <c r="U151" s="216"/>
      <c r="V151" s="43" t="s">
        <v>0</v>
      </c>
      <c r="W151" s="44">
        <f>IFERROR(SUMPRODUCT(W148:W149*H148:H149),"0")</f>
        <v>0</v>
      </c>
      <c r="X151" s="44">
        <f>IFERROR(SUMPRODUCT(X148:X149*H148:H149),"0")</f>
        <v>0</v>
      </c>
      <c r="Y151" s="43"/>
      <c r="Z151" s="68"/>
      <c r="AA151" s="68"/>
    </row>
    <row r="152" spans="1:67" ht="14.25" customHeight="1" x14ac:dyDescent="0.25">
      <c r="A152" s="245" t="s">
        <v>142</v>
      </c>
      <c r="B152" s="245"/>
      <c r="C152" s="245"/>
      <c r="D152" s="245"/>
      <c r="E152" s="245"/>
      <c r="F152" s="245"/>
      <c r="G152" s="245"/>
      <c r="H152" s="245"/>
      <c r="I152" s="245"/>
      <c r="J152" s="245"/>
      <c r="K152" s="245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245"/>
      <c r="W152" s="245"/>
      <c r="X152" s="245"/>
      <c r="Y152" s="245"/>
      <c r="Z152" s="67"/>
      <c r="AA152" s="67"/>
    </row>
    <row r="153" spans="1:67" ht="37.5" customHeight="1" x14ac:dyDescent="0.25">
      <c r="A153" s="64" t="s">
        <v>223</v>
      </c>
      <c r="B153" s="64" t="s">
        <v>224</v>
      </c>
      <c r="C153" s="37">
        <v>4301135129</v>
      </c>
      <c r="D153" s="210">
        <v>4607111036841</v>
      </c>
      <c r="E153" s="210"/>
      <c r="F153" s="63">
        <v>3.5</v>
      </c>
      <c r="G153" s="38">
        <v>1</v>
      </c>
      <c r="H153" s="63">
        <v>3.5</v>
      </c>
      <c r="I153" s="63">
        <v>3.6920000000000002</v>
      </c>
      <c r="J153" s="38">
        <v>126</v>
      </c>
      <c r="K153" s="38" t="s">
        <v>90</v>
      </c>
      <c r="L153" s="39" t="s">
        <v>83</v>
      </c>
      <c r="M153" s="39"/>
      <c r="N153" s="38">
        <v>180</v>
      </c>
      <c r="O153" s="29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3" s="212"/>
      <c r="Q153" s="212"/>
      <c r="R153" s="212"/>
      <c r="S153" s="21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IFERROR(IF(W153="","",W153*0.00936),"")</f>
        <v>0</v>
      </c>
      <c r="Z153" s="69" t="s">
        <v>49</v>
      </c>
      <c r="AA153" s="70" t="s">
        <v>49</v>
      </c>
      <c r="AE153" s="83"/>
      <c r="BB153" s="139" t="s">
        <v>89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16.5" customHeight="1" x14ac:dyDescent="0.25">
      <c r="A154" s="64" t="s">
        <v>225</v>
      </c>
      <c r="B154" s="64" t="s">
        <v>226</v>
      </c>
      <c r="C154" s="37">
        <v>4301135317</v>
      </c>
      <c r="D154" s="210">
        <v>4607111039057</v>
      </c>
      <c r="E154" s="210"/>
      <c r="F154" s="63">
        <v>1.8</v>
      </c>
      <c r="G154" s="38">
        <v>1</v>
      </c>
      <c r="H154" s="63">
        <v>1.8</v>
      </c>
      <c r="I154" s="63">
        <v>1.9</v>
      </c>
      <c r="J154" s="38">
        <v>234</v>
      </c>
      <c r="K154" s="38" t="s">
        <v>138</v>
      </c>
      <c r="L154" s="39" t="s">
        <v>83</v>
      </c>
      <c r="M154" s="39"/>
      <c r="N154" s="38">
        <v>180</v>
      </c>
      <c r="O154" s="291" t="s">
        <v>227</v>
      </c>
      <c r="P154" s="212"/>
      <c r="Q154" s="212"/>
      <c r="R154" s="212"/>
      <c r="S154" s="213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IFERROR(IF(W154="","",W154*0.00502),"")</f>
        <v>0</v>
      </c>
      <c r="Z154" s="69" t="s">
        <v>49</v>
      </c>
      <c r="AA154" s="70" t="s">
        <v>49</v>
      </c>
      <c r="AE154" s="83"/>
      <c r="BB154" s="140" t="s">
        <v>89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x14ac:dyDescent="0.2">
      <c r="A155" s="217"/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8"/>
      <c r="O155" s="214" t="s">
        <v>43</v>
      </c>
      <c r="P155" s="215"/>
      <c r="Q155" s="215"/>
      <c r="R155" s="215"/>
      <c r="S155" s="215"/>
      <c r="T155" s="215"/>
      <c r="U155" s="216"/>
      <c r="V155" s="43" t="s">
        <v>42</v>
      </c>
      <c r="W155" s="44">
        <f>IFERROR(SUM(W153:W154),"0")</f>
        <v>0</v>
      </c>
      <c r="X155" s="44">
        <f>IFERROR(SUM(X153:X154),"0")</f>
        <v>0</v>
      </c>
      <c r="Y155" s="44">
        <f>IFERROR(IF(Y153="",0,Y153),"0")+IFERROR(IF(Y154="",0,Y154),"0")</f>
        <v>0</v>
      </c>
      <c r="Z155" s="68"/>
      <c r="AA155" s="68"/>
    </row>
    <row r="156" spans="1:67" x14ac:dyDescent="0.2">
      <c r="A156" s="217"/>
      <c r="B156" s="217"/>
      <c r="C156" s="217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8"/>
      <c r="O156" s="214" t="s">
        <v>43</v>
      </c>
      <c r="P156" s="215"/>
      <c r="Q156" s="215"/>
      <c r="R156" s="215"/>
      <c r="S156" s="215"/>
      <c r="T156" s="215"/>
      <c r="U156" s="216"/>
      <c r="V156" s="43" t="s">
        <v>0</v>
      </c>
      <c r="W156" s="44">
        <f>IFERROR(SUMPRODUCT(W153:W154*H153:H154),"0")</f>
        <v>0</v>
      </c>
      <c r="X156" s="44">
        <f>IFERROR(SUMPRODUCT(X153:X154*H153:H154),"0")</f>
        <v>0</v>
      </c>
      <c r="Y156" s="43"/>
      <c r="Z156" s="68"/>
      <c r="AA156" s="68"/>
    </row>
    <row r="157" spans="1:67" ht="16.5" customHeight="1" x14ac:dyDescent="0.25">
      <c r="A157" s="250" t="s">
        <v>228</v>
      </c>
      <c r="B157" s="250"/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66"/>
      <c r="AA157" s="66"/>
    </row>
    <row r="158" spans="1:67" ht="14.25" customHeight="1" x14ac:dyDescent="0.25">
      <c r="A158" s="245" t="s">
        <v>205</v>
      </c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67"/>
      <c r="AA158" s="67"/>
    </row>
    <row r="159" spans="1:67" ht="16.5" customHeight="1" x14ac:dyDescent="0.25">
      <c r="A159" s="64" t="s">
        <v>229</v>
      </c>
      <c r="B159" s="64" t="s">
        <v>230</v>
      </c>
      <c r="C159" s="37">
        <v>4301071010</v>
      </c>
      <c r="D159" s="210">
        <v>4607111037701</v>
      </c>
      <c r="E159" s="210"/>
      <c r="F159" s="63">
        <v>5</v>
      </c>
      <c r="G159" s="38">
        <v>1</v>
      </c>
      <c r="H159" s="63">
        <v>5</v>
      </c>
      <c r="I159" s="63">
        <v>5.2</v>
      </c>
      <c r="J159" s="38">
        <v>144</v>
      </c>
      <c r="K159" s="38" t="s">
        <v>84</v>
      </c>
      <c r="L159" s="39" t="s">
        <v>83</v>
      </c>
      <c r="M159" s="39"/>
      <c r="N159" s="38">
        <v>180</v>
      </c>
      <c r="O159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9" s="212"/>
      <c r="Q159" s="212"/>
      <c r="R159" s="212"/>
      <c r="S159" s="21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83"/>
      <c r="BB159" s="141" t="s">
        <v>89</v>
      </c>
      <c r="BL159" s="83">
        <f>IFERROR(W159*I159,"0")</f>
        <v>0</v>
      </c>
      <c r="BM159" s="83">
        <f>IFERROR(X159*I159,"0")</f>
        <v>0</v>
      </c>
      <c r="BN159" s="83">
        <f>IFERROR(W159/J159,"0")</f>
        <v>0</v>
      </c>
      <c r="BO159" s="83">
        <f>IFERROR(X159/J159,"0")</f>
        <v>0</v>
      </c>
    </row>
    <row r="160" spans="1:67" x14ac:dyDescent="0.2">
      <c r="A160" s="217"/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8"/>
      <c r="O160" s="214" t="s">
        <v>43</v>
      </c>
      <c r="P160" s="215"/>
      <c r="Q160" s="215"/>
      <c r="R160" s="215"/>
      <c r="S160" s="215"/>
      <c r="T160" s="215"/>
      <c r="U160" s="216"/>
      <c r="V160" s="43" t="s">
        <v>42</v>
      </c>
      <c r="W160" s="44">
        <f>IFERROR(SUM(W159:W159),"0")</f>
        <v>0</v>
      </c>
      <c r="X160" s="44">
        <f>IFERROR(SUM(X159:X159),"0")</f>
        <v>0</v>
      </c>
      <c r="Y160" s="44">
        <f>IFERROR(IF(Y159="",0,Y159),"0")</f>
        <v>0</v>
      </c>
      <c r="Z160" s="68"/>
      <c r="AA160" s="68"/>
    </row>
    <row r="161" spans="1:67" x14ac:dyDescent="0.2">
      <c r="A161" s="217"/>
      <c r="B161" s="217"/>
      <c r="C161" s="217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8"/>
      <c r="O161" s="214" t="s">
        <v>43</v>
      </c>
      <c r="P161" s="215"/>
      <c r="Q161" s="215"/>
      <c r="R161" s="215"/>
      <c r="S161" s="215"/>
      <c r="T161" s="215"/>
      <c r="U161" s="216"/>
      <c r="V161" s="43" t="s">
        <v>0</v>
      </c>
      <c r="W161" s="44">
        <f>IFERROR(SUMPRODUCT(W159:W159*H159:H159),"0")</f>
        <v>0</v>
      </c>
      <c r="X161" s="44">
        <f>IFERROR(SUMPRODUCT(X159:X159*H159:H159),"0")</f>
        <v>0</v>
      </c>
      <c r="Y161" s="43"/>
      <c r="Z161" s="68"/>
      <c r="AA161" s="68"/>
    </row>
    <row r="162" spans="1:67" ht="16.5" customHeight="1" x14ac:dyDescent="0.25">
      <c r="A162" s="250" t="s">
        <v>231</v>
      </c>
      <c r="B162" s="250"/>
      <c r="C162" s="250"/>
      <c r="D162" s="250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66"/>
      <c r="AA162" s="66"/>
    </row>
    <row r="163" spans="1:67" ht="14.25" customHeight="1" x14ac:dyDescent="0.25">
      <c r="A163" s="245" t="s">
        <v>80</v>
      </c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67"/>
      <c r="AA163" s="67"/>
    </row>
    <row r="164" spans="1:67" ht="16.5" customHeight="1" x14ac:dyDescent="0.25">
      <c r="A164" s="64" t="s">
        <v>232</v>
      </c>
      <c r="B164" s="64" t="s">
        <v>233</v>
      </c>
      <c r="C164" s="37">
        <v>4301071026</v>
      </c>
      <c r="D164" s="210">
        <v>4607111036384</v>
      </c>
      <c r="E164" s="210"/>
      <c r="F164" s="63">
        <v>1</v>
      </c>
      <c r="G164" s="38">
        <v>5</v>
      </c>
      <c r="H164" s="63">
        <v>5</v>
      </c>
      <c r="I164" s="63">
        <v>5.2530000000000001</v>
      </c>
      <c r="J164" s="38">
        <v>144</v>
      </c>
      <c r="K164" s="38" t="s">
        <v>84</v>
      </c>
      <c r="L164" s="39" t="s">
        <v>83</v>
      </c>
      <c r="M164" s="39"/>
      <c r="N164" s="38">
        <v>180</v>
      </c>
      <c r="O164" s="289" t="s">
        <v>234</v>
      </c>
      <c r="P164" s="212"/>
      <c r="Q164" s="212"/>
      <c r="R164" s="212"/>
      <c r="S164" s="213"/>
      <c r="T164" s="40" t="s">
        <v>49</v>
      </c>
      <c r="U164" s="40" t="s">
        <v>49</v>
      </c>
      <c r="V164" s="41" t="s">
        <v>42</v>
      </c>
      <c r="W164" s="59">
        <v>0</v>
      </c>
      <c r="X164" s="56">
        <f>IFERROR(IF(W164="","",W164),"")</f>
        <v>0</v>
      </c>
      <c r="Y164" s="42">
        <f>IFERROR(IF(W164="","",W164*0.00866),"")</f>
        <v>0</v>
      </c>
      <c r="Z164" s="69" t="s">
        <v>49</v>
      </c>
      <c r="AA164" s="70" t="s">
        <v>49</v>
      </c>
      <c r="AE164" s="83"/>
      <c r="BB164" s="142" t="s">
        <v>71</v>
      </c>
      <c r="BL164" s="83">
        <f>IFERROR(W164*I164,"0")</f>
        <v>0</v>
      </c>
      <c r="BM164" s="83">
        <f>IFERROR(X164*I164,"0")</f>
        <v>0</v>
      </c>
      <c r="BN164" s="83">
        <f>IFERROR(W164/J164,"0")</f>
        <v>0</v>
      </c>
      <c r="BO164" s="83">
        <f>IFERROR(X164/J164,"0")</f>
        <v>0</v>
      </c>
    </row>
    <row r="165" spans="1:67" ht="27" customHeight="1" x14ac:dyDescent="0.25">
      <c r="A165" s="64" t="s">
        <v>235</v>
      </c>
      <c r="B165" s="64" t="s">
        <v>236</v>
      </c>
      <c r="C165" s="37">
        <v>4301070956</v>
      </c>
      <c r="D165" s="210">
        <v>4640242180250</v>
      </c>
      <c r="E165" s="210"/>
      <c r="F165" s="63">
        <v>5</v>
      </c>
      <c r="G165" s="38">
        <v>1</v>
      </c>
      <c r="H165" s="63">
        <v>5</v>
      </c>
      <c r="I165" s="63">
        <v>5.2131999999999996</v>
      </c>
      <c r="J165" s="38">
        <v>144</v>
      </c>
      <c r="K165" s="38" t="s">
        <v>84</v>
      </c>
      <c r="L165" s="39" t="s">
        <v>83</v>
      </c>
      <c r="M165" s="39"/>
      <c r="N165" s="38">
        <v>180</v>
      </c>
      <c r="O165" s="285" t="s">
        <v>237</v>
      </c>
      <c r="P165" s="212"/>
      <c r="Q165" s="212"/>
      <c r="R165" s="212"/>
      <c r="S165" s="213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3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238</v>
      </c>
      <c r="B166" s="64" t="s">
        <v>239</v>
      </c>
      <c r="C166" s="37">
        <v>4301071028</v>
      </c>
      <c r="D166" s="210">
        <v>4607111036216</v>
      </c>
      <c r="E166" s="210"/>
      <c r="F166" s="63">
        <v>1</v>
      </c>
      <c r="G166" s="38">
        <v>5</v>
      </c>
      <c r="H166" s="63">
        <v>5</v>
      </c>
      <c r="I166" s="63">
        <v>5.266</v>
      </c>
      <c r="J166" s="38">
        <v>144</v>
      </c>
      <c r="K166" s="38" t="s">
        <v>84</v>
      </c>
      <c r="L166" s="39" t="s">
        <v>83</v>
      </c>
      <c r="M166" s="39"/>
      <c r="N166" s="38">
        <v>180</v>
      </c>
      <c r="O166" s="28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6" s="212"/>
      <c r="Q166" s="212"/>
      <c r="R166" s="212"/>
      <c r="S166" s="21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83"/>
      <c r="BB166" s="144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ht="27" customHeight="1" x14ac:dyDescent="0.25">
      <c r="A167" s="64" t="s">
        <v>240</v>
      </c>
      <c r="B167" s="64" t="s">
        <v>241</v>
      </c>
      <c r="C167" s="37">
        <v>4301071027</v>
      </c>
      <c r="D167" s="210">
        <v>4607111036278</v>
      </c>
      <c r="E167" s="210"/>
      <c r="F167" s="63">
        <v>1</v>
      </c>
      <c r="G167" s="38">
        <v>5</v>
      </c>
      <c r="H167" s="63">
        <v>5</v>
      </c>
      <c r="I167" s="63">
        <v>5.2830000000000004</v>
      </c>
      <c r="J167" s="38">
        <v>84</v>
      </c>
      <c r="K167" s="38" t="s">
        <v>84</v>
      </c>
      <c r="L167" s="39" t="s">
        <v>83</v>
      </c>
      <c r="M167" s="39"/>
      <c r="N167" s="38">
        <v>180</v>
      </c>
      <c r="O167" s="287" t="s">
        <v>242</v>
      </c>
      <c r="P167" s="212"/>
      <c r="Q167" s="212"/>
      <c r="R167" s="212"/>
      <c r="S167" s="213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IFERROR(IF(W167="","",W167*0.0155),"")</f>
        <v>0</v>
      </c>
      <c r="Z167" s="69" t="s">
        <v>49</v>
      </c>
      <c r="AA167" s="70" t="s">
        <v>49</v>
      </c>
      <c r="AE167" s="83"/>
      <c r="BB167" s="145" t="s">
        <v>71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x14ac:dyDescent="0.2">
      <c r="A168" s="217"/>
      <c r="B168" s="217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8"/>
      <c r="O168" s="214" t="s">
        <v>43</v>
      </c>
      <c r="P168" s="215"/>
      <c r="Q168" s="215"/>
      <c r="R168" s="215"/>
      <c r="S168" s="215"/>
      <c r="T168" s="215"/>
      <c r="U168" s="216"/>
      <c r="V168" s="43" t="s">
        <v>42</v>
      </c>
      <c r="W168" s="44">
        <f>IFERROR(SUM(W164:W167),"0")</f>
        <v>0</v>
      </c>
      <c r="X168" s="44">
        <f>IFERROR(SUM(X164:X167),"0")</f>
        <v>0</v>
      </c>
      <c r="Y168" s="44">
        <f>IFERROR(IF(Y164="",0,Y164),"0")+IFERROR(IF(Y165="",0,Y165),"0")+IFERROR(IF(Y166="",0,Y166),"0")+IFERROR(IF(Y167="",0,Y167),"0")</f>
        <v>0</v>
      </c>
      <c r="Z168" s="68"/>
      <c r="AA168" s="68"/>
    </row>
    <row r="169" spans="1:67" x14ac:dyDescent="0.2">
      <c r="A169" s="217"/>
      <c r="B169" s="217"/>
      <c r="C169" s="217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8"/>
      <c r="O169" s="214" t="s">
        <v>43</v>
      </c>
      <c r="P169" s="215"/>
      <c r="Q169" s="215"/>
      <c r="R169" s="215"/>
      <c r="S169" s="215"/>
      <c r="T169" s="215"/>
      <c r="U169" s="216"/>
      <c r="V169" s="43" t="s">
        <v>0</v>
      </c>
      <c r="W169" s="44">
        <f>IFERROR(SUMPRODUCT(W164:W167*H164:H167),"0")</f>
        <v>0</v>
      </c>
      <c r="X169" s="44">
        <f>IFERROR(SUMPRODUCT(X164:X167*H164:H167),"0")</f>
        <v>0</v>
      </c>
      <c r="Y169" s="43"/>
      <c r="Z169" s="68"/>
      <c r="AA169" s="68"/>
    </row>
    <row r="170" spans="1:67" ht="14.25" customHeight="1" x14ac:dyDescent="0.25">
      <c r="A170" s="245" t="s">
        <v>243</v>
      </c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67"/>
      <c r="AA170" s="67"/>
    </row>
    <row r="171" spans="1:67" ht="27" customHeight="1" x14ac:dyDescent="0.25">
      <c r="A171" s="64" t="s">
        <v>244</v>
      </c>
      <c r="B171" s="64" t="s">
        <v>245</v>
      </c>
      <c r="C171" s="37">
        <v>4301080153</v>
      </c>
      <c r="D171" s="210">
        <v>4607111036827</v>
      </c>
      <c r="E171" s="210"/>
      <c r="F171" s="63">
        <v>1</v>
      </c>
      <c r="G171" s="38">
        <v>5</v>
      </c>
      <c r="H171" s="63">
        <v>5</v>
      </c>
      <c r="I171" s="63">
        <v>5.2</v>
      </c>
      <c r="J171" s="38">
        <v>144</v>
      </c>
      <c r="K171" s="38" t="s">
        <v>84</v>
      </c>
      <c r="L171" s="39" t="s">
        <v>83</v>
      </c>
      <c r="M171" s="39"/>
      <c r="N171" s="38">
        <v>90</v>
      </c>
      <c r="O171" s="2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1" s="212"/>
      <c r="Q171" s="212"/>
      <c r="R171" s="212"/>
      <c r="S171" s="213"/>
      <c r="T171" s="40" t="s">
        <v>49</v>
      </c>
      <c r="U171" s="40" t="s">
        <v>49</v>
      </c>
      <c r="V171" s="41" t="s">
        <v>42</v>
      </c>
      <c r="W171" s="59">
        <v>0</v>
      </c>
      <c r="X171" s="56">
        <f>IFERROR(IF(W171="","",W171),"")</f>
        <v>0</v>
      </c>
      <c r="Y171" s="42">
        <f>IFERROR(IF(W171="","",W171*0.00866),"")</f>
        <v>0</v>
      </c>
      <c r="Z171" s="69" t="s">
        <v>49</v>
      </c>
      <c r="AA171" s="70" t="s">
        <v>49</v>
      </c>
      <c r="AE171" s="83"/>
      <c r="BB171" s="146" t="s">
        <v>71</v>
      </c>
      <c r="BL171" s="83">
        <f>IFERROR(W171*I171,"0")</f>
        <v>0</v>
      </c>
      <c r="BM171" s="83">
        <f>IFERROR(X171*I171,"0")</f>
        <v>0</v>
      </c>
      <c r="BN171" s="83">
        <f>IFERROR(W171/J171,"0")</f>
        <v>0</v>
      </c>
      <c r="BO171" s="83">
        <f>IFERROR(X171/J171,"0")</f>
        <v>0</v>
      </c>
    </row>
    <row r="172" spans="1:67" ht="27" customHeight="1" x14ac:dyDescent="0.25">
      <c r="A172" s="64" t="s">
        <v>246</v>
      </c>
      <c r="B172" s="64" t="s">
        <v>247</v>
      </c>
      <c r="C172" s="37">
        <v>4301080154</v>
      </c>
      <c r="D172" s="210">
        <v>4607111036834</v>
      </c>
      <c r="E172" s="210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8" t="s">
        <v>84</v>
      </c>
      <c r="L172" s="39" t="s">
        <v>83</v>
      </c>
      <c r="M172" s="39"/>
      <c r="N172" s="38">
        <v>90</v>
      </c>
      <c r="O17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2" s="212"/>
      <c r="Q172" s="212"/>
      <c r="R172" s="212"/>
      <c r="S172" s="21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IFERROR(IF(W172="","",W172*0.00866),"")</f>
        <v>0</v>
      </c>
      <c r="Z172" s="69" t="s">
        <v>49</v>
      </c>
      <c r="AA172" s="70" t="s">
        <v>49</v>
      </c>
      <c r="AE172" s="83"/>
      <c r="BB172" s="147" t="s">
        <v>71</v>
      </c>
      <c r="BL172" s="83">
        <f>IFERROR(W172*I172,"0")</f>
        <v>0</v>
      </c>
      <c r="BM172" s="83">
        <f>IFERROR(X172*I172,"0")</f>
        <v>0</v>
      </c>
      <c r="BN172" s="83">
        <f>IFERROR(W172/J172,"0")</f>
        <v>0</v>
      </c>
      <c r="BO172" s="83">
        <f>IFERROR(X172/J172,"0")</f>
        <v>0</v>
      </c>
    </row>
    <row r="173" spans="1:67" x14ac:dyDescent="0.2">
      <c r="A173" s="217"/>
      <c r="B173" s="217"/>
      <c r="C173" s="217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8"/>
      <c r="O173" s="214" t="s">
        <v>43</v>
      </c>
      <c r="P173" s="215"/>
      <c r="Q173" s="215"/>
      <c r="R173" s="215"/>
      <c r="S173" s="215"/>
      <c r="T173" s="215"/>
      <c r="U173" s="216"/>
      <c r="V173" s="43" t="s">
        <v>42</v>
      </c>
      <c r="W173" s="44">
        <f>IFERROR(SUM(W171:W172),"0")</f>
        <v>0</v>
      </c>
      <c r="X173" s="44">
        <f>IFERROR(SUM(X171:X172),"0")</f>
        <v>0</v>
      </c>
      <c r="Y173" s="44">
        <f>IFERROR(IF(Y171="",0,Y171),"0")+IFERROR(IF(Y172="",0,Y172),"0")</f>
        <v>0</v>
      </c>
      <c r="Z173" s="68"/>
      <c r="AA173" s="68"/>
    </row>
    <row r="174" spans="1:67" x14ac:dyDescent="0.2">
      <c r="A174" s="217"/>
      <c r="B174" s="217"/>
      <c r="C174" s="217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8"/>
      <c r="O174" s="214" t="s">
        <v>43</v>
      </c>
      <c r="P174" s="215"/>
      <c r="Q174" s="215"/>
      <c r="R174" s="215"/>
      <c r="S174" s="215"/>
      <c r="T174" s="215"/>
      <c r="U174" s="216"/>
      <c r="V174" s="43" t="s">
        <v>0</v>
      </c>
      <c r="W174" s="44">
        <f>IFERROR(SUMPRODUCT(W171:W172*H171:H172),"0")</f>
        <v>0</v>
      </c>
      <c r="X174" s="44">
        <f>IFERROR(SUMPRODUCT(X171:X172*H171:H172),"0")</f>
        <v>0</v>
      </c>
      <c r="Y174" s="43"/>
      <c r="Z174" s="68"/>
      <c r="AA174" s="68"/>
    </row>
    <row r="175" spans="1:67" ht="27.75" customHeight="1" x14ac:dyDescent="0.2">
      <c r="A175" s="257" t="s">
        <v>248</v>
      </c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55"/>
      <c r="AA175" s="55"/>
    </row>
    <row r="176" spans="1:67" ht="16.5" customHeight="1" x14ac:dyDescent="0.25">
      <c r="A176" s="250" t="s">
        <v>249</v>
      </c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66"/>
      <c r="AA176" s="66"/>
    </row>
    <row r="177" spans="1:67" ht="14.25" customHeight="1" x14ac:dyDescent="0.25">
      <c r="A177" s="245" t="s">
        <v>86</v>
      </c>
      <c r="B177" s="24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67"/>
      <c r="AA177" s="67"/>
    </row>
    <row r="178" spans="1:67" ht="16.5" customHeight="1" x14ac:dyDescent="0.25">
      <c r="A178" s="64" t="s">
        <v>250</v>
      </c>
      <c r="B178" s="64" t="s">
        <v>251</v>
      </c>
      <c r="C178" s="37">
        <v>4301132097</v>
      </c>
      <c r="D178" s="210">
        <v>4607111035721</v>
      </c>
      <c r="E178" s="210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90</v>
      </c>
      <c r="L178" s="39" t="s">
        <v>83</v>
      </c>
      <c r="M178" s="39"/>
      <c r="N178" s="38">
        <v>365</v>
      </c>
      <c r="O178" s="28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8" s="212"/>
      <c r="Q178" s="212"/>
      <c r="R178" s="212"/>
      <c r="S178" s="213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IFERROR(IF(W178="","",W178*0.01788),"")</f>
        <v>0</v>
      </c>
      <c r="Z178" s="69" t="s">
        <v>49</v>
      </c>
      <c r="AA178" s="70" t="s">
        <v>49</v>
      </c>
      <c r="AE178" s="83"/>
      <c r="BB178" s="148" t="s">
        <v>89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ht="27" customHeight="1" x14ac:dyDescent="0.25">
      <c r="A179" s="64" t="s">
        <v>252</v>
      </c>
      <c r="B179" s="64" t="s">
        <v>253</v>
      </c>
      <c r="C179" s="37">
        <v>4301132100</v>
      </c>
      <c r="D179" s="210">
        <v>4607111035691</v>
      </c>
      <c r="E179" s="210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90</v>
      </c>
      <c r="L179" s="39" t="s">
        <v>83</v>
      </c>
      <c r="M179" s="39"/>
      <c r="N179" s="38">
        <v>365</v>
      </c>
      <c r="O179" s="28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9" s="212"/>
      <c r="Q179" s="212"/>
      <c r="R179" s="212"/>
      <c r="S179" s="213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IFERROR(IF(W179="","",W179*0.01788),"")</f>
        <v>0</v>
      </c>
      <c r="Z179" s="69" t="s">
        <v>49</v>
      </c>
      <c r="AA179" s="70" t="s">
        <v>49</v>
      </c>
      <c r="AE179" s="83"/>
      <c r="BB179" s="149" t="s">
        <v>89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17"/>
      <c r="B180" s="217"/>
      <c r="C180" s="217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8"/>
      <c r="O180" s="214" t="s">
        <v>43</v>
      </c>
      <c r="P180" s="215"/>
      <c r="Q180" s="215"/>
      <c r="R180" s="215"/>
      <c r="S180" s="215"/>
      <c r="T180" s="215"/>
      <c r="U180" s="216"/>
      <c r="V180" s="43" t="s">
        <v>42</v>
      </c>
      <c r="W180" s="44">
        <f>IFERROR(SUM(W178:W179),"0")</f>
        <v>0</v>
      </c>
      <c r="X180" s="44">
        <f>IFERROR(SUM(X178:X179),"0")</f>
        <v>0</v>
      </c>
      <c r="Y180" s="44">
        <f>IFERROR(IF(Y178="",0,Y178),"0")+IFERROR(IF(Y179="",0,Y179),"0")</f>
        <v>0</v>
      </c>
      <c r="Z180" s="68"/>
      <c r="AA180" s="68"/>
    </row>
    <row r="181" spans="1:67" x14ac:dyDescent="0.2">
      <c r="A181" s="217"/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8"/>
      <c r="O181" s="214" t="s">
        <v>43</v>
      </c>
      <c r="P181" s="215"/>
      <c r="Q181" s="215"/>
      <c r="R181" s="215"/>
      <c r="S181" s="215"/>
      <c r="T181" s="215"/>
      <c r="U181" s="216"/>
      <c r="V181" s="43" t="s">
        <v>0</v>
      </c>
      <c r="W181" s="44">
        <f>IFERROR(SUMPRODUCT(W178:W179*H178:H179),"0")</f>
        <v>0</v>
      </c>
      <c r="X181" s="44">
        <f>IFERROR(SUMPRODUCT(X178:X179*H178:H179),"0")</f>
        <v>0</v>
      </c>
      <c r="Y181" s="43"/>
      <c r="Z181" s="68"/>
      <c r="AA181" s="68"/>
    </row>
    <row r="182" spans="1:67" ht="16.5" customHeight="1" x14ac:dyDescent="0.25">
      <c r="A182" s="250" t="s">
        <v>254</v>
      </c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66"/>
      <c r="AA182" s="66"/>
    </row>
    <row r="183" spans="1:67" ht="14.25" customHeight="1" x14ac:dyDescent="0.25">
      <c r="A183" s="245" t="s">
        <v>254</v>
      </c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67"/>
      <c r="AA183" s="67"/>
    </row>
    <row r="184" spans="1:67" ht="27" customHeight="1" x14ac:dyDescent="0.25">
      <c r="A184" s="64" t="s">
        <v>255</v>
      </c>
      <c r="B184" s="64" t="s">
        <v>256</v>
      </c>
      <c r="C184" s="37">
        <v>4301133002</v>
      </c>
      <c r="D184" s="210">
        <v>4607111035783</v>
      </c>
      <c r="E184" s="210"/>
      <c r="F184" s="63">
        <v>0.2</v>
      </c>
      <c r="G184" s="38">
        <v>8</v>
      </c>
      <c r="H184" s="63">
        <v>1.6</v>
      </c>
      <c r="I184" s="63">
        <v>2.12</v>
      </c>
      <c r="J184" s="38">
        <v>72</v>
      </c>
      <c r="K184" s="38" t="s">
        <v>211</v>
      </c>
      <c r="L184" s="39" t="s">
        <v>83</v>
      </c>
      <c r="M184" s="39"/>
      <c r="N184" s="38">
        <v>180</v>
      </c>
      <c r="O184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4" s="212"/>
      <c r="Q184" s="212"/>
      <c r="R184" s="212"/>
      <c r="S184" s="213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IFERROR(IF(W184="","",W184*0.01157),"")</f>
        <v>0</v>
      </c>
      <c r="Z184" s="69" t="s">
        <v>49</v>
      </c>
      <c r="AA184" s="70" t="s">
        <v>49</v>
      </c>
      <c r="AE184" s="83"/>
      <c r="BB184" s="150" t="s">
        <v>89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17"/>
      <c r="B185" s="217"/>
      <c r="C185" s="217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8"/>
      <c r="O185" s="214" t="s">
        <v>43</v>
      </c>
      <c r="P185" s="215"/>
      <c r="Q185" s="215"/>
      <c r="R185" s="215"/>
      <c r="S185" s="215"/>
      <c r="T185" s="215"/>
      <c r="U185" s="216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17"/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8"/>
      <c r="O186" s="214" t="s">
        <v>43</v>
      </c>
      <c r="P186" s="215"/>
      <c r="Q186" s="215"/>
      <c r="R186" s="215"/>
      <c r="S186" s="215"/>
      <c r="T186" s="215"/>
      <c r="U186" s="216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16.5" customHeight="1" x14ac:dyDescent="0.25">
      <c r="A187" s="250" t="s">
        <v>248</v>
      </c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0"/>
      <c r="Z187" s="66"/>
      <c r="AA187" s="66"/>
    </row>
    <row r="188" spans="1:67" ht="14.25" customHeight="1" x14ac:dyDescent="0.25">
      <c r="A188" s="245" t="s">
        <v>257</v>
      </c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67"/>
      <c r="AA188" s="67"/>
    </row>
    <row r="189" spans="1:67" ht="27" customHeight="1" x14ac:dyDescent="0.25">
      <c r="A189" s="64" t="s">
        <v>258</v>
      </c>
      <c r="B189" s="64" t="s">
        <v>259</v>
      </c>
      <c r="C189" s="37">
        <v>4301051319</v>
      </c>
      <c r="D189" s="210">
        <v>4680115881204</v>
      </c>
      <c r="E189" s="210"/>
      <c r="F189" s="63">
        <v>0.33</v>
      </c>
      <c r="G189" s="38">
        <v>6</v>
      </c>
      <c r="H189" s="63">
        <v>1.98</v>
      </c>
      <c r="I189" s="63">
        <v>2.246</v>
      </c>
      <c r="J189" s="38">
        <v>156</v>
      </c>
      <c r="K189" s="38" t="s">
        <v>84</v>
      </c>
      <c r="L189" s="39" t="s">
        <v>261</v>
      </c>
      <c r="M189" s="39"/>
      <c r="N189" s="38">
        <v>365</v>
      </c>
      <c r="O189" s="2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9" s="212"/>
      <c r="Q189" s="212"/>
      <c r="R189" s="212"/>
      <c r="S189" s="213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IFERROR(IF(W189="","",W189*0.00753),"")</f>
        <v>0</v>
      </c>
      <c r="Z189" s="69" t="s">
        <v>49</v>
      </c>
      <c r="AA189" s="70" t="s">
        <v>49</v>
      </c>
      <c r="AE189" s="83"/>
      <c r="BB189" s="151" t="s">
        <v>260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17"/>
      <c r="B190" s="217"/>
      <c r="C190" s="217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8"/>
      <c r="O190" s="214" t="s">
        <v>43</v>
      </c>
      <c r="P190" s="215"/>
      <c r="Q190" s="215"/>
      <c r="R190" s="215"/>
      <c r="S190" s="215"/>
      <c r="T190" s="215"/>
      <c r="U190" s="216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17"/>
      <c r="B191" s="217"/>
      <c r="C191" s="217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8"/>
      <c r="O191" s="214" t="s">
        <v>43</v>
      </c>
      <c r="P191" s="215"/>
      <c r="Q191" s="215"/>
      <c r="R191" s="215"/>
      <c r="S191" s="215"/>
      <c r="T191" s="215"/>
      <c r="U191" s="216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50" t="s">
        <v>262</v>
      </c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66"/>
      <c r="AA192" s="66"/>
    </row>
    <row r="193" spans="1:67" ht="14.25" customHeight="1" x14ac:dyDescent="0.25">
      <c r="A193" s="245" t="s">
        <v>86</v>
      </c>
      <c r="B193" s="245"/>
      <c r="C193" s="245"/>
      <c r="D193" s="245"/>
      <c r="E193" s="245"/>
      <c r="F193" s="245"/>
      <c r="G193" s="245"/>
      <c r="H193" s="245"/>
      <c r="I193" s="245"/>
      <c r="J193" s="245"/>
      <c r="K193" s="245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245"/>
      <c r="W193" s="245"/>
      <c r="X193" s="245"/>
      <c r="Y193" s="245"/>
      <c r="Z193" s="67"/>
      <c r="AA193" s="67"/>
    </row>
    <row r="194" spans="1:67" ht="27" customHeight="1" x14ac:dyDescent="0.25">
      <c r="A194" s="64" t="s">
        <v>263</v>
      </c>
      <c r="B194" s="64" t="s">
        <v>264</v>
      </c>
      <c r="C194" s="37">
        <v>4301132079</v>
      </c>
      <c r="D194" s="210">
        <v>4607111038487</v>
      </c>
      <c r="E194" s="210"/>
      <c r="F194" s="63">
        <v>0.25</v>
      </c>
      <c r="G194" s="38">
        <v>12</v>
      </c>
      <c r="H194" s="63">
        <v>3</v>
      </c>
      <c r="I194" s="63">
        <v>3.7360000000000002</v>
      </c>
      <c r="J194" s="38">
        <v>70</v>
      </c>
      <c r="K194" s="38" t="s">
        <v>90</v>
      </c>
      <c r="L194" s="39" t="s">
        <v>83</v>
      </c>
      <c r="M194" s="39"/>
      <c r="N194" s="38">
        <v>180</v>
      </c>
      <c r="O194" s="2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4" s="212"/>
      <c r="Q194" s="212"/>
      <c r="R194" s="212"/>
      <c r="S194" s="21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IFERROR(IF(W194="","",W194*0.01788),"")</f>
        <v>0</v>
      </c>
      <c r="Z194" s="69" t="s">
        <v>49</v>
      </c>
      <c r="AA194" s="70" t="s">
        <v>49</v>
      </c>
      <c r="AE194" s="83"/>
      <c r="BB194" s="152" t="s">
        <v>89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x14ac:dyDescent="0.2">
      <c r="A195" s="217"/>
      <c r="B195" s="217"/>
      <c r="C195" s="217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8"/>
      <c r="O195" s="214" t="s">
        <v>43</v>
      </c>
      <c r="P195" s="215"/>
      <c r="Q195" s="215"/>
      <c r="R195" s="215"/>
      <c r="S195" s="215"/>
      <c r="T195" s="215"/>
      <c r="U195" s="216"/>
      <c r="V195" s="43" t="s">
        <v>42</v>
      </c>
      <c r="W195" s="44">
        <f>IFERROR(SUM(W194:W194),"0")</f>
        <v>0</v>
      </c>
      <c r="X195" s="44">
        <f>IFERROR(SUM(X194:X194),"0")</f>
        <v>0</v>
      </c>
      <c r="Y195" s="44">
        <f>IFERROR(IF(Y194="",0,Y194),"0")</f>
        <v>0</v>
      </c>
      <c r="Z195" s="68"/>
      <c r="AA195" s="68"/>
    </row>
    <row r="196" spans="1:67" x14ac:dyDescent="0.2">
      <c r="A196" s="217"/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8"/>
      <c r="O196" s="214" t="s">
        <v>43</v>
      </c>
      <c r="P196" s="215"/>
      <c r="Q196" s="215"/>
      <c r="R196" s="215"/>
      <c r="S196" s="215"/>
      <c r="T196" s="215"/>
      <c r="U196" s="216"/>
      <c r="V196" s="43" t="s">
        <v>0</v>
      </c>
      <c r="W196" s="44">
        <f>IFERROR(SUMPRODUCT(W194:W194*H194:H194),"0")</f>
        <v>0</v>
      </c>
      <c r="X196" s="44">
        <f>IFERROR(SUMPRODUCT(X194:X194*H194:H194),"0")</f>
        <v>0</v>
      </c>
      <c r="Y196" s="43"/>
      <c r="Z196" s="68"/>
      <c r="AA196" s="68"/>
    </row>
    <row r="197" spans="1:67" ht="27.75" customHeight="1" x14ac:dyDescent="0.2">
      <c r="A197" s="257" t="s">
        <v>265</v>
      </c>
      <c r="B197" s="257"/>
      <c r="C197" s="257"/>
      <c r="D197" s="257"/>
      <c r="E197" s="257"/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  <c r="P197" s="257"/>
      <c r="Q197" s="257"/>
      <c r="R197" s="257"/>
      <c r="S197" s="257"/>
      <c r="T197" s="257"/>
      <c r="U197" s="257"/>
      <c r="V197" s="257"/>
      <c r="W197" s="257"/>
      <c r="X197" s="257"/>
      <c r="Y197" s="257"/>
      <c r="Z197" s="55"/>
      <c r="AA197" s="55"/>
    </row>
    <row r="198" spans="1:67" ht="16.5" customHeight="1" x14ac:dyDescent="0.25">
      <c r="A198" s="250" t="s">
        <v>266</v>
      </c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66"/>
      <c r="AA198" s="66"/>
    </row>
    <row r="199" spans="1:67" ht="14.25" customHeight="1" x14ac:dyDescent="0.25">
      <c r="A199" s="245" t="s">
        <v>80</v>
      </c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67"/>
      <c r="AA199" s="67"/>
    </row>
    <row r="200" spans="1:67" ht="16.5" customHeight="1" x14ac:dyDescent="0.25">
      <c r="A200" s="64" t="s">
        <v>267</v>
      </c>
      <c r="B200" s="64" t="s">
        <v>268</v>
      </c>
      <c r="C200" s="37">
        <v>4301070913</v>
      </c>
      <c r="D200" s="210">
        <v>4607111036957</v>
      </c>
      <c r="E200" s="210"/>
      <c r="F200" s="63">
        <v>0.4</v>
      </c>
      <c r="G200" s="38">
        <v>8</v>
      </c>
      <c r="H200" s="63">
        <v>3.2</v>
      </c>
      <c r="I200" s="63">
        <v>3.44</v>
      </c>
      <c r="J200" s="38">
        <v>144</v>
      </c>
      <c r="K200" s="38" t="s">
        <v>84</v>
      </c>
      <c r="L200" s="39" t="s">
        <v>83</v>
      </c>
      <c r="M200" s="39"/>
      <c r="N200" s="38">
        <v>180</v>
      </c>
      <c r="O200" s="27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0" s="212"/>
      <c r="Q200" s="212"/>
      <c r="R200" s="212"/>
      <c r="S200" s="213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IFERROR(IF(W200="","",W200*0.00866),"")</f>
        <v>0</v>
      </c>
      <c r="Z200" s="69" t="s">
        <v>49</v>
      </c>
      <c r="AA200" s="70" t="s">
        <v>49</v>
      </c>
      <c r="AE200" s="83"/>
      <c r="BB200" s="153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ht="16.5" customHeight="1" x14ac:dyDescent="0.25">
      <c r="A201" s="64" t="s">
        <v>269</v>
      </c>
      <c r="B201" s="64" t="s">
        <v>270</v>
      </c>
      <c r="C201" s="37">
        <v>4301070912</v>
      </c>
      <c r="D201" s="210">
        <v>4607111037213</v>
      </c>
      <c r="E201" s="210"/>
      <c r="F201" s="63">
        <v>0.4</v>
      </c>
      <c r="G201" s="38">
        <v>8</v>
      </c>
      <c r="H201" s="63">
        <v>3.2</v>
      </c>
      <c r="I201" s="63">
        <v>3.44</v>
      </c>
      <c r="J201" s="38">
        <v>144</v>
      </c>
      <c r="K201" s="38" t="s">
        <v>84</v>
      </c>
      <c r="L201" s="39" t="s">
        <v>83</v>
      </c>
      <c r="M201" s="39"/>
      <c r="N201" s="38">
        <v>180</v>
      </c>
      <c r="O201" s="27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1" s="212"/>
      <c r="Q201" s="212"/>
      <c r="R201" s="212"/>
      <c r="S201" s="213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IFERROR(IF(W201="","",W201*0.00866),"")</f>
        <v>0</v>
      </c>
      <c r="Z201" s="69" t="s">
        <v>49</v>
      </c>
      <c r="AA201" s="70" t="s">
        <v>49</v>
      </c>
      <c r="AE201" s="83"/>
      <c r="BB201" s="154" t="s">
        <v>71</v>
      </c>
      <c r="BL201" s="83">
        <f>IFERROR(W201*I201,"0")</f>
        <v>0</v>
      </c>
      <c r="BM201" s="83">
        <f>IFERROR(X201*I201,"0")</f>
        <v>0</v>
      </c>
      <c r="BN201" s="83">
        <f>IFERROR(W201/J201,"0")</f>
        <v>0</v>
      </c>
      <c r="BO201" s="83">
        <f>IFERROR(X201/J201,"0")</f>
        <v>0</v>
      </c>
    </row>
    <row r="202" spans="1:67" x14ac:dyDescent="0.2">
      <c r="A202" s="217"/>
      <c r="B202" s="217"/>
      <c r="C202" s="217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8"/>
      <c r="O202" s="214" t="s">
        <v>43</v>
      </c>
      <c r="P202" s="215"/>
      <c r="Q202" s="215"/>
      <c r="R202" s="215"/>
      <c r="S202" s="215"/>
      <c r="T202" s="215"/>
      <c r="U202" s="216"/>
      <c r="V202" s="43" t="s">
        <v>42</v>
      </c>
      <c r="W202" s="44">
        <f>IFERROR(SUM(W200:W201),"0")</f>
        <v>0</v>
      </c>
      <c r="X202" s="44">
        <f>IFERROR(SUM(X200:X201),"0")</f>
        <v>0</v>
      </c>
      <c r="Y202" s="44">
        <f>IFERROR(IF(Y200="",0,Y200),"0")+IFERROR(IF(Y201="",0,Y201),"0")</f>
        <v>0</v>
      </c>
      <c r="Z202" s="68"/>
      <c r="AA202" s="68"/>
    </row>
    <row r="203" spans="1:67" x14ac:dyDescent="0.2">
      <c r="A203" s="217"/>
      <c r="B203" s="217"/>
      <c r="C203" s="217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8"/>
      <c r="O203" s="214" t="s">
        <v>43</v>
      </c>
      <c r="P203" s="215"/>
      <c r="Q203" s="215"/>
      <c r="R203" s="215"/>
      <c r="S203" s="215"/>
      <c r="T203" s="215"/>
      <c r="U203" s="216"/>
      <c r="V203" s="43" t="s">
        <v>0</v>
      </c>
      <c r="W203" s="44">
        <f>IFERROR(SUMPRODUCT(W200:W201*H200:H201),"0")</f>
        <v>0</v>
      </c>
      <c r="X203" s="44">
        <f>IFERROR(SUMPRODUCT(X200:X201*H200:H201),"0")</f>
        <v>0</v>
      </c>
      <c r="Y203" s="43"/>
      <c r="Z203" s="68"/>
      <c r="AA203" s="68"/>
    </row>
    <row r="204" spans="1:67" ht="16.5" customHeight="1" x14ac:dyDescent="0.25">
      <c r="A204" s="250" t="s">
        <v>271</v>
      </c>
      <c r="B204" s="250"/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66"/>
      <c r="AA204" s="66"/>
    </row>
    <row r="205" spans="1:67" ht="14.25" customHeight="1" x14ac:dyDescent="0.25">
      <c r="A205" s="245" t="s">
        <v>80</v>
      </c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67"/>
      <c r="AA205" s="67"/>
    </row>
    <row r="206" spans="1:67" ht="16.5" customHeight="1" x14ac:dyDescent="0.25">
      <c r="A206" s="64" t="s">
        <v>272</v>
      </c>
      <c r="B206" s="64" t="s">
        <v>273</v>
      </c>
      <c r="C206" s="37">
        <v>4301070948</v>
      </c>
      <c r="D206" s="210">
        <v>4607111037022</v>
      </c>
      <c r="E206" s="210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6" s="212"/>
      <c r="Q206" s="212"/>
      <c r="R206" s="212"/>
      <c r="S206" s="213"/>
      <c r="T206" s="40" t="s">
        <v>49</v>
      </c>
      <c r="U206" s="40" t="s">
        <v>49</v>
      </c>
      <c r="V206" s="41" t="s">
        <v>42</v>
      </c>
      <c r="W206" s="59">
        <v>0</v>
      </c>
      <c r="X206" s="56">
        <f>IFERROR(IF(W206="","",W206),"")</f>
        <v>0</v>
      </c>
      <c r="Y206" s="42">
        <f>IFERROR(IF(W206="","",W206*0.0155),"")</f>
        <v>0</v>
      </c>
      <c r="Z206" s="69" t="s">
        <v>49</v>
      </c>
      <c r="AA206" s="70" t="s">
        <v>49</v>
      </c>
      <c r="AE206" s="83"/>
      <c r="BB206" s="155" t="s">
        <v>71</v>
      </c>
      <c r="BL206" s="83">
        <f>IFERROR(W206*I206,"0")</f>
        <v>0</v>
      </c>
      <c r="BM206" s="83">
        <f>IFERROR(X206*I206,"0")</f>
        <v>0</v>
      </c>
      <c r="BN206" s="83">
        <f>IFERROR(W206/J206,"0")</f>
        <v>0</v>
      </c>
      <c r="BO206" s="83">
        <f>IFERROR(X206/J206,"0")</f>
        <v>0</v>
      </c>
    </row>
    <row r="207" spans="1:67" ht="27" customHeight="1" x14ac:dyDescent="0.25">
      <c r="A207" s="64" t="s">
        <v>274</v>
      </c>
      <c r="B207" s="64" t="s">
        <v>275</v>
      </c>
      <c r="C207" s="37">
        <v>4301070990</v>
      </c>
      <c r="D207" s="210">
        <v>4607111038494</v>
      </c>
      <c r="E207" s="210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7" s="212"/>
      <c r="Q207" s="212"/>
      <c r="R207" s="212"/>
      <c r="S207" s="213"/>
      <c r="T207" s="40" t="s">
        <v>49</v>
      </c>
      <c r="U207" s="40" t="s">
        <v>49</v>
      </c>
      <c r="V207" s="41" t="s">
        <v>42</v>
      </c>
      <c r="W207" s="59">
        <v>0</v>
      </c>
      <c r="X207" s="56">
        <f>IFERROR(IF(W207="","",W207),"")</f>
        <v>0</v>
      </c>
      <c r="Y207" s="42">
        <f>IFERROR(IF(W207="","",W207*0.0155),"")</f>
        <v>0</v>
      </c>
      <c r="Z207" s="69" t="s">
        <v>49</v>
      </c>
      <c r="AA207" s="70" t="s">
        <v>49</v>
      </c>
      <c r="AE207" s="83"/>
      <c r="BB207" s="156" t="s">
        <v>71</v>
      </c>
      <c r="BL207" s="83">
        <f>IFERROR(W207*I207,"0")</f>
        <v>0</v>
      </c>
      <c r="BM207" s="83">
        <f>IFERROR(X207*I207,"0")</f>
        <v>0</v>
      </c>
      <c r="BN207" s="83">
        <f>IFERROR(W207/J207,"0")</f>
        <v>0</v>
      </c>
      <c r="BO207" s="83">
        <f>IFERROR(X207/J207,"0")</f>
        <v>0</v>
      </c>
    </row>
    <row r="208" spans="1:67" ht="27" customHeight="1" x14ac:dyDescent="0.25">
      <c r="A208" s="64" t="s">
        <v>276</v>
      </c>
      <c r="B208" s="64" t="s">
        <v>277</v>
      </c>
      <c r="C208" s="37">
        <v>4301070966</v>
      </c>
      <c r="D208" s="210">
        <v>4607111038135</v>
      </c>
      <c r="E208" s="210"/>
      <c r="F208" s="63">
        <v>0.7</v>
      </c>
      <c r="G208" s="38">
        <v>8</v>
      </c>
      <c r="H208" s="63">
        <v>5.6</v>
      </c>
      <c r="I208" s="63">
        <v>5.87</v>
      </c>
      <c r="J208" s="38">
        <v>84</v>
      </c>
      <c r="K208" s="38" t="s">
        <v>84</v>
      </c>
      <c r="L208" s="39" t="s">
        <v>83</v>
      </c>
      <c r="M208" s="39"/>
      <c r="N208" s="38">
        <v>180</v>
      </c>
      <c r="O208" s="2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8" s="212"/>
      <c r="Q208" s="212"/>
      <c r="R208" s="212"/>
      <c r="S208" s="213"/>
      <c r="T208" s="40" t="s">
        <v>49</v>
      </c>
      <c r="U208" s="40" t="s">
        <v>49</v>
      </c>
      <c r="V208" s="41" t="s">
        <v>42</v>
      </c>
      <c r="W208" s="59">
        <v>0</v>
      </c>
      <c r="X208" s="56">
        <f>IFERROR(IF(W208="","",W208),"")</f>
        <v>0</v>
      </c>
      <c r="Y208" s="42">
        <f>IFERROR(IF(W208="","",W208*0.0155),"")</f>
        <v>0</v>
      </c>
      <c r="Z208" s="69" t="s">
        <v>49</v>
      </c>
      <c r="AA208" s="70" t="s">
        <v>49</v>
      </c>
      <c r="AE208" s="83"/>
      <c r="BB208" s="157" t="s">
        <v>71</v>
      </c>
      <c r="BL208" s="83">
        <f>IFERROR(W208*I208,"0")</f>
        <v>0</v>
      </c>
      <c r="BM208" s="83">
        <f>IFERROR(X208*I208,"0")</f>
        <v>0</v>
      </c>
      <c r="BN208" s="83">
        <f>IFERROR(W208/J208,"0")</f>
        <v>0</v>
      </c>
      <c r="BO208" s="83">
        <f>IFERROR(X208/J208,"0")</f>
        <v>0</v>
      </c>
    </row>
    <row r="209" spans="1:67" x14ac:dyDescent="0.2">
      <c r="A209" s="217"/>
      <c r="B209" s="217"/>
      <c r="C209" s="217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8"/>
      <c r="O209" s="214" t="s">
        <v>43</v>
      </c>
      <c r="P209" s="215"/>
      <c r="Q209" s="215"/>
      <c r="R209" s="215"/>
      <c r="S209" s="215"/>
      <c r="T209" s="215"/>
      <c r="U209" s="216"/>
      <c r="V209" s="43" t="s">
        <v>42</v>
      </c>
      <c r="W209" s="44">
        <f>IFERROR(SUM(W206:W208),"0")</f>
        <v>0</v>
      </c>
      <c r="X209" s="44">
        <f>IFERROR(SUM(X206:X208),"0")</f>
        <v>0</v>
      </c>
      <c r="Y209" s="44">
        <f>IFERROR(IF(Y206="",0,Y206),"0")+IFERROR(IF(Y207="",0,Y207),"0")+IFERROR(IF(Y208="",0,Y208),"0")</f>
        <v>0</v>
      </c>
      <c r="Z209" s="68"/>
      <c r="AA209" s="68"/>
    </row>
    <row r="210" spans="1:67" x14ac:dyDescent="0.2">
      <c r="A210" s="217"/>
      <c r="B210" s="217"/>
      <c r="C210" s="217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8"/>
      <c r="O210" s="214" t="s">
        <v>43</v>
      </c>
      <c r="P210" s="215"/>
      <c r="Q210" s="215"/>
      <c r="R210" s="215"/>
      <c r="S210" s="215"/>
      <c r="T210" s="215"/>
      <c r="U210" s="216"/>
      <c r="V210" s="43" t="s">
        <v>0</v>
      </c>
      <c r="W210" s="44">
        <f>IFERROR(SUMPRODUCT(W206:W208*H206:H208),"0")</f>
        <v>0</v>
      </c>
      <c r="X210" s="44">
        <f>IFERROR(SUMPRODUCT(X206:X208*H206:H208),"0")</f>
        <v>0</v>
      </c>
      <c r="Y210" s="43"/>
      <c r="Z210" s="68"/>
      <c r="AA210" s="68"/>
    </row>
    <row r="211" spans="1:67" ht="16.5" customHeight="1" x14ac:dyDescent="0.25">
      <c r="A211" s="250" t="s">
        <v>278</v>
      </c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0"/>
      <c r="Z211" s="66"/>
      <c r="AA211" s="66"/>
    </row>
    <row r="212" spans="1:67" ht="14.25" customHeight="1" x14ac:dyDescent="0.25">
      <c r="A212" s="245" t="s">
        <v>80</v>
      </c>
      <c r="B212" s="245"/>
      <c r="C212" s="245"/>
      <c r="D212" s="245"/>
      <c r="E212" s="245"/>
      <c r="F212" s="245"/>
      <c r="G212" s="245"/>
      <c r="H212" s="245"/>
      <c r="I212" s="245"/>
      <c r="J212" s="245"/>
      <c r="K212" s="245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245"/>
      <c r="W212" s="245"/>
      <c r="X212" s="245"/>
      <c r="Y212" s="245"/>
      <c r="Z212" s="67"/>
      <c r="AA212" s="67"/>
    </row>
    <row r="213" spans="1:67" ht="27" customHeight="1" x14ac:dyDescent="0.25">
      <c r="A213" s="64" t="s">
        <v>279</v>
      </c>
      <c r="B213" s="64" t="s">
        <v>280</v>
      </c>
      <c r="C213" s="37">
        <v>4301070996</v>
      </c>
      <c r="D213" s="210">
        <v>4607111038654</v>
      </c>
      <c r="E213" s="210"/>
      <c r="F213" s="63">
        <v>0.4</v>
      </c>
      <c r="G213" s="38">
        <v>16</v>
      </c>
      <c r="H213" s="63">
        <v>6.4</v>
      </c>
      <c r="I213" s="63">
        <v>6.63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3" s="212"/>
      <c r="Q213" s="212"/>
      <c r="R213" s="212"/>
      <c r="S213" s="213"/>
      <c r="T213" s="40" t="s">
        <v>49</v>
      </c>
      <c r="U213" s="40" t="s">
        <v>49</v>
      </c>
      <c r="V213" s="41" t="s">
        <v>42</v>
      </c>
      <c r="W213" s="59">
        <v>0</v>
      </c>
      <c r="X213" s="56">
        <f t="shared" ref="X213:X218" si="18">IFERROR(IF(W213="","",W213),"")</f>
        <v>0</v>
      </c>
      <c r="Y213" s="42">
        <f t="shared" ref="Y213:Y218" si="19">IFERROR(IF(W213="","",W213*0.0155),"")</f>
        <v>0</v>
      </c>
      <c r="Z213" s="69" t="s">
        <v>49</v>
      </c>
      <c r="AA213" s="70" t="s">
        <v>49</v>
      </c>
      <c r="AE213" s="83"/>
      <c r="BB213" s="158" t="s">
        <v>71</v>
      </c>
      <c r="BL213" s="83">
        <f t="shared" ref="BL213:BL218" si="20">IFERROR(W213*I213,"0")</f>
        <v>0</v>
      </c>
      <c r="BM213" s="83">
        <f t="shared" ref="BM213:BM218" si="21">IFERROR(X213*I213,"0")</f>
        <v>0</v>
      </c>
      <c r="BN213" s="83">
        <f t="shared" ref="BN213:BN218" si="22">IFERROR(W213/J213,"0")</f>
        <v>0</v>
      </c>
      <c r="BO213" s="83">
        <f t="shared" ref="BO213:BO218" si="23">IFERROR(X213/J213,"0")</f>
        <v>0</v>
      </c>
    </row>
    <row r="214" spans="1:67" ht="27" customHeight="1" x14ac:dyDescent="0.25">
      <c r="A214" s="64" t="s">
        <v>281</v>
      </c>
      <c r="B214" s="64" t="s">
        <v>282</v>
      </c>
      <c r="C214" s="37">
        <v>4301070997</v>
      </c>
      <c r="D214" s="210">
        <v>4607111038586</v>
      </c>
      <c r="E214" s="210"/>
      <c r="F214" s="63">
        <v>0.7</v>
      </c>
      <c r="G214" s="38">
        <v>8</v>
      </c>
      <c r="H214" s="63">
        <v>5.6</v>
      </c>
      <c r="I214" s="63">
        <v>5.83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4" s="212"/>
      <c r="Q214" s="212"/>
      <c r="R214" s="212"/>
      <c r="S214" s="213"/>
      <c r="T214" s="40" t="s">
        <v>49</v>
      </c>
      <c r="U214" s="40" t="s">
        <v>49</v>
      </c>
      <c r="V214" s="41" t="s">
        <v>42</v>
      </c>
      <c r="W214" s="59">
        <v>0</v>
      </c>
      <c r="X214" s="56">
        <f t="shared" si="18"/>
        <v>0</v>
      </c>
      <c r="Y214" s="42">
        <f t="shared" si="19"/>
        <v>0</v>
      </c>
      <c r="Z214" s="69" t="s">
        <v>49</v>
      </c>
      <c r="AA214" s="70" t="s">
        <v>49</v>
      </c>
      <c r="AE214" s="83"/>
      <c r="BB214" s="159" t="s">
        <v>71</v>
      </c>
      <c r="BL214" s="83">
        <f t="shared" si="20"/>
        <v>0</v>
      </c>
      <c r="BM214" s="83">
        <f t="shared" si="21"/>
        <v>0</v>
      </c>
      <c r="BN214" s="83">
        <f t="shared" si="22"/>
        <v>0</v>
      </c>
      <c r="BO214" s="83">
        <f t="shared" si="23"/>
        <v>0</v>
      </c>
    </row>
    <row r="215" spans="1:67" ht="27" customHeight="1" x14ac:dyDescent="0.25">
      <c r="A215" s="64" t="s">
        <v>283</v>
      </c>
      <c r="B215" s="64" t="s">
        <v>284</v>
      </c>
      <c r="C215" s="37">
        <v>4301070962</v>
      </c>
      <c r="D215" s="210">
        <v>4607111038609</v>
      </c>
      <c r="E215" s="210"/>
      <c r="F215" s="63">
        <v>0.4</v>
      </c>
      <c r="G215" s="38">
        <v>16</v>
      </c>
      <c r="H215" s="63">
        <v>6.4</v>
      </c>
      <c r="I215" s="63">
        <v>6.71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5" s="212"/>
      <c r="Q215" s="212"/>
      <c r="R215" s="212"/>
      <c r="S215" s="213"/>
      <c r="T215" s="40" t="s">
        <v>49</v>
      </c>
      <c r="U215" s="40" t="s">
        <v>49</v>
      </c>
      <c r="V215" s="41" t="s">
        <v>42</v>
      </c>
      <c r="W215" s="59">
        <v>0</v>
      </c>
      <c r="X215" s="56">
        <f t="shared" si="18"/>
        <v>0</v>
      </c>
      <c r="Y215" s="42">
        <f t="shared" si="19"/>
        <v>0</v>
      </c>
      <c r="Z215" s="69" t="s">
        <v>49</v>
      </c>
      <c r="AA215" s="70" t="s">
        <v>49</v>
      </c>
      <c r="AE215" s="83"/>
      <c r="BB215" s="160" t="s">
        <v>71</v>
      </c>
      <c r="BL215" s="83">
        <f t="shared" si="20"/>
        <v>0</v>
      </c>
      <c r="BM215" s="83">
        <f t="shared" si="21"/>
        <v>0</v>
      </c>
      <c r="BN215" s="83">
        <f t="shared" si="22"/>
        <v>0</v>
      </c>
      <c r="BO215" s="83">
        <f t="shared" si="23"/>
        <v>0</v>
      </c>
    </row>
    <row r="216" spans="1:67" ht="27" customHeight="1" x14ac:dyDescent="0.25">
      <c r="A216" s="64" t="s">
        <v>285</v>
      </c>
      <c r="B216" s="64" t="s">
        <v>286</v>
      </c>
      <c r="C216" s="37">
        <v>4301070963</v>
      </c>
      <c r="D216" s="210">
        <v>4607111038630</v>
      </c>
      <c r="E216" s="210"/>
      <c r="F216" s="63">
        <v>0.7</v>
      </c>
      <c r="G216" s="38">
        <v>8</v>
      </c>
      <c r="H216" s="63">
        <v>5.6</v>
      </c>
      <c r="I216" s="63">
        <v>5.87</v>
      </c>
      <c r="J216" s="38">
        <v>84</v>
      </c>
      <c r="K216" s="38" t="s">
        <v>84</v>
      </c>
      <c r="L216" s="39" t="s">
        <v>83</v>
      </c>
      <c r="M216" s="39"/>
      <c r="N216" s="38">
        <v>180</v>
      </c>
      <c r="O216" s="26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6" s="212"/>
      <c r="Q216" s="212"/>
      <c r="R216" s="212"/>
      <c r="S216" s="213"/>
      <c r="T216" s="40" t="s">
        <v>49</v>
      </c>
      <c r="U216" s="40" t="s">
        <v>49</v>
      </c>
      <c r="V216" s="41" t="s">
        <v>42</v>
      </c>
      <c r="W216" s="59">
        <v>0</v>
      </c>
      <c r="X216" s="56">
        <f t="shared" si="18"/>
        <v>0</v>
      </c>
      <c r="Y216" s="42">
        <f t="shared" si="19"/>
        <v>0</v>
      </c>
      <c r="Z216" s="69" t="s">
        <v>49</v>
      </c>
      <c r="AA216" s="70" t="s">
        <v>49</v>
      </c>
      <c r="AE216" s="83"/>
      <c r="BB216" s="161" t="s">
        <v>71</v>
      </c>
      <c r="BL216" s="83">
        <f t="shared" si="20"/>
        <v>0</v>
      </c>
      <c r="BM216" s="83">
        <f t="shared" si="21"/>
        <v>0</v>
      </c>
      <c r="BN216" s="83">
        <f t="shared" si="22"/>
        <v>0</v>
      </c>
      <c r="BO216" s="83">
        <f t="shared" si="23"/>
        <v>0</v>
      </c>
    </row>
    <row r="217" spans="1:67" ht="27" customHeight="1" x14ac:dyDescent="0.25">
      <c r="A217" s="64" t="s">
        <v>287</v>
      </c>
      <c r="B217" s="64" t="s">
        <v>288</v>
      </c>
      <c r="C217" s="37">
        <v>4301070959</v>
      </c>
      <c r="D217" s="210">
        <v>4607111038616</v>
      </c>
      <c r="E217" s="210"/>
      <c r="F217" s="63">
        <v>0.4</v>
      </c>
      <c r="G217" s="38">
        <v>16</v>
      </c>
      <c r="H217" s="63">
        <v>6.4</v>
      </c>
      <c r="I217" s="63">
        <v>6.71</v>
      </c>
      <c r="J217" s="38">
        <v>84</v>
      </c>
      <c r="K217" s="38" t="s">
        <v>84</v>
      </c>
      <c r="L217" s="39" t="s">
        <v>83</v>
      </c>
      <c r="M217" s="39"/>
      <c r="N217" s="38">
        <v>180</v>
      </c>
      <c r="O217" s="2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7" s="212"/>
      <c r="Q217" s="212"/>
      <c r="R217" s="212"/>
      <c r="S217" s="213"/>
      <c r="T217" s="40" t="s">
        <v>49</v>
      </c>
      <c r="U217" s="40" t="s">
        <v>49</v>
      </c>
      <c r="V217" s="41" t="s">
        <v>42</v>
      </c>
      <c r="W217" s="59">
        <v>0</v>
      </c>
      <c r="X217" s="56">
        <f t="shared" si="18"/>
        <v>0</v>
      </c>
      <c r="Y217" s="42">
        <f t="shared" si="19"/>
        <v>0</v>
      </c>
      <c r="Z217" s="69" t="s">
        <v>49</v>
      </c>
      <c r="AA217" s="70" t="s">
        <v>49</v>
      </c>
      <c r="AE217" s="83"/>
      <c r="BB217" s="162" t="s">
        <v>71</v>
      </c>
      <c r="BL217" s="83">
        <f t="shared" si="20"/>
        <v>0</v>
      </c>
      <c r="BM217" s="83">
        <f t="shared" si="21"/>
        <v>0</v>
      </c>
      <c r="BN217" s="83">
        <f t="shared" si="22"/>
        <v>0</v>
      </c>
      <c r="BO217" s="83">
        <f t="shared" si="23"/>
        <v>0</v>
      </c>
    </row>
    <row r="218" spans="1:67" ht="27" customHeight="1" x14ac:dyDescent="0.25">
      <c r="A218" s="64" t="s">
        <v>289</v>
      </c>
      <c r="B218" s="64" t="s">
        <v>290</v>
      </c>
      <c r="C218" s="37">
        <v>4301070960</v>
      </c>
      <c r="D218" s="210">
        <v>4607111038623</v>
      </c>
      <c r="E218" s="210"/>
      <c r="F218" s="63">
        <v>0.7</v>
      </c>
      <c r="G218" s="38">
        <v>8</v>
      </c>
      <c r="H218" s="63">
        <v>5.6</v>
      </c>
      <c r="I218" s="63">
        <v>5.87</v>
      </c>
      <c r="J218" s="38">
        <v>84</v>
      </c>
      <c r="K218" s="38" t="s">
        <v>84</v>
      </c>
      <c r="L218" s="39" t="s">
        <v>83</v>
      </c>
      <c r="M218" s="39"/>
      <c r="N218" s="38">
        <v>180</v>
      </c>
      <c r="O218" s="27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8" s="212"/>
      <c r="Q218" s="212"/>
      <c r="R218" s="212"/>
      <c r="S218" s="213"/>
      <c r="T218" s="40" t="s">
        <v>49</v>
      </c>
      <c r="U218" s="40" t="s">
        <v>49</v>
      </c>
      <c r="V218" s="41" t="s">
        <v>42</v>
      </c>
      <c r="W218" s="59">
        <v>0</v>
      </c>
      <c r="X218" s="56">
        <f t="shared" si="18"/>
        <v>0</v>
      </c>
      <c r="Y218" s="42">
        <f t="shared" si="19"/>
        <v>0</v>
      </c>
      <c r="Z218" s="69" t="s">
        <v>49</v>
      </c>
      <c r="AA218" s="70" t="s">
        <v>49</v>
      </c>
      <c r="AE218" s="83"/>
      <c r="BB218" s="163" t="s">
        <v>71</v>
      </c>
      <c r="BL218" s="83">
        <f t="shared" si="20"/>
        <v>0</v>
      </c>
      <c r="BM218" s="83">
        <f t="shared" si="21"/>
        <v>0</v>
      </c>
      <c r="BN218" s="83">
        <f t="shared" si="22"/>
        <v>0</v>
      </c>
      <c r="BO218" s="83">
        <f t="shared" si="23"/>
        <v>0</v>
      </c>
    </row>
    <row r="219" spans="1:67" x14ac:dyDescent="0.2">
      <c r="A219" s="217"/>
      <c r="B219" s="217"/>
      <c r="C219" s="217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8"/>
      <c r="O219" s="214" t="s">
        <v>43</v>
      </c>
      <c r="P219" s="215"/>
      <c r="Q219" s="215"/>
      <c r="R219" s="215"/>
      <c r="S219" s="215"/>
      <c r="T219" s="215"/>
      <c r="U219" s="216"/>
      <c r="V219" s="43" t="s">
        <v>42</v>
      </c>
      <c r="W219" s="44">
        <f>IFERROR(SUM(W213:W218),"0")</f>
        <v>0</v>
      </c>
      <c r="X219" s="44">
        <f>IFERROR(SUM(X213:X218),"0")</f>
        <v>0</v>
      </c>
      <c r="Y219" s="44">
        <f>IFERROR(IF(Y213="",0,Y213),"0")+IFERROR(IF(Y214="",0,Y214),"0")+IFERROR(IF(Y215="",0,Y215),"0")+IFERROR(IF(Y216="",0,Y216),"0")+IFERROR(IF(Y217="",0,Y217),"0")+IFERROR(IF(Y218="",0,Y218),"0")</f>
        <v>0</v>
      </c>
      <c r="Z219" s="68"/>
      <c r="AA219" s="68"/>
    </row>
    <row r="220" spans="1:67" x14ac:dyDescent="0.2">
      <c r="A220" s="217"/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8"/>
      <c r="O220" s="214" t="s">
        <v>43</v>
      </c>
      <c r="P220" s="215"/>
      <c r="Q220" s="215"/>
      <c r="R220" s="215"/>
      <c r="S220" s="215"/>
      <c r="T220" s="215"/>
      <c r="U220" s="216"/>
      <c r="V220" s="43" t="s">
        <v>0</v>
      </c>
      <c r="W220" s="44">
        <f>IFERROR(SUMPRODUCT(W213:W218*H213:H218),"0")</f>
        <v>0</v>
      </c>
      <c r="X220" s="44">
        <f>IFERROR(SUMPRODUCT(X213:X218*H213:H218),"0")</f>
        <v>0</v>
      </c>
      <c r="Y220" s="43"/>
      <c r="Z220" s="68"/>
      <c r="AA220" s="68"/>
    </row>
    <row r="221" spans="1:67" ht="16.5" customHeight="1" x14ac:dyDescent="0.25">
      <c r="A221" s="250" t="s">
        <v>291</v>
      </c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66"/>
      <c r="AA221" s="66"/>
    </row>
    <row r="222" spans="1:67" ht="14.25" customHeight="1" x14ac:dyDescent="0.25">
      <c r="A222" s="245" t="s">
        <v>80</v>
      </c>
      <c r="B222" s="245"/>
      <c r="C222" s="245"/>
      <c r="D222" s="245"/>
      <c r="E222" s="245"/>
      <c r="F222" s="245"/>
      <c r="G222" s="245"/>
      <c r="H222" s="245"/>
      <c r="I222" s="245"/>
      <c r="J222" s="245"/>
      <c r="K222" s="245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67"/>
      <c r="AA222" s="67"/>
    </row>
    <row r="223" spans="1:67" ht="27" customHeight="1" x14ac:dyDescent="0.25">
      <c r="A223" s="64" t="s">
        <v>292</v>
      </c>
      <c r="B223" s="64" t="s">
        <v>293</v>
      </c>
      <c r="C223" s="37">
        <v>4301070915</v>
      </c>
      <c r="D223" s="210">
        <v>4607111035882</v>
      </c>
      <c r="E223" s="210"/>
      <c r="F223" s="63">
        <v>0.43</v>
      </c>
      <c r="G223" s="38">
        <v>16</v>
      </c>
      <c r="H223" s="63">
        <v>6.88</v>
      </c>
      <c r="I223" s="63">
        <v>7.19</v>
      </c>
      <c r="J223" s="38">
        <v>84</v>
      </c>
      <c r="K223" s="38" t="s">
        <v>84</v>
      </c>
      <c r="L223" s="39" t="s">
        <v>83</v>
      </c>
      <c r="M223" s="39"/>
      <c r="N223" s="38">
        <v>180</v>
      </c>
      <c r="O223" s="26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3" s="212"/>
      <c r="Q223" s="212"/>
      <c r="R223" s="212"/>
      <c r="S223" s="213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83"/>
      <c r="BB223" s="164" t="s">
        <v>71</v>
      </c>
      <c r="BL223" s="83">
        <f>IFERROR(W223*I223,"0")</f>
        <v>0</v>
      </c>
      <c r="BM223" s="83">
        <f>IFERROR(X223*I223,"0")</f>
        <v>0</v>
      </c>
      <c r="BN223" s="83">
        <f>IFERROR(W223/J223,"0")</f>
        <v>0</v>
      </c>
      <c r="BO223" s="83">
        <f>IFERROR(X223/J223,"0")</f>
        <v>0</v>
      </c>
    </row>
    <row r="224" spans="1:67" ht="27" customHeight="1" x14ac:dyDescent="0.25">
      <c r="A224" s="64" t="s">
        <v>294</v>
      </c>
      <c r="B224" s="64" t="s">
        <v>295</v>
      </c>
      <c r="C224" s="37">
        <v>4301070921</v>
      </c>
      <c r="D224" s="210">
        <v>4607111035905</v>
      </c>
      <c r="E224" s="210"/>
      <c r="F224" s="63">
        <v>0.9</v>
      </c>
      <c r="G224" s="38">
        <v>8</v>
      </c>
      <c r="H224" s="63">
        <v>7.2</v>
      </c>
      <c r="I224" s="63">
        <v>7.47</v>
      </c>
      <c r="J224" s="38">
        <v>84</v>
      </c>
      <c r="K224" s="38" t="s">
        <v>84</v>
      </c>
      <c r="L224" s="39" t="s">
        <v>83</v>
      </c>
      <c r="M224" s="39"/>
      <c r="N224" s="38">
        <v>180</v>
      </c>
      <c r="O224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4" s="212"/>
      <c r="Q224" s="212"/>
      <c r="R224" s="212"/>
      <c r="S224" s="213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5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27" customHeight="1" x14ac:dyDescent="0.25">
      <c r="A225" s="64" t="s">
        <v>296</v>
      </c>
      <c r="B225" s="64" t="s">
        <v>297</v>
      </c>
      <c r="C225" s="37">
        <v>4301070917</v>
      </c>
      <c r="D225" s="210">
        <v>4607111035912</v>
      </c>
      <c r="E225" s="210"/>
      <c r="F225" s="63">
        <v>0.43</v>
      </c>
      <c r="G225" s="38">
        <v>16</v>
      </c>
      <c r="H225" s="63">
        <v>6.88</v>
      </c>
      <c r="I225" s="63">
        <v>7.19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2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5" s="212"/>
      <c r="Q225" s="212"/>
      <c r="R225" s="212"/>
      <c r="S225" s="21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6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27" customHeight="1" x14ac:dyDescent="0.25">
      <c r="A226" s="64" t="s">
        <v>298</v>
      </c>
      <c r="B226" s="64" t="s">
        <v>299</v>
      </c>
      <c r="C226" s="37">
        <v>4301070920</v>
      </c>
      <c r="D226" s="210">
        <v>4607111035929</v>
      </c>
      <c r="E226" s="210"/>
      <c r="F226" s="63">
        <v>0.9</v>
      </c>
      <c r="G226" s="38">
        <v>8</v>
      </c>
      <c r="H226" s="63">
        <v>7.2</v>
      </c>
      <c r="I226" s="63">
        <v>7.47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2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6" s="212"/>
      <c r="Q226" s="212"/>
      <c r="R226" s="212"/>
      <c r="S226" s="213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7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17"/>
      <c r="B227" s="217"/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8"/>
      <c r="O227" s="214" t="s">
        <v>43</v>
      </c>
      <c r="P227" s="215"/>
      <c r="Q227" s="215"/>
      <c r="R227" s="215"/>
      <c r="S227" s="215"/>
      <c r="T227" s="215"/>
      <c r="U227" s="216"/>
      <c r="V227" s="43" t="s">
        <v>42</v>
      </c>
      <c r="W227" s="44">
        <f>IFERROR(SUM(W223:W226),"0")</f>
        <v>0</v>
      </c>
      <c r="X227" s="44">
        <f>IFERROR(SUM(X223:X226),"0")</f>
        <v>0</v>
      </c>
      <c r="Y227" s="44">
        <f>IFERROR(IF(Y223="",0,Y223),"0")+IFERROR(IF(Y224="",0,Y224),"0")+IFERROR(IF(Y225="",0,Y225),"0")+IFERROR(IF(Y226="",0,Y226),"0")</f>
        <v>0</v>
      </c>
      <c r="Z227" s="68"/>
      <c r="AA227" s="68"/>
    </row>
    <row r="228" spans="1:67" x14ac:dyDescent="0.2">
      <c r="A228" s="217"/>
      <c r="B228" s="217"/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8"/>
      <c r="O228" s="214" t="s">
        <v>43</v>
      </c>
      <c r="P228" s="215"/>
      <c r="Q228" s="215"/>
      <c r="R228" s="215"/>
      <c r="S228" s="215"/>
      <c r="T228" s="215"/>
      <c r="U228" s="216"/>
      <c r="V228" s="43" t="s">
        <v>0</v>
      </c>
      <c r="W228" s="44">
        <f>IFERROR(SUMPRODUCT(W223:W226*H223:H226),"0")</f>
        <v>0</v>
      </c>
      <c r="X228" s="44">
        <f>IFERROR(SUMPRODUCT(X223:X226*H223:H226),"0")</f>
        <v>0</v>
      </c>
      <c r="Y228" s="43"/>
      <c r="Z228" s="68"/>
      <c r="AA228" s="68"/>
    </row>
    <row r="229" spans="1:67" ht="16.5" customHeight="1" x14ac:dyDescent="0.25">
      <c r="A229" s="250" t="s">
        <v>300</v>
      </c>
      <c r="B229" s="250"/>
      <c r="C229" s="250"/>
      <c r="D229" s="250"/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  <c r="R229" s="250"/>
      <c r="S229" s="250"/>
      <c r="T229" s="250"/>
      <c r="U229" s="250"/>
      <c r="V229" s="250"/>
      <c r="W229" s="250"/>
      <c r="X229" s="250"/>
      <c r="Y229" s="250"/>
      <c r="Z229" s="66"/>
      <c r="AA229" s="66"/>
    </row>
    <row r="230" spans="1:67" ht="14.25" customHeight="1" x14ac:dyDescent="0.25">
      <c r="A230" s="245" t="s">
        <v>257</v>
      </c>
      <c r="B230" s="245"/>
      <c r="C230" s="245"/>
      <c r="D230" s="245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245"/>
      <c r="Z230" s="67"/>
      <c r="AA230" s="67"/>
    </row>
    <row r="231" spans="1:67" ht="27" customHeight="1" x14ac:dyDescent="0.25">
      <c r="A231" s="64" t="s">
        <v>301</v>
      </c>
      <c r="B231" s="64" t="s">
        <v>302</v>
      </c>
      <c r="C231" s="37">
        <v>4301051320</v>
      </c>
      <c r="D231" s="210">
        <v>4680115881334</v>
      </c>
      <c r="E231" s="210"/>
      <c r="F231" s="63">
        <v>0.33</v>
      </c>
      <c r="G231" s="38">
        <v>6</v>
      </c>
      <c r="H231" s="63">
        <v>1.98</v>
      </c>
      <c r="I231" s="63">
        <v>2.27</v>
      </c>
      <c r="J231" s="38">
        <v>156</v>
      </c>
      <c r="K231" s="38" t="s">
        <v>84</v>
      </c>
      <c r="L231" s="39" t="s">
        <v>261</v>
      </c>
      <c r="M231" s="39"/>
      <c r="N231" s="38">
        <v>365</v>
      </c>
      <c r="O231" s="26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1" s="212"/>
      <c r="Q231" s="212"/>
      <c r="R231" s="212"/>
      <c r="S231" s="21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IFERROR(IF(W231="","",W231*0.00753),"")</f>
        <v>0</v>
      </c>
      <c r="Z231" s="69" t="s">
        <v>49</v>
      </c>
      <c r="AA231" s="70" t="s">
        <v>49</v>
      </c>
      <c r="AE231" s="83"/>
      <c r="BB231" s="168" t="s">
        <v>260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17"/>
      <c r="B232" s="217"/>
      <c r="C232" s="217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8"/>
      <c r="O232" s="214" t="s">
        <v>43</v>
      </c>
      <c r="P232" s="215"/>
      <c r="Q232" s="215"/>
      <c r="R232" s="215"/>
      <c r="S232" s="215"/>
      <c r="T232" s="215"/>
      <c r="U232" s="216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17"/>
      <c r="B233" s="217"/>
      <c r="C233" s="217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8"/>
      <c r="O233" s="214" t="s">
        <v>43</v>
      </c>
      <c r="P233" s="215"/>
      <c r="Q233" s="215"/>
      <c r="R233" s="215"/>
      <c r="S233" s="215"/>
      <c r="T233" s="215"/>
      <c r="U233" s="216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50" t="s">
        <v>303</v>
      </c>
      <c r="B234" s="250"/>
      <c r="C234" s="250"/>
      <c r="D234" s="250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0"/>
      <c r="Z234" s="66"/>
      <c r="AA234" s="66"/>
    </row>
    <row r="235" spans="1:67" ht="14.25" customHeight="1" x14ac:dyDescent="0.25">
      <c r="A235" s="245" t="s">
        <v>80</v>
      </c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67"/>
      <c r="AA235" s="67"/>
    </row>
    <row r="236" spans="1:67" ht="16.5" customHeight="1" x14ac:dyDescent="0.25">
      <c r="A236" s="64" t="s">
        <v>304</v>
      </c>
      <c r="B236" s="64" t="s">
        <v>305</v>
      </c>
      <c r="C236" s="37">
        <v>4301070874</v>
      </c>
      <c r="D236" s="210">
        <v>4607111035332</v>
      </c>
      <c r="E236" s="210"/>
      <c r="F236" s="63">
        <v>0.43</v>
      </c>
      <c r="G236" s="38">
        <v>16</v>
      </c>
      <c r="H236" s="63">
        <v>6.88</v>
      </c>
      <c r="I236" s="63">
        <v>7.2060000000000004</v>
      </c>
      <c r="J236" s="38">
        <v>84</v>
      </c>
      <c r="K236" s="38" t="s">
        <v>84</v>
      </c>
      <c r="L236" s="39" t="s">
        <v>83</v>
      </c>
      <c r="M236" s="39"/>
      <c r="N236" s="38">
        <v>180</v>
      </c>
      <c r="O236" s="2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6" s="212"/>
      <c r="Q236" s="212"/>
      <c r="R236" s="212"/>
      <c r="S236" s="213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9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16.5" customHeight="1" x14ac:dyDescent="0.25">
      <c r="A237" s="64" t="s">
        <v>306</v>
      </c>
      <c r="B237" s="64" t="s">
        <v>307</v>
      </c>
      <c r="C237" s="37">
        <v>4301071000</v>
      </c>
      <c r="D237" s="210">
        <v>4607111038708</v>
      </c>
      <c r="E237" s="210"/>
      <c r="F237" s="63">
        <v>0.8</v>
      </c>
      <c r="G237" s="38">
        <v>8</v>
      </c>
      <c r="H237" s="63">
        <v>6.4</v>
      </c>
      <c r="I237" s="63">
        <v>6.67</v>
      </c>
      <c r="J237" s="38">
        <v>84</v>
      </c>
      <c r="K237" s="38" t="s">
        <v>84</v>
      </c>
      <c r="L237" s="39" t="s">
        <v>83</v>
      </c>
      <c r="M237" s="39"/>
      <c r="N237" s="38">
        <v>180</v>
      </c>
      <c r="O237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7" s="212"/>
      <c r="Q237" s="212"/>
      <c r="R237" s="212"/>
      <c r="S237" s="21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70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17"/>
      <c r="B238" s="217"/>
      <c r="C238" s="217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8"/>
      <c r="O238" s="214" t="s">
        <v>43</v>
      </c>
      <c r="P238" s="215"/>
      <c r="Q238" s="215"/>
      <c r="R238" s="215"/>
      <c r="S238" s="215"/>
      <c r="T238" s="215"/>
      <c r="U238" s="216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17"/>
      <c r="B239" s="217"/>
      <c r="C239" s="217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8"/>
      <c r="O239" s="214" t="s">
        <v>43</v>
      </c>
      <c r="P239" s="215"/>
      <c r="Q239" s="215"/>
      <c r="R239" s="215"/>
      <c r="S239" s="215"/>
      <c r="T239" s="215"/>
      <c r="U239" s="216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57" t="s">
        <v>308</v>
      </c>
      <c r="B240" s="257"/>
      <c r="C240" s="257"/>
      <c r="D240" s="257"/>
      <c r="E240" s="257"/>
      <c r="F240" s="257"/>
      <c r="G240" s="257"/>
      <c r="H240" s="257"/>
      <c r="I240" s="257"/>
      <c r="J240" s="257"/>
      <c r="K240" s="257"/>
      <c r="L240" s="257"/>
      <c r="M240" s="257"/>
      <c r="N240" s="257"/>
      <c r="O240" s="257"/>
      <c r="P240" s="257"/>
      <c r="Q240" s="257"/>
      <c r="R240" s="257"/>
      <c r="S240" s="257"/>
      <c r="T240" s="257"/>
      <c r="U240" s="257"/>
      <c r="V240" s="257"/>
      <c r="W240" s="257"/>
      <c r="X240" s="257"/>
      <c r="Y240" s="257"/>
      <c r="Z240" s="55"/>
      <c r="AA240" s="55"/>
    </row>
    <row r="241" spans="1:67" ht="16.5" customHeight="1" x14ac:dyDescent="0.25">
      <c r="A241" s="250" t="s">
        <v>309</v>
      </c>
      <c r="B241" s="250"/>
      <c r="C241" s="250"/>
      <c r="D241" s="250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66"/>
      <c r="AA241" s="66"/>
    </row>
    <row r="242" spans="1:67" ht="14.25" customHeight="1" x14ac:dyDescent="0.25">
      <c r="A242" s="245" t="s">
        <v>80</v>
      </c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67"/>
      <c r="AA242" s="67"/>
    </row>
    <row r="243" spans="1:67" ht="27" customHeight="1" x14ac:dyDescent="0.25">
      <c r="A243" s="64" t="s">
        <v>310</v>
      </c>
      <c r="B243" s="64" t="s">
        <v>311</v>
      </c>
      <c r="C243" s="37">
        <v>4301070941</v>
      </c>
      <c r="D243" s="210">
        <v>4607111036162</v>
      </c>
      <c r="E243" s="210"/>
      <c r="F243" s="63">
        <v>0.8</v>
      </c>
      <c r="G243" s="38">
        <v>8</v>
      </c>
      <c r="H243" s="63">
        <v>6.4</v>
      </c>
      <c r="I243" s="63">
        <v>6.6811999999999996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3" s="212"/>
      <c r="Q243" s="212"/>
      <c r="R243" s="212"/>
      <c r="S243" s="213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71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17"/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8"/>
      <c r="O244" s="214" t="s">
        <v>43</v>
      </c>
      <c r="P244" s="215"/>
      <c r="Q244" s="215"/>
      <c r="R244" s="215"/>
      <c r="S244" s="215"/>
      <c r="T244" s="215"/>
      <c r="U244" s="216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17"/>
      <c r="B245" s="217"/>
      <c r="C245" s="217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8"/>
      <c r="O245" s="214" t="s">
        <v>43</v>
      </c>
      <c r="P245" s="215"/>
      <c r="Q245" s="215"/>
      <c r="R245" s="215"/>
      <c r="S245" s="215"/>
      <c r="T245" s="215"/>
      <c r="U245" s="216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57" t="s">
        <v>312</v>
      </c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X246" s="257"/>
      <c r="Y246" s="257"/>
      <c r="Z246" s="55"/>
      <c r="AA246" s="55"/>
    </row>
    <row r="247" spans="1:67" ht="16.5" customHeight="1" x14ac:dyDescent="0.25">
      <c r="A247" s="250" t="s">
        <v>313</v>
      </c>
      <c r="B247" s="250"/>
      <c r="C247" s="250"/>
      <c r="D247" s="250"/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66"/>
      <c r="AA247" s="66"/>
    </row>
    <row r="248" spans="1:67" ht="14.25" customHeight="1" x14ac:dyDescent="0.25">
      <c r="A248" s="245" t="s">
        <v>80</v>
      </c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67"/>
      <c r="AA248" s="67"/>
    </row>
    <row r="249" spans="1:67" ht="27" customHeight="1" x14ac:dyDescent="0.25">
      <c r="A249" s="64" t="s">
        <v>314</v>
      </c>
      <c r="B249" s="64" t="s">
        <v>315</v>
      </c>
      <c r="C249" s="37">
        <v>4301070965</v>
      </c>
      <c r="D249" s="210">
        <v>4607111035899</v>
      </c>
      <c r="E249" s="210"/>
      <c r="F249" s="63">
        <v>1</v>
      </c>
      <c r="G249" s="38">
        <v>5</v>
      </c>
      <c r="H249" s="63">
        <v>5</v>
      </c>
      <c r="I249" s="63">
        <v>5.2619999999999996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9" s="212"/>
      <c r="Q249" s="212"/>
      <c r="R249" s="212"/>
      <c r="S249" s="213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72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x14ac:dyDescent="0.2">
      <c r="A250" s="217"/>
      <c r="B250" s="217"/>
      <c r="C250" s="217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8"/>
      <c r="O250" s="214" t="s">
        <v>43</v>
      </c>
      <c r="P250" s="215"/>
      <c r="Q250" s="215"/>
      <c r="R250" s="215"/>
      <c r="S250" s="215"/>
      <c r="T250" s="215"/>
      <c r="U250" s="216"/>
      <c r="V250" s="43" t="s">
        <v>42</v>
      </c>
      <c r="W250" s="44">
        <f>IFERROR(SUM(W249:W249),"0")</f>
        <v>0</v>
      </c>
      <c r="X250" s="44">
        <f>IFERROR(SUM(X249:X249),"0")</f>
        <v>0</v>
      </c>
      <c r="Y250" s="44">
        <f>IFERROR(IF(Y249="",0,Y249),"0")</f>
        <v>0</v>
      </c>
      <c r="Z250" s="68"/>
      <c r="AA250" s="68"/>
    </row>
    <row r="251" spans="1:67" x14ac:dyDescent="0.2">
      <c r="A251" s="217"/>
      <c r="B251" s="217"/>
      <c r="C251" s="217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8"/>
      <c r="O251" s="214" t="s">
        <v>43</v>
      </c>
      <c r="P251" s="215"/>
      <c r="Q251" s="215"/>
      <c r="R251" s="215"/>
      <c r="S251" s="215"/>
      <c r="T251" s="215"/>
      <c r="U251" s="216"/>
      <c r="V251" s="43" t="s">
        <v>0</v>
      </c>
      <c r="W251" s="44">
        <f>IFERROR(SUMPRODUCT(W249:W249*H249:H249),"0")</f>
        <v>0</v>
      </c>
      <c r="X251" s="44">
        <f>IFERROR(SUMPRODUCT(X249:X249*H249:H249),"0")</f>
        <v>0</v>
      </c>
      <c r="Y251" s="43"/>
      <c r="Z251" s="68"/>
      <c r="AA251" s="68"/>
    </row>
    <row r="252" spans="1:67" ht="16.5" customHeight="1" x14ac:dyDescent="0.25">
      <c r="A252" s="250" t="s">
        <v>316</v>
      </c>
      <c r="B252" s="250"/>
      <c r="C252" s="250"/>
      <c r="D252" s="250"/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66"/>
      <c r="AA252" s="66"/>
    </row>
    <row r="253" spans="1:67" ht="14.25" customHeight="1" x14ac:dyDescent="0.25">
      <c r="A253" s="245" t="s">
        <v>80</v>
      </c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67"/>
      <c r="AA253" s="67"/>
    </row>
    <row r="254" spans="1:67" ht="27" customHeight="1" x14ac:dyDescent="0.25">
      <c r="A254" s="64" t="s">
        <v>317</v>
      </c>
      <c r="B254" s="64" t="s">
        <v>318</v>
      </c>
      <c r="C254" s="37">
        <v>4301070870</v>
      </c>
      <c r="D254" s="210">
        <v>4607111036711</v>
      </c>
      <c r="E254" s="210"/>
      <c r="F254" s="63">
        <v>0.8</v>
      </c>
      <c r="G254" s="38">
        <v>8</v>
      </c>
      <c r="H254" s="63">
        <v>6.4</v>
      </c>
      <c r="I254" s="63">
        <v>6.67</v>
      </c>
      <c r="J254" s="38">
        <v>84</v>
      </c>
      <c r="K254" s="38" t="s">
        <v>84</v>
      </c>
      <c r="L254" s="39" t="s">
        <v>83</v>
      </c>
      <c r="M254" s="39"/>
      <c r="N254" s="38">
        <v>90</v>
      </c>
      <c r="O254" s="2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4" s="212"/>
      <c r="Q254" s="212"/>
      <c r="R254" s="212"/>
      <c r="S254" s="21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3" t="s">
        <v>71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x14ac:dyDescent="0.2">
      <c r="A255" s="217"/>
      <c r="B255" s="217"/>
      <c r="C255" s="217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8"/>
      <c r="O255" s="214" t="s">
        <v>43</v>
      </c>
      <c r="P255" s="215"/>
      <c r="Q255" s="215"/>
      <c r="R255" s="215"/>
      <c r="S255" s="215"/>
      <c r="T255" s="215"/>
      <c r="U255" s="216"/>
      <c r="V255" s="43" t="s">
        <v>42</v>
      </c>
      <c r="W255" s="44">
        <f>IFERROR(SUM(W254:W254),"0")</f>
        <v>0</v>
      </c>
      <c r="X255" s="44">
        <f>IFERROR(SUM(X254:X254),"0")</f>
        <v>0</v>
      </c>
      <c r="Y255" s="44">
        <f>IFERROR(IF(Y254="",0,Y254),"0")</f>
        <v>0</v>
      </c>
      <c r="Z255" s="68"/>
      <c r="AA255" s="68"/>
    </row>
    <row r="256" spans="1:67" x14ac:dyDescent="0.2">
      <c r="A256" s="217"/>
      <c r="B256" s="217"/>
      <c r="C256" s="217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8"/>
      <c r="O256" s="214" t="s">
        <v>43</v>
      </c>
      <c r="P256" s="215"/>
      <c r="Q256" s="215"/>
      <c r="R256" s="215"/>
      <c r="S256" s="215"/>
      <c r="T256" s="215"/>
      <c r="U256" s="216"/>
      <c r="V256" s="43" t="s">
        <v>0</v>
      </c>
      <c r="W256" s="44">
        <f>IFERROR(SUMPRODUCT(W254:W254*H254:H254),"0")</f>
        <v>0</v>
      </c>
      <c r="X256" s="44">
        <f>IFERROR(SUMPRODUCT(X254:X254*H254:H254),"0")</f>
        <v>0</v>
      </c>
      <c r="Y256" s="43"/>
      <c r="Z256" s="68"/>
      <c r="AA256" s="68"/>
    </row>
    <row r="257" spans="1:67" ht="27.75" customHeight="1" x14ac:dyDescent="0.2">
      <c r="A257" s="257" t="s">
        <v>319</v>
      </c>
      <c r="B257" s="257"/>
      <c r="C257" s="257"/>
      <c r="D257" s="257"/>
      <c r="E257" s="257"/>
      <c r="F257" s="257"/>
      <c r="G257" s="257"/>
      <c r="H257" s="257"/>
      <c r="I257" s="257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X257" s="257"/>
      <c r="Y257" s="257"/>
      <c r="Z257" s="55"/>
      <c r="AA257" s="55"/>
    </row>
    <row r="258" spans="1:67" ht="16.5" customHeight="1" x14ac:dyDescent="0.25">
      <c r="A258" s="250" t="s">
        <v>320</v>
      </c>
      <c r="B258" s="250"/>
      <c r="C258" s="250"/>
      <c r="D258" s="250"/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0"/>
      <c r="Z258" s="66"/>
      <c r="AA258" s="66"/>
    </row>
    <row r="259" spans="1:67" ht="14.25" customHeight="1" x14ac:dyDescent="0.25">
      <c r="A259" s="245" t="s">
        <v>80</v>
      </c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67"/>
      <c r="AA259" s="67"/>
    </row>
    <row r="260" spans="1:67" ht="27" customHeight="1" x14ac:dyDescent="0.25">
      <c r="A260" s="64" t="s">
        <v>321</v>
      </c>
      <c r="B260" s="64" t="s">
        <v>322</v>
      </c>
      <c r="C260" s="37">
        <v>4301071014</v>
      </c>
      <c r="D260" s="210">
        <v>4640242181264</v>
      </c>
      <c r="E260" s="210"/>
      <c r="F260" s="63">
        <v>0.7</v>
      </c>
      <c r="G260" s="38">
        <v>10</v>
      </c>
      <c r="H260" s="63">
        <v>7</v>
      </c>
      <c r="I260" s="63">
        <v>7.28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253" t="s">
        <v>323</v>
      </c>
      <c r="P260" s="212"/>
      <c r="Q260" s="212"/>
      <c r="R260" s="212"/>
      <c r="S260" s="213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4" t="s">
        <v>71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324</v>
      </c>
      <c r="B261" s="64" t="s">
        <v>325</v>
      </c>
      <c r="C261" s="37">
        <v>4301071021</v>
      </c>
      <c r="D261" s="210">
        <v>4640242181325</v>
      </c>
      <c r="E261" s="210"/>
      <c r="F261" s="63">
        <v>0.7</v>
      </c>
      <c r="G261" s="38">
        <v>10</v>
      </c>
      <c r="H261" s="63">
        <v>7</v>
      </c>
      <c r="I261" s="63">
        <v>7.28</v>
      </c>
      <c r="J261" s="38">
        <v>84</v>
      </c>
      <c r="K261" s="38" t="s">
        <v>84</v>
      </c>
      <c r="L261" s="39" t="s">
        <v>83</v>
      </c>
      <c r="M261" s="39"/>
      <c r="N261" s="38">
        <v>180</v>
      </c>
      <c r="O261" s="254" t="s">
        <v>326</v>
      </c>
      <c r="P261" s="212"/>
      <c r="Q261" s="212"/>
      <c r="R261" s="212"/>
      <c r="S261" s="213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5" t="s">
        <v>71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327</v>
      </c>
      <c r="B262" s="64" t="s">
        <v>328</v>
      </c>
      <c r="C262" s="37">
        <v>4301070993</v>
      </c>
      <c r="D262" s="210">
        <v>4640242180670</v>
      </c>
      <c r="E262" s="210"/>
      <c r="F262" s="63">
        <v>1</v>
      </c>
      <c r="G262" s="38">
        <v>6</v>
      </c>
      <c r="H262" s="63">
        <v>6</v>
      </c>
      <c r="I262" s="63">
        <v>6.23</v>
      </c>
      <c r="J262" s="38">
        <v>84</v>
      </c>
      <c r="K262" s="38" t="s">
        <v>84</v>
      </c>
      <c r="L262" s="39" t="s">
        <v>83</v>
      </c>
      <c r="M262" s="39"/>
      <c r="N262" s="38">
        <v>180</v>
      </c>
      <c r="O262" s="255" t="s">
        <v>329</v>
      </c>
      <c r="P262" s="212"/>
      <c r="Q262" s="212"/>
      <c r="R262" s="212"/>
      <c r="S262" s="213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6" t="s">
        <v>71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x14ac:dyDescent="0.2">
      <c r="A263" s="217"/>
      <c r="B263" s="217"/>
      <c r="C263" s="217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8"/>
      <c r="O263" s="214" t="s">
        <v>43</v>
      </c>
      <c r="P263" s="215"/>
      <c r="Q263" s="215"/>
      <c r="R263" s="215"/>
      <c r="S263" s="215"/>
      <c r="T263" s="215"/>
      <c r="U263" s="216"/>
      <c r="V263" s="43" t="s">
        <v>42</v>
      </c>
      <c r="W263" s="44">
        <f>IFERROR(SUM(W260:W262),"0")</f>
        <v>0</v>
      </c>
      <c r="X263" s="44">
        <f>IFERROR(SUM(X260:X262),"0")</f>
        <v>0</v>
      </c>
      <c r="Y263" s="44">
        <f>IFERROR(IF(Y260="",0,Y260),"0")+IFERROR(IF(Y261="",0,Y261),"0")+IFERROR(IF(Y262="",0,Y262),"0")</f>
        <v>0</v>
      </c>
      <c r="Z263" s="68"/>
      <c r="AA263" s="68"/>
    </row>
    <row r="264" spans="1:67" x14ac:dyDescent="0.2">
      <c r="A264" s="217"/>
      <c r="B264" s="217"/>
      <c r="C264" s="217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8"/>
      <c r="O264" s="214" t="s">
        <v>43</v>
      </c>
      <c r="P264" s="215"/>
      <c r="Q264" s="215"/>
      <c r="R264" s="215"/>
      <c r="S264" s="215"/>
      <c r="T264" s="215"/>
      <c r="U264" s="216"/>
      <c r="V264" s="43" t="s">
        <v>0</v>
      </c>
      <c r="W264" s="44">
        <f>IFERROR(SUMPRODUCT(W260:W262*H260:H262),"0")</f>
        <v>0</v>
      </c>
      <c r="X264" s="44">
        <f>IFERROR(SUMPRODUCT(X260:X262*H260:H262),"0")</f>
        <v>0</v>
      </c>
      <c r="Y264" s="43"/>
      <c r="Z264" s="68"/>
      <c r="AA264" s="68"/>
    </row>
    <row r="265" spans="1:67" ht="16.5" customHeight="1" x14ac:dyDescent="0.25">
      <c r="A265" s="250" t="s">
        <v>330</v>
      </c>
      <c r="B265" s="250"/>
      <c r="C265" s="250"/>
      <c r="D265" s="250"/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0"/>
      <c r="Z265" s="66"/>
      <c r="AA265" s="66"/>
    </row>
    <row r="266" spans="1:67" ht="14.25" customHeight="1" x14ac:dyDescent="0.25">
      <c r="A266" s="245" t="s">
        <v>146</v>
      </c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67"/>
      <c r="AA266" s="67"/>
    </row>
    <row r="267" spans="1:67" ht="27" customHeight="1" x14ac:dyDescent="0.25">
      <c r="A267" s="64" t="s">
        <v>331</v>
      </c>
      <c r="B267" s="64" t="s">
        <v>332</v>
      </c>
      <c r="C267" s="37">
        <v>4301131019</v>
      </c>
      <c r="D267" s="210">
        <v>4640242180427</v>
      </c>
      <c r="E267" s="210"/>
      <c r="F267" s="63">
        <v>1.8</v>
      </c>
      <c r="G267" s="38">
        <v>1</v>
      </c>
      <c r="H267" s="63">
        <v>1.8</v>
      </c>
      <c r="I267" s="63">
        <v>1.915</v>
      </c>
      <c r="J267" s="38">
        <v>234</v>
      </c>
      <c r="K267" s="38" t="s">
        <v>138</v>
      </c>
      <c r="L267" s="39" t="s">
        <v>83</v>
      </c>
      <c r="M267" s="39"/>
      <c r="N267" s="38">
        <v>180</v>
      </c>
      <c r="O267" s="251" t="s">
        <v>333</v>
      </c>
      <c r="P267" s="212"/>
      <c r="Q267" s="212"/>
      <c r="R267" s="212"/>
      <c r="S267" s="213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IFERROR(IF(W267="","",W267*0.00502),"")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x14ac:dyDescent="0.2">
      <c r="A268" s="217"/>
      <c r="B268" s="217"/>
      <c r="C268" s="217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8"/>
      <c r="O268" s="214" t="s">
        <v>43</v>
      </c>
      <c r="P268" s="215"/>
      <c r="Q268" s="215"/>
      <c r="R268" s="215"/>
      <c r="S268" s="215"/>
      <c r="T268" s="215"/>
      <c r="U268" s="216"/>
      <c r="V268" s="43" t="s">
        <v>42</v>
      </c>
      <c r="W268" s="44">
        <f>IFERROR(SUM(W267:W267),"0")</f>
        <v>0</v>
      </c>
      <c r="X268" s="44">
        <f>IFERROR(SUM(X267:X267),"0")</f>
        <v>0</v>
      </c>
      <c r="Y268" s="44">
        <f>IFERROR(IF(Y267="",0,Y267),"0")</f>
        <v>0</v>
      </c>
      <c r="Z268" s="68"/>
      <c r="AA268" s="68"/>
    </row>
    <row r="269" spans="1:67" x14ac:dyDescent="0.2">
      <c r="A269" s="217"/>
      <c r="B269" s="217"/>
      <c r="C269" s="217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8"/>
      <c r="O269" s="214" t="s">
        <v>43</v>
      </c>
      <c r="P269" s="215"/>
      <c r="Q269" s="215"/>
      <c r="R269" s="215"/>
      <c r="S269" s="215"/>
      <c r="T269" s="215"/>
      <c r="U269" s="216"/>
      <c r="V269" s="43" t="s">
        <v>0</v>
      </c>
      <c r="W269" s="44">
        <f>IFERROR(SUMPRODUCT(W267:W267*H267:H267),"0")</f>
        <v>0</v>
      </c>
      <c r="X269" s="44">
        <f>IFERROR(SUMPRODUCT(X267:X267*H267:H267),"0")</f>
        <v>0</v>
      </c>
      <c r="Y269" s="43"/>
      <c r="Z269" s="68"/>
      <c r="AA269" s="68"/>
    </row>
    <row r="270" spans="1:67" ht="14.25" customHeight="1" x14ac:dyDescent="0.25">
      <c r="A270" s="245" t="s">
        <v>86</v>
      </c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67"/>
      <c r="AA270" s="67"/>
    </row>
    <row r="271" spans="1:67" ht="27" customHeight="1" x14ac:dyDescent="0.25">
      <c r="A271" s="64" t="s">
        <v>334</v>
      </c>
      <c r="B271" s="64" t="s">
        <v>335</v>
      </c>
      <c r="C271" s="37">
        <v>4301132080</v>
      </c>
      <c r="D271" s="210">
        <v>4640242180397</v>
      </c>
      <c r="E271" s="210"/>
      <c r="F271" s="63">
        <v>1</v>
      </c>
      <c r="G271" s="38">
        <v>6</v>
      </c>
      <c r="H271" s="63">
        <v>6</v>
      </c>
      <c r="I271" s="63">
        <v>6.26</v>
      </c>
      <c r="J271" s="38">
        <v>84</v>
      </c>
      <c r="K271" s="38" t="s">
        <v>84</v>
      </c>
      <c r="L271" s="39" t="s">
        <v>83</v>
      </c>
      <c r="M271" s="39"/>
      <c r="N271" s="38">
        <v>180</v>
      </c>
      <c r="O271" s="252" t="s">
        <v>336</v>
      </c>
      <c r="P271" s="212"/>
      <c r="Q271" s="212"/>
      <c r="R271" s="212"/>
      <c r="S271" s="213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IFERROR(IF(W271="","",W271*0.0155),"")</f>
        <v>0</v>
      </c>
      <c r="Z271" s="69" t="s">
        <v>49</v>
      </c>
      <c r="AA271" s="70" t="s">
        <v>49</v>
      </c>
      <c r="AE271" s="83"/>
      <c r="BB271" s="178" t="s">
        <v>89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ht="27" customHeight="1" x14ac:dyDescent="0.25">
      <c r="A272" s="64" t="s">
        <v>337</v>
      </c>
      <c r="B272" s="64" t="s">
        <v>338</v>
      </c>
      <c r="C272" s="37">
        <v>4301132104</v>
      </c>
      <c r="D272" s="210">
        <v>4640242181219</v>
      </c>
      <c r="E272" s="210"/>
      <c r="F272" s="63">
        <v>0.3</v>
      </c>
      <c r="G272" s="38">
        <v>9</v>
      </c>
      <c r="H272" s="63">
        <v>2.7</v>
      </c>
      <c r="I272" s="63">
        <v>2.8450000000000002</v>
      </c>
      <c r="J272" s="38">
        <v>234</v>
      </c>
      <c r="K272" s="38" t="s">
        <v>138</v>
      </c>
      <c r="L272" s="39" t="s">
        <v>83</v>
      </c>
      <c r="M272" s="39"/>
      <c r="N272" s="38">
        <v>180</v>
      </c>
      <c r="O272" s="247" t="s">
        <v>339</v>
      </c>
      <c r="P272" s="212"/>
      <c r="Q272" s="212"/>
      <c r="R272" s="212"/>
      <c r="S272" s="213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IFERROR(IF(W272="","",W272*0.00502),"")</f>
        <v>0</v>
      </c>
      <c r="Z272" s="69" t="s">
        <v>49</v>
      </c>
      <c r="AA272" s="70" t="s">
        <v>49</v>
      </c>
      <c r="AE272" s="83"/>
      <c r="BB272" s="179" t="s">
        <v>89</v>
      </c>
      <c r="BL272" s="83">
        <f>IFERROR(W272*I272,"0")</f>
        <v>0</v>
      </c>
      <c r="BM272" s="83">
        <f>IFERROR(X272*I272,"0")</f>
        <v>0</v>
      </c>
      <c r="BN272" s="83">
        <f>IFERROR(W272/J272,"0")</f>
        <v>0</v>
      </c>
      <c r="BO272" s="83">
        <f>IFERROR(X272/J272,"0")</f>
        <v>0</v>
      </c>
    </row>
    <row r="273" spans="1:67" x14ac:dyDescent="0.2">
      <c r="A273" s="217"/>
      <c r="B273" s="217"/>
      <c r="C273" s="217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8"/>
      <c r="O273" s="214" t="s">
        <v>43</v>
      </c>
      <c r="P273" s="215"/>
      <c r="Q273" s="215"/>
      <c r="R273" s="215"/>
      <c r="S273" s="215"/>
      <c r="T273" s="215"/>
      <c r="U273" s="216"/>
      <c r="V273" s="43" t="s">
        <v>42</v>
      </c>
      <c r="W273" s="44">
        <f>IFERROR(SUM(W271:W272),"0")</f>
        <v>0</v>
      </c>
      <c r="X273" s="44">
        <f>IFERROR(SUM(X271:X272),"0")</f>
        <v>0</v>
      </c>
      <c r="Y273" s="44">
        <f>IFERROR(IF(Y271="",0,Y271),"0")+IFERROR(IF(Y272="",0,Y272),"0")</f>
        <v>0</v>
      </c>
      <c r="Z273" s="68"/>
      <c r="AA273" s="68"/>
    </row>
    <row r="274" spans="1:67" x14ac:dyDescent="0.2">
      <c r="A274" s="217"/>
      <c r="B274" s="217"/>
      <c r="C274" s="217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8"/>
      <c r="O274" s="214" t="s">
        <v>43</v>
      </c>
      <c r="P274" s="215"/>
      <c r="Q274" s="215"/>
      <c r="R274" s="215"/>
      <c r="S274" s="215"/>
      <c r="T274" s="215"/>
      <c r="U274" s="216"/>
      <c r="V274" s="43" t="s">
        <v>0</v>
      </c>
      <c r="W274" s="44">
        <f>IFERROR(SUMPRODUCT(W271:W272*H271:H272),"0")</f>
        <v>0</v>
      </c>
      <c r="X274" s="44">
        <f>IFERROR(SUMPRODUCT(X271:X272*H271:H272),"0")</f>
        <v>0</v>
      </c>
      <c r="Y274" s="43"/>
      <c r="Z274" s="68"/>
      <c r="AA274" s="68"/>
    </row>
    <row r="275" spans="1:67" ht="14.25" customHeight="1" x14ac:dyDescent="0.25">
      <c r="A275" s="245" t="s">
        <v>164</v>
      </c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67"/>
      <c r="AA275" s="67"/>
    </row>
    <row r="276" spans="1:67" ht="27" customHeight="1" x14ac:dyDescent="0.25">
      <c r="A276" s="64" t="s">
        <v>340</v>
      </c>
      <c r="B276" s="64" t="s">
        <v>341</v>
      </c>
      <c r="C276" s="37">
        <v>4301136028</v>
      </c>
      <c r="D276" s="210">
        <v>4640242180304</v>
      </c>
      <c r="E276" s="210"/>
      <c r="F276" s="63">
        <v>2.7</v>
      </c>
      <c r="G276" s="38">
        <v>1</v>
      </c>
      <c r="H276" s="63">
        <v>2.7</v>
      </c>
      <c r="I276" s="63">
        <v>2.8906000000000001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48" t="s">
        <v>342</v>
      </c>
      <c r="P276" s="212"/>
      <c r="Q276" s="212"/>
      <c r="R276" s="212"/>
      <c r="S276" s="213"/>
      <c r="T276" s="40" t="s">
        <v>49</v>
      </c>
      <c r="U276" s="40" t="s">
        <v>49</v>
      </c>
      <c r="V276" s="41" t="s">
        <v>42</v>
      </c>
      <c r="W276" s="59">
        <v>0</v>
      </c>
      <c r="X276" s="56">
        <f>IFERROR(IF(W276="","",W276),"")</f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0" t="s">
        <v>89</v>
      </c>
      <c r="BL276" s="83">
        <f>IFERROR(W276*I276,"0")</f>
        <v>0</v>
      </c>
      <c r="BM276" s="83">
        <f>IFERROR(X276*I276,"0")</f>
        <v>0</v>
      </c>
      <c r="BN276" s="83">
        <f>IFERROR(W276/J276,"0")</f>
        <v>0</v>
      </c>
      <c r="BO276" s="83">
        <f>IFERROR(X276/J276,"0")</f>
        <v>0</v>
      </c>
    </row>
    <row r="277" spans="1:67" ht="37.5" customHeight="1" x14ac:dyDescent="0.25">
      <c r="A277" s="64" t="s">
        <v>343</v>
      </c>
      <c r="B277" s="64" t="s">
        <v>344</v>
      </c>
      <c r="C277" s="37">
        <v>4301136027</v>
      </c>
      <c r="D277" s="210">
        <v>4640242180298</v>
      </c>
      <c r="E277" s="210"/>
      <c r="F277" s="63">
        <v>2.7</v>
      </c>
      <c r="G277" s="38">
        <v>1</v>
      </c>
      <c r="H277" s="63">
        <v>2.7</v>
      </c>
      <c r="I277" s="63">
        <v>2.8919999999999999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2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7" s="212"/>
      <c r="Q277" s="212"/>
      <c r="R277" s="212"/>
      <c r="S277" s="213"/>
      <c r="T277" s="40" t="s">
        <v>49</v>
      </c>
      <c r="U277" s="40" t="s">
        <v>49</v>
      </c>
      <c r="V277" s="41" t="s">
        <v>42</v>
      </c>
      <c r="W277" s="59">
        <v>0</v>
      </c>
      <c r="X277" s="56">
        <f>IFERROR(IF(W277="","",W277),"")</f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1" t="s">
        <v>89</v>
      </c>
      <c r="BL277" s="83">
        <f>IFERROR(W277*I277,"0")</f>
        <v>0</v>
      </c>
      <c r="BM277" s="83">
        <f>IFERROR(X277*I277,"0")</f>
        <v>0</v>
      </c>
      <c r="BN277" s="83">
        <f>IFERROR(W277/J277,"0")</f>
        <v>0</v>
      </c>
      <c r="BO277" s="83">
        <f>IFERROR(X277/J277,"0")</f>
        <v>0</v>
      </c>
    </row>
    <row r="278" spans="1:67" ht="27" customHeight="1" x14ac:dyDescent="0.25">
      <c r="A278" s="64" t="s">
        <v>345</v>
      </c>
      <c r="B278" s="64" t="s">
        <v>346</v>
      </c>
      <c r="C278" s="37">
        <v>4301136026</v>
      </c>
      <c r="D278" s="210">
        <v>4640242180236</v>
      </c>
      <c r="E278" s="210"/>
      <c r="F278" s="63">
        <v>5</v>
      </c>
      <c r="G278" s="38">
        <v>1</v>
      </c>
      <c r="H278" s="63">
        <v>5</v>
      </c>
      <c r="I278" s="63">
        <v>5.2350000000000003</v>
      </c>
      <c r="J278" s="38">
        <v>84</v>
      </c>
      <c r="K278" s="38" t="s">
        <v>84</v>
      </c>
      <c r="L278" s="39" t="s">
        <v>83</v>
      </c>
      <c r="M278" s="39"/>
      <c r="N278" s="38">
        <v>180</v>
      </c>
      <c r="O278" s="243" t="s">
        <v>347</v>
      </c>
      <c r="P278" s="212"/>
      <c r="Q278" s="212"/>
      <c r="R278" s="212"/>
      <c r="S278" s="213"/>
      <c r="T278" s="40" t="s">
        <v>49</v>
      </c>
      <c r="U278" s="40" t="s">
        <v>49</v>
      </c>
      <c r="V278" s="41" t="s">
        <v>42</v>
      </c>
      <c r="W278" s="59">
        <v>0</v>
      </c>
      <c r="X278" s="56">
        <f>IFERROR(IF(W278="","",W278),"")</f>
        <v>0</v>
      </c>
      <c r="Y278" s="42">
        <f>IFERROR(IF(W278="","",W278*0.0155),"")</f>
        <v>0</v>
      </c>
      <c r="Z278" s="69" t="s">
        <v>49</v>
      </c>
      <c r="AA278" s="70" t="s">
        <v>49</v>
      </c>
      <c r="AE278" s="83"/>
      <c r="BB278" s="182" t="s">
        <v>89</v>
      </c>
      <c r="BL278" s="83">
        <f>IFERROR(W278*I278,"0")</f>
        <v>0</v>
      </c>
      <c r="BM278" s="83">
        <f>IFERROR(X278*I278,"0")</f>
        <v>0</v>
      </c>
      <c r="BN278" s="83">
        <f>IFERROR(W278/J278,"0")</f>
        <v>0</v>
      </c>
      <c r="BO278" s="83">
        <f>IFERROR(X278/J278,"0")</f>
        <v>0</v>
      </c>
    </row>
    <row r="279" spans="1:67" ht="27" customHeight="1" x14ac:dyDescent="0.25">
      <c r="A279" s="64" t="s">
        <v>348</v>
      </c>
      <c r="B279" s="64" t="s">
        <v>349</v>
      </c>
      <c r="C279" s="37">
        <v>4301136029</v>
      </c>
      <c r="D279" s="210">
        <v>4640242180410</v>
      </c>
      <c r="E279" s="210"/>
      <c r="F279" s="63">
        <v>2.2400000000000002</v>
      </c>
      <c r="G279" s="38">
        <v>1</v>
      </c>
      <c r="H279" s="63">
        <v>2.2400000000000002</v>
      </c>
      <c r="I279" s="63">
        <v>2.4319999999999999</v>
      </c>
      <c r="J279" s="38">
        <v>126</v>
      </c>
      <c r="K279" s="38" t="s">
        <v>90</v>
      </c>
      <c r="L279" s="39" t="s">
        <v>83</v>
      </c>
      <c r="M279" s="39"/>
      <c r="N279" s="38">
        <v>180</v>
      </c>
      <c r="O279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9" s="212"/>
      <c r="Q279" s="212"/>
      <c r="R279" s="212"/>
      <c r="S279" s="213"/>
      <c r="T279" s="40" t="s">
        <v>49</v>
      </c>
      <c r="U279" s="40" t="s">
        <v>49</v>
      </c>
      <c r="V279" s="41" t="s">
        <v>42</v>
      </c>
      <c r="W279" s="59">
        <v>0</v>
      </c>
      <c r="X279" s="56">
        <f>IFERROR(IF(W279="","",W279),"")</f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3" t="s">
        <v>89</v>
      </c>
      <c r="BL279" s="83">
        <f>IFERROR(W279*I279,"0")</f>
        <v>0</v>
      </c>
      <c r="BM279" s="83">
        <f>IFERROR(X279*I279,"0")</f>
        <v>0</v>
      </c>
      <c r="BN279" s="83">
        <f>IFERROR(W279/J279,"0")</f>
        <v>0</v>
      </c>
      <c r="BO279" s="83">
        <f>IFERROR(X279/J279,"0")</f>
        <v>0</v>
      </c>
    </row>
    <row r="280" spans="1:67" x14ac:dyDescent="0.2">
      <c r="A280" s="217"/>
      <c r="B280" s="217"/>
      <c r="C280" s="217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8"/>
      <c r="O280" s="214" t="s">
        <v>43</v>
      </c>
      <c r="P280" s="215"/>
      <c r="Q280" s="215"/>
      <c r="R280" s="215"/>
      <c r="S280" s="215"/>
      <c r="T280" s="215"/>
      <c r="U280" s="216"/>
      <c r="V280" s="43" t="s">
        <v>42</v>
      </c>
      <c r="W280" s="44">
        <f>IFERROR(SUM(W276:W279),"0")</f>
        <v>0</v>
      </c>
      <c r="X280" s="44">
        <f>IFERROR(SUM(X276:X279),"0")</f>
        <v>0</v>
      </c>
      <c r="Y280" s="44">
        <f>IFERROR(IF(Y276="",0,Y276),"0")+IFERROR(IF(Y277="",0,Y277),"0")+IFERROR(IF(Y278="",0,Y278),"0")+IFERROR(IF(Y279="",0,Y279),"0")</f>
        <v>0</v>
      </c>
      <c r="Z280" s="68"/>
      <c r="AA280" s="68"/>
    </row>
    <row r="281" spans="1:67" x14ac:dyDescent="0.2">
      <c r="A281" s="217"/>
      <c r="B281" s="217"/>
      <c r="C281" s="217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8"/>
      <c r="O281" s="214" t="s">
        <v>43</v>
      </c>
      <c r="P281" s="215"/>
      <c r="Q281" s="215"/>
      <c r="R281" s="215"/>
      <c r="S281" s="215"/>
      <c r="T281" s="215"/>
      <c r="U281" s="216"/>
      <c r="V281" s="43" t="s">
        <v>0</v>
      </c>
      <c r="W281" s="44">
        <f>IFERROR(SUMPRODUCT(W276:W279*H276:H279),"0")</f>
        <v>0</v>
      </c>
      <c r="X281" s="44">
        <f>IFERROR(SUMPRODUCT(X276:X279*H276:H279),"0")</f>
        <v>0</v>
      </c>
      <c r="Y281" s="43"/>
      <c r="Z281" s="68"/>
      <c r="AA281" s="68"/>
    </row>
    <row r="282" spans="1:67" ht="14.25" customHeight="1" x14ac:dyDescent="0.25">
      <c r="A282" s="245" t="s">
        <v>142</v>
      </c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67"/>
      <c r="AA282" s="67"/>
    </row>
    <row r="283" spans="1:67" ht="27" customHeight="1" x14ac:dyDescent="0.25">
      <c r="A283" s="64" t="s">
        <v>350</v>
      </c>
      <c r="B283" s="64" t="s">
        <v>351</v>
      </c>
      <c r="C283" s="37">
        <v>4301135191</v>
      </c>
      <c r="D283" s="210">
        <v>4640242180373</v>
      </c>
      <c r="E283" s="210"/>
      <c r="F283" s="63">
        <v>3</v>
      </c>
      <c r="G283" s="38">
        <v>1</v>
      </c>
      <c r="H283" s="63">
        <v>3</v>
      </c>
      <c r="I283" s="63">
        <v>3.1920000000000002</v>
      </c>
      <c r="J283" s="38">
        <v>126</v>
      </c>
      <c r="K283" s="38" t="s">
        <v>90</v>
      </c>
      <c r="L283" s="39" t="s">
        <v>83</v>
      </c>
      <c r="M283" s="39"/>
      <c r="N283" s="38">
        <v>180</v>
      </c>
      <c r="O283" s="246" t="s">
        <v>352</v>
      </c>
      <c r="P283" s="212"/>
      <c r="Q283" s="212"/>
      <c r="R283" s="212"/>
      <c r="S283" s="21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ref="X283:X304" si="24">IFERROR(IF(W283="","",W283),"")</f>
        <v>0</v>
      </c>
      <c r="Y283" s="42">
        <f t="shared" ref="Y283:Y288" si="25">IFERROR(IF(W283="","",W283*0.00936),"")</f>
        <v>0</v>
      </c>
      <c r="Z283" s="69" t="s">
        <v>49</v>
      </c>
      <c r="AA283" s="70" t="s">
        <v>49</v>
      </c>
      <c r="AE283" s="83"/>
      <c r="BB283" s="184" t="s">
        <v>89</v>
      </c>
      <c r="BL283" s="83">
        <f t="shared" ref="BL283:BL304" si="26">IFERROR(W283*I283,"0")</f>
        <v>0</v>
      </c>
      <c r="BM283" s="83">
        <f t="shared" ref="BM283:BM304" si="27">IFERROR(X283*I283,"0")</f>
        <v>0</v>
      </c>
      <c r="BN283" s="83">
        <f t="shared" ref="BN283:BN304" si="28">IFERROR(W283/J283,"0")</f>
        <v>0</v>
      </c>
      <c r="BO283" s="83">
        <f t="shared" ref="BO283:BO304" si="29">IFERROR(X283/J283,"0")</f>
        <v>0</v>
      </c>
    </row>
    <row r="284" spans="1:67" ht="27" customHeight="1" x14ac:dyDescent="0.25">
      <c r="A284" s="64" t="s">
        <v>353</v>
      </c>
      <c r="B284" s="64" t="s">
        <v>354</v>
      </c>
      <c r="C284" s="37">
        <v>4301135195</v>
      </c>
      <c r="D284" s="210">
        <v>4640242180366</v>
      </c>
      <c r="E284" s="210"/>
      <c r="F284" s="63">
        <v>3.7</v>
      </c>
      <c r="G284" s="38">
        <v>1</v>
      </c>
      <c r="H284" s="63">
        <v>3.7</v>
      </c>
      <c r="I284" s="63">
        <v>3.8919999999999999</v>
      </c>
      <c r="J284" s="38">
        <v>126</v>
      </c>
      <c r="K284" s="38" t="s">
        <v>90</v>
      </c>
      <c r="L284" s="39" t="s">
        <v>83</v>
      </c>
      <c r="M284" s="39"/>
      <c r="N284" s="38">
        <v>180</v>
      </c>
      <c r="O284" s="238" t="s">
        <v>355</v>
      </c>
      <c r="P284" s="212"/>
      <c r="Q284" s="212"/>
      <c r="R284" s="212"/>
      <c r="S284" s="21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25"/>
        <v>0</v>
      </c>
      <c r="Z284" s="69" t="s">
        <v>49</v>
      </c>
      <c r="AA284" s="70" t="s">
        <v>49</v>
      </c>
      <c r="AE284" s="83"/>
      <c r="BB284" s="185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356</v>
      </c>
      <c r="B285" s="64" t="s">
        <v>357</v>
      </c>
      <c r="C285" s="37">
        <v>4301135188</v>
      </c>
      <c r="D285" s="210">
        <v>4640242180335</v>
      </c>
      <c r="E285" s="210"/>
      <c r="F285" s="63">
        <v>3.7</v>
      </c>
      <c r="G285" s="38">
        <v>1</v>
      </c>
      <c r="H285" s="63">
        <v>3.7</v>
      </c>
      <c r="I285" s="63">
        <v>3.8919999999999999</v>
      </c>
      <c r="J285" s="38">
        <v>126</v>
      </c>
      <c r="K285" s="38" t="s">
        <v>90</v>
      </c>
      <c r="L285" s="39" t="s">
        <v>83</v>
      </c>
      <c r="M285" s="39"/>
      <c r="N285" s="38">
        <v>180</v>
      </c>
      <c r="O285" s="239" t="s">
        <v>358</v>
      </c>
      <c r="P285" s="212"/>
      <c r="Q285" s="212"/>
      <c r="R285" s="212"/>
      <c r="S285" s="21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25"/>
        <v>0</v>
      </c>
      <c r="Z285" s="69" t="s">
        <v>49</v>
      </c>
      <c r="AA285" s="70" t="s">
        <v>49</v>
      </c>
      <c r="AE285" s="83"/>
      <c r="BB285" s="186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37.5" customHeight="1" x14ac:dyDescent="0.25">
      <c r="A286" s="64" t="s">
        <v>359</v>
      </c>
      <c r="B286" s="64" t="s">
        <v>360</v>
      </c>
      <c r="C286" s="37">
        <v>4301135189</v>
      </c>
      <c r="D286" s="210">
        <v>4640242180342</v>
      </c>
      <c r="E286" s="210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90</v>
      </c>
      <c r="L286" s="39" t="s">
        <v>83</v>
      </c>
      <c r="M286" s="39"/>
      <c r="N286" s="38">
        <v>180</v>
      </c>
      <c r="O286" s="24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6" s="212"/>
      <c r="Q286" s="212"/>
      <c r="R286" s="212"/>
      <c r="S286" s="21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25"/>
        <v>0</v>
      </c>
      <c r="Z286" s="69" t="s">
        <v>49</v>
      </c>
      <c r="AA286" s="70" t="s">
        <v>49</v>
      </c>
      <c r="AE286" s="83"/>
      <c r="BB286" s="187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37.5" customHeight="1" x14ac:dyDescent="0.25">
      <c r="A287" s="64" t="s">
        <v>361</v>
      </c>
      <c r="B287" s="64" t="s">
        <v>362</v>
      </c>
      <c r="C287" s="37">
        <v>4301135190</v>
      </c>
      <c r="D287" s="210">
        <v>4640242180359</v>
      </c>
      <c r="E287" s="210"/>
      <c r="F287" s="63">
        <v>3.7</v>
      </c>
      <c r="G287" s="38">
        <v>1</v>
      </c>
      <c r="H287" s="63">
        <v>3.7</v>
      </c>
      <c r="I287" s="63">
        <v>3.8919999999999999</v>
      </c>
      <c r="J287" s="38">
        <v>126</v>
      </c>
      <c r="K287" s="38" t="s">
        <v>90</v>
      </c>
      <c r="L287" s="39" t="s">
        <v>83</v>
      </c>
      <c r="M287" s="39"/>
      <c r="N287" s="38">
        <v>180</v>
      </c>
      <c r="O287" s="241" t="s">
        <v>363</v>
      </c>
      <c r="P287" s="212"/>
      <c r="Q287" s="212"/>
      <c r="R287" s="212"/>
      <c r="S287" s="21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25"/>
        <v>0</v>
      </c>
      <c r="Z287" s="69" t="s">
        <v>49</v>
      </c>
      <c r="AA287" s="70" t="s">
        <v>49</v>
      </c>
      <c r="AE287" s="83"/>
      <c r="BB287" s="188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37.5" customHeight="1" x14ac:dyDescent="0.25">
      <c r="A288" s="64" t="s">
        <v>364</v>
      </c>
      <c r="B288" s="64" t="s">
        <v>365</v>
      </c>
      <c r="C288" s="37">
        <v>4301135187</v>
      </c>
      <c r="D288" s="210">
        <v>4640242180328</v>
      </c>
      <c r="E288" s="210"/>
      <c r="F288" s="63">
        <v>3.5</v>
      </c>
      <c r="G288" s="38">
        <v>1</v>
      </c>
      <c r="H288" s="63">
        <v>3.5</v>
      </c>
      <c r="I288" s="63">
        <v>3.6920000000000002</v>
      </c>
      <c r="J288" s="38">
        <v>126</v>
      </c>
      <c r="K288" s="38" t="s">
        <v>90</v>
      </c>
      <c r="L288" s="39" t="s">
        <v>83</v>
      </c>
      <c r="M288" s="39"/>
      <c r="N288" s="38">
        <v>180</v>
      </c>
      <c r="O288" s="242" t="s">
        <v>366</v>
      </c>
      <c r="P288" s="212"/>
      <c r="Q288" s="212"/>
      <c r="R288" s="212"/>
      <c r="S288" s="21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25"/>
        <v>0</v>
      </c>
      <c r="Z288" s="69" t="s">
        <v>49</v>
      </c>
      <c r="AA288" s="70" t="s">
        <v>49</v>
      </c>
      <c r="AE288" s="83"/>
      <c r="BB288" s="189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367</v>
      </c>
      <c r="B289" s="64" t="s">
        <v>368</v>
      </c>
      <c r="C289" s="37">
        <v>4301135186</v>
      </c>
      <c r="D289" s="210">
        <v>4640242180311</v>
      </c>
      <c r="E289" s="210"/>
      <c r="F289" s="63">
        <v>5.5</v>
      </c>
      <c r="G289" s="38">
        <v>1</v>
      </c>
      <c r="H289" s="63">
        <v>5.5</v>
      </c>
      <c r="I289" s="63">
        <v>5.7350000000000003</v>
      </c>
      <c r="J289" s="38">
        <v>84</v>
      </c>
      <c r="K289" s="38" t="s">
        <v>84</v>
      </c>
      <c r="L289" s="39" t="s">
        <v>83</v>
      </c>
      <c r="M289" s="39"/>
      <c r="N289" s="38">
        <v>180</v>
      </c>
      <c r="O289" s="233" t="s">
        <v>369</v>
      </c>
      <c r="P289" s="212"/>
      <c r="Q289" s="212"/>
      <c r="R289" s="212"/>
      <c r="S289" s="21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83"/>
      <c r="BB289" s="190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370</v>
      </c>
      <c r="B290" s="64" t="s">
        <v>371</v>
      </c>
      <c r="C290" s="37">
        <v>4301135194</v>
      </c>
      <c r="D290" s="210">
        <v>4640242180380</v>
      </c>
      <c r="E290" s="210"/>
      <c r="F290" s="63">
        <v>1.8</v>
      </c>
      <c r="G290" s="38">
        <v>1</v>
      </c>
      <c r="H290" s="63">
        <v>1.8</v>
      </c>
      <c r="I290" s="63">
        <v>1.9119999999999999</v>
      </c>
      <c r="J290" s="38">
        <v>234</v>
      </c>
      <c r="K290" s="38" t="s">
        <v>138</v>
      </c>
      <c r="L290" s="39" t="s">
        <v>83</v>
      </c>
      <c r="M290" s="39"/>
      <c r="N290" s="38">
        <v>180</v>
      </c>
      <c r="O290" s="234" t="s">
        <v>372</v>
      </c>
      <c r="P290" s="212"/>
      <c r="Q290" s="212"/>
      <c r="R290" s="212"/>
      <c r="S290" s="213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IFERROR(IF(W290="","",W290*0.00502),"")</f>
        <v>0</v>
      </c>
      <c r="Z290" s="69" t="s">
        <v>49</v>
      </c>
      <c r="AA290" s="70" t="s">
        <v>49</v>
      </c>
      <c r="AE290" s="83"/>
      <c r="BB290" s="191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373</v>
      </c>
      <c r="B291" s="64" t="s">
        <v>374</v>
      </c>
      <c r="C291" s="37">
        <v>4301135192</v>
      </c>
      <c r="D291" s="210">
        <v>4640242180380</v>
      </c>
      <c r="E291" s="210"/>
      <c r="F291" s="63">
        <v>3.7</v>
      </c>
      <c r="G291" s="38">
        <v>1</v>
      </c>
      <c r="H291" s="63">
        <v>3.7</v>
      </c>
      <c r="I291" s="63">
        <v>3.8919999999999999</v>
      </c>
      <c r="J291" s="38">
        <v>126</v>
      </c>
      <c r="K291" s="38" t="s">
        <v>90</v>
      </c>
      <c r="L291" s="39" t="s">
        <v>83</v>
      </c>
      <c r="M291" s="39"/>
      <c r="N291" s="38">
        <v>180</v>
      </c>
      <c r="O291" s="235" t="s">
        <v>375</v>
      </c>
      <c r="P291" s="212"/>
      <c r="Q291" s="212"/>
      <c r="R291" s="212"/>
      <c r="S291" s="213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IFERROR(IF(W291="","",W291*0.00936),"")</f>
        <v>0</v>
      </c>
      <c r="Z291" s="69" t="s">
        <v>49</v>
      </c>
      <c r="AA291" s="70" t="s">
        <v>49</v>
      </c>
      <c r="AE291" s="83"/>
      <c r="BB291" s="192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376</v>
      </c>
      <c r="B292" s="64" t="s">
        <v>377</v>
      </c>
      <c r="C292" s="37">
        <v>4301135193</v>
      </c>
      <c r="D292" s="210">
        <v>4640242180403</v>
      </c>
      <c r="E292" s="210"/>
      <c r="F292" s="63">
        <v>3</v>
      </c>
      <c r="G292" s="38">
        <v>1</v>
      </c>
      <c r="H292" s="63">
        <v>3</v>
      </c>
      <c r="I292" s="63">
        <v>3.1920000000000002</v>
      </c>
      <c r="J292" s="38">
        <v>126</v>
      </c>
      <c r="K292" s="38" t="s">
        <v>90</v>
      </c>
      <c r="L292" s="39" t="s">
        <v>83</v>
      </c>
      <c r="M292" s="39"/>
      <c r="N292" s="38">
        <v>180</v>
      </c>
      <c r="O292" s="236" t="s">
        <v>378</v>
      </c>
      <c r="P292" s="212"/>
      <c r="Q292" s="212"/>
      <c r="R292" s="212"/>
      <c r="S292" s="213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IFERROR(IF(W292="","",W292*0.00936),"")</f>
        <v>0</v>
      </c>
      <c r="Z292" s="69" t="s">
        <v>49</v>
      </c>
      <c r="AA292" s="70" t="s">
        <v>49</v>
      </c>
      <c r="AE292" s="83"/>
      <c r="BB292" s="193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379</v>
      </c>
      <c r="B293" s="64" t="s">
        <v>380</v>
      </c>
      <c r="C293" s="37">
        <v>4301135304</v>
      </c>
      <c r="D293" s="210">
        <v>4640242181240</v>
      </c>
      <c r="E293" s="210"/>
      <c r="F293" s="63">
        <v>0.3</v>
      </c>
      <c r="G293" s="38">
        <v>9</v>
      </c>
      <c r="H293" s="63">
        <v>2.7</v>
      </c>
      <c r="I293" s="63">
        <v>2.8</v>
      </c>
      <c r="J293" s="38">
        <v>234</v>
      </c>
      <c r="K293" s="38" t="s">
        <v>138</v>
      </c>
      <c r="L293" s="39" t="s">
        <v>83</v>
      </c>
      <c r="M293" s="39"/>
      <c r="N293" s="38">
        <v>180</v>
      </c>
      <c r="O293" s="237" t="s">
        <v>381</v>
      </c>
      <c r="P293" s="212"/>
      <c r="Q293" s="212"/>
      <c r="R293" s="212"/>
      <c r="S293" s="213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ref="Y293:Y299" si="30">IFERROR(IF(W293="","",W293*0.00502),"")</f>
        <v>0</v>
      </c>
      <c r="Z293" s="69" t="s">
        <v>49</v>
      </c>
      <c r="AA293" s="70" t="s">
        <v>49</v>
      </c>
      <c r="AE293" s="83"/>
      <c r="BB293" s="194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382</v>
      </c>
      <c r="B294" s="64" t="s">
        <v>383</v>
      </c>
      <c r="C294" s="37">
        <v>4301135310</v>
      </c>
      <c r="D294" s="210">
        <v>4640242181318</v>
      </c>
      <c r="E294" s="210"/>
      <c r="F294" s="63">
        <v>0.3</v>
      </c>
      <c r="G294" s="38">
        <v>9</v>
      </c>
      <c r="H294" s="63">
        <v>2.7</v>
      </c>
      <c r="I294" s="63">
        <v>2.9079999999999999</v>
      </c>
      <c r="J294" s="38">
        <v>234</v>
      </c>
      <c r="K294" s="38" t="s">
        <v>138</v>
      </c>
      <c r="L294" s="39" t="s">
        <v>83</v>
      </c>
      <c r="M294" s="39"/>
      <c r="N294" s="38">
        <v>180</v>
      </c>
      <c r="O294" s="228" t="s">
        <v>384</v>
      </c>
      <c r="P294" s="212"/>
      <c r="Q294" s="212"/>
      <c r="R294" s="212"/>
      <c r="S294" s="213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195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385</v>
      </c>
      <c r="B295" s="64" t="s">
        <v>386</v>
      </c>
      <c r="C295" s="37">
        <v>4301135306</v>
      </c>
      <c r="D295" s="210">
        <v>4640242181578</v>
      </c>
      <c r="E295" s="210"/>
      <c r="F295" s="63">
        <v>0.3</v>
      </c>
      <c r="G295" s="38">
        <v>9</v>
      </c>
      <c r="H295" s="63">
        <v>2.7</v>
      </c>
      <c r="I295" s="63">
        <v>2.8450000000000002</v>
      </c>
      <c r="J295" s="38">
        <v>234</v>
      </c>
      <c r="K295" s="38" t="s">
        <v>138</v>
      </c>
      <c r="L295" s="39" t="s">
        <v>83</v>
      </c>
      <c r="M295" s="39"/>
      <c r="N295" s="38">
        <v>180</v>
      </c>
      <c r="O295" s="229" t="s">
        <v>387</v>
      </c>
      <c r="P295" s="212"/>
      <c r="Q295" s="212"/>
      <c r="R295" s="212"/>
      <c r="S295" s="213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 t="shared" si="30"/>
        <v>0</v>
      </c>
      <c r="Z295" s="69" t="s">
        <v>49</v>
      </c>
      <c r="AA295" s="70" t="s">
        <v>49</v>
      </c>
      <c r="AE295" s="83"/>
      <c r="BB295" s="196" t="s">
        <v>89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388</v>
      </c>
      <c r="B296" s="64" t="s">
        <v>389</v>
      </c>
      <c r="C296" s="37">
        <v>4301135305</v>
      </c>
      <c r="D296" s="210">
        <v>4640242181394</v>
      </c>
      <c r="E296" s="210"/>
      <c r="F296" s="63">
        <v>0.3</v>
      </c>
      <c r="G296" s="38">
        <v>9</v>
      </c>
      <c r="H296" s="63">
        <v>2.7</v>
      </c>
      <c r="I296" s="63">
        <v>2.8450000000000002</v>
      </c>
      <c r="J296" s="38">
        <v>234</v>
      </c>
      <c r="K296" s="38" t="s">
        <v>138</v>
      </c>
      <c r="L296" s="39" t="s">
        <v>83</v>
      </c>
      <c r="M296" s="39"/>
      <c r="N296" s="38">
        <v>180</v>
      </c>
      <c r="O296" s="230" t="s">
        <v>390</v>
      </c>
      <c r="P296" s="212"/>
      <c r="Q296" s="212"/>
      <c r="R296" s="212"/>
      <c r="S296" s="213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 t="shared" si="30"/>
        <v>0</v>
      </c>
      <c r="Z296" s="69" t="s">
        <v>49</v>
      </c>
      <c r="AA296" s="70" t="s">
        <v>49</v>
      </c>
      <c r="AE296" s="83"/>
      <c r="BB296" s="197" t="s">
        <v>89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391</v>
      </c>
      <c r="B297" s="64" t="s">
        <v>392</v>
      </c>
      <c r="C297" s="37">
        <v>4301135309</v>
      </c>
      <c r="D297" s="210">
        <v>4640242181332</v>
      </c>
      <c r="E297" s="210"/>
      <c r="F297" s="63">
        <v>0.3</v>
      </c>
      <c r="G297" s="38">
        <v>9</v>
      </c>
      <c r="H297" s="63">
        <v>2.7</v>
      </c>
      <c r="I297" s="63">
        <v>2.9079999999999999</v>
      </c>
      <c r="J297" s="38">
        <v>234</v>
      </c>
      <c r="K297" s="38" t="s">
        <v>138</v>
      </c>
      <c r="L297" s="39" t="s">
        <v>83</v>
      </c>
      <c r="M297" s="39"/>
      <c r="N297" s="38">
        <v>180</v>
      </c>
      <c r="O297" s="231" t="s">
        <v>393</v>
      </c>
      <c r="P297" s="212"/>
      <c r="Q297" s="212"/>
      <c r="R297" s="212"/>
      <c r="S297" s="213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 t="shared" si="30"/>
        <v>0</v>
      </c>
      <c r="Z297" s="69" t="s">
        <v>49</v>
      </c>
      <c r="AA297" s="70" t="s">
        <v>49</v>
      </c>
      <c r="AE297" s="83"/>
      <c r="BB297" s="198" t="s">
        <v>89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394</v>
      </c>
      <c r="B298" s="64" t="s">
        <v>395</v>
      </c>
      <c r="C298" s="37">
        <v>4301135308</v>
      </c>
      <c r="D298" s="210">
        <v>4640242181349</v>
      </c>
      <c r="E298" s="210"/>
      <c r="F298" s="63">
        <v>0.3</v>
      </c>
      <c r="G298" s="38">
        <v>9</v>
      </c>
      <c r="H298" s="63">
        <v>2.7</v>
      </c>
      <c r="I298" s="63">
        <v>2.9079999999999999</v>
      </c>
      <c r="J298" s="38">
        <v>234</v>
      </c>
      <c r="K298" s="38" t="s">
        <v>138</v>
      </c>
      <c r="L298" s="39" t="s">
        <v>83</v>
      </c>
      <c r="M298" s="39"/>
      <c r="N298" s="38">
        <v>180</v>
      </c>
      <c r="O298" s="232" t="s">
        <v>396</v>
      </c>
      <c r="P298" s="212"/>
      <c r="Q298" s="212"/>
      <c r="R298" s="212"/>
      <c r="S298" s="213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 t="shared" si="30"/>
        <v>0</v>
      </c>
      <c r="Z298" s="69" t="s">
        <v>49</v>
      </c>
      <c r="AA298" s="70" t="s">
        <v>49</v>
      </c>
      <c r="AE298" s="83"/>
      <c r="BB298" s="199" t="s">
        <v>89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397</v>
      </c>
      <c r="B299" s="64" t="s">
        <v>398</v>
      </c>
      <c r="C299" s="37">
        <v>4301135307</v>
      </c>
      <c r="D299" s="210">
        <v>4640242181370</v>
      </c>
      <c r="E299" s="210"/>
      <c r="F299" s="63">
        <v>0.3</v>
      </c>
      <c r="G299" s="38">
        <v>9</v>
      </c>
      <c r="H299" s="63">
        <v>2.7</v>
      </c>
      <c r="I299" s="63">
        <v>2.9079999999999999</v>
      </c>
      <c r="J299" s="38">
        <v>234</v>
      </c>
      <c r="K299" s="38" t="s">
        <v>138</v>
      </c>
      <c r="L299" s="39" t="s">
        <v>83</v>
      </c>
      <c r="M299" s="39"/>
      <c r="N299" s="38">
        <v>180</v>
      </c>
      <c r="O299" s="223" t="s">
        <v>399</v>
      </c>
      <c r="P299" s="212"/>
      <c r="Q299" s="212"/>
      <c r="R299" s="212"/>
      <c r="S299" s="213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 t="shared" si="30"/>
        <v>0</v>
      </c>
      <c r="Z299" s="69" t="s">
        <v>49</v>
      </c>
      <c r="AA299" s="70" t="s">
        <v>49</v>
      </c>
      <c r="AE299" s="83"/>
      <c r="BB299" s="200" t="s">
        <v>89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ht="27" customHeight="1" x14ac:dyDescent="0.25">
      <c r="A300" s="64" t="s">
        <v>400</v>
      </c>
      <c r="B300" s="64" t="s">
        <v>401</v>
      </c>
      <c r="C300" s="37">
        <v>4301135153</v>
      </c>
      <c r="D300" s="210">
        <v>4607111037480</v>
      </c>
      <c r="E300" s="210"/>
      <c r="F300" s="63">
        <v>1</v>
      </c>
      <c r="G300" s="38">
        <v>4</v>
      </c>
      <c r="H300" s="63">
        <v>4</v>
      </c>
      <c r="I300" s="63">
        <v>4.2724000000000002</v>
      </c>
      <c r="J300" s="38">
        <v>84</v>
      </c>
      <c r="K300" s="38" t="s">
        <v>84</v>
      </c>
      <c r="L300" s="39" t="s">
        <v>83</v>
      </c>
      <c r="M300" s="39"/>
      <c r="N300" s="38">
        <v>180</v>
      </c>
      <c r="O300" s="22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12"/>
      <c r="Q300" s="212"/>
      <c r="R300" s="212"/>
      <c r="S300" s="213"/>
      <c r="T300" s="40" t="s">
        <v>49</v>
      </c>
      <c r="U300" s="40" t="s">
        <v>49</v>
      </c>
      <c r="V300" s="41" t="s">
        <v>42</v>
      </c>
      <c r="W300" s="59">
        <v>0</v>
      </c>
      <c r="X300" s="56">
        <f t="shared" si="24"/>
        <v>0</v>
      </c>
      <c r="Y300" s="42">
        <f>IFERROR(IF(W300="","",W300*0.0155),"")</f>
        <v>0</v>
      </c>
      <c r="Z300" s="69" t="s">
        <v>49</v>
      </c>
      <c r="AA300" s="70" t="s">
        <v>49</v>
      </c>
      <c r="AE300" s="83"/>
      <c r="BB300" s="201" t="s">
        <v>89</v>
      </c>
      <c r="BL300" s="83">
        <f t="shared" si="26"/>
        <v>0</v>
      </c>
      <c r="BM300" s="83">
        <f t="shared" si="27"/>
        <v>0</v>
      </c>
      <c r="BN300" s="83">
        <f t="shared" si="28"/>
        <v>0</v>
      </c>
      <c r="BO300" s="83">
        <f t="shared" si="29"/>
        <v>0</v>
      </c>
    </row>
    <row r="301" spans="1:67" ht="27" customHeight="1" x14ac:dyDescent="0.25">
      <c r="A301" s="64" t="s">
        <v>400</v>
      </c>
      <c r="B301" s="64" t="s">
        <v>402</v>
      </c>
      <c r="C301" s="37">
        <v>4301135318</v>
      </c>
      <c r="D301" s="210">
        <v>4607111037480</v>
      </c>
      <c r="E301" s="210"/>
      <c r="F301" s="63">
        <v>1</v>
      </c>
      <c r="G301" s="38">
        <v>4</v>
      </c>
      <c r="H301" s="63">
        <v>4</v>
      </c>
      <c r="I301" s="63">
        <v>4.2724000000000002</v>
      </c>
      <c r="J301" s="38">
        <v>84</v>
      </c>
      <c r="K301" s="38" t="s">
        <v>84</v>
      </c>
      <c r="L301" s="39" t="s">
        <v>83</v>
      </c>
      <c r="M301" s="39"/>
      <c r="N301" s="38">
        <v>180</v>
      </c>
      <c r="O301" s="225" t="s">
        <v>403</v>
      </c>
      <c r="P301" s="212"/>
      <c r="Q301" s="212"/>
      <c r="R301" s="212"/>
      <c r="S301" s="213"/>
      <c r="T301" s="40" t="s">
        <v>49</v>
      </c>
      <c r="U301" s="40" t="s">
        <v>49</v>
      </c>
      <c r="V301" s="41" t="s">
        <v>42</v>
      </c>
      <c r="W301" s="59">
        <v>0</v>
      </c>
      <c r="X301" s="56">
        <f t="shared" si="24"/>
        <v>0</v>
      </c>
      <c r="Y301" s="42">
        <f>IFERROR(IF(W301="","",W301*0.0155),"")</f>
        <v>0</v>
      </c>
      <c r="Z301" s="69" t="s">
        <v>49</v>
      </c>
      <c r="AA301" s="70" t="s">
        <v>49</v>
      </c>
      <c r="AE301" s="83"/>
      <c r="BB301" s="202" t="s">
        <v>89</v>
      </c>
      <c r="BL301" s="83">
        <f t="shared" si="26"/>
        <v>0</v>
      </c>
      <c r="BM301" s="83">
        <f t="shared" si="27"/>
        <v>0</v>
      </c>
      <c r="BN301" s="83">
        <f t="shared" si="28"/>
        <v>0</v>
      </c>
      <c r="BO301" s="83">
        <f t="shared" si="29"/>
        <v>0</v>
      </c>
    </row>
    <row r="302" spans="1:67" ht="27" customHeight="1" x14ac:dyDescent="0.25">
      <c r="A302" s="64" t="s">
        <v>404</v>
      </c>
      <c r="B302" s="64" t="s">
        <v>405</v>
      </c>
      <c r="C302" s="37">
        <v>4301135152</v>
      </c>
      <c r="D302" s="210">
        <v>4607111037473</v>
      </c>
      <c r="E302" s="210"/>
      <c r="F302" s="63">
        <v>1</v>
      </c>
      <c r="G302" s="38">
        <v>4</v>
      </c>
      <c r="H302" s="63">
        <v>4</v>
      </c>
      <c r="I302" s="63">
        <v>4.2300000000000004</v>
      </c>
      <c r="J302" s="38">
        <v>84</v>
      </c>
      <c r="K302" s="38" t="s">
        <v>84</v>
      </c>
      <c r="L302" s="39" t="s">
        <v>83</v>
      </c>
      <c r="M302" s="39"/>
      <c r="N302" s="38">
        <v>180</v>
      </c>
      <c r="O302" s="22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12"/>
      <c r="Q302" s="212"/>
      <c r="R302" s="212"/>
      <c r="S302" s="213"/>
      <c r="T302" s="40" t="s">
        <v>49</v>
      </c>
      <c r="U302" s="40" t="s">
        <v>49</v>
      </c>
      <c r="V302" s="41" t="s">
        <v>42</v>
      </c>
      <c r="W302" s="59">
        <v>0</v>
      </c>
      <c r="X302" s="56">
        <f t="shared" si="24"/>
        <v>0</v>
      </c>
      <c r="Y302" s="42">
        <f>IFERROR(IF(W302="","",W302*0.0155),"")</f>
        <v>0</v>
      </c>
      <c r="Z302" s="69" t="s">
        <v>49</v>
      </c>
      <c r="AA302" s="70" t="s">
        <v>49</v>
      </c>
      <c r="AE302" s="83"/>
      <c r="BB302" s="203" t="s">
        <v>89</v>
      </c>
      <c r="BL302" s="83">
        <f t="shared" si="26"/>
        <v>0</v>
      </c>
      <c r="BM302" s="83">
        <f t="shared" si="27"/>
        <v>0</v>
      </c>
      <c r="BN302" s="83">
        <f t="shared" si="28"/>
        <v>0</v>
      </c>
      <c r="BO302" s="83">
        <f t="shared" si="29"/>
        <v>0</v>
      </c>
    </row>
    <row r="303" spans="1:67" ht="27" customHeight="1" x14ac:dyDescent="0.25">
      <c r="A303" s="64" t="s">
        <v>404</v>
      </c>
      <c r="B303" s="64" t="s">
        <v>406</v>
      </c>
      <c r="C303" s="37">
        <v>4301135319</v>
      </c>
      <c r="D303" s="210">
        <v>4607111037473</v>
      </c>
      <c r="E303" s="210"/>
      <c r="F303" s="63">
        <v>1</v>
      </c>
      <c r="G303" s="38">
        <v>4</v>
      </c>
      <c r="H303" s="63">
        <v>4</v>
      </c>
      <c r="I303" s="63">
        <v>4.2300000000000004</v>
      </c>
      <c r="J303" s="38">
        <v>84</v>
      </c>
      <c r="K303" s="38" t="s">
        <v>84</v>
      </c>
      <c r="L303" s="39" t="s">
        <v>83</v>
      </c>
      <c r="M303" s="39"/>
      <c r="N303" s="38">
        <v>180</v>
      </c>
      <c r="O303" s="227" t="s">
        <v>407</v>
      </c>
      <c r="P303" s="212"/>
      <c r="Q303" s="212"/>
      <c r="R303" s="212"/>
      <c r="S303" s="213"/>
      <c r="T303" s="40" t="s">
        <v>49</v>
      </c>
      <c r="U303" s="40" t="s">
        <v>49</v>
      </c>
      <c r="V303" s="41" t="s">
        <v>42</v>
      </c>
      <c r="W303" s="59">
        <v>0</v>
      </c>
      <c r="X303" s="56">
        <f t="shared" si="24"/>
        <v>0</v>
      </c>
      <c r="Y303" s="42">
        <f>IFERROR(IF(W303="","",W303*0.0155),"")</f>
        <v>0</v>
      </c>
      <c r="Z303" s="69" t="s">
        <v>49</v>
      </c>
      <c r="AA303" s="70" t="s">
        <v>49</v>
      </c>
      <c r="AE303" s="83"/>
      <c r="BB303" s="204" t="s">
        <v>89</v>
      </c>
      <c r="BL303" s="83">
        <f t="shared" si="26"/>
        <v>0</v>
      </c>
      <c r="BM303" s="83">
        <f t="shared" si="27"/>
        <v>0</v>
      </c>
      <c r="BN303" s="83">
        <f t="shared" si="28"/>
        <v>0</v>
      </c>
      <c r="BO303" s="83">
        <f t="shared" si="29"/>
        <v>0</v>
      </c>
    </row>
    <row r="304" spans="1:67" ht="27" customHeight="1" x14ac:dyDescent="0.25">
      <c r="A304" s="64" t="s">
        <v>408</v>
      </c>
      <c r="B304" s="64" t="s">
        <v>409</v>
      </c>
      <c r="C304" s="37">
        <v>4301135198</v>
      </c>
      <c r="D304" s="210">
        <v>4640242180663</v>
      </c>
      <c r="E304" s="210"/>
      <c r="F304" s="63">
        <v>0.9</v>
      </c>
      <c r="G304" s="38">
        <v>4</v>
      </c>
      <c r="H304" s="63">
        <v>3.6</v>
      </c>
      <c r="I304" s="63">
        <v>3.83</v>
      </c>
      <c r="J304" s="38">
        <v>84</v>
      </c>
      <c r="K304" s="38" t="s">
        <v>84</v>
      </c>
      <c r="L304" s="39" t="s">
        <v>83</v>
      </c>
      <c r="M304" s="39"/>
      <c r="N304" s="38">
        <v>180</v>
      </c>
      <c r="O304" s="211" t="s">
        <v>410</v>
      </c>
      <c r="P304" s="212"/>
      <c r="Q304" s="212"/>
      <c r="R304" s="212"/>
      <c r="S304" s="213"/>
      <c r="T304" s="40" t="s">
        <v>49</v>
      </c>
      <c r="U304" s="40" t="s">
        <v>49</v>
      </c>
      <c r="V304" s="41" t="s">
        <v>42</v>
      </c>
      <c r="W304" s="59">
        <v>0</v>
      </c>
      <c r="X304" s="56">
        <f t="shared" si="24"/>
        <v>0</v>
      </c>
      <c r="Y304" s="42">
        <f>IFERROR(IF(W304="","",W304*0.0155),"")</f>
        <v>0</v>
      </c>
      <c r="Z304" s="69" t="s">
        <v>49</v>
      </c>
      <c r="AA304" s="70" t="s">
        <v>49</v>
      </c>
      <c r="AE304" s="83"/>
      <c r="BB304" s="205" t="s">
        <v>89</v>
      </c>
      <c r="BL304" s="83">
        <f t="shared" si="26"/>
        <v>0</v>
      </c>
      <c r="BM304" s="83">
        <f t="shared" si="27"/>
        <v>0</v>
      </c>
      <c r="BN304" s="83">
        <f t="shared" si="28"/>
        <v>0</v>
      </c>
      <c r="BO304" s="83">
        <f t="shared" si="29"/>
        <v>0</v>
      </c>
    </row>
    <row r="305" spans="1:37" x14ac:dyDescent="0.2">
      <c r="A305" s="217"/>
      <c r="B305" s="217"/>
      <c r="C305" s="217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8"/>
      <c r="O305" s="214" t="s">
        <v>43</v>
      </c>
      <c r="P305" s="215"/>
      <c r="Q305" s="215"/>
      <c r="R305" s="215"/>
      <c r="S305" s="215"/>
      <c r="T305" s="215"/>
      <c r="U305" s="216"/>
      <c r="V305" s="43" t="s">
        <v>42</v>
      </c>
      <c r="W305" s="44">
        <f>IFERROR(SUM(W283:W304),"0")</f>
        <v>0</v>
      </c>
      <c r="X305" s="44">
        <f>IFERROR(SUM(X283:X304),"0")</f>
        <v>0</v>
      </c>
      <c r="Y305" s="44">
        <f>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</f>
        <v>0</v>
      </c>
      <c r="Z305" s="68"/>
      <c r="AA305" s="68"/>
    </row>
    <row r="306" spans="1:37" x14ac:dyDescent="0.2">
      <c r="A306" s="217"/>
      <c r="B306" s="217"/>
      <c r="C306" s="217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8"/>
      <c r="O306" s="214" t="s">
        <v>43</v>
      </c>
      <c r="P306" s="215"/>
      <c r="Q306" s="215"/>
      <c r="R306" s="215"/>
      <c r="S306" s="215"/>
      <c r="T306" s="215"/>
      <c r="U306" s="216"/>
      <c r="V306" s="43" t="s">
        <v>0</v>
      </c>
      <c r="W306" s="44">
        <f>IFERROR(SUMPRODUCT(W283:W304*H283:H304),"0")</f>
        <v>0</v>
      </c>
      <c r="X306" s="44">
        <f>IFERROR(SUMPRODUCT(X283:X304*H283:H304),"0")</f>
        <v>0</v>
      </c>
      <c r="Y306" s="43"/>
      <c r="Z306" s="68"/>
      <c r="AA306" s="68"/>
    </row>
    <row r="307" spans="1:37" ht="15" customHeight="1" x14ac:dyDescent="0.2">
      <c r="A307" s="217"/>
      <c r="B307" s="217"/>
      <c r="C307" s="217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22"/>
      <c r="O307" s="219" t="s">
        <v>36</v>
      </c>
      <c r="P307" s="220"/>
      <c r="Q307" s="220"/>
      <c r="R307" s="220"/>
      <c r="S307" s="220"/>
      <c r="T307" s="220"/>
      <c r="U307" s="221"/>
      <c r="V307" s="43" t="s">
        <v>0</v>
      </c>
      <c r="W307" s="44">
        <f>IFERROR(W24+W33+W41+W51+W61+W67+W72+W78+W88+W95+W104+W111+W116+W124+W129+W135+W140+W146+W151+W156+W161+W169+W174+W181+W186+W191+W196+W203+W210+W220+W228+W233+W239+W245+W251+W256+W264+W269+W274+W281+W306,"0")</f>
        <v>0</v>
      </c>
      <c r="X307" s="44">
        <f>IFERROR(X24+X33+X41+X51+X61+X67+X72+X78+X88+X95+X104+X111+X116+X124+X129+X135+X140+X146+X151+X156+X161+X169+X174+X181+X186+X191+X196+X203+X210+X220+X228+X233+X239+X245+X251+X256+X264+X269+X274+X281+X306,"0")</f>
        <v>0</v>
      </c>
      <c r="Y307" s="43"/>
      <c r="Z307" s="68"/>
      <c r="AA307" s="68"/>
    </row>
    <row r="308" spans="1:37" x14ac:dyDescent="0.2">
      <c r="A308" s="217"/>
      <c r="B308" s="217"/>
      <c r="C308" s="217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22"/>
      <c r="O308" s="219" t="s">
        <v>37</v>
      </c>
      <c r="P308" s="220"/>
      <c r="Q308" s="220"/>
      <c r="R308" s="220"/>
      <c r="S308" s="220"/>
      <c r="T308" s="220"/>
      <c r="U308" s="221"/>
      <c r="V308" s="43" t="s">
        <v>0</v>
      </c>
      <c r="W308" s="44">
        <f>IFERROR(SUM(BL22:BL304),"0")</f>
        <v>0</v>
      </c>
      <c r="X308" s="44">
        <f>IFERROR(SUM(BM22:BM304),"0")</f>
        <v>0</v>
      </c>
      <c r="Y308" s="43"/>
      <c r="Z308" s="68"/>
      <c r="AA308" s="68"/>
    </row>
    <row r="309" spans="1:37" x14ac:dyDescent="0.2">
      <c r="A309" s="217"/>
      <c r="B309" s="217"/>
      <c r="C309" s="217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22"/>
      <c r="O309" s="219" t="s">
        <v>38</v>
      </c>
      <c r="P309" s="220"/>
      <c r="Q309" s="220"/>
      <c r="R309" s="220"/>
      <c r="S309" s="220"/>
      <c r="T309" s="220"/>
      <c r="U309" s="221"/>
      <c r="V309" s="43" t="s">
        <v>23</v>
      </c>
      <c r="W309" s="45">
        <f>ROUNDUP(SUM(BN22:BN304),0)</f>
        <v>0</v>
      </c>
      <c r="X309" s="45">
        <f>ROUNDUP(SUM(BO22:BO304),0)</f>
        <v>0</v>
      </c>
      <c r="Y309" s="43"/>
      <c r="Z309" s="68"/>
      <c r="AA309" s="68"/>
    </row>
    <row r="310" spans="1:37" x14ac:dyDescent="0.2">
      <c r="A310" s="217"/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22"/>
      <c r="O310" s="219" t="s">
        <v>39</v>
      </c>
      <c r="P310" s="220"/>
      <c r="Q310" s="220"/>
      <c r="R310" s="220"/>
      <c r="S310" s="220"/>
      <c r="T310" s="220"/>
      <c r="U310" s="221"/>
      <c r="V310" s="43" t="s">
        <v>0</v>
      </c>
      <c r="W310" s="44">
        <f>GrossWeightTotal+PalletQtyTotal*25</f>
        <v>0</v>
      </c>
      <c r="X310" s="44">
        <f>GrossWeightTotalR+PalletQtyTotalR*25</f>
        <v>0</v>
      </c>
      <c r="Y310" s="43"/>
      <c r="Z310" s="68"/>
      <c r="AA310" s="68"/>
    </row>
    <row r="311" spans="1:37" x14ac:dyDescent="0.2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22"/>
      <c r="O311" s="219" t="s">
        <v>40</v>
      </c>
      <c r="P311" s="220"/>
      <c r="Q311" s="220"/>
      <c r="R311" s="220"/>
      <c r="S311" s="220"/>
      <c r="T311" s="220"/>
      <c r="U311" s="221"/>
      <c r="V311" s="43" t="s">
        <v>23</v>
      </c>
      <c r="W311" s="44">
        <f>IFERROR(W23+W32+W40+W50+W60+W66+W71+W77+W87+W94+W103+W110+W115+W123+W128+W134+W139+W145+W150+W155+W160+W168+W173+W180+W185+W190+W195+W202+W209+W219+W227+W232+W238+W244+W250+W255+W263+W268+W273+W280+W305,"0")</f>
        <v>0</v>
      </c>
      <c r="X311" s="44">
        <f>IFERROR(X23+X32+X40+X50+X60+X66+X71+X77+X87+X94+X103+X110+X115+X123+X128+X134+X139+X145+X150+X155+X160+X168+X173+X180+X185+X190+X195+X202+X209+X219+X227+X232+X238+X244+X250+X255+X263+X268+X273+X280+X305,"0")</f>
        <v>0</v>
      </c>
      <c r="Y311" s="43"/>
      <c r="Z311" s="68"/>
      <c r="AA311" s="68"/>
    </row>
    <row r="312" spans="1:37" ht="14.25" x14ac:dyDescent="0.2">
      <c r="A312" s="217"/>
      <c r="B312" s="217"/>
      <c r="C312" s="217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22"/>
      <c r="O312" s="219" t="s">
        <v>41</v>
      </c>
      <c r="P312" s="220"/>
      <c r="Q312" s="220"/>
      <c r="R312" s="220"/>
      <c r="S312" s="220"/>
      <c r="T312" s="220"/>
      <c r="U312" s="221"/>
      <c r="V312" s="46" t="s">
        <v>55</v>
      </c>
      <c r="W312" s="43"/>
      <c r="X312" s="43"/>
      <c r="Y312" s="43">
        <f>IFERROR(Y23+Y32+Y40+Y50+Y60+Y66+Y71+Y77+Y87+Y94+Y103+Y110+Y115+Y123+Y128+Y134+Y139+Y145+Y150+Y155+Y160+Y168+Y173+Y180+Y185+Y190+Y195+Y202+Y209+Y219+Y227+Y232+Y238+Y244+Y250+Y255+Y263+Y268+Y273+Y280+Y305,"0")</f>
        <v>0</v>
      </c>
      <c r="Z312" s="68"/>
      <c r="AA312" s="68"/>
    </row>
    <row r="313" spans="1:37" ht="13.5" thickBot="1" x14ac:dyDescent="0.25"/>
    <row r="314" spans="1:37" ht="27" thickTop="1" thickBot="1" x14ac:dyDescent="0.25">
      <c r="A314" s="47" t="s">
        <v>9</v>
      </c>
      <c r="B314" s="82" t="s">
        <v>79</v>
      </c>
      <c r="C314" s="206" t="s">
        <v>48</v>
      </c>
      <c r="D314" s="206" t="s">
        <v>48</v>
      </c>
      <c r="E314" s="206" t="s">
        <v>48</v>
      </c>
      <c r="F314" s="206" t="s">
        <v>48</v>
      </c>
      <c r="G314" s="206" t="s">
        <v>48</v>
      </c>
      <c r="H314" s="206" t="s">
        <v>48</v>
      </c>
      <c r="I314" s="206" t="s">
        <v>48</v>
      </c>
      <c r="J314" s="206" t="s">
        <v>48</v>
      </c>
      <c r="K314" s="206" t="s">
        <v>48</v>
      </c>
      <c r="L314" s="206" t="s">
        <v>48</v>
      </c>
      <c r="M314" s="207"/>
      <c r="N314" s="206" t="s">
        <v>48</v>
      </c>
      <c r="O314" s="206" t="s">
        <v>48</v>
      </c>
      <c r="P314" s="206" t="s">
        <v>48</v>
      </c>
      <c r="Q314" s="206" t="s">
        <v>48</v>
      </c>
      <c r="R314" s="206" t="s">
        <v>48</v>
      </c>
      <c r="S314" s="206" t="s">
        <v>48</v>
      </c>
      <c r="T314" s="206" t="s">
        <v>215</v>
      </c>
      <c r="U314" s="206" t="s">
        <v>215</v>
      </c>
      <c r="V314" s="206" t="s">
        <v>215</v>
      </c>
      <c r="W314" s="206" t="s">
        <v>248</v>
      </c>
      <c r="X314" s="206" t="s">
        <v>248</v>
      </c>
      <c r="Y314" s="206" t="s">
        <v>248</v>
      </c>
      <c r="Z314" s="206" t="s">
        <v>248</v>
      </c>
      <c r="AA314" s="206" t="s">
        <v>265</v>
      </c>
      <c r="AB314" s="206" t="s">
        <v>265</v>
      </c>
      <c r="AC314" s="206" t="s">
        <v>265</v>
      </c>
      <c r="AD314" s="206" t="s">
        <v>265</v>
      </c>
      <c r="AE314" s="206" t="s">
        <v>265</v>
      </c>
      <c r="AF314" s="206" t="s">
        <v>265</v>
      </c>
      <c r="AG314" s="82" t="s">
        <v>308</v>
      </c>
      <c r="AH314" s="206" t="s">
        <v>312</v>
      </c>
      <c r="AI314" s="206" t="s">
        <v>312</v>
      </c>
      <c r="AJ314" s="206" t="s">
        <v>319</v>
      </c>
      <c r="AK314" s="206" t="s">
        <v>319</v>
      </c>
    </row>
    <row r="315" spans="1:37" ht="14.25" customHeight="1" thickTop="1" x14ac:dyDescent="0.2">
      <c r="A315" s="208" t="s">
        <v>10</v>
      </c>
      <c r="B315" s="206" t="s">
        <v>79</v>
      </c>
      <c r="C315" s="206" t="s">
        <v>85</v>
      </c>
      <c r="D315" s="206" t="s">
        <v>97</v>
      </c>
      <c r="E315" s="206" t="s">
        <v>107</v>
      </c>
      <c r="F315" s="206" t="s">
        <v>122</v>
      </c>
      <c r="G315" s="206" t="s">
        <v>135</v>
      </c>
      <c r="H315" s="206" t="s">
        <v>141</v>
      </c>
      <c r="I315" s="206" t="s">
        <v>145</v>
      </c>
      <c r="J315" s="206" t="s">
        <v>151</v>
      </c>
      <c r="K315" s="206" t="s">
        <v>164</v>
      </c>
      <c r="L315" s="206" t="s">
        <v>171</v>
      </c>
      <c r="M315" s="1"/>
      <c r="N315" s="206" t="s">
        <v>182</v>
      </c>
      <c r="O315" s="206" t="s">
        <v>188</v>
      </c>
      <c r="P315" s="206" t="s">
        <v>191</v>
      </c>
      <c r="Q315" s="206" t="s">
        <v>201</v>
      </c>
      <c r="R315" s="206" t="s">
        <v>204</v>
      </c>
      <c r="S315" s="206" t="s">
        <v>212</v>
      </c>
      <c r="T315" s="206" t="s">
        <v>216</v>
      </c>
      <c r="U315" s="206" t="s">
        <v>228</v>
      </c>
      <c r="V315" s="206" t="s">
        <v>231</v>
      </c>
      <c r="W315" s="206" t="s">
        <v>249</v>
      </c>
      <c r="X315" s="206" t="s">
        <v>254</v>
      </c>
      <c r="Y315" s="206" t="s">
        <v>248</v>
      </c>
      <c r="Z315" s="206" t="s">
        <v>262</v>
      </c>
      <c r="AA315" s="206" t="s">
        <v>266</v>
      </c>
      <c r="AB315" s="206" t="s">
        <v>271</v>
      </c>
      <c r="AC315" s="206" t="s">
        <v>278</v>
      </c>
      <c r="AD315" s="206" t="s">
        <v>291</v>
      </c>
      <c r="AE315" s="206" t="s">
        <v>300</v>
      </c>
      <c r="AF315" s="206" t="s">
        <v>303</v>
      </c>
      <c r="AG315" s="206" t="s">
        <v>309</v>
      </c>
      <c r="AH315" s="206" t="s">
        <v>313</v>
      </c>
      <c r="AI315" s="206" t="s">
        <v>316</v>
      </c>
      <c r="AJ315" s="206" t="s">
        <v>320</v>
      </c>
      <c r="AK315" s="206" t="s">
        <v>330</v>
      </c>
    </row>
    <row r="316" spans="1:37" ht="13.5" thickBot="1" x14ac:dyDescent="0.25">
      <c r="A316" s="209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1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</row>
    <row r="317" spans="1:37" ht="18" thickTop="1" thickBot="1" x14ac:dyDescent="0.25">
      <c r="A317" s="47" t="s">
        <v>13</v>
      </c>
      <c r="B317" s="53">
        <f>IFERROR(W22*H22,"0")</f>
        <v>0</v>
      </c>
      <c r="C317" s="53">
        <f>IFERROR(W28*H28,"0")+IFERROR(W29*H29,"0")+IFERROR(W30*H30,"0")+IFERROR(W31*H31,"0")</f>
        <v>0</v>
      </c>
      <c r="D317" s="53">
        <f>IFERROR(W36*H36,"0")+IFERROR(W37*H37,"0")+IFERROR(W38*H38,"0")+IFERROR(W39*H39,"0")</f>
        <v>0</v>
      </c>
      <c r="E317" s="53">
        <f>IFERROR(W44*H44,"0")+IFERROR(W45*H45,"0")+IFERROR(W46*H46,"0")+IFERROR(W47*H47,"0")+IFERROR(W48*H48,"0")+IFERROR(W49*H49,"0")</f>
        <v>0</v>
      </c>
      <c r="F317" s="53">
        <f>IFERROR(W54*H54,"0")+IFERROR(W55*H55,"0")+IFERROR(W56*H56,"0")+IFERROR(W57*H57,"0")+IFERROR(W58*H58,"0")+IFERROR(W59*H59,"0")</f>
        <v>0</v>
      </c>
      <c r="G317" s="53">
        <f>IFERROR(W64*H64,"0")+IFERROR(W65*H65,"0")</f>
        <v>0</v>
      </c>
      <c r="H317" s="53">
        <f>IFERROR(W70*H70,"0")</f>
        <v>0</v>
      </c>
      <c r="I317" s="53">
        <f>IFERROR(W75*H75,"0")+IFERROR(W76*H76,"0")</f>
        <v>0</v>
      </c>
      <c r="J317" s="53">
        <f>IFERROR(W81*H81,"0")+IFERROR(W82*H82,"0")+IFERROR(W83*H83,"0")+IFERROR(W84*H84,"0")+IFERROR(W85*H85,"0")+IFERROR(W86*H86,"0")</f>
        <v>0</v>
      </c>
      <c r="K317" s="53">
        <f>IFERROR(W91*H91,"0")+IFERROR(W92*H92,"0")+IFERROR(W93*H93,"0")</f>
        <v>0</v>
      </c>
      <c r="L317" s="53">
        <f>IFERROR(W98*H98,"0")+IFERROR(W99*H99,"0")+IFERROR(W100*H100,"0")+IFERROR(W101*H101,"0")+IFERROR(W102*H102,"0")</f>
        <v>0</v>
      </c>
      <c r="M317" s="1"/>
      <c r="N317" s="53">
        <f>IFERROR(W107*H107,"0")+IFERROR(W108*H108,"0")+IFERROR(W109*H109,"0")</f>
        <v>0</v>
      </c>
      <c r="O317" s="53">
        <f>IFERROR(W114*H114,"0")</f>
        <v>0</v>
      </c>
      <c r="P317" s="53">
        <f>IFERROR(W119*H119,"0")+IFERROR(W120*H120,"0")+IFERROR(W121*H121,"0")+IFERROR(W122*H122,"0")</f>
        <v>0</v>
      </c>
      <c r="Q317" s="53">
        <f>IFERROR(W127*H127,"0")</f>
        <v>0</v>
      </c>
      <c r="R317" s="53">
        <f>IFERROR(W132*H132,"0")+IFERROR(W133*H133,"0")</f>
        <v>0</v>
      </c>
      <c r="S317" s="53">
        <f>IFERROR(W138*H138,"0")</f>
        <v>0</v>
      </c>
      <c r="T317" s="53">
        <f>IFERROR(W144*H144,"0")+IFERROR(W148*H148,"0")+IFERROR(W149*H149,"0")+IFERROR(W153*H153,"0")+IFERROR(W154*H154,"0")</f>
        <v>0</v>
      </c>
      <c r="U317" s="53">
        <f>IFERROR(W159*H159,"0")</f>
        <v>0</v>
      </c>
      <c r="V317" s="53">
        <f>IFERROR(W164*H164,"0")+IFERROR(W165*H165,"0")+IFERROR(W166*H166,"0")+IFERROR(W167*H167,"0")+IFERROR(W171*H171,"0")+IFERROR(W172*H172,"0")</f>
        <v>0</v>
      </c>
      <c r="W317" s="53">
        <f>IFERROR(W178*H178,"0")+IFERROR(W179*H179,"0")</f>
        <v>0</v>
      </c>
      <c r="X317" s="53">
        <f>IFERROR(W184*H184,"0")</f>
        <v>0</v>
      </c>
      <c r="Y317" s="53">
        <f>IFERROR(W189*H189,"0")</f>
        <v>0</v>
      </c>
      <c r="Z317" s="53">
        <f>IFERROR(W194*H194,"0")</f>
        <v>0</v>
      </c>
      <c r="AA317" s="53">
        <f>IFERROR(W200*H200,"0")+IFERROR(W201*H201,"0")</f>
        <v>0</v>
      </c>
      <c r="AB317" s="53">
        <f>IFERROR(W206*H206,"0")+IFERROR(W207*H207,"0")+IFERROR(W208*H208,"0")</f>
        <v>0</v>
      </c>
      <c r="AC317" s="53">
        <f>IFERROR(W213*H213,"0")+IFERROR(W214*H214,"0")+IFERROR(W215*H215,"0")+IFERROR(W216*H216,"0")+IFERROR(W217*H217,"0")+IFERROR(W218*H218,"0")</f>
        <v>0</v>
      </c>
      <c r="AD317" s="53">
        <f>IFERROR(W223*H223,"0")+IFERROR(W224*H224,"0")+IFERROR(W225*H225,"0")+IFERROR(W226*H226,"0")</f>
        <v>0</v>
      </c>
      <c r="AE317" s="53">
        <f>IFERROR(W231*H231,"0")</f>
        <v>0</v>
      </c>
      <c r="AF317" s="53">
        <f>IFERROR(W236*H236,"0")+IFERROR(W237*H237,"0")</f>
        <v>0</v>
      </c>
      <c r="AG317" s="53">
        <f>IFERROR(W243*H243,"0")</f>
        <v>0</v>
      </c>
      <c r="AH317" s="53">
        <f>IFERROR(W249*H249,"0")</f>
        <v>0</v>
      </c>
      <c r="AI317" s="53">
        <f>IFERROR(W254*H254,"0")</f>
        <v>0</v>
      </c>
      <c r="AJ317" s="53">
        <f>IFERROR(W260*H260,"0")+IFERROR(W261*H261,"0")+IFERROR(W262*H262,"0")</f>
        <v>0</v>
      </c>
      <c r="AK317" s="53">
        <f>IFERROR(W267*H267,"0")+IFERROR(W271*H271,"0")+IFERROR(W272*H272,"0")+IFERROR(W276*H276,"0")+IFERROR(W277*H277,"0")+IFERROR(W278*H278,"0")+IFERROR(W279*H279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</f>
        <v>0</v>
      </c>
    </row>
    <row r="318" spans="1:37" ht="13.5" thickTop="1" x14ac:dyDescent="0.2">
      <c r="C318" s="1"/>
    </row>
    <row r="319" spans="1:37" ht="19.5" customHeight="1" x14ac:dyDescent="0.2">
      <c r="A319" s="71" t="s">
        <v>65</v>
      </c>
      <c r="B319" s="71" t="s">
        <v>66</v>
      </c>
      <c r="C319" s="71" t="s">
        <v>68</v>
      </c>
    </row>
    <row r="320" spans="1:37" x14ac:dyDescent="0.2">
      <c r="A320" s="72">
        <f>SUMPRODUCT(--(BB:BB="ЗПФ"),--(V:V="кор"),H:H,X:X)+SUMPRODUCT(--(BB:BB="ЗПФ"),--(V:V="кг"),X:X)</f>
        <v>0</v>
      </c>
      <c r="B320" s="73">
        <f>SUMPRODUCT(--(BB:BB="ПГП"),--(V:V="кор"),H:H,X:X)+SUMPRODUCT(--(BB:BB="ПГП"),--(V:V="кг"),X:X)</f>
        <v>0</v>
      </c>
      <c r="C320" s="73">
        <f>SUMPRODUCT(--(BB:BB="КИЗ"),--(V:V="кор"),H:H,X:X)+SUMPRODUCT(--(BB:BB="КИЗ"),--(V:V="кг"),X:X)</f>
        <v>0</v>
      </c>
    </row>
  </sheetData>
  <sheetProtection algorithmName="SHA-512" hashValue="cpDC9mv5fHTkVkWVq1ckvwpIC1JXGqPCvuYS16j4KyhnwyJic11CY3c+6FlUg4xNQDC5ytCJmx5F6xiqcDygmQ==" saltValue="o4EJk8Hy4gofHb7zsIVbN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6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D109:E109"/>
    <mergeCell ref="O109:S109"/>
    <mergeCell ref="O110:U110"/>
    <mergeCell ref="A110:N111"/>
    <mergeCell ref="O111:U111"/>
    <mergeCell ref="A112:Y112"/>
    <mergeCell ref="A113:Y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A126:Y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O145:U145"/>
    <mergeCell ref="A145:N146"/>
    <mergeCell ref="O146:U146"/>
    <mergeCell ref="A147:Y147"/>
    <mergeCell ref="D148:E148"/>
    <mergeCell ref="O148:S148"/>
    <mergeCell ref="D149:E149"/>
    <mergeCell ref="O149:S149"/>
    <mergeCell ref="O150:U150"/>
    <mergeCell ref="A150:N151"/>
    <mergeCell ref="O151:U151"/>
    <mergeCell ref="A152:Y152"/>
    <mergeCell ref="D153:E153"/>
    <mergeCell ref="O153:S153"/>
    <mergeCell ref="D154:E154"/>
    <mergeCell ref="O154:S154"/>
    <mergeCell ref="O155:U155"/>
    <mergeCell ref="A155:N156"/>
    <mergeCell ref="O156:U156"/>
    <mergeCell ref="A157:Y157"/>
    <mergeCell ref="A158:Y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D171:E171"/>
    <mergeCell ref="O171:S171"/>
    <mergeCell ref="D172:E172"/>
    <mergeCell ref="O172:S172"/>
    <mergeCell ref="O173:U173"/>
    <mergeCell ref="A173:N174"/>
    <mergeCell ref="O174:U174"/>
    <mergeCell ref="A175:Y175"/>
    <mergeCell ref="A176:Y176"/>
    <mergeCell ref="A177:Y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O185:U185"/>
    <mergeCell ref="A185:N186"/>
    <mergeCell ref="O186:U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O195:U195"/>
    <mergeCell ref="A195:N196"/>
    <mergeCell ref="O196:U196"/>
    <mergeCell ref="A197:Y197"/>
    <mergeCell ref="A198:Y198"/>
    <mergeCell ref="A199:Y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O219:U219"/>
    <mergeCell ref="A219:N220"/>
    <mergeCell ref="O220:U220"/>
    <mergeCell ref="A221:Y221"/>
    <mergeCell ref="A222:Y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A248:Y248"/>
    <mergeCell ref="D249:E249"/>
    <mergeCell ref="O249:S249"/>
    <mergeCell ref="O250:U250"/>
    <mergeCell ref="A250:N251"/>
    <mergeCell ref="O251:U251"/>
    <mergeCell ref="A252:Y252"/>
    <mergeCell ref="A253:Y253"/>
    <mergeCell ref="D254:E254"/>
    <mergeCell ref="O254:S254"/>
    <mergeCell ref="O255:U255"/>
    <mergeCell ref="A255:N256"/>
    <mergeCell ref="O256:U256"/>
    <mergeCell ref="A257:Y257"/>
    <mergeCell ref="A258:Y258"/>
    <mergeCell ref="A259:Y259"/>
    <mergeCell ref="D260:E260"/>
    <mergeCell ref="O260:S260"/>
    <mergeCell ref="D261:E261"/>
    <mergeCell ref="O261:S261"/>
    <mergeCell ref="D262:E262"/>
    <mergeCell ref="O262:S262"/>
    <mergeCell ref="O263:U263"/>
    <mergeCell ref="A263:N264"/>
    <mergeCell ref="O264:U264"/>
    <mergeCell ref="A265:Y265"/>
    <mergeCell ref="A266:Y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O273:U273"/>
    <mergeCell ref="A273:N274"/>
    <mergeCell ref="O274:U274"/>
    <mergeCell ref="A275:Y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D304:E304"/>
    <mergeCell ref="O304:S304"/>
    <mergeCell ref="O305:U305"/>
    <mergeCell ref="A305:N306"/>
    <mergeCell ref="O306:U306"/>
    <mergeCell ref="O307:U307"/>
    <mergeCell ref="A307:N312"/>
    <mergeCell ref="O308:U308"/>
    <mergeCell ref="O309:U309"/>
    <mergeCell ref="O310:U310"/>
    <mergeCell ref="O311:U311"/>
    <mergeCell ref="O312:U312"/>
    <mergeCell ref="C314:S314"/>
    <mergeCell ref="T314:V314"/>
    <mergeCell ref="W314:Z314"/>
    <mergeCell ref="AA314:AF314"/>
    <mergeCell ref="AH314:AI314"/>
    <mergeCell ref="AJ314:AK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N315:N316"/>
    <mergeCell ref="O315:O316"/>
    <mergeCell ref="P315:P316"/>
    <mergeCell ref="Q315:Q316"/>
    <mergeCell ref="R315:R316"/>
    <mergeCell ref="S315:S316"/>
    <mergeCell ref="T315:T316"/>
    <mergeCell ref="U315:U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  <mergeCell ref="AE315:AE316"/>
    <mergeCell ref="AF315:AF316"/>
    <mergeCell ref="AG315:AG316"/>
    <mergeCell ref="AH315:AH316"/>
    <mergeCell ref="AI315:AI316"/>
    <mergeCell ref="AJ315:AJ316"/>
    <mergeCell ref="AK315:AK31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9"/>
    </row>
    <row r="3" spans="2:8" x14ac:dyDescent="0.2">
      <c r="B3" s="54" t="s">
        <v>412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414</v>
      </c>
      <c r="C6" s="54" t="s">
        <v>415</v>
      </c>
      <c r="D6" s="54" t="s">
        <v>416</v>
      </c>
      <c r="E6" s="54" t="s">
        <v>49</v>
      </c>
    </row>
    <row r="7" spans="2:8" x14ac:dyDescent="0.2">
      <c r="B7" s="54" t="s">
        <v>417</v>
      </c>
      <c r="C7" s="54" t="s">
        <v>418</v>
      </c>
      <c r="D7" s="54" t="s">
        <v>419</v>
      </c>
      <c r="E7" s="54" t="s">
        <v>49</v>
      </c>
    </row>
    <row r="8" spans="2:8" x14ac:dyDescent="0.2">
      <c r="B8" s="54" t="s">
        <v>420</v>
      </c>
      <c r="C8" s="54" t="s">
        <v>421</v>
      </c>
      <c r="D8" s="54" t="s">
        <v>422</v>
      </c>
      <c r="E8" s="54" t="s">
        <v>49</v>
      </c>
    </row>
    <row r="9" spans="2:8" x14ac:dyDescent="0.2">
      <c r="B9" s="54" t="s">
        <v>423</v>
      </c>
      <c r="C9" s="54" t="s">
        <v>424</v>
      </c>
      <c r="D9" s="54" t="s">
        <v>425</v>
      </c>
      <c r="E9" s="54" t="s">
        <v>49</v>
      </c>
    </row>
    <row r="11" spans="2:8" x14ac:dyDescent="0.2">
      <c r="B11" s="54" t="s">
        <v>426</v>
      </c>
      <c r="C11" s="54" t="s">
        <v>415</v>
      </c>
      <c r="D11" s="54" t="s">
        <v>49</v>
      </c>
      <c r="E11" s="54" t="s">
        <v>49</v>
      </c>
    </row>
    <row r="13" spans="2:8" x14ac:dyDescent="0.2">
      <c r="B13" s="54" t="s">
        <v>427</v>
      </c>
      <c r="C13" s="54" t="s">
        <v>418</v>
      </c>
      <c r="D13" s="54" t="s">
        <v>49</v>
      </c>
      <c r="E13" s="54" t="s">
        <v>49</v>
      </c>
    </row>
    <row r="15" spans="2:8" x14ac:dyDescent="0.2">
      <c r="B15" s="54" t="s">
        <v>428</v>
      </c>
      <c r="C15" s="54" t="s">
        <v>421</v>
      </c>
      <c r="D15" s="54" t="s">
        <v>49</v>
      </c>
      <c r="E15" s="54" t="s">
        <v>49</v>
      </c>
    </row>
    <row r="17" spans="2:5" x14ac:dyDescent="0.2">
      <c r="B17" s="54" t="s">
        <v>429</v>
      </c>
      <c r="C17" s="54" t="s">
        <v>424</v>
      </c>
      <c r="D17" s="54" t="s">
        <v>49</v>
      </c>
      <c r="E17" s="54" t="s">
        <v>49</v>
      </c>
    </row>
    <row r="19" spans="2:5" x14ac:dyDescent="0.2">
      <c r="B19" s="54" t="s">
        <v>430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431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432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433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434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435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440</v>
      </c>
      <c r="C29" s="54" t="s">
        <v>49</v>
      </c>
      <c r="D29" s="54" t="s">
        <v>49</v>
      </c>
      <c r="E29" s="54" t="s">
        <v>49</v>
      </c>
    </row>
  </sheetData>
  <sheetProtection algorithmName="SHA-512" hashValue="j9svuYeXP64hdZcPvvi5XT9BEi6JEh7EyVoJcjde0BctuMZmJN3FaZ3dc1mdsbSUKeg8ByL3MnvLwAULM0nZWQ==" saltValue="Aje9/kqF4lOkOaxvKOhJ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536</vt:i4>
      </vt:variant>
    </vt:vector>
  </HeadingPairs>
  <TitlesOfParts>
    <vt:vector size="5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2024-06-03T06:07:26Z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