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9DB7698-C59C-4444-86E9-09888ED1CF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2" l="1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L309" i="2"/>
  <c r="K309" i="2"/>
  <c r="J309" i="2"/>
  <c r="I309" i="2"/>
  <c r="H309" i="2"/>
  <c r="G309" i="2"/>
  <c r="F309" i="2"/>
  <c r="E309" i="2"/>
  <c r="D309" i="2"/>
  <c r="C309" i="2"/>
  <c r="B309" i="2"/>
  <c r="W301" i="2"/>
  <c r="W300" i="2"/>
  <c r="W302" i="2" s="1"/>
  <c r="W298" i="2"/>
  <c r="W297" i="2"/>
  <c r="Y296" i="2"/>
  <c r="X296" i="2"/>
  <c r="Y295" i="2"/>
  <c r="X295" i="2"/>
  <c r="Y294" i="2"/>
  <c r="X294" i="2"/>
  <c r="Y293" i="2"/>
  <c r="X293" i="2"/>
  <c r="Y292" i="2"/>
  <c r="X292" i="2"/>
  <c r="Y291" i="2"/>
  <c r="X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282" i="2"/>
  <c r="X282" i="2"/>
  <c r="Y281" i="2"/>
  <c r="X281" i="2"/>
  <c r="Y280" i="2"/>
  <c r="X280" i="2"/>
  <c r="O280" i="2"/>
  <c r="Y279" i="2"/>
  <c r="X279" i="2"/>
  <c r="Y278" i="2"/>
  <c r="X278" i="2"/>
  <c r="Y277" i="2"/>
  <c r="X277" i="2"/>
  <c r="X297" i="2" s="1"/>
  <c r="W275" i="2"/>
  <c r="W274" i="2"/>
  <c r="Y273" i="2"/>
  <c r="X273" i="2"/>
  <c r="O273" i="2"/>
  <c r="Y272" i="2"/>
  <c r="X272" i="2"/>
  <c r="Y271" i="2"/>
  <c r="Y274" i="2" s="1"/>
  <c r="X271" i="2"/>
  <c r="O271" i="2"/>
  <c r="Y270" i="2"/>
  <c r="X270" i="2"/>
  <c r="X275" i="2" s="1"/>
  <c r="W268" i="2"/>
  <c r="W267" i="2"/>
  <c r="Y266" i="2"/>
  <c r="X266" i="2"/>
  <c r="Y265" i="2"/>
  <c r="Y267" i="2" s="1"/>
  <c r="X265" i="2"/>
  <c r="X267" i="2" s="1"/>
  <c r="W263" i="2"/>
  <c r="X262" i="2"/>
  <c r="W262" i="2"/>
  <c r="Y261" i="2"/>
  <c r="Y262" i="2" s="1"/>
  <c r="X261" i="2"/>
  <c r="X263" i="2" s="1"/>
  <c r="W258" i="2"/>
  <c r="W257" i="2"/>
  <c r="Y256" i="2"/>
  <c r="X256" i="2"/>
  <c r="Y255" i="2"/>
  <c r="X255" i="2"/>
  <c r="Y254" i="2"/>
  <c r="Y257" i="2" s="1"/>
  <c r="X254" i="2"/>
  <c r="X257" i="2" s="1"/>
  <c r="W250" i="2"/>
  <c r="W249" i="2"/>
  <c r="Y248" i="2"/>
  <c r="Y249" i="2" s="1"/>
  <c r="X248" i="2"/>
  <c r="X250" i="2" s="1"/>
  <c r="O248" i="2"/>
  <c r="W245" i="2"/>
  <c r="W244" i="2"/>
  <c r="Y243" i="2"/>
  <c r="Y244" i="2" s="1"/>
  <c r="X243" i="2"/>
  <c r="X244" i="2" s="1"/>
  <c r="O243" i="2"/>
  <c r="W239" i="2"/>
  <c r="W238" i="2"/>
  <c r="Y237" i="2"/>
  <c r="Y238" i="2" s="1"/>
  <c r="X237" i="2"/>
  <c r="X239" i="2" s="1"/>
  <c r="O237" i="2"/>
  <c r="W233" i="2"/>
  <c r="W232" i="2"/>
  <c r="Y231" i="2"/>
  <c r="X231" i="2"/>
  <c r="O231" i="2"/>
  <c r="Y230" i="2"/>
  <c r="X230" i="2"/>
  <c r="X233" i="2" s="1"/>
  <c r="O230" i="2"/>
  <c r="W227" i="2"/>
  <c r="Y226" i="2"/>
  <c r="W226" i="2"/>
  <c r="Y225" i="2"/>
  <c r="X225" i="2"/>
  <c r="X226" i="2" s="1"/>
  <c r="O225" i="2"/>
  <c r="W222" i="2"/>
  <c r="W221" i="2"/>
  <c r="Y220" i="2"/>
  <c r="X220" i="2"/>
  <c r="O220" i="2"/>
  <c r="Y219" i="2"/>
  <c r="X219" i="2"/>
  <c r="O219" i="2"/>
  <c r="Y218" i="2"/>
  <c r="X218" i="2"/>
  <c r="X222" i="2" s="1"/>
  <c r="O218" i="2"/>
  <c r="Y217" i="2"/>
  <c r="Y221" i="2" s="1"/>
  <c r="X217" i="2"/>
  <c r="O217" i="2"/>
  <c r="W214" i="2"/>
  <c r="W213" i="2"/>
  <c r="Y212" i="2"/>
  <c r="X212" i="2"/>
  <c r="O212" i="2"/>
  <c r="Y211" i="2"/>
  <c r="X211" i="2"/>
  <c r="O211" i="2"/>
  <c r="Y210" i="2"/>
  <c r="X210" i="2"/>
  <c r="O210" i="2"/>
  <c r="Y209" i="2"/>
  <c r="X209" i="2"/>
  <c r="O209" i="2"/>
  <c r="Y208" i="2"/>
  <c r="X208" i="2"/>
  <c r="O208" i="2"/>
  <c r="Y207" i="2"/>
  <c r="Y213" i="2" s="1"/>
  <c r="X207" i="2"/>
  <c r="O207" i="2"/>
  <c r="W204" i="2"/>
  <c r="W203" i="2"/>
  <c r="Y202" i="2"/>
  <c r="X202" i="2"/>
  <c r="O202" i="2"/>
  <c r="Y201" i="2"/>
  <c r="Y203" i="2" s="1"/>
  <c r="X201" i="2"/>
  <c r="O201" i="2"/>
  <c r="Y200" i="2"/>
  <c r="X200" i="2"/>
  <c r="X204" i="2" s="1"/>
  <c r="O200" i="2"/>
  <c r="W197" i="2"/>
  <c r="W196" i="2"/>
  <c r="Y195" i="2"/>
  <c r="X195" i="2"/>
  <c r="O195" i="2"/>
  <c r="Y194" i="2"/>
  <c r="X194" i="2"/>
  <c r="X196" i="2" s="1"/>
  <c r="O194" i="2"/>
  <c r="W190" i="2"/>
  <c r="W189" i="2"/>
  <c r="Y188" i="2"/>
  <c r="Y189" i="2" s="1"/>
  <c r="X188" i="2"/>
  <c r="X190" i="2" s="1"/>
  <c r="O188" i="2"/>
  <c r="W185" i="2"/>
  <c r="W184" i="2"/>
  <c r="Y183" i="2"/>
  <c r="Y184" i="2" s="1"/>
  <c r="X183" i="2"/>
  <c r="X184" i="2" s="1"/>
  <c r="O183" i="2"/>
  <c r="W180" i="2"/>
  <c r="W179" i="2"/>
  <c r="Y178" i="2"/>
  <c r="Y179" i="2" s="1"/>
  <c r="X178" i="2"/>
  <c r="X180" i="2" s="1"/>
  <c r="O178" i="2"/>
  <c r="W175" i="2"/>
  <c r="W174" i="2"/>
  <c r="Y173" i="2"/>
  <c r="X173" i="2"/>
  <c r="Y172" i="2"/>
  <c r="Y174" i="2" s="1"/>
  <c r="X172" i="2"/>
  <c r="X175" i="2" s="1"/>
  <c r="W168" i="2"/>
  <c r="W167" i="2"/>
  <c r="Y166" i="2"/>
  <c r="X166" i="2"/>
  <c r="X168" i="2" s="1"/>
  <c r="O166" i="2"/>
  <c r="Y165" i="2"/>
  <c r="X165" i="2"/>
  <c r="O165" i="2"/>
  <c r="W163" i="2"/>
  <c r="W162" i="2"/>
  <c r="Y161" i="2"/>
  <c r="X161" i="2"/>
  <c r="Y160" i="2"/>
  <c r="X160" i="2"/>
  <c r="O160" i="2"/>
  <c r="Y159" i="2"/>
  <c r="X159" i="2"/>
  <c r="Y158" i="2"/>
  <c r="Y162" i="2" s="1"/>
  <c r="X158" i="2"/>
  <c r="W155" i="2"/>
  <c r="Y154" i="2"/>
  <c r="W154" i="2"/>
  <c r="Y153" i="2"/>
  <c r="X153" i="2"/>
  <c r="X154" i="2" s="1"/>
  <c r="O153" i="2"/>
  <c r="W150" i="2"/>
  <c r="Y149" i="2"/>
  <c r="W149" i="2"/>
  <c r="Y148" i="2"/>
  <c r="X148" i="2"/>
  <c r="X149" i="2" s="1"/>
  <c r="W146" i="2"/>
  <c r="W145" i="2"/>
  <c r="Y144" i="2"/>
  <c r="Y145" i="2" s="1"/>
  <c r="X144" i="2"/>
  <c r="X146" i="2" s="1"/>
  <c r="O144" i="2"/>
  <c r="X140" i="2"/>
  <c r="W140" i="2"/>
  <c r="X139" i="2"/>
  <c r="W139" i="2"/>
  <c r="Y138" i="2"/>
  <c r="Y139" i="2" s="1"/>
  <c r="X138" i="2"/>
  <c r="O138" i="2"/>
  <c r="W135" i="2"/>
  <c r="W134" i="2"/>
  <c r="Y133" i="2"/>
  <c r="X133" i="2"/>
  <c r="O133" i="2"/>
  <c r="Y132" i="2"/>
  <c r="Y134" i="2" s="1"/>
  <c r="X132" i="2"/>
  <c r="O132" i="2"/>
  <c r="W129" i="2"/>
  <c r="X128" i="2"/>
  <c r="W128" i="2"/>
  <c r="Y127" i="2"/>
  <c r="Y128" i="2" s="1"/>
  <c r="X127" i="2"/>
  <c r="X129" i="2" s="1"/>
  <c r="O127" i="2"/>
  <c r="W124" i="2"/>
  <c r="W123" i="2"/>
  <c r="Y122" i="2"/>
  <c r="X122" i="2"/>
  <c r="O122" i="2"/>
  <c r="Y121" i="2"/>
  <c r="X121" i="2"/>
  <c r="O121" i="2"/>
  <c r="Y120" i="2"/>
  <c r="X120" i="2"/>
  <c r="X124" i="2" s="1"/>
  <c r="O120" i="2"/>
  <c r="Y119" i="2"/>
  <c r="Y123" i="2" s="1"/>
  <c r="X119" i="2"/>
  <c r="O119" i="2"/>
  <c r="W116" i="2"/>
  <c r="Y115" i="2"/>
  <c r="W115" i="2"/>
  <c r="Y114" i="2"/>
  <c r="X114" i="2"/>
  <c r="X116" i="2" s="1"/>
  <c r="O114" i="2"/>
  <c r="W111" i="2"/>
  <c r="W110" i="2"/>
  <c r="Y109" i="2"/>
  <c r="X109" i="2"/>
  <c r="O109" i="2"/>
  <c r="Y108" i="2"/>
  <c r="X108" i="2"/>
  <c r="O108" i="2"/>
  <c r="Y107" i="2"/>
  <c r="X107" i="2"/>
  <c r="O107" i="2"/>
  <c r="Y106" i="2"/>
  <c r="X106" i="2"/>
  <c r="X110" i="2" s="1"/>
  <c r="O106" i="2"/>
  <c r="W103" i="2"/>
  <c r="W102" i="2"/>
  <c r="Y101" i="2"/>
  <c r="X101" i="2"/>
  <c r="O101" i="2"/>
  <c r="Y100" i="2"/>
  <c r="X100" i="2"/>
  <c r="O100" i="2"/>
  <c r="Y99" i="2"/>
  <c r="X99" i="2"/>
  <c r="O99" i="2"/>
  <c r="Y98" i="2"/>
  <c r="X98" i="2"/>
  <c r="X102" i="2" s="1"/>
  <c r="O98" i="2"/>
  <c r="W95" i="2"/>
  <c r="W94" i="2"/>
  <c r="Y93" i="2"/>
  <c r="X93" i="2"/>
  <c r="O93" i="2"/>
  <c r="Y92" i="2"/>
  <c r="X92" i="2"/>
  <c r="X94" i="2" s="1"/>
  <c r="O92" i="2"/>
  <c r="Y91" i="2"/>
  <c r="X91" i="2"/>
  <c r="O91" i="2"/>
  <c r="W88" i="2"/>
  <c r="W87" i="2"/>
  <c r="Y86" i="2"/>
  <c r="X86" i="2"/>
  <c r="O86" i="2"/>
  <c r="Y85" i="2"/>
  <c r="X85" i="2"/>
  <c r="O85" i="2"/>
  <c r="Y84" i="2"/>
  <c r="X84" i="2"/>
  <c r="O84" i="2"/>
  <c r="Y83" i="2"/>
  <c r="X83" i="2"/>
  <c r="O83" i="2"/>
  <c r="Y82" i="2"/>
  <c r="X82" i="2"/>
  <c r="X88" i="2" s="1"/>
  <c r="O82" i="2"/>
  <c r="Y81" i="2"/>
  <c r="Y87" i="2" s="1"/>
  <c r="X81" i="2"/>
  <c r="O81" i="2"/>
  <c r="W78" i="2"/>
  <c r="W77" i="2"/>
  <c r="Y76" i="2"/>
  <c r="X76" i="2"/>
  <c r="O76" i="2"/>
  <c r="Y75" i="2"/>
  <c r="Y77" i="2" s="1"/>
  <c r="X75" i="2"/>
  <c r="O75" i="2"/>
  <c r="Y74" i="2"/>
  <c r="X74" i="2"/>
  <c r="X78" i="2" s="1"/>
  <c r="O74" i="2"/>
  <c r="W71" i="2"/>
  <c r="W70" i="2"/>
  <c r="Y69" i="2"/>
  <c r="Y70" i="2" s="1"/>
  <c r="X69" i="2"/>
  <c r="X71" i="2" s="1"/>
  <c r="O69" i="2"/>
  <c r="W66" i="2"/>
  <c r="W65" i="2"/>
  <c r="Y64" i="2"/>
  <c r="X64" i="2"/>
  <c r="O64" i="2"/>
  <c r="Y63" i="2"/>
  <c r="Y65" i="2" s="1"/>
  <c r="X63" i="2"/>
  <c r="O63" i="2"/>
  <c r="W60" i="2"/>
  <c r="W59" i="2"/>
  <c r="Y58" i="2"/>
  <c r="X58" i="2"/>
  <c r="O58" i="2"/>
  <c r="Y57" i="2"/>
  <c r="X57" i="2"/>
  <c r="O57" i="2"/>
  <c r="Y56" i="2"/>
  <c r="X56" i="2"/>
  <c r="O56" i="2"/>
  <c r="Y55" i="2"/>
  <c r="X55" i="2"/>
  <c r="O55" i="2"/>
  <c r="Y54" i="2"/>
  <c r="Y59" i="2" s="1"/>
  <c r="X54" i="2"/>
  <c r="O54" i="2"/>
  <c r="Y53" i="2"/>
  <c r="X53" i="2"/>
  <c r="X59" i="2" s="1"/>
  <c r="O53" i="2"/>
  <c r="W50" i="2"/>
  <c r="W49" i="2"/>
  <c r="Y48" i="2"/>
  <c r="X48" i="2"/>
  <c r="O48" i="2"/>
  <c r="Y47" i="2"/>
  <c r="X47" i="2"/>
  <c r="O47" i="2"/>
  <c r="Y46" i="2"/>
  <c r="X46" i="2"/>
  <c r="X50" i="2" s="1"/>
  <c r="O46" i="2"/>
  <c r="Y45" i="2"/>
  <c r="X45" i="2"/>
  <c r="Y44" i="2"/>
  <c r="X44" i="2"/>
  <c r="W41" i="2"/>
  <c r="W40" i="2"/>
  <c r="Y39" i="2"/>
  <c r="X39" i="2"/>
  <c r="O39" i="2"/>
  <c r="Y38" i="2"/>
  <c r="X38" i="2"/>
  <c r="O38" i="2"/>
  <c r="Y37" i="2"/>
  <c r="X37" i="2"/>
  <c r="Y36" i="2"/>
  <c r="Y40" i="2" s="1"/>
  <c r="X36" i="2"/>
  <c r="O36" i="2"/>
  <c r="W33" i="2"/>
  <c r="W32" i="2"/>
  <c r="Y31" i="2"/>
  <c r="X31" i="2"/>
  <c r="O31" i="2"/>
  <c r="Y30" i="2"/>
  <c r="X30" i="2"/>
  <c r="O30" i="2"/>
  <c r="Y29" i="2"/>
  <c r="X29" i="2"/>
  <c r="O29" i="2"/>
  <c r="Y28" i="2"/>
  <c r="Y32" i="2" s="1"/>
  <c r="X28" i="2"/>
  <c r="O28" i="2"/>
  <c r="W24" i="2"/>
  <c r="X23" i="2"/>
  <c r="W23" i="2"/>
  <c r="Y22" i="2"/>
  <c r="Y23" i="2" s="1"/>
  <c r="X22" i="2"/>
  <c r="O22" i="2"/>
  <c r="H10" i="2"/>
  <c r="A9" i="2"/>
  <c r="J9" i="2" s="1"/>
  <c r="D7" i="2"/>
  <c r="P6" i="2"/>
  <c r="O2" i="2"/>
  <c r="Y49" i="2" l="1"/>
  <c r="X150" i="2"/>
  <c r="X155" i="2"/>
  <c r="X185" i="2"/>
  <c r="X227" i="2"/>
  <c r="X245" i="2"/>
  <c r="X301" i="2"/>
  <c r="W303" i="2"/>
  <c r="X24" i="2"/>
  <c r="X33" i="2"/>
  <c r="W299" i="2"/>
  <c r="X41" i="2"/>
  <c r="X49" i="2"/>
  <c r="X60" i="2"/>
  <c r="X66" i="2"/>
  <c r="X87" i="2"/>
  <c r="X95" i="2"/>
  <c r="Y94" i="2"/>
  <c r="Y102" i="2"/>
  <c r="Y110" i="2"/>
  <c r="X111" i="2"/>
  <c r="X115" i="2"/>
  <c r="X123" i="2"/>
  <c r="X135" i="2"/>
  <c r="X134" i="2"/>
  <c r="X162" i="2"/>
  <c r="X167" i="2"/>
  <c r="Y167" i="2"/>
  <c r="X179" i="2"/>
  <c r="Y196" i="2"/>
  <c r="X197" i="2"/>
  <c r="X203" i="2"/>
  <c r="X214" i="2"/>
  <c r="X221" i="2"/>
  <c r="Y232" i="2"/>
  <c r="X238" i="2"/>
  <c r="X258" i="2"/>
  <c r="X268" i="2"/>
  <c r="X274" i="2"/>
  <c r="Y297" i="2"/>
  <c r="X298" i="2"/>
  <c r="Y304" i="2"/>
  <c r="X32" i="2"/>
  <c r="X163" i="2"/>
  <c r="X103" i="2"/>
  <c r="X40" i="2"/>
  <c r="X70" i="2"/>
  <c r="X145" i="2"/>
  <c r="X300" i="2"/>
  <c r="X302" i="2" s="1"/>
  <c r="F10" i="2"/>
  <c r="X77" i="2"/>
  <c r="X174" i="2"/>
  <c r="X189" i="2"/>
  <c r="X213" i="2"/>
  <c r="X232" i="2"/>
  <c r="X249" i="2"/>
  <c r="X65" i="2"/>
  <c r="F9" i="2"/>
  <c r="H9" i="2"/>
  <c r="A10" i="2"/>
  <c r="X299" i="2" l="1"/>
  <c r="X303" i="2"/>
  <c r="C312" i="2"/>
  <c r="B312" i="2"/>
  <c r="A312" i="2"/>
</calcChain>
</file>

<file path=xl/sharedStrings.xml><?xml version="1.0" encoding="utf-8"?>
<sst xmlns="http://schemas.openxmlformats.org/spreadsheetml/2006/main" count="1665" uniqueCount="428">
  <si>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</si>
  <si>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</si>
  <si>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</si>
  <si>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</si>
  <si>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</si>
  <si>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</si>
  <si>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</si>
  <si>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</si>
  <si>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</si>
  <si>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</si>
  <si>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</si>
  <si>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</si>
  <si>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</si>
  <si>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</si>
  <si>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</si>
  <si>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</si>
  <si>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</si>
  <si>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</si>
  <si>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</si>
  <si>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</si>
  <si>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</si>
  <si>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</si>
  <si>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</si>
  <si>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</si>
  <si>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</si>
  <si>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</si>
  <si>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</si>
  <si>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</si>
  <si>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</si>
  <si>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</si>
  <si>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</si>
  <si>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</si>
  <si>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</si>
  <si>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</si>
  <si>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</si>
  <si>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</si>
  <si>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</si>
  <si>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</si>
  <si>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</si>
  <si>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</si>
  <si>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</si>
  <si>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</si>
  <si>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</si>
  <si>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</si>
  <si>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</si>
  <si>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</si>
  <si>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</si>
  <si>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</si>
  <si>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</si>
  <si>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</si>
  <si>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</si>
  <si>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</si>
  <si>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</si>
  <si>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</si>
  <si>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</si>
  <si>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</si>
  <si>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</si>
  <si>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</si>
  <si>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</si>
  <si>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</si>
  <si>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</si>
  <si>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</si>
  <si>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</si>
  <si>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</si>
  <si>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</si>
  <si>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</si>
  <si>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</si>
  <si>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</si>
  <si>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</si>
  <si>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</si>
  <si>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</si>
  <si>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</si>
  <si>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08.05.2024</t>
  </si>
  <si>
    <t>04.05.2024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</si>
  <si>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</si>
  <si>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</si>
  <si>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</si>
  <si>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</si>
  <si>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</si>
  <si>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</si>
  <si>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</si>
  <si>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</si>
  <si>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</si>
  <si>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</si>
  <si>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</si>
  <si>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</si>
  <si>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</si>
  <si>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</si>
  <si>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</si>
  <si>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</si>
  <si>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</si>
  <si>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</si>
  <si>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</si>
  <si>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</si>
  <si>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</si>
  <si>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</si>
  <si>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</si>
  <si>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</si>
  <si>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</si>
  <si>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</si>
  <si>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</si>
  <si>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</si>
  <si>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</si>
  <si>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</si>
  <si>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</si>
  <si>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</si>
  <si>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</si>
  <si>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</si>
  <si>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</si>
  <si>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</si>
  <si>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</si>
  <si>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</si>
  <si>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</si>
  <si>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</si>
  <si>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«Чебупай сладкая клубника» ф/в 0,2 ТМ «Горячая штучка»</t>
  </si>
  <si>
    <t>Новинка</t>
  </si>
  <si>
    <t>10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</si>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</sst>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9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12"/>
  <sheetViews>
    <sheetView showGridLines="0" tabSelected="1" zoomScaleNormal="100" zoomScaleSheetLayoutView="100" workbookViewId="0">
      <selection activeCell="D6" sqref="D6:L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201" t="s">
        <v>29</v>
      </c>
      <c r="E1" s="201"/>
      <c r="F1" s="201"/>
      <c r="G1" s="14" t="s">
        <v>71</v>
      </c>
      <c r="H1" s="201" t="s">
        <v>50</v>
      </c>
      <c r="I1" s="201"/>
      <c r="J1" s="201"/>
      <c r="K1" s="201"/>
      <c r="L1" s="201"/>
      <c r="M1" s="201"/>
      <c r="N1" s="201"/>
      <c r="O1" s="201"/>
      <c r="P1" s="201"/>
      <c r="Q1" s="202" t="s">
        <v>72</v>
      </c>
      <c r="R1" s="203"/>
      <c r="S1" s="203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73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2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4"/>
      <c r="Q2" s="204"/>
      <c r="R2" s="204"/>
      <c r="S2" s="204"/>
      <c r="T2" s="204"/>
      <c r="U2" s="204"/>
      <c r="V2" s="204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204"/>
      <c r="P3" s="204"/>
      <c r="Q3" s="204"/>
      <c r="R3" s="204"/>
      <c r="S3" s="204"/>
      <c r="T3" s="204"/>
      <c r="U3" s="204"/>
      <c r="V3" s="204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205" t="s">
        <v>8</v>
      </c>
      <c r="B5" s="205"/>
      <c r="C5" s="205"/>
      <c r="D5" s="206"/>
      <c r="E5" s="206"/>
      <c r="F5" s="207" t="s">
        <v>14</v>
      </c>
      <c r="G5" s="207"/>
      <c r="H5" s="206"/>
      <c r="I5" s="206"/>
      <c r="J5" s="206"/>
      <c r="K5" s="206"/>
      <c r="L5" s="206"/>
      <c r="M5" s="77"/>
      <c r="O5" s="27" t="s">
        <v>4</v>
      </c>
      <c r="P5" s="208">
        <v>45420</v>
      </c>
      <c r="Q5" s="208"/>
      <c r="S5" s="209" t="s">
        <v>3</v>
      </c>
      <c r="T5" s="210"/>
      <c r="U5" s="211" t="s">
        <v>414</v>
      </c>
      <c r="V5" s="212"/>
      <c r="AA5" s="60"/>
      <c r="AB5" s="60"/>
      <c r="AC5" s="60"/>
    </row>
    <row r="6" spans="1:30" s="17" customFormat="1" ht="24" customHeight="1" x14ac:dyDescent="0.2">
      <c r="A6" s="205" t="s">
        <v>1</v>
      </c>
      <c r="B6" s="205"/>
      <c r="C6" s="205"/>
      <c r="D6" s="213" t="s">
        <v>80</v>
      </c>
      <c r="E6" s="213"/>
      <c r="F6" s="213"/>
      <c r="G6" s="213"/>
      <c r="H6" s="213"/>
      <c r="I6" s="213"/>
      <c r="J6" s="213"/>
      <c r="K6" s="213"/>
      <c r="L6" s="213"/>
      <c r="M6" s="78"/>
      <c r="O6" s="27" t="s">
        <v>30</v>
      </c>
      <c r="P6" s="214" t="str">
        <f>IF(P5=0," ",CHOOSE(WEEKDAY(P5,2),"Понедельник","Вторник","Среда","Четверг","Пятница","Суббота","Воскресенье"))</f>
        <v>Среда</v>
      </c>
      <c r="Q6" s="214"/>
      <c r="S6" s="215" t="s">
        <v>5</v>
      </c>
      <c r="T6" s="216"/>
      <c r="U6" s="217" t="s">
        <v>74</v>
      </c>
      <c r="V6" s="218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223" t="str">
        <f>IFERROR(VLOOKUP(DeliveryAddress,Table,3,0),1)</f>
        <v>1</v>
      </c>
      <c r="E7" s="224"/>
      <c r="F7" s="224"/>
      <c r="G7" s="224"/>
      <c r="H7" s="224"/>
      <c r="I7" s="224"/>
      <c r="J7" s="224"/>
      <c r="K7" s="224"/>
      <c r="L7" s="225"/>
      <c r="M7" s="79"/>
      <c r="O7" s="29"/>
      <c r="P7" s="49"/>
      <c r="Q7" s="49"/>
      <c r="S7" s="215"/>
      <c r="T7" s="216"/>
      <c r="U7" s="219"/>
      <c r="V7" s="220"/>
      <c r="AA7" s="60"/>
      <c r="AB7" s="60"/>
      <c r="AC7" s="60"/>
    </row>
    <row r="8" spans="1:30" s="17" customFormat="1" ht="25.5" customHeight="1" x14ac:dyDescent="0.2">
      <c r="A8" s="226" t="s">
        <v>61</v>
      </c>
      <c r="B8" s="226"/>
      <c r="C8" s="226"/>
      <c r="D8" s="227" t="s">
        <v>81</v>
      </c>
      <c r="E8" s="227"/>
      <c r="F8" s="227"/>
      <c r="G8" s="227"/>
      <c r="H8" s="227"/>
      <c r="I8" s="227"/>
      <c r="J8" s="227"/>
      <c r="K8" s="227"/>
      <c r="L8" s="227"/>
      <c r="M8" s="80"/>
      <c r="O8" s="27" t="s">
        <v>11</v>
      </c>
      <c r="P8" s="228">
        <v>0.375</v>
      </c>
      <c r="Q8" s="228"/>
      <c r="S8" s="215"/>
      <c r="T8" s="216"/>
      <c r="U8" s="219"/>
      <c r="V8" s="220"/>
      <c r="AA8" s="60"/>
      <c r="AB8" s="60"/>
      <c r="AC8" s="60"/>
    </row>
    <row r="9" spans="1:30" s="17" customFormat="1" ht="39.950000000000003" customHeight="1" x14ac:dyDescent="0.2">
      <c r="A9" s="2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29"/>
      <c r="C9" s="229"/>
      <c r="D9" s="230" t="s">
        <v>49</v>
      </c>
      <c r="E9" s="231"/>
      <c r="F9" s="2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29"/>
      <c r="H9" s="232" t="str">
        <f>IF(AND($A$9="Тип доверенности/получателя при получении в адресе перегруза:",$D$9="Разовая доверенность"),"Введите ФИО","")</f>
        <v/>
      </c>
      <c r="I9" s="232"/>
      <c r="J9" s="2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2"/>
      <c r="L9" s="232"/>
      <c r="M9" s="75"/>
      <c r="O9" s="31" t="s">
        <v>15</v>
      </c>
      <c r="P9" s="233"/>
      <c r="Q9" s="233"/>
      <c r="S9" s="215"/>
      <c r="T9" s="216"/>
      <c r="U9" s="221"/>
      <c r="V9" s="222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2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29"/>
      <c r="C10" s="229"/>
      <c r="D10" s="230"/>
      <c r="E10" s="231"/>
      <c r="F10" s="2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29"/>
      <c r="H10" s="234" t="str">
        <f>IFERROR(VLOOKUP($D$10,Proxy,2,FALSE),"")</f>
        <v/>
      </c>
      <c r="I10" s="234"/>
      <c r="J10" s="234"/>
      <c r="K10" s="234"/>
      <c r="L10" s="234"/>
      <c r="M10" s="76"/>
      <c r="O10" s="31" t="s">
        <v>35</v>
      </c>
      <c r="P10" s="235"/>
      <c r="Q10" s="235"/>
      <c r="T10" s="29" t="s">
        <v>12</v>
      </c>
      <c r="U10" s="236" t="s">
        <v>75</v>
      </c>
      <c r="V10" s="237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238"/>
      <c r="Q11" s="238"/>
      <c r="T11" s="29" t="s">
        <v>31</v>
      </c>
      <c r="U11" s="239" t="s">
        <v>58</v>
      </c>
      <c r="V11" s="239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240" t="s">
        <v>76</v>
      </c>
      <c r="B12" s="240"/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81"/>
      <c r="O12" s="27" t="s">
        <v>33</v>
      </c>
      <c r="P12" s="228"/>
      <c r="Q12" s="228"/>
      <c r="R12" s="28"/>
      <c r="S12"/>
      <c r="T12" s="29" t="s">
        <v>49</v>
      </c>
      <c r="U12" s="241"/>
      <c r="V12" s="241"/>
      <c r="W12"/>
      <c r="AA12" s="60"/>
      <c r="AB12" s="60"/>
      <c r="AC12" s="60"/>
    </row>
    <row r="13" spans="1:30" s="17" customFormat="1" ht="23.25" customHeight="1" x14ac:dyDescent="0.2">
      <c r="A13" s="240" t="s">
        <v>77</v>
      </c>
      <c r="B13" s="240"/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81"/>
      <c r="N13" s="31"/>
      <c r="O13" s="31" t="s">
        <v>34</v>
      </c>
      <c r="P13" s="239"/>
      <c r="Q13" s="239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240" t="s">
        <v>78</v>
      </c>
      <c r="B14" s="240"/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81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242" t="s">
        <v>79</v>
      </c>
      <c r="B15" s="242"/>
      <c r="C15" s="242"/>
      <c r="D15" s="242"/>
      <c r="E15" s="242"/>
      <c r="F15" s="242"/>
      <c r="G15" s="242"/>
      <c r="H15" s="242"/>
      <c r="I15" s="242"/>
      <c r="J15" s="242"/>
      <c r="K15" s="242"/>
      <c r="L15" s="242"/>
      <c r="M15" s="82"/>
      <c r="N15"/>
      <c r="O15" s="243" t="s">
        <v>64</v>
      </c>
      <c r="P15" s="243"/>
      <c r="Q15" s="243"/>
      <c r="R15" s="243"/>
      <c r="S15" s="243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244"/>
      <c r="P16" s="244"/>
      <c r="Q16" s="244"/>
      <c r="R16" s="244"/>
      <c r="S16" s="244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246" t="s">
        <v>62</v>
      </c>
      <c r="B17" s="246" t="s">
        <v>52</v>
      </c>
      <c r="C17" s="247" t="s">
        <v>51</v>
      </c>
      <c r="D17" s="246" t="s">
        <v>53</v>
      </c>
      <c r="E17" s="246"/>
      <c r="F17" s="246" t="s">
        <v>24</v>
      </c>
      <c r="G17" s="246" t="s">
        <v>27</v>
      </c>
      <c r="H17" s="246" t="s">
        <v>25</v>
      </c>
      <c r="I17" s="246" t="s">
        <v>26</v>
      </c>
      <c r="J17" s="248" t="s">
        <v>16</v>
      </c>
      <c r="K17" s="248" t="s">
        <v>69</v>
      </c>
      <c r="L17" s="248" t="s">
        <v>2</v>
      </c>
      <c r="M17" s="248" t="s">
        <v>70</v>
      </c>
      <c r="N17" s="246" t="s">
        <v>28</v>
      </c>
      <c r="O17" s="246" t="s">
        <v>17</v>
      </c>
      <c r="P17" s="246"/>
      <c r="Q17" s="246"/>
      <c r="R17" s="246"/>
      <c r="S17" s="246"/>
      <c r="T17" s="245" t="s">
        <v>59</v>
      </c>
      <c r="U17" s="246"/>
      <c r="V17" s="246" t="s">
        <v>6</v>
      </c>
      <c r="W17" s="246" t="s">
        <v>44</v>
      </c>
      <c r="X17" s="250" t="s">
        <v>57</v>
      </c>
      <c r="Y17" s="246" t="s">
        <v>18</v>
      </c>
      <c r="Z17" s="252" t="s">
        <v>63</v>
      </c>
      <c r="AA17" s="252" t="s">
        <v>19</v>
      </c>
      <c r="AB17" s="253" t="s">
        <v>60</v>
      </c>
      <c r="AC17" s="254"/>
      <c r="AD17" s="255"/>
      <c r="AE17" s="259"/>
      <c r="BB17" s="260" t="s">
        <v>67</v>
      </c>
    </row>
    <row r="18" spans="1:54" ht="14.25" customHeight="1" x14ac:dyDescent="0.2">
      <c r="A18" s="246"/>
      <c r="B18" s="246"/>
      <c r="C18" s="247"/>
      <c r="D18" s="246"/>
      <c r="E18" s="246"/>
      <c r="F18" s="246" t="s">
        <v>20</v>
      </c>
      <c r="G18" s="246" t="s">
        <v>21</v>
      </c>
      <c r="H18" s="246" t="s">
        <v>22</v>
      </c>
      <c r="I18" s="246" t="s">
        <v>22</v>
      </c>
      <c r="J18" s="249"/>
      <c r="K18" s="249"/>
      <c r="L18" s="249"/>
      <c r="M18" s="249"/>
      <c r="N18" s="246"/>
      <c r="O18" s="246"/>
      <c r="P18" s="246"/>
      <c r="Q18" s="246"/>
      <c r="R18" s="246"/>
      <c r="S18" s="246"/>
      <c r="T18" s="36" t="s">
        <v>47</v>
      </c>
      <c r="U18" s="36" t="s">
        <v>46</v>
      </c>
      <c r="V18" s="246"/>
      <c r="W18" s="246"/>
      <c r="X18" s="251"/>
      <c r="Y18" s="246"/>
      <c r="Z18" s="252"/>
      <c r="AA18" s="252"/>
      <c r="AB18" s="256"/>
      <c r="AC18" s="257"/>
      <c r="AD18" s="258"/>
      <c r="AE18" s="259"/>
      <c r="BB18" s="260"/>
    </row>
    <row r="19" spans="1:54" ht="27.75" customHeight="1" x14ac:dyDescent="0.2">
      <c r="A19" s="261" t="s">
        <v>82</v>
      </c>
      <c r="B19" s="261"/>
      <c r="C19" s="261"/>
      <c r="D19" s="261"/>
      <c r="E19" s="261"/>
      <c r="F19" s="261"/>
      <c r="G19" s="261"/>
      <c r="H19" s="261"/>
      <c r="I19" s="261"/>
      <c r="J19" s="261"/>
      <c r="K19" s="261"/>
      <c r="L19" s="261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61"/>
      <c r="Y19" s="261"/>
      <c r="Z19" s="55"/>
      <c r="AA19" s="55"/>
    </row>
    <row r="20" spans="1:54" ht="16.5" customHeight="1" x14ac:dyDescent="0.25">
      <c r="A20" s="262" t="s">
        <v>82</v>
      </c>
      <c r="B20" s="262"/>
      <c r="C20" s="262"/>
      <c r="D20" s="262"/>
      <c r="E20" s="262"/>
      <c r="F20" s="262"/>
      <c r="G20" s="262"/>
      <c r="H20" s="262"/>
      <c r="I20" s="262"/>
      <c r="J20" s="262"/>
      <c r="K20" s="262"/>
      <c r="L20" s="26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66"/>
      <c r="AA20" s="66"/>
    </row>
    <row r="21" spans="1:54" ht="14.25" customHeight="1" x14ac:dyDescent="0.25">
      <c r="A21" s="263" t="s">
        <v>83</v>
      </c>
      <c r="B21" s="263"/>
      <c r="C21" s="263"/>
      <c r="D21" s="263"/>
      <c r="E21" s="263"/>
      <c r="F21" s="263"/>
      <c r="G21" s="263"/>
      <c r="H21" s="263"/>
      <c r="I21" s="263"/>
      <c r="J21" s="263"/>
      <c r="K21" s="263"/>
      <c r="L21" s="263"/>
      <c r="M21" s="263"/>
      <c r="N21" s="263"/>
      <c r="O21" s="263"/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67"/>
      <c r="AA21" s="67"/>
    </row>
    <row r="22" spans="1:54" ht="27" customHeight="1" x14ac:dyDescent="0.25">
      <c r="A22" s="64" t="s">
        <v>84</v>
      </c>
      <c r="B22" s="64" t="s">
        <v>85</v>
      </c>
      <c r="C22" s="37">
        <v>4301070899</v>
      </c>
      <c r="D22" s="264">
        <v>4607111035752</v>
      </c>
      <c r="E22" s="264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87</v>
      </c>
      <c r="L22" s="39" t="s">
        <v>86</v>
      </c>
      <c r="M22" s="39"/>
      <c r="N22" s="38">
        <v>180</v>
      </c>
      <c r="O22" s="26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66"/>
      <c r="Q22" s="266"/>
      <c r="R22" s="266"/>
      <c r="S22" s="267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74"/>
      <c r="BB22" s="84" t="s">
        <v>71</v>
      </c>
    </row>
    <row r="23" spans="1:54" x14ac:dyDescent="0.2">
      <c r="A23" s="271"/>
      <c r="B23" s="271"/>
      <c r="C23" s="271"/>
      <c r="D23" s="271"/>
      <c r="E23" s="271"/>
      <c r="F23" s="271"/>
      <c r="G23" s="271"/>
      <c r="H23" s="271"/>
      <c r="I23" s="271"/>
      <c r="J23" s="271"/>
      <c r="K23" s="271"/>
      <c r="L23" s="271"/>
      <c r="M23" s="271"/>
      <c r="N23" s="272"/>
      <c r="O23" s="268" t="s">
        <v>43</v>
      </c>
      <c r="P23" s="269"/>
      <c r="Q23" s="269"/>
      <c r="R23" s="269"/>
      <c r="S23" s="269"/>
      <c r="T23" s="269"/>
      <c r="U23" s="270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54" x14ac:dyDescent="0.2">
      <c r="A24" s="271"/>
      <c r="B24" s="271"/>
      <c r="C24" s="271"/>
      <c r="D24" s="271"/>
      <c r="E24" s="271"/>
      <c r="F24" s="271"/>
      <c r="G24" s="271"/>
      <c r="H24" s="271"/>
      <c r="I24" s="271"/>
      <c r="J24" s="271"/>
      <c r="K24" s="271"/>
      <c r="L24" s="271"/>
      <c r="M24" s="271"/>
      <c r="N24" s="272"/>
      <c r="O24" s="268" t="s">
        <v>43</v>
      </c>
      <c r="P24" s="269"/>
      <c r="Q24" s="269"/>
      <c r="R24" s="269"/>
      <c r="S24" s="269"/>
      <c r="T24" s="269"/>
      <c r="U24" s="270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54" ht="27.75" customHeight="1" x14ac:dyDescent="0.2">
      <c r="A25" s="261" t="s">
        <v>48</v>
      </c>
      <c r="B25" s="261"/>
      <c r="C25" s="261"/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261"/>
      <c r="Z25" s="55"/>
      <c r="AA25" s="55"/>
    </row>
    <row r="26" spans="1:54" ht="16.5" customHeight="1" x14ac:dyDescent="0.25">
      <c r="A26" s="262" t="s">
        <v>88</v>
      </c>
      <c r="B26" s="262"/>
      <c r="C26" s="262"/>
      <c r="D26" s="262"/>
      <c r="E26" s="262"/>
      <c r="F26" s="262"/>
      <c r="G26" s="262"/>
      <c r="H26" s="262"/>
      <c r="I26" s="262"/>
      <c r="J26" s="262"/>
      <c r="K26" s="262"/>
      <c r="L26" s="262"/>
      <c r="M26" s="262"/>
      <c r="N26" s="262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66"/>
      <c r="AA26" s="66"/>
    </row>
    <row r="27" spans="1:54" ht="14.25" customHeight="1" x14ac:dyDescent="0.25">
      <c r="A27" s="263" t="s">
        <v>89</v>
      </c>
      <c r="B27" s="263"/>
      <c r="C27" s="263"/>
      <c r="D27" s="263"/>
      <c r="E27" s="263"/>
      <c r="F27" s="263"/>
      <c r="G27" s="263"/>
      <c r="H27" s="263"/>
      <c r="I27" s="263"/>
      <c r="J27" s="263"/>
      <c r="K27" s="263"/>
      <c r="L27" s="263"/>
      <c r="M27" s="263"/>
      <c r="N27" s="263"/>
      <c r="O27" s="263"/>
      <c r="P27" s="263"/>
      <c r="Q27" s="263"/>
      <c r="R27" s="263"/>
      <c r="S27" s="263"/>
      <c r="T27" s="263"/>
      <c r="U27" s="263"/>
      <c r="V27" s="263"/>
      <c r="W27" s="263"/>
      <c r="X27" s="263"/>
      <c r="Y27" s="263"/>
      <c r="Z27" s="67"/>
      <c r="AA27" s="67"/>
    </row>
    <row r="28" spans="1:54" ht="27" customHeight="1" x14ac:dyDescent="0.25">
      <c r="A28" s="64" t="s">
        <v>90</v>
      </c>
      <c r="B28" s="64" t="s">
        <v>91</v>
      </c>
      <c r="C28" s="37">
        <v>4301132066</v>
      </c>
      <c r="D28" s="264">
        <v>4607111036520</v>
      </c>
      <c r="E28" s="264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93</v>
      </c>
      <c r="L28" s="39" t="s">
        <v>86</v>
      </c>
      <c r="M28" s="39"/>
      <c r="N28" s="38">
        <v>180</v>
      </c>
      <c r="O28" s="27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66"/>
      <c r="Q28" s="266"/>
      <c r="R28" s="266"/>
      <c r="S28" s="267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74"/>
      <c r="BB28" s="85" t="s">
        <v>92</v>
      </c>
    </row>
    <row r="29" spans="1:54" ht="27" customHeight="1" x14ac:dyDescent="0.25">
      <c r="A29" s="64" t="s">
        <v>94</v>
      </c>
      <c r="B29" s="64" t="s">
        <v>95</v>
      </c>
      <c r="C29" s="37">
        <v>4301132063</v>
      </c>
      <c r="D29" s="264">
        <v>4607111036605</v>
      </c>
      <c r="E29" s="264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93</v>
      </c>
      <c r="L29" s="39" t="s">
        <v>86</v>
      </c>
      <c r="M29" s="39"/>
      <c r="N29" s="38">
        <v>180</v>
      </c>
      <c r="O29" s="27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66"/>
      <c r="Q29" s="266"/>
      <c r="R29" s="266"/>
      <c r="S29" s="267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74"/>
      <c r="BB29" s="86" t="s">
        <v>92</v>
      </c>
    </row>
    <row r="30" spans="1:54" ht="27" customHeight="1" x14ac:dyDescent="0.25">
      <c r="A30" s="64" t="s">
        <v>96</v>
      </c>
      <c r="B30" s="64" t="s">
        <v>97</v>
      </c>
      <c r="C30" s="37">
        <v>4301132064</v>
      </c>
      <c r="D30" s="264">
        <v>4607111036537</v>
      </c>
      <c r="E30" s="264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93</v>
      </c>
      <c r="L30" s="39" t="s">
        <v>86</v>
      </c>
      <c r="M30" s="39"/>
      <c r="N30" s="38">
        <v>180</v>
      </c>
      <c r="O30" s="27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66"/>
      <c r="Q30" s="266"/>
      <c r="R30" s="266"/>
      <c r="S30" s="267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74"/>
      <c r="BB30" s="87" t="s">
        <v>92</v>
      </c>
    </row>
    <row r="31" spans="1:54" ht="27" customHeight="1" x14ac:dyDescent="0.25">
      <c r="A31" s="64" t="s">
        <v>98</v>
      </c>
      <c r="B31" s="64" t="s">
        <v>99</v>
      </c>
      <c r="C31" s="37">
        <v>4301132065</v>
      </c>
      <c r="D31" s="264">
        <v>4607111036599</v>
      </c>
      <c r="E31" s="264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93</v>
      </c>
      <c r="L31" s="39" t="s">
        <v>86</v>
      </c>
      <c r="M31" s="39"/>
      <c r="N31" s="38">
        <v>180</v>
      </c>
      <c r="O31" s="27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66"/>
      <c r="Q31" s="266"/>
      <c r="R31" s="266"/>
      <c r="S31" s="267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74"/>
      <c r="BB31" s="88" t="s">
        <v>92</v>
      </c>
    </row>
    <row r="32" spans="1:54" x14ac:dyDescent="0.2">
      <c r="A32" s="271"/>
      <c r="B32" s="271"/>
      <c r="C32" s="271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N32" s="272"/>
      <c r="O32" s="268" t="s">
        <v>43</v>
      </c>
      <c r="P32" s="269"/>
      <c r="Q32" s="269"/>
      <c r="R32" s="269"/>
      <c r="S32" s="269"/>
      <c r="T32" s="269"/>
      <c r="U32" s="270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54" x14ac:dyDescent="0.2">
      <c r="A33" s="271"/>
      <c r="B33" s="271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2"/>
      <c r="O33" s="268" t="s">
        <v>43</v>
      </c>
      <c r="P33" s="269"/>
      <c r="Q33" s="269"/>
      <c r="R33" s="269"/>
      <c r="S33" s="269"/>
      <c r="T33" s="269"/>
      <c r="U33" s="270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54" ht="16.5" customHeight="1" x14ac:dyDescent="0.25">
      <c r="A34" s="262" t="s">
        <v>100</v>
      </c>
      <c r="B34" s="262"/>
      <c r="C34" s="262"/>
      <c r="D34" s="262"/>
      <c r="E34" s="262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66"/>
      <c r="AA34" s="66"/>
    </row>
    <row r="35" spans="1:54" ht="14.25" customHeight="1" x14ac:dyDescent="0.25">
      <c r="A35" s="263" t="s">
        <v>83</v>
      </c>
      <c r="B35" s="263"/>
      <c r="C35" s="263"/>
      <c r="D35" s="263"/>
      <c r="E35" s="263"/>
      <c r="F35" s="263"/>
      <c r="G35" s="263"/>
      <c r="H35" s="263"/>
      <c r="I35" s="263"/>
      <c r="J35" s="263"/>
      <c r="K35" s="263"/>
      <c r="L35" s="263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67"/>
      <c r="AA35" s="67"/>
    </row>
    <row r="36" spans="1:54" ht="27" customHeight="1" x14ac:dyDescent="0.25">
      <c r="A36" s="64" t="s">
        <v>101</v>
      </c>
      <c r="B36" s="64" t="s">
        <v>102</v>
      </c>
      <c r="C36" s="37">
        <v>4301070865</v>
      </c>
      <c r="D36" s="264">
        <v>4607111036285</v>
      </c>
      <c r="E36" s="264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87</v>
      </c>
      <c r="L36" s="39" t="s">
        <v>86</v>
      </c>
      <c r="M36" s="39"/>
      <c r="N36" s="38">
        <v>180</v>
      </c>
      <c r="O36" s="27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66"/>
      <c r="Q36" s="266"/>
      <c r="R36" s="266"/>
      <c r="S36" s="267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74"/>
      <c r="BB36" s="89" t="s">
        <v>71</v>
      </c>
    </row>
    <row r="37" spans="1:54" ht="27" customHeight="1" x14ac:dyDescent="0.25">
      <c r="A37" s="64" t="s">
        <v>103</v>
      </c>
      <c r="B37" s="64" t="s">
        <v>104</v>
      </c>
      <c r="C37" s="37">
        <v>4301070861</v>
      </c>
      <c r="D37" s="264">
        <v>4607111036308</v>
      </c>
      <c r="E37" s="264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87</v>
      </c>
      <c r="L37" s="39" t="s">
        <v>86</v>
      </c>
      <c r="M37" s="39"/>
      <c r="N37" s="38">
        <v>180</v>
      </c>
      <c r="O37" s="278" t="s">
        <v>105</v>
      </c>
      <c r="P37" s="266"/>
      <c r="Q37" s="266"/>
      <c r="R37" s="266"/>
      <c r="S37" s="267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74"/>
      <c r="BB37" s="90" t="s">
        <v>71</v>
      </c>
    </row>
    <row r="38" spans="1:54" ht="27" customHeight="1" x14ac:dyDescent="0.25">
      <c r="A38" s="64" t="s">
        <v>106</v>
      </c>
      <c r="B38" s="64" t="s">
        <v>107</v>
      </c>
      <c r="C38" s="37">
        <v>4301070884</v>
      </c>
      <c r="D38" s="264">
        <v>4607111036315</v>
      </c>
      <c r="E38" s="264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87</v>
      </c>
      <c r="L38" s="39" t="s">
        <v>86</v>
      </c>
      <c r="M38" s="39"/>
      <c r="N38" s="38">
        <v>180</v>
      </c>
      <c r="O38" s="27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66"/>
      <c r="Q38" s="266"/>
      <c r="R38" s="266"/>
      <c r="S38" s="267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74"/>
      <c r="BB38" s="91" t="s">
        <v>71</v>
      </c>
    </row>
    <row r="39" spans="1:54" ht="27" customHeight="1" x14ac:dyDescent="0.25">
      <c r="A39" s="64" t="s">
        <v>108</v>
      </c>
      <c r="B39" s="64" t="s">
        <v>109</v>
      </c>
      <c r="C39" s="37">
        <v>4301070864</v>
      </c>
      <c r="D39" s="264">
        <v>4607111036292</v>
      </c>
      <c r="E39" s="264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87</v>
      </c>
      <c r="L39" s="39" t="s">
        <v>86</v>
      </c>
      <c r="M39" s="39"/>
      <c r="N39" s="38">
        <v>180</v>
      </c>
      <c r="O39" s="28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66"/>
      <c r="Q39" s="266"/>
      <c r="R39" s="266"/>
      <c r="S39" s="267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74"/>
      <c r="BB39" s="92" t="s">
        <v>71</v>
      </c>
    </row>
    <row r="40" spans="1:54" x14ac:dyDescent="0.2">
      <c r="A40" s="271"/>
      <c r="B40" s="271"/>
      <c r="C40" s="271"/>
      <c r="D40" s="271"/>
      <c r="E40" s="271"/>
      <c r="F40" s="271"/>
      <c r="G40" s="271"/>
      <c r="H40" s="271"/>
      <c r="I40" s="271"/>
      <c r="J40" s="271"/>
      <c r="K40" s="271"/>
      <c r="L40" s="271"/>
      <c r="M40" s="271"/>
      <c r="N40" s="272"/>
      <c r="O40" s="268" t="s">
        <v>43</v>
      </c>
      <c r="P40" s="269"/>
      <c r="Q40" s="269"/>
      <c r="R40" s="269"/>
      <c r="S40" s="269"/>
      <c r="T40" s="269"/>
      <c r="U40" s="270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54" x14ac:dyDescent="0.2">
      <c r="A41" s="271"/>
      <c r="B41" s="271"/>
      <c r="C41" s="271"/>
      <c r="D41" s="271"/>
      <c r="E41" s="271"/>
      <c r="F41" s="271"/>
      <c r="G41" s="271"/>
      <c r="H41" s="271"/>
      <c r="I41" s="271"/>
      <c r="J41" s="271"/>
      <c r="K41" s="271"/>
      <c r="L41" s="271"/>
      <c r="M41" s="271"/>
      <c r="N41" s="272"/>
      <c r="O41" s="268" t="s">
        <v>43</v>
      </c>
      <c r="P41" s="269"/>
      <c r="Q41" s="269"/>
      <c r="R41" s="269"/>
      <c r="S41" s="269"/>
      <c r="T41" s="269"/>
      <c r="U41" s="270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54" ht="16.5" customHeight="1" x14ac:dyDescent="0.25">
      <c r="A42" s="262" t="s">
        <v>110</v>
      </c>
      <c r="B42" s="262"/>
      <c r="C42" s="262"/>
      <c r="D42" s="262"/>
      <c r="E42" s="262"/>
      <c r="F42" s="262"/>
      <c r="G42" s="262"/>
      <c r="H42" s="262"/>
      <c r="I42" s="262"/>
      <c r="J42" s="262"/>
      <c r="K42" s="262"/>
      <c r="L42" s="26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66"/>
      <c r="AA42" s="66"/>
    </row>
    <row r="43" spans="1:54" ht="14.25" customHeight="1" x14ac:dyDescent="0.25">
      <c r="A43" s="263" t="s">
        <v>111</v>
      </c>
      <c r="B43" s="263"/>
      <c r="C43" s="263"/>
      <c r="D43" s="263"/>
      <c r="E43" s="263"/>
      <c r="F43" s="263"/>
      <c r="G43" s="263"/>
      <c r="H43" s="263"/>
      <c r="I43" s="263"/>
      <c r="J43" s="263"/>
      <c r="K43" s="263"/>
      <c r="L43" s="263"/>
      <c r="M43" s="263"/>
      <c r="N43" s="263"/>
      <c r="O43" s="263"/>
      <c r="P43" s="263"/>
      <c r="Q43" s="263"/>
      <c r="R43" s="263"/>
      <c r="S43" s="263"/>
      <c r="T43" s="263"/>
      <c r="U43" s="263"/>
      <c r="V43" s="263"/>
      <c r="W43" s="263"/>
      <c r="X43" s="263"/>
      <c r="Y43" s="263"/>
      <c r="Z43" s="67"/>
      <c r="AA43" s="67"/>
    </row>
    <row r="44" spans="1:54" ht="27" customHeight="1" x14ac:dyDescent="0.25">
      <c r="A44" s="64" t="s">
        <v>112</v>
      </c>
      <c r="B44" s="64" t="s">
        <v>113</v>
      </c>
      <c r="C44" s="37">
        <v>4301190047</v>
      </c>
      <c r="D44" s="264">
        <v>4607111038579</v>
      </c>
      <c r="E44" s="264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116</v>
      </c>
      <c r="L44" s="39" t="s">
        <v>86</v>
      </c>
      <c r="M44" s="39"/>
      <c r="N44" s="38">
        <v>365</v>
      </c>
      <c r="O44" s="281" t="s">
        <v>114</v>
      </c>
      <c r="P44" s="266"/>
      <c r="Q44" s="266"/>
      <c r="R44" s="266"/>
      <c r="S44" s="267"/>
      <c r="T44" s="40" t="s">
        <v>49</v>
      </c>
      <c r="U44" s="40" t="s">
        <v>49</v>
      </c>
      <c r="V44" s="41" t="s">
        <v>42</v>
      </c>
      <c r="W44" s="59">
        <v>0</v>
      </c>
      <c r="X44" s="56">
        <f>IFERROR(IF(W44="","",W44),"")</f>
        <v>0</v>
      </c>
      <c r="Y44" s="42">
        <f>IFERROR(IF(W44="","",W44*0.0095),"")</f>
        <v>0</v>
      </c>
      <c r="Z44" s="69" t="s">
        <v>49</v>
      </c>
      <c r="AA44" s="70" t="s">
        <v>115</v>
      </c>
      <c r="AE44" s="74"/>
      <c r="BB44" s="93" t="s">
        <v>92</v>
      </c>
    </row>
    <row r="45" spans="1:54" ht="27" customHeight="1" x14ac:dyDescent="0.25">
      <c r="A45" s="64" t="s">
        <v>117</v>
      </c>
      <c r="B45" s="64" t="s">
        <v>118</v>
      </c>
      <c r="C45" s="37">
        <v>4301190049</v>
      </c>
      <c r="D45" s="264">
        <v>4607111038968</v>
      </c>
      <c r="E45" s="264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116</v>
      </c>
      <c r="L45" s="39" t="s">
        <v>86</v>
      </c>
      <c r="M45" s="39"/>
      <c r="N45" s="38">
        <v>365</v>
      </c>
      <c r="O45" s="282" t="s">
        <v>119</v>
      </c>
      <c r="P45" s="266"/>
      <c r="Q45" s="266"/>
      <c r="R45" s="266"/>
      <c r="S45" s="267"/>
      <c r="T45" s="40" t="s">
        <v>49</v>
      </c>
      <c r="U45" s="40" t="s">
        <v>49</v>
      </c>
      <c r="V45" s="41" t="s">
        <v>42</v>
      </c>
      <c r="W45" s="59">
        <v>0</v>
      </c>
      <c r="X45" s="56">
        <f>IFERROR(IF(W45="","",W45),"")</f>
        <v>0</v>
      </c>
      <c r="Y45" s="42">
        <f>IFERROR(IF(W45="","",W45*0.0095),"")</f>
        <v>0</v>
      </c>
      <c r="Z45" s="69" t="s">
        <v>49</v>
      </c>
      <c r="AA45" s="70" t="s">
        <v>115</v>
      </c>
      <c r="AE45" s="74"/>
      <c r="BB45" s="94" t="s">
        <v>92</v>
      </c>
    </row>
    <row r="46" spans="1:54" ht="16.5" customHeight="1" x14ac:dyDescent="0.25">
      <c r="A46" s="64" t="s">
        <v>120</v>
      </c>
      <c r="B46" s="64" t="s">
        <v>121</v>
      </c>
      <c r="C46" s="37">
        <v>4301190046</v>
      </c>
      <c r="D46" s="264">
        <v>4607111038951</v>
      </c>
      <c r="E46" s="264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116</v>
      </c>
      <c r="L46" s="39" t="s">
        <v>86</v>
      </c>
      <c r="M46" s="39"/>
      <c r="N46" s="38">
        <v>365</v>
      </c>
      <c r="O46" s="28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66"/>
      <c r="Q46" s="266"/>
      <c r="R46" s="266"/>
      <c r="S46" s="267"/>
      <c r="T46" s="40" t="s">
        <v>49</v>
      </c>
      <c r="U46" s="40" t="s">
        <v>49</v>
      </c>
      <c r="V46" s="41" t="s">
        <v>42</v>
      </c>
      <c r="W46" s="59">
        <v>0</v>
      </c>
      <c r="X46" s="56">
        <f>IFERROR(IF(W46="","",W46),"")</f>
        <v>0</v>
      </c>
      <c r="Y46" s="42">
        <f>IFERROR(IF(W46="","",W46*0.0095),"")</f>
        <v>0</v>
      </c>
      <c r="Z46" s="69" t="s">
        <v>49</v>
      </c>
      <c r="AA46" s="70" t="s">
        <v>49</v>
      </c>
      <c r="AE46" s="74"/>
      <c r="BB46" s="95" t="s">
        <v>92</v>
      </c>
    </row>
    <row r="47" spans="1:54" ht="27" customHeight="1" x14ac:dyDescent="0.25">
      <c r="A47" s="64" t="s">
        <v>122</v>
      </c>
      <c r="B47" s="64" t="s">
        <v>123</v>
      </c>
      <c r="C47" s="37">
        <v>4301190022</v>
      </c>
      <c r="D47" s="264">
        <v>4607111037053</v>
      </c>
      <c r="E47" s="264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116</v>
      </c>
      <c r="L47" s="39" t="s">
        <v>86</v>
      </c>
      <c r="M47" s="39"/>
      <c r="N47" s="38">
        <v>365</v>
      </c>
      <c r="O47" s="28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66"/>
      <c r="Q47" s="266"/>
      <c r="R47" s="266"/>
      <c r="S47" s="267"/>
      <c r="T47" s="40" t="s">
        <v>49</v>
      </c>
      <c r="U47" s="40" t="s">
        <v>49</v>
      </c>
      <c r="V47" s="41" t="s">
        <v>42</v>
      </c>
      <c r="W47" s="59">
        <v>0</v>
      </c>
      <c r="X47" s="56">
        <f>IFERROR(IF(W47="","",W47),"")</f>
        <v>0</v>
      </c>
      <c r="Y47" s="42">
        <f>IFERROR(IF(W47="","",W47*0.0095),"")</f>
        <v>0</v>
      </c>
      <c r="Z47" s="69" t="s">
        <v>49</v>
      </c>
      <c r="AA47" s="70" t="s">
        <v>49</v>
      </c>
      <c r="AE47" s="74"/>
      <c r="BB47" s="96" t="s">
        <v>92</v>
      </c>
    </row>
    <row r="48" spans="1:54" ht="27" customHeight="1" x14ac:dyDescent="0.25">
      <c r="A48" s="64" t="s">
        <v>124</v>
      </c>
      <c r="B48" s="64" t="s">
        <v>125</v>
      </c>
      <c r="C48" s="37">
        <v>4301190023</v>
      </c>
      <c r="D48" s="264">
        <v>4607111037060</v>
      </c>
      <c r="E48" s="264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116</v>
      </c>
      <c r="L48" s="39" t="s">
        <v>86</v>
      </c>
      <c r="M48" s="39"/>
      <c r="N48" s="38">
        <v>365</v>
      </c>
      <c r="O48" s="28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66"/>
      <c r="Q48" s="266"/>
      <c r="R48" s="266"/>
      <c r="S48" s="267"/>
      <c r="T48" s="40" t="s">
        <v>49</v>
      </c>
      <c r="U48" s="40" t="s">
        <v>49</v>
      </c>
      <c r="V48" s="41" t="s">
        <v>42</v>
      </c>
      <c r="W48" s="59">
        <v>0</v>
      </c>
      <c r="X48" s="56">
        <f>IFERROR(IF(W48="","",W48),"")</f>
        <v>0</v>
      </c>
      <c r="Y48" s="42">
        <f>IFERROR(IF(W48="","",W48*0.0095),"")</f>
        <v>0</v>
      </c>
      <c r="Z48" s="69" t="s">
        <v>49</v>
      </c>
      <c r="AA48" s="70" t="s">
        <v>49</v>
      </c>
      <c r="AE48" s="74"/>
      <c r="BB48" s="97" t="s">
        <v>92</v>
      </c>
    </row>
    <row r="49" spans="1:54" x14ac:dyDescent="0.2">
      <c r="A49" s="271"/>
      <c r="B49" s="271"/>
      <c r="C49" s="271"/>
      <c r="D49" s="271"/>
      <c r="E49" s="271"/>
      <c r="F49" s="271"/>
      <c r="G49" s="271"/>
      <c r="H49" s="271"/>
      <c r="I49" s="271"/>
      <c r="J49" s="271"/>
      <c r="K49" s="271"/>
      <c r="L49" s="271"/>
      <c r="M49" s="271"/>
      <c r="N49" s="272"/>
      <c r="O49" s="268" t="s">
        <v>43</v>
      </c>
      <c r="P49" s="269"/>
      <c r="Q49" s="269"/>
      <c r="R49" s="269"/>
      <c r="S49" s="269"/>
      <c r="T49" s="269"/>
      <c r="U49" s="270"/>
      <c r="V49" s="43" t="s">
        <v>42</v>
      </c>
      <c r="W49" s="44">
        <f>IFERROR(SUM(W44:W48),"0")</f>
        <v>0</v>
      </c>
      <c r="X49" s="44">
        <f>IFERROR(SUM(X44:X48),"0")</f>
        <v>0</v>
      </c>
      <c r="Y49" s="44">
        <f>IFERROR(IF(Y44="",0,Y44),"0")+IFERROR(IF(Y45="",0,Y45),"0")+IFERROR(IF(Y46="",0,Y46),"0")+IFERROR(IF(Y47="",0,Y47),"0")+IFERROR(IF(Y48="",0,Y48),"0")</f>
        <v>0</v>
      </c>
      <c r="Z49" s="68"/>
      <c r="AA49" s="68"/>
    </row>
    <row r="50" spans="1:54" x14ac:dyDescent="0.2">
      <c r="A50" s="271"/>
      <c r="B50" s="271"/>
      <c r="C50" s="271"/>
      <c r="D50" s="271"/>
      <c r="E50" s="271"/>
      <c r="F50" s="271"/>
      <c r="G50" s="271"/>
      <c r="H50" s="271"/>
      <c r="I50" s="271"/>
      <c r="J50" s="271"/>
      <c r="K50" s="271"/>
      <c r="L50" s="271"/>
      <c r="M50" s="271"/>
      <c r="N50" s="272"/>
      <c r="O50" s="268" t="s">
        <v>43</v>
      </c>
      <c r="P50" s="269"/>
      <c r="Q50" s="269"/>
      <c r="R50" s="269"/>
      <c r="S50" s="269"/>
      <c r="T50" s="269"/>
      <c r="U50" s="270"/>
      <c r="V50" s="43" t="s">
        <v>0</v>
      </c>
      <c r="W50" s="44">
        <f>IFERROR(SUMPRODUCT(W44:W48*H44:H48),"0")</f>
        <v>0</v>
      </c>
      <c r="X50" s="44">
        <f>IFERROR(SUMPRODUCT(X44:X48*H44:H48),"0")</f>
        <v>0</v>
      </c>
      <c r="Y50" s="43"/>
      <c r="Z50" s="68"/>
      <c r="AA50" s="68"/>
    </row>
    <row r="51" spans="1:54" ht="16.5" customHeight="1" x14ac:dyDescent="0.25">
      <c r="A51" s="262" t="s">
        <v>126</v>
      </c>
      <c r="B51" s="262"/>
      <c r="C51" s="262"/>
      <c r="D51" s="262"/>
      <c r="E51" s="262"/>
      <c r="F51" s="262"/>
      <c r="G51" s="262"/>
      <c r="H51" s="262"/>
      <c r="I51" s="262"/>
      <c r="J51" s="262"/>
      <c r="K51" s="262"/>
      <c r="L51" s="262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66"/>
      <c r="AA51" s="66"/>
    </row>
    <row r="52" spans="1:54" ht="14.25" customHeight="1" x14ac:dyDescent="0.25">
      <c r="A52" s="263" t="s">
        <v>83</v>
      </c>
      <c r="B52" s="263"/>
      <c r="C52" s="263"/>
      <c r="D52" s="263"/>
      <c r="E52" s="263"/>
      <c r="F52" s="263"/>
      <c r="G52" s="263"/>
      <c r="H52" s="263"/>
      <c r="I52" s="263"/>
      <c r="J52" s="263"/>
      <c r="K52" s="263"/>
      <c r="L52" s="263"/>
      <c r="M52" s="263"/>
      <c r="N52" s="263"/>
      <c r="O52" s="263"/>
      <c r="P52" s="263"/>
      <c r="Q52" s="263"/>
      <c r="R52" s="263"/>
      <c r="S52" s="263"/>
      <c r="T52" s="263"/>
      <c r="U52" s="263"/>
      <c r="V52" s="263"/>
      <c r="W52" s="263"/>
      <c r="X52" s="263"/>
      <c r="Y52" s="263"/>
      <c r="Z52" s="67"/>
      <c r="AA52" s="67"/>
    </row>
    <row r="53" spans="1:54" ht="27" customHeight="1" x14ac:dyDescent="0.25">
      <c r="A53" s="64" t="s">
        <v>127</v>
      </c>
      <c r="B53" s="64" t="s">
        <v>128</v>
      </c>
      <c r="C53" s="37">
        <v>4301070989</v>
      </c>
      <c r="D53" s="264">
        <v>4607111037190</v>
      </c>
      <c r="E53" s="264"/>
      <c r="F53" s="63">
        <v>0.43</v>
      </c>
      <c r="G53" s="38">
        <v>16</v>
      </c>
      <c r="H53" s="63">
        <v>6.88</v>
      </c>
      <c r="I53" s="63">
        <v>7.1996000000000002</v>
      </c>
      <c r="J53" s="38">
        <v>84</v>
      </c>
      <c r="K53" s="38" t="s">
        <v>87</v>
      </c>
      <c r="L53" s="39" t="s">
        <v>86</v>
      </c>
      <c r="M53" s="39"/>
      <c r="N53" s="38">
        <v>180</v>
      </c>
      <c r="O53" s="28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66"/>
      <c r="Q53" s="266"/>
      <c r="R53" s="266"/>
      <c r="S53" s="267"/>
      <c r="T53" s="40" t="s">
        <v>49</v>
      </c>
      <c r="U53" s="40" t="s">
        <v>49</v>
      </c>
      <c r="V53" s="41" t="s">
        <v>42</v>
      </c>
      <c r="W53" s="59">
        <v>0</v>
      </c>
      <c r="X53" s="56">
        <f t="shared" ref="X53:X58" si="0">IFERROR(IF(W53="","",W53),"")</f>
        <v>0</v>
      </c>
      <c r="Y53" s="42">
        <f t="shared" ref="Y53:Y58" si="1">IFERROR(IF(W53="","",W53*0.0155),"")</f>
        <v>0</v>
      </c>
      <c r="Z53" s="69" t="s">
        <v>49</v>
      </c>
      <c r="AA53" s="70" t="s">
        <v>49</v>
      </c>
      <c r="AE53" s="74"/>
      <c r="BB53" s="98" t="s">
        <v>71</v>
      </c>
    </row>
    <row r="54" spans="1:54" ht="27" customHeight="1" x14ac:dyDescent="0.25">
      <c r="A54" s="64" t="s">
        <v>129</v>
      </c>
      <c r="B54" s="64" t="s">
        <v>130</v>
      </c>
      <c r="C54" s="37">
        <v>4301070972</v>
      </c>
      <c r="D54" s="264">
        <v>4607111037183</v>
      </c>
      <c r="E54" s="264"/>
      <c r="F54" s="63">
        <v>0.9</v>
      </c>
      <c r="G54" s="38">
        <v>8</v>
      </c>
      <c r="H54" s="63">
        <v>7.2</v>
      </c>
      <c r="I54" s="63">
        <v>7.4859999999999998</v>
      </c>
      <c r="J54" s="38">
        <v>84</v>
      </c>
      <c r="K54" s="38" t="s">
        <v>87</v>
      </c>
      <c r="L54" s="39" t="s">
        <v>86</v>
      </c>
      <c r="M54" s="39"/>
      <c r="N54" s="38">
        <v>180</v>
      </c>
      <c r="O54" s="2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66"/>
      <c r="Q54" s="266"/>
      <c r="R54" s="266"/>
      <c r="S54" s="267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si="0"/>
        <v>0</v>
      </c>
      <c r="Y54" s="42">
        <f t="shared" si="1"/>
        <v>0</v>
      </c>
      <c r="Z54" s="69" t="s">
        <v>49</v>
      </c>
      <c r="AA54" s="70" t="s">
        <v>49</v>
      </c>
      <c r="AE54" s="74"/>
      <c r="BB54" s="99" t="s">
        <v>71</v>
      </c>
    </row>
    <row r="55" spans="1:54" ht="27" customHeight="1" x14ac:dyDescent="0.25">
      <c r="A55" s="64" t="s">
        <v>131</v>
      </c>
      <c r="B55" s="64" t="s">
        <v>132</v>
      </c>
      <c r="C55" s="37">
        <v>4301070970</v>
      </c>
      <c r="D55" s="264">
        <v>4607111037091</v>
      </c>
      <c r="E55" s="264"/>
      <c r="F55" s="63">
        <v>0.43</v>
      </c>
      <c r="G55" s="38">
        <v>16</v>
      </c>
      <c r="H55" s="63">
        <v>6.88</v>
      </c>
      <c r="I55" s="63">
        <v>7.11</v>
      </c>
      <c r="J55" s="38">
        <v>84</v>
      </c>
      <c r="K55" s="38" t="s">
        <v>87</v>
      </c>
      <c r="L55" s="39" t="s">
        <v>86</v>
      </c>
      <c r="M55" s="39"/>
      <c r="N55" s="38">
        <v>180</v>
      </c>
      <c r="O55" s="28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66"/>
      <c r="Q55" s="266"/>
      <c r="R55" s="266"/>
      <c r="S55" s="267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0"/>
        <v>0</v>
      </c>
      <c r="Y55" s="42">
        <f t="shared" si="1"/>
        <v>0</v>
      </c>
      <c r="Z55" s="69" t="s">
        <v>49</v>
      </c>
      <c r="AA55" s="70" t="s">
        <v>49</v>
      </c>
      <c r="AE55" s="74"/>
      <c r="BB55" s="100" t="s">
        <v>71</v>
      </c>
    </row>
    <row r="56" spans="1:54" ht="27" customHeight="1" x14ac:dyDescent="0.25">
      <c r="A56" s="64" t="s">
        <v>133</v>
      </c>
      <c r="B56" s="64" t="s">
        <v>134</v>
      </c>
      <c r="C56" s="37">
        <v>4301070971</v>
      </c>
      <c r="D56" s="264">
        <v>4607111036902</v>
      </c>
      <c r="E56" s="264"/>
      <c r="F56" s="63">
        <v>0.9</v>
      </c>
      <c r="G56" s="38">
        <v>8</v>
      </c>
      <c r="H56" s="63">
        <v>7.2</v>
      </c>
      <c r="I56" s="63">
        <v>7.43</v>
      </c>
      <c r="J56" s="38">
        <v>84</v>
      </c>
      <c r="K56" s="38" t="s">
        <v>87</v>
      </c>
      <c r="L56" s="39" t="s">
        <v>86</v>
      </c>
      <c r="M56" s="39"/>
      <c r="N56" s="38">
        <v>180</v>
      </c>
      <c r="O56" s="2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66"/>
      <c r="Q56" s="266"/>
      <c r="R56" s="266"/>
      <c r="S56" s="267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0"/>
        <v>0</v>
      </c>
      <c r="Y56" s="42">
        <f t="shared" si="1"/>
        <v>0</v>
      </c>
      <c r="Z56" s="69" t="s">
        <v>49</v>
      </c>
      <c r="AA56" s="70" t="s">
        <v>49</v>
      </c>
      <c r="AE56" s="74"/>
      <c r="BB56" s="101" t="s">
        <v>71</v>
      </c>
    </row>
    <row r="57" spans="1:54" ht="27" customHeight="1" x14ac:dyDescent="0.25">
      <c r="A57" s="64" t="s">
        <v>135</v>
      </c>
      <c r="B57" s="64" t="s">
        <v>136</v>
      </c>
      <c r="C57" s="37">
        <v>4301070969</v>
      </c>
      <c r="D57" s="264">
        <v>4607111036858</v>
      </c>
      <c r="E57" s="264"/>
      <c r="F57" s="63">
        <v>0.43</v>
      </c>
      <c r="G57" s="38">
        <v>16</v>
      </c>
      <c r="H57" s="63">
        <v>6.88</v>
      </c>
      <c r="I57" s="63">
        <v>7.1996000000000002</v>
      </c>
      <c r="J57" s="38">
        <v>84</v>
      </c>
      <c r="K57" s="38" t="s">
        <v>87</v>
      </c>
      <c r="L57" s="39" t="s">
        <v>86</v>
      </c>
      <c r="M57" s="39"/>
      <c r="N57" s="38">
        <v>180</v>
      </c>
      <c r="O57" s="29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66"/>
      <c r="Q57" s="266"/>
      <c r="R57" s="266"/>
      <c r="S57" s="267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0"/>
        <v>0</v>
      </c>
      <c r="Y57" s="42">
        <f t="shared" si="1"/>
        <v>0</v>
      </c>
      <c r="Z57" s="69" t="s">
        <v>49</v>
      </c>
      <c r="AA57" s="70" t="s">
        <v>49</v>
      </c>
      <c r="AE57" s="74"/>
      <c r="BB57" s="102" t="s">
        <v>71</v>
      </c>
    </row>
    <row r="58" spans="1:54" ht="27" customHeight="1" x14ac:dyDescent="0.25">
      <c r="A58" s="64" t="s">
        <v>137</v>
      </c>
      <c r="B58" s="64" t="s">
        <v>138</v>
      </c>
      <c r="C58" s="37">
        <v>4301070968</v>
      </c>
      <c r="D58" s="264">
        <v>4607111036889</v>
      </c>
      <c r="E58" s="264"/>
      <c r="F58" s="63">
        <v>0.9</v>
      </c>
      <c r="G58" s="38">
        <v>8</v>
      </c>
      <c r="H58" s="63">
        <v>7.2</v>
      </c>
      <c r="I58" s="63">
        <v>7.4859999999999998</v>
      </c>
      <c r="J58" s="38">
        <v>84</v>
      </c>
      <c r="K58" s="38" t="s">
        <v>87</v>
      </c>
      <c r="L58" s="39" t="s">
        <v>86</v>
      </c>
      <c r="M58" s="39"/>
      <c r="N58" s="38">
        <v>180</v>
      </c>
      <c r="O58" s="29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66"/>
      <c r="Q58" s="266"/>
      <c r="R58" s="266"/>
      <c r="S58" s="267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0"/>
        <v>0</v>
      </c>
      <c r="Y58" s="42">
        <f t="shared" si="1"/>
        <v>0</v>
      </c>
      <c r="Z58" s="69" t="s">
        <v>49</v>
      </c>
      <c r="AA58" s="70" t="s">
        <v>49</v>
      </c>
      <c r="AE58" s="74"/>
      <c r="BB58" s="103" t="s">
        <v>71</v>
      </c>
    </row>
    <row r="59" spans="1:54" x14ac:dyDescent="0.2">
      <c r="A59" s="271"/>
      <c r="B59" s="271"/>
      <c r="C59" s="271"/>
      <c r="D59" s="271"/>
      <c r="E59" s="271"/>
      <c r="F59" s="271"/>
      <c r="G59" s="271"/>
      <c r="H59" s="271"/>
      <c r="I59" s="271"/>
      <c r="J59" s="271"/>
      <c r="K59" s="271"/>
      <c r="L59" s="271"/>
      <c r="M59" s="271"/>
      <c r="N59" s="272"/>
      <c r="O59" s="268" t="s">
        <v>43</v>
      </c>
      <c r="P59" s="269"/>
      <c r="Q59" s="269"/>
      <c r="R59" s="269"/>
      <c r="S59" s="269"/>
      <c r="T59" s="269"/>
      <c r="U59" s="270"/>
      <c r="V59" s="43" t="s">
        <v>42</v>
      </c>
      <c r="W59" s="44">
        <f>IFERROR(SUM(W53:W58),"0")</f>
        <v>0</v>
      </c>
      <c r="X59" s="44">
        <f>IFERROR(SUM(X53:X58),"0")</f>
        <v>0</v>
      </c>
      <c r="Y59" s="44">
        <f>IFERROR(IF(Y53="",0,Y53),"0")+IFERROR(IF(Y54="",0,Y54),"0")+IFERROR(IF(Y55="",0,Y55),"0")+IFERROR(IF(Y56="",0,Y56),"0")+IFERROR(IF(Y57="",0,Y57),"0")+IFERROR(IF(Y58="",0,Y58),"0")</f>
        <v>0</v>
      </c>
      <c r="Z59" s="68"/>
      <c r="AA59" s="68"/>
    </row>
    <row r="60" spans="1:54" x14ac:dyDescent="0.2">
      <c r="A60" s="271"/>
      <c r="B60" s="271"/>
      <c r="C60" s="271"/>
      <c r="D60" s="271"/>
      <c r="E60" s="271"/>
      <c r="F60" s="271"/>
      <c r="G60" s="271"/>
      <c r="H60" s="271"/>
      <c r="I60" s="271"/>
      <c r="J60" s="271"/>
      <c r="K60" s="271"/>
      <c r="L60" s="271"/>
      <c r="M60" s="271"/>
      <c r="N60" s="272"/>
      <c r="O60" s="268" t="s">
        <v>43</v>
      </c>
      <c r="P60" s="269"/>
      <c r="Q60" s="269"/>
      <c r="R60" s="269"/>
      <c r="S60" s="269"/>
      <c r="T60" s="269"/>
      <c r="U60" s="270"/>
      <c r="V60" s="43" t="s">
        <v>0</v>
      </c>
      <c r="W60" s="44">
        <f>IFERROR(SUMPRODUCT(W53:W58*H53:H58),"0")</f>
        <v>0</v>
      </c>
      <c r="X60" s="44">
        <f>IFERROR(SUMPRODUCT(X53:X58*H53:H58),"0")</f>
        <v>0</v>
      </c>
      <c r="Y60" s="43"/>
      <c r="Z60" s="68"/>
      <c r="AA60" s="68"/>
    </row>
    <row r="61" spans="1:54" ht="16.5" customHeight="1" x14ac:dyDescent="0.25">
      <c r="A61" s="262" t="s">
        <v>139</v>
      </c>
      <c r="B61" s="262"/>
      <c r="C61" s="262"/>
      <c r="D61" s="262"/>
      <c r="E61" s="262"/>
      <c r="F61" s="262"/>
      <c r="G61" s="262"/>
      <c r="H61" s="262"/>
      <c r="I61" s="262"/>
      <c r="J61" s="262"/>
      <c r="K61" s="262"/>
      <c r="L61" s="262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66"/>
      <c r="AA61" s="66"/>
    </row>
    <row r="62" spans="1:54" ht="14.25" customHeight="1" x14ac:dyDescent="0.25">
      <c r="A62" s="263" t="s">
        <v>83</v>
      </c>
      <c r="B62" s="263"/>
      <c r="C62" s="263"/>
      <c r="D62" s="263"/>
      <c r="E62" s="263"/>
      <c r="F62" s="263"/>
      <c r="G62" s="263"/>
      <c r="H62" s="263"/>
      <c r="I62" s="263"/>
      <c r="J62" s="263"/>
      <c r="K62" s="263"/>
      <c r="L62" s="263"/>
      <c r="M62" s="263"/>
      <c r="N62" s="263"/>
      <c r="O62" s="263"/>
      <c r="P62" s="263"/>
      <c r="Q62" s="263"/>
      <c r="R62" s="263"/>
      <c r="S62" s="263"/>
      <c r="T62" s="263"/>
      <c r="U62" s="263"/>
      <c r="V62" s="263"/>
      <c r="W62" s="263"/>
      <c r="X62" s="263"/>
      <c r="Y62" s="263"/>
      <c r="Z62" s="67"/>
      <c r="AA62" s="67"/>
    </row>
    <row r="63" spans="1:54" ht="27" customHeight="1" x14ac:dyDescent="0.25">
      <c r="A63" s="64" t="s">
        <v>140</v>
      </c>
      <c r="B63" s="64" t="s">
        <v>141</v>
      </c>
      <c r="C63" s="37">
        <v>4301070977</v>
      </c>
      <c r="D63" s="264">
        <v>4607111037411</v>
      </c>
      <c r="E63" s="264"/>
      <c r="F63" s="63">
        <v>2.7</v>
      </c>
      <c r="G63" s="38">
        <v>1</v>
      </c>
      <c r="H63" s="63">
        <v>2.7</v>
      </c>
      <c r="I63" s="63">
        <v>2.8132000000000001</v>
      </c>
      <c r="J63" s="38">
        <v>234</v>
      </c>
      <c r="K63" s="38" t="s">
        <v>142</v>
      </c>
      <c r="L63" s="39" t="s">
        <v>86</v>
      </c>
      <c r="M63" s="39"/>
      <c r="N63" s="38">
        <v>180</v>
      </c>
      <c r="O63" s="29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66"/>
      <c r="Q63" s="266"/>
      <c r="R63" s="266"/>
      <c r="S63" s="267"/>
      <c r="T63" s="40" t="s">
        <v>49</v>
      </c>
      <c r="U63" s="40" t="s">
        <v>49</v>
      </c>
      <c r="V63" s="41" t="s">
        <v>42</v>
      </c>
      <c r="W63" s="59">
        <v>0</v>
      </c>
      <c r="X63" s="56">
        <f>IFERROR(IF(W63="","",W63),"")</f>
        <v>0</v>
      </c>
      <c r="Y63" s="42">
        <f>IFERROR(IF(W63="","",W63*0.00502),"")</f>
        <v>0</v>
      </c>
      <c r="Z63" s="69" t="s">
        <v>49</v>
      </c>
      <c r="AA63" s="70" t="s">
        <v>49</v>
      </c>
      <c r="AE63" s="74"/>
      <c r="BB63" s="104" t="s">
        <v>71</v>
      </c>
    </row>
    <row r="64" spans="1:54" ht="27" customHeight="1" x14ac:dyDescent="0.25">
      <c r="A64" s="64" t="s">
        <v>143</v>
      </c>
      <c r="B64" s="64" t="s">
        <v>144</v>
      </c>
      <c r="C64" s="37">
        <v>4301070981</v>
      </c>
      <c r="D64" s="264">
        <v>4607111036728</v>
      </c>
      <c r="E64" s="264"/>
      <c r="F64" s="63">
        <v>5</v>
      </c>
      <c r="G64" s="38">
        <v>1</v>
      </c>
      <c r="H64" s="63">
        <v>5</v>
      </c>
      <c r="I64" s="63">
        <v>5.2131999999999996</v>
      </c>
      <c r="J64" s="38">
        <v>144</v>
      </c>
      <c r="K64" s="38" t="s">
        <v>87</v>
      </c>
      <c r="L64" s="39" t="s">
        <v>86</v>
      </c>
      <c r="M64" s="39"/>
      <c r="N64" s="38">
        <v>180</v>
      </c>
      <c r="O64" s="2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66"/>
      <c r="Q64" s="266"/>
      <c r="R64" s="266"/>
      <c r="S64" s="267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IFERROR(IF(W64="","",W64*0.00866),"")</f>
        <v>0</v>
      </c>
      <c r="Z64" s="69" t="s">
        <v>49</v>
      </c>
      <c r="AA64" s="70" t="s">
        <v>49</v>
      </c>
      <c r="AE64" s="74"/>
      <c r="BB64" s="105" t="s">
        <v>71</v>
      </c>
    </row>
    <row r="65" spans="1:54" x14ac:dyDescent="0.2">
      <c r="A65" s="271"/>
      <c r="B65" s="271"/>
      <c r="C65" s="271"/>
      <c r="D65" s="271"/>
      <c r="E65" s="271"/>
      <c r="F65" s="271"/>
      <c r="G65" s="271"/>
      <c r="H65" s="271"/>
      <c r="I65" s="271"/>
      <c r="J65" s="271"/>
      <c r="K65" s="271"/>
      <c r="L65" s="271"/>
      <c r="M65" s="271"/>
      <c r="N65" s="272"/>
      <c r="O65" s="268" t="s">
        <v>43</v>
      </c>
      <c r="P65" s="269"/>
      <c r="Q65" s="269"/>
      <c r="R65" s="269"/>
      <c r="S65" s="269"/>
      <c r="T65" s="269"/>
      <c r="U65" s="270"/>
      <c r="V65" s="43" t="s">
        <v>42</v>
      </c>
      <c r="W65" s="44">
        <f>IFERROR(SUM(W63:W64),"0")</f>
        <v>0</v>
      </c>
      <c r="X65" s="44">
        <f>IFERROR(SUM(X63:X64),"0")</f>
        <v>0</v>
      </c>
      <c r="Y65" s="44">
        <f>IFERROR(IF(Y63="",0,Y63),"0")+IFERROR(IF(Y64="",0,Y64),"0")</f>
        <v>0</v>
      </c>
      <c r="Z65" s="68"/>
      <c r="AA65" s="68"/>
    </row>
    <row r="66" spans="1:54" x14ac:dyDescent="0.2">
      <c r="A66" s="271"/>
      <c r="B66" s="271"/>
      <c r="C66" s="271"/>
      <c r="D66" s="271"/>
      <c r="E66" s="271"/>
      <c r="F66" s="271"/>
      <c r="G66" s="271"/>
      <c r="H66" s="271"/>
      <c r="I66" s="271"/>
      <c r="J66" s="271"/>
      <c r="K66" s="271"/>
      <c r="L66" s="271"/>
      <c r="M66" s="271"/>
      <c r="N66" s="272"/>
      <c r="O66" s="268" t="s">
        <v>43</v>
      </c>
      <c r="P66" s="269"/>
      <c r="Q66" s="269"/>
      <c r="R66" s="269"/>
      <c r="S66" s="269"/>
      <c r="T66" s="269"/>
      <c r="U66" s="270"/>
      <c r="V66" s="43" t="s">
        <v>0</v>
      </c>
      <c r="W66" s="44">
        <f>IFERROR(SUMPRODUCT(W63:W64*H63:H64),"0")</f>
        <v>0</v>
      </c>
      <c r="X66" s="44">
        <f>IFERROR(SUMPRODUCT(X63:X64*H63:H64),"0")</f>
        <v>0</v>
      </c>
      <c r="Y66" s="43"/>
      <c r="Z66" s="68"/>
      <c r="AA66" s="68"/>
    </row>
    <row r="67" spans="1:54" ht="16.5" customHeight="1" x14ac:dyDescent="0.25">
      <c r="A67" s="262" t="s">
        <v>145</v>
      </c>
      <c r="B67" s="262"/>
      <c r="C67" s="262"/>
      <c r="D67" s="262"/>
      <c r="E67" s="262"/>
      <c r="F67" s="262"/>
      <c r="G67" s="262"/>
      <c r="H67" s="262"/>
      <c r="I67" s="262"/>
      <c r="J67" s="262"/>
      <c r="K67" s="262"/>
      <c r="L67" s="262"/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66"/>
      <c r="AA67" s="66"/>
    </row>
    <row r="68" spans="1:54" ht="14.25" customHeight="1" x14ac:dyDescent="0.25">
      <c r="A68" s="263" t="s">
        <v>146</v>
      </c>
      <c r="B68" s="263"/>
      <c r="C68" s="263"/>
      <c r="D68" s="263"/>
      <c r="E68" s="263"/>
      <c r="F68" s="263"/>
      <c r="G68" s="263"/>
      <c r="H68" s="263"/>
      <c r="I68" s="263"/>
      <c r="J68" s="263"/>
      <c r="K68" s="263"/>
      <c r="L68" s="263"/>
      <c r="M68" s="263"/>
      <c r="N68" s="263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67"/>
      <c r="AA68" s="67"/>
    </row>
    <row r="69" spans="1:54" ht="27" customHeight="1" x14ac:dyDescent="0.25">
      <c r="A69" s="64" t="s">
        <v>147</v>
      </c>
      <c r="B69" s="64" t="s">
        <v>148</v>
      </c>
      <c r="C69" s="37">
        <v>4301135113</v>
      </c>
      <c r="D69" s="264">
        <v>4607111033659</v>
      </c>
      <c r="E69" s="264"/>
      <c r="F69" s="63">
        <v>0.3</v>
      </c>
      <c r="G69" s="38">
        <v>12</v>
      </c>
      <c r="H69" s="63">
        <v>3.6</v>
      </c>
      <c r="I69" s="63">
        <v>4.3036000000000003</v>
      </c>
      <c r="J69" s="38">
        <v>70</v>
      </c>
      <c r="K69" s="38" t="s">
        <v>93</v>
      </c>
      <c r="L69" s="39" t="s">
        <v>86</v>
      </c>
      <c r="M69" s="39"/>
      <c r="N69" s="38">
        <v>180</v>
      </c>
      <c r="O69" s="29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66"/>
      <c r="Q69" s="266"/>
      <c r="R69" s="266"/>
      <c r="S69" s="267"/>
      <c r="T69" s="40" t="s">
        <v>49</v>
      </c>
      <c r="U69" s="40" t="s">
        <v>49</v>
      </c>
      <c r="V69" s="41" t="s">
        <v>42</v>
      </c>
      <c r="W69" s="59">
        <v>0</v>
      </c>
      <c r="X69" s="56">
        <f>IFERROR(IF(W69="","",W69),"")</f>
        <v>0</v>
      </c>
      <c r="Y69" s="42">
        <f>IFERROR(IF(W69="","",W69*0.01788),"")</f>
        <v>0</v>
      </c>
      <c r="Z69" s="69" t="s">
        <v>49</v>
      </c>
      <c r="AA69" s="70" t="s">
        <v>49</v>
      </c>
      <c r="AE69" s="74"/>
      <c r="BB69" s="106" t="s">
        <v>92</v>
      </c>
    </row>
    <row r="70" spans="1:54" x14ac:dyDescent="0.2">
      <c r="A70" s="271"/>
      <c r="B70" s="271"/>
      <c r="C70" s="271"/>
      <c r="D70" s="271"/>
      <c r="E70" s="271"/>
      <c r="F70" s="271"/>
      <c r="G70" s="271"/>
      <c r="H70" s="271"/>
      <c r="I70" s="271"/>
      <c r="J70" s="271"/>
      <c r="K70" s="271"/>
      <c r="L70" s="271"/>
      <c r="M70" s="271"/>
      <c r="N70" s="272"/>
      <c r="O70" s="268" t="s">
        <v>43</v>
      </c>
      <c r="P70" s="269"/>
      <c r="Q70" s="269"/>
      <c r="R70" s="269"/>
      <c r="S70" s="269"/>
      <c r="T70" s="269"/>
      <c r="U70" s="270"/>
      <c r="V70" s="43" t="s">
        <v>42</v>
      </c>
      <c r="W70" s="44">
        <f>IFERROR(SUM(W69:W69),"0")</f>
        <v>0</v>
      </c>
      <c r="X70" s="44">
        <f>IFERROR(SUM(X69:X69),"0")</f>
        <v>0</v>
      </c>
      <c r="Y70" s="44">
        <f>IFERROR(IF(Y69="",0,Y69),"0")</f>
        <v>0</v>
      </c>
      <c r="Z70" s="68"/>
      <c r="AA70" s="68"/>
    </row>
    <row r="71" spans="1:54" x14ac:dyDescent="0.2">
      <c r="A71" s="271"/>
      <c r="B71" s="271"/>
      <c r="C71" s="271"/>
      <c r="D71" s="271"/>
      <c r="E71" s="271"/>
      <c r="F71" s="271"/>
      <c r="G71" s="271"/>
      <c r="H71" s="271"/>
      <c r="I71" s="271"/>
      <c r="J71" s="271"/>
      <c r="K71" s="271"/>
      <c r="L71" s="271"/>
      <c r="M71" s="271"/>
      <c r="N71" s="272"/>
      <c r="O71" s="268" t="s">
        <v>43</v>
      </c>
      <c r="P71" s="269"/>
      <c r="Q71" s="269"/>
      <c r="R71" s="269"/>
      <c r="S71" s="269"/>
      <c r="T71" s="269"/>
      <c r="U71" s="270"/>
      <c r="V71" s="43" t="s">
        <v>0</v>
      </c>
      <c r="W71" s="44">
        <f>IFERROR(SUMPRODUCT(W69:W69*H69:H69),"0")</f>
        <v>0</v>
      </c>
      <c r="X71" s="44">
        <f>IFERROR(SUMPRODUCT(X69:X69*H69:H69),"0")</f>
        <v>0</v>
      </c>
      <c r="Y71" s="43"/>
      <c r="Z71" s="68"/>
      <c r="AA71" s="68"/>
    </row>
    <row r="72" spans="1:54" ht="16.5" customHeight="1" x14ac:dyDescent="0.25">
      <c r="A72" s="262" t="s">
        <v>149</v>
      </c>
      <c r="B72" s="262"/>
      <c r="C72" s="262"/>
      <c r="D72" s="262"/>
      <c r="E72" s="262"/>
      <c r="F72" s="262"/>
      <c r="G72" s="262"/>
      <c r="H72" s="262"/>
      <c r="I72" s="262"/>
      <c r="J72" s="262"/>
      <c r="K72" s="262"/>
      <c r="L72" s="262"/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66"/>
      <c r="AA72" s="66"/>
    </row>
    <row r="73" spans="1:54" ht="14.25" customHeight="1" x14ac:dyDescent="0.25">
      <c r="A73" s="263" t="s">
        <v>150</v>
      </c>
      <c r="B73" s="263"/>
      <c r="C73" s="263"/>
      <c r="D73" s="263"/>
      <c r="E73" s="263"/>
      <c r="F73" s="263"/>
      <c r="G73" s="263"/>
      <c r="H73" s="263"/>
      <c r="I73" s="263"/>
      <c r="J73" s="263"/>
      <c r="K73" s="263"/>
      <c r="L73" s="263"/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67"/>
      <c r="AA73" s="67"/>
    </row>
    <row r="74" spans="1:54" ht="27" customHeight="1" x14ac:dyDescent="0.25">
      <c r="A74" s="64" t="s">
        <v>151</v>
      </c>
      <c r="B74" s="64" t="s">
        <v>152</v>
      </c>
      <c r="C74" s="37">
        <v>4301131012</v>
      </c>
      <c r="D74" s="264">
        <v>4607111034137</v>
      </c>
      <c r="E74" s="264"/>
      <c r="F74" s="63">
        <v>0.3</v>
      </c>
      <c r="G74" s="38">
        <v>12</v>
      </c>
      <c r="H74" s="63">
        <v>3.6</v>
      </c>
      <c r="I74" s="63">
        <v>4.3036000000000003</v>
      </c>
      <c r="J74" s="38">
        <v>70</v>
      </c>
      <c r="K74" s="38" t="s">
        <v>93</v>
      </c>
      <c r="L74" s="39" t="s">
        <v>86</v>
      </c>
      <c r="M74" s="39"/>
      <c r="N74" s="38">
        <v>180</v>
      </c>
      <c r="O74" s="29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66"/>
      <c r="Q74" s="266"/>
      <c r="R74" s="266"/>
      <c r="S74" s="267"/>
      <c r="T74" s="40" t="s">
        <v>49</v>
      </c>
      <c r="U74" s="40" t="s">
        <v>49</v>
      </c>
      <c r="V74" s="41" t="s">
        <v>42</v>
      </c>
      <c r="W74" s="59">
        <v>0</v>
      </c>
      <c r="X74" s="56">
        <f>IFERROR(IF(W74="","",W74),"")</f>
        <v>0</v>
      </c>
      <c r="Y74" s="42">
        <f>IFERROR(IF(W74="","",W74*0.01788),"")</f>
        <v>0</v>
      </c>
      <c r="Z74" s="69" t="s">
        <v>49</v>
      </c>
      <c r="AA74" s="70" t="s">
        <v>49</v>
      </c>
      <c r="AE74" s="74"/>
      <c r="BB74" s="107" t="s">
        <v>92</v>
      </c>
    </row>
    <row r="75" spans="1:54" ht="27" customHeight="1" x14ac:dyDescent="0.25">
      <c r="A75" s="64" t="s">
        <v>153</v>
      </c>
      <c r="B75" s="64" t="s">
        <v>154</v>
      </c>
      <c r="C75" s="37">
        <v>4301131006</v>
      </c>
      <c r="D75" s="264">
        <v>4607111034137</v>
      </c>
      <c r="E75" s="264"/>
      <c r="F75" s="63">
        <v>0.3</v>
      </c>
      <c r="G75" s="38">
        <v>6</v>
      </c>
      <c r="H75" s="63">
        <v>1.8</v>
      </c>
      <c r="I75" s="63">
        <v>2.2218</v>
      </c>
      <c r="J75" s="38">
        <v>126</v>
      </c>
      <c r="K75" s="38" t="s">
        <v>93</v>
      </c>
      <c r="L75" s="39" t="s">
        <v>86</v>
      </c>
      <c r="M75" s="39"/>
      <c r="N75" s="38">
        <v>180</v>
      </c>
      <c r="O75" s="296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66"/>
      <c r="Q75" s="266"/>
      <c r="R75" s="266"/>
      <c r="S75" s="267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IFERROR(IF(W75="","",W75*0.00936),"")</f>
        <v>0</v>
      </c>
      <c r="Z75" s="69" t="s">
        <v>49</v>
      </c>
      <c r="AA75" s="70" t="s">
        <v>49</v>
      </c>
      <c r="AE75" s="74"/>
      <c r="BB75" s="108" t="s">
        <v>92</v>
      </c>
    </row>
    <row r="76" spans="1:54" ht="27" customHeight="1" x14ac:dyDescent="0.25">
      <c r="A76" s="64" t="s">
        <v>155</v>
      </c>
      <c r="B76" s="64" t="s">
        <v>156</v>
      </c>
      <c r="C76" s="37">
        <v>4301131011</v>
      </c>
      <c r="D76" s="264">
        <v>4607111034120</v>
      </c>
      <c r="E76" s="264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93</v>
      </c>
      <c r="L76" s="39" t="s">
        <v>86</v>
      </c>
      <c r="M76" s="39"/>
      <c r="N76" s="38">
        <v>180</v>
      </c>
      <c r="O76" s="29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66"/>
      <c r="Q76" s="266"/>
      <c r="R76" s="266"/>
      <c r="S76" s="267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74"/>
      <c r="BB76" s="109" t="s">
        <v>92</v>
      </c>
    </row>
    <row r="77" spans="1:54" x14ac:dyDescent="0.2">
      <c r="A77" s="271"/>
      <c r="B77" s="271"/>
      <c r="C77" s="271"/>
      <c r="D77" s="271"/>
      <c r="E77" s="271"/>
      <c r="F77" s="271"/>
      <c r="G77" s="271"/>
      <c r="H77" s="271"/>
      <c r="I77" s="271"/>
      <c r="J77" s="271"/>
      <c r="K77" s="271"/>
      <c r="L77" s="271"/>
      <c r="M77" s="271"/>
      <c r="N77" s="272"/>
      <c r="O77" s="268" t="s">
        <v>43</v>
      </c>
      <c r="P77" s="269"/>
      <c r="Q77" s="269"/>
      <c r="R77" s="269"/>
      <c r="S77" s="269"/>
      <c r="T77" s="269"/>
      <c r="U77" s="270"/>
      <c r="V77" s="43" t="s">
        <v>42</v>
      </c>
      <c r="W77" s="44">
        <f>IFERROR(SUM(W74:W76),"0")</f>
        <v>0</v>
      </c>
      <c r="X77" s="44">
        <f>IFERROR(SUM(X74:X76),"0")</f>
        <v>0</v>
      </c>
      <c r="Y77" s="44">
        <f>IFERROR(IF(Y74="",0,Y74),"0")+IFERROR(IF(Y75="",0,Y75),"0")+IFERROR(IF(Y76="",0,Y76),"0")</f>
        <v>0</v>
      </c>
      <c r="Z77" s="68"/>
      <c r="AA77" s="68"/>
    </row>
    <row r="78" spans="1:54" x14ac:dyDescent="0.2">
      <c r="A78" s="271"/>
      <c r="B78" s="271"/>
      <c r="C78" s="271"/>
      <c r="D78" s="271"/>
      <c r="E78" s="271"/>
      <c r="F78" s="271"/>
      <c r="G78" s="271"/>
      <c r="H78" s="271"/>
      <c r="I78" s="271"/>
      <c r="J78" s="271"/>
      <c r="K78" s="271"/>
      <c r="L78" s="271"/>
      <c r="M78" s="271"/>
      <c r="N78" s="272"/>
      <c r="O78" s="268" t="s">
        <v>43</v>
      </c>
      <c r="P78" s="269"/>
      <c r="Q78" s="269"/>
      <c r="R78" s="269"/>
      <c r="S78" s="269"/>
      <c r="T78" s="269"/>
      <c r="U78" s="270"/>
      <c r="V78" s="43" t="s">
        <v>0</v>
      </c>
      <c r="W78" s="44">
        <f>IFERROR(SUMPRODUCT(W74:W76*H74:H76),"0")</f>
        <v>0</v>
      </c>
      <c r="X78" s="44">
        <f>IFERROR(SUMPRODUCT(X74:X76*H74:H76),"0")</f>
        <v>0</v>
      </c>
      <c r="Y78" s="43"/>
      <c r="Z78" s="68"/>
      <c r="AA78" s="68"/>
    </row>
    <row r="79" spans="1:54" ht="16.5" customHeight="1" x14ac:dyDescent="0.25">
      <c r="A79" s="262" t="s">
        <v>157</v>
      </c>
      <c r="B79" s="262"/>
      <c r="C79" s="262"/>
      <c r="D79" s="262"/>
      <c r="E79" s="262"/>
      <c r="F79" s="262"/>
      <c r="G79" s="262"/>
      <c r="H79" s="262"/>
      <c r="I79" s="262"/>
      <c r="J79" s="262"/>
      <c r="K79" s="262"/>
      <c r="L79" s="262"/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66"/>
      <c r="AA79" s="66"/>
    </row>
    <row r="80" spans="1:54" ht="14.25" customHeight="1" x14ac:dyDescent="0.25">
      <c r="A80" s="263" t="s">
        <v>146</v>
      </c>
      <c r="B80" s="263"/>
      <c r="C80" s="263"/>
      <c r="D80" s="263"/>
      <c r="E80" s="263"/>
      <c r="F80" s="263"/>
      <c r="G80" s="263"/>
      <c r="H80" s="263"/>
      <c r="I80" s="263"/>
      <c r="J80" s="263"/>
      <c r="K80" s="263"/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67"/>
      <c r="AA80" s="67"/>
    </row>
    <row r="81" spans="1:54" ht="27" customHeight="1" x14ac:dyDescent="0.25">
      <c r="A81" s="64" t="s">
        <v>158</v>
      </c>
      <c r="B81" s="64" t="s">
        <v>159</v>
      </c>
      <c r="C81" s="37">
        <v>4301135053</v>
      </c>
      <c r="D81" s="264">
        <v>4607111036407</v>
      </c>
      <c r="E81" s="264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93</v>
      </c>
      <c r="L81" s="39" t="s">
        <v>86</v>
      </c>
      <c r="M81" s="39"/>
      <c r="N81" s="38">
        <v>180</v>
      </c>
      <c r="O81" s="29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66"/>
      <c r="Q81" s="266"/>
      <c r="R81" s="266"/>
      <c r="S81" s="267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6" si="2">IFERROR(IF(W81="","",W81),"")</f>
        <v>0</v>
      </c>
      <c r="Y81" s="42">
        <f t="shared" ref="Y81:Y86" si="3">IFERROR(IF(W81="","",W81*0.01788),"")</f>
        <v>0</v>
      </c>
      <c r="Z81" s="69" t="s">
        <v>49</v>
      </c>
      <c r="AA81" s="70" t="s">
        <v>49</v>
      </c>
      <c r="AE81" s="74"/>
      <c r="BB81" s="110" t="s">
        <v>92</v>
      </c>
    </row>
    <row r="82" spans="1:54" ht="16.5" customHeight="1" x14ac:dyDescent="0.25">
      <c r="A82" s="64" t="s">
        <v>160</v>
      </c>
      <c r="B82" s="64" t="s">
        <v>161</v>
      </c>
      <c r="C82" s="37">
        <v>4301135122</v>
      </c>
      <c r="D82" s="264">
        <v>4607111033628</v>
      </c>
      <c r="E82" s="264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93</v>
      </c>
      <c r="L82" s="39" t="s">
        <v>86</v>
      </c>
      <c r="M82" s="39"/>
      <c r="N82" s="38">
        <v>180</v>
      </c>
      <c r="O82" s="29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66"/>
      <c r="Q82" s="266"/>
      <c r="R82" s="266"/>
      <c r="S82" s="267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2"/>
        <v>0</v>
      </c>
      <c r="Y82" s="42">
        <f t="shared" si="3"/>
        <v>0</v>
      </c>
      <c r="Z82" s="69" t="s">
        <v>49</v>
      </c>
      <c r="AA82" s="70" t="s">
        <v>49</v>
      </c>
      <c r="AE82" s="74"/>
      <c r="BB82" s="111" t="s">
        <v>92</v>
      </c>
    </row>
    <row r="83" spans="1:54" ht="27" customHeight="1" x14ac:dyDescent="0.25">
      <c r="A83" s="64" t="s">
        <v>162</v>
      </c>
      <c r="B83" s="64" t="s">
        <v>163</v>
      </c>
      <c r="C83" s="37">
        <v>4301130400</v>
      </c>
      <c r="D83" s="264">
        <v>4607111033451</v>
      </c>
      <c r="E83" s="264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93</v>
      </c>
      <c r="L83" s="39" t="s">
        <v>86</v>
      </c>
      <c r="M83" s="39"/>
      <c r="N83" s="38">
        <v>180</v>
      </c>
      <c r="O83" s="30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66"/>
      <c r="Q83" s="266"/>
      <c r="R83" s="266"/>
      <c r="S83" s="267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2"/>
        <v>0</v>
      </c>
      <c r="Y83" s="42">
        <f t="shared" si="3"/>
        <v>0</v>
      </c>
      <c r="Z83" s="69" t="s">
        <v>49</v>
      </c>
      <c r="AA83" s="70" t="s">
        <v>49</v>
      </c>
      <c r="AE83" s="74"/>
      <c r="BB83" s="112" t="s">
        <v>92</v>
      </c>
    </row>
    <row r="84" spans="1:54" ht="27" customHeight="1" x14ac:dyDescent="0.25">
      <c r="A84" s="64" t="s">
        <v>164</v>
      </c>
      <c r="B84" s="64" t="s">
        <v>165</v>
      </c>
      <c r="C84" s="37">
        <v>4301135120</v>
      </c>
      <c r="D84" s="264">
        <v>4607111035141</v>
      </c>
      <c r="E84" s="264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93</v>
      </c>
      <c r="L84" s="39" t="s">
        <v>86</v>
      </c>
      <c r="M84" s="39"/>
      <c r="N84" s="38">
        <v>180</v>
      </c>
      <c r="O84" s="30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66"/>
      <c r="Q84" s="266"/>
      <c r="R84" s="266"/>
      <c r="S84" s="267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2"/>
        <v>0</v>
      </c>
      <c r="Y84" s="42">
        <f t="shared" si="3"/>
        <v>0</v>
      </c>
      <c r="Z84" s="69" t="s">
        <v>49</v>
      </c>
      <c r="AA84" s="70" t="s">
        <v>49</v>
      </c>
      <c r="AE84" s="74"/>
      <c r="BB84" s="113" t="s">
        <v>92</v>
      </c>
    </row>
    <row r="85" spans="1:54" ht="27" customHeight="1" x14ac:dyDescent="0.25">
      <c r="A85" s="64" t="s">
        <v>166</v>
      </c>
      <c r="B85" s="64" t="s">
        <v>167</v>
      </c>
      <c r="C85" s="37">
        <v>4301135111</v>
      </c>
      <c r="D85" s="264">
        <v>4607111035028</v>
      </c>
      <c r="E85" s="264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93</v>
      </c>
      <c r="L85" s="39" t="s">
        <v>86</v>
      </c>
      <c r="M85" s="39"/>
      <c r="N85" s="38">
        <v>180</v>
      </c>
      <c r="O85" s="30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66"/>
      <c r="Q85" s="266"/>
      <c r="R85" s="266"/>
      <c r="S85" s="267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2"/>
        <v>0</v>
      </c>
      <c r="Y85" s="42">
        <f t="shared" si="3"/>
        <v>0</v>
      </c>
      <c r="Z85" s="69" t="s">
        <v>49</v>
      </c>
      <c r="AA85" s="70" t="s">
        <v>49</v>
      </c>
      <c r="AE85" s="74"/>
      <c r="BB85" s="114" t="s">
        <v>92</v>
      </c>
    </row>
    <row r="86" spans="1:54" ht="27" customHeight="1" x14ac:dyDescent="0.25">
      <c r="A86" s="64" t="s">
        <v>168</v>
      </c>
      <c r="B86" s="64" t="s">
        <v>169</v>
      </c>
      <c r="C86" s="37">
        <v>4301135109</v>
      </c>
      <c r="D86" s="264">
        <v>4607111033444</v>
      </c>
      <c r="E86" s="264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93</v>
      </c>
      <c r="L86" s="39" t="s">
        <v>86</v>
      </c>
      <c r="M86" s="39"/>
      <c r="N86" s="38">
        <v>180</v>
      </c>
      <c r="O86" s="30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66"/>
      <c r="Q86" s="266"/>
      <c r="R86" s="266"/>
      <c r="S86" s="267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2"/>
        <v>0</v>
      </c>
      <c r="Y86" s="42">
        <f t="shared" si="3"/>
        <v>0</v>
      </c>
      <c r="Z86" s="69" t="s">
        <v>49</v>
      </c>
      <c r="AA86" s="70" t="s">
        <v>49</v>
      </c>
      <c r="AE86" s="74"/>
      <c r="BB86" s="115" t="s">
        <v>92</v>
      </c>
    </row>
    <row r="87" spans="1:54" x14ac:dyDescent="0.2">
      <c r="A87" s="271"/>
      <c r="B87" s="271"/>
      <c r="C87" s="271"/>
      <c r="D87" s="271"/>
      <c r="E87" s="271"/>
      <c r="F87" s="271"/>
      <c r="G87" s="271"/>
      <c r="H87" s="271"/>
      <c r="I87" s="271"/>
      <c r="J87" s="271"/>
      <c r="K87" s="271"/>
      <c r="L87" s="271"/>
      <c r="M87" s="271"/>
      <c r="N87" s="272"/>
      <c r="O87" s="268" t="s">
        <v>43</v>
      </c>
      <c r="P87" s="269"/>
      <c r="Q87" s="269"/>
      <c r="R87" s="269"/>
      <c r="S87" s="269"/>
      <c r="T87" s="269"/>
      <c r="U87" s="270"/>
      <c r="V87" s="43" t="s">
        <v>42</v>
      </c>
      <c r="W87" s="44">
        <f>IFERROR(SUM(W81:W86),"0")</f>
        <v>0</v>
      </c>
      <c r="X87" s="44">
        <f>IFERROR(SUM(X81:X86),"0")</f>
        <v>0</v>
      </c>
      <c r="Y87" s="44">
        <f>IFERROR(IF(Y81="",0,Y81),"0")+IFERROR(IF(Y82="",0,Y82),"0")+IFERROR(IF(Y83="",0,Y83),"0")+IFERROR(IF(Y84="",0,Y84),"0")+IFERROR(IF(Y85="",0,Y85),"0")+IFERROR(IF(Y86="",0,Y86),"0")</f>
        <v>0</v>
      </c>
      <c r="Z87" s="68"/>
      <c r="AA87" s="68"/>
    </row>
    <row r="88" spans="1:54" x14ac:dyDescent="0.2">
      <c r="A88" s="271"/>
      <c r="B88" s="271"/>
      <c r="C88" s="271"/>
      <c r="D88" s="271"/>
      <c r="E88" s="271"/>
      <c r="F88" s="271"/>
      <c r="G88" s="271"/>
      <c r="H88" s="271"/>
      <c r="I88" s="271"/>
      <c r="J88" s="271"/>
      <c r="K88" s="271"/>
      <c r="L88" s="271"/>
      <c r="M88" s="271"/>
      <c r="N88" s="272"/>
      <c r="O88" s="268" t="s">
        <v>43</v>
      </c>
      <c r="P88" s="269"/>
      <c r="Q88" s="269"/>
      <c r="R88" s="269"/>
      <c r="S88" s="269"/>
      <c r="T88" s="269"/>
      <c r="U88" s="270"/>
      <c r="V88" s="43" t="s">
        <v>0</v>
      </c>
      <c r="W88" s="44">
        <f>IFERROR(SUMPRODUCT(W81:W86*H81:H86),"0")</f>
        <v>0</v>
      </c>
      <c r="X88" s="44">
        <f>IFERROR(SUMPRODUCT(X81:X86*H81:H86),"0")</f>
        <v>0</v>
      </c>
      <c r="Y88" s="43"/>
      <c r="Z88" s="68"/>
      <c r="AA88" s="68"/>
    </row>
    <row r="89" spans="1:54" ht="16.5" customHeight="1" x14ac:dyDescent="0.25">
      <c r="A89" s="262" t="s">
        <v>170</v>
      </c>
      <c r="B89" s="262"/>
      <c r="C89" s="262"/>
      <c r="D89" s="262"/>
      <c r="E89" s="262"/>
      <c r="F89" s="262"/>
      <c r="G89" s="262"/>
      <c r="H89" s="262"/>
      <c r="I89" s="262"/>
      <c r="J89" s="262"/>
      <c r="K89" s="262"/>
      <c r="L89" s="262"/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66"/>
      <c r="AA89" s="66"/>
    </row>
    <row r="90" spans="1:54" ht="14.25" customHeight="1" x14ac:dyDescent="0.25">
      <c r="A90" s="263" t="s">
        <v>170</v>
      </c>
      <c r="B90" s="263"/>
      <c r="C90" s="263"/>
      <c r="D90" s="263"/>
      <c r="E90" s="263"/>
      <c r="F90" s="263"/>
      <c r="G90" s="263"/>
      <c r="H90" s="263"/>
      <c r="I90" s="263"/>
      <c r="J90" s="263"/>
      <c r="K90" s="263"/>
      <c r="L90" s="263"/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67"/>
      <c r="AA90" s="67"/>
    </row>
    <row r="91" spans="1:54" ht="27" customHeight="1" x14ac:dyDescent="0.25">
      <c r="A91" s="64" t="s">
        <v>171</v>
      </c>
      <c r="B91" s="64" t="s">
        <v>172</v>
      </c>
      <c r="C91" s="37">
        <v>4301136013</v>
      </c>
      <c r="D91" s="264">
        <v>4607025784012</v>
      </c>
      <c r="E91" s="264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93</v>
      </c>
      <c r="L91" s="39" t="s">
        <v>86</v>
      </c>
      <c r="M91" s="39"/>
      <c r="N91" s="38">
        <v>180</v>
      </c>
      <c r="O91" s="30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66"/>
      <c r="Q91" s="266"/>
      <c r="R91" s="266"/>
      <c r="S91" s="267"/>
      <c r="T91" s="40" t="s">
        <v>49</v>
      </c>
      <c r="U91" s="40" t="s">
        <v>49</v>
      </c>
      <c r="V91" s="41" t="s">
        <v>42</v>
      </c>
      <c r="W91" s="59">
        <v>0</v>
      </c>
      <c r="X91" s="56">
        <f>IFERROR(IF(W91="","",W91),"")</f>
        <v>0</v>
      </c>
      <c r="Y91" s="42">
        <f>IFERROR(IF(W91="","",W91*0.00936),"")</f>
        <v>0</v>
      </c>
      <c r="Z91" s="69" t="s">
        <v>49</v>
      </c>
      <c r="AA91" s="70" t="s">
        <v>49</v>
      </c>
      <c r="AE91" s="74"/>
      <c r="BB91" s="116" t="s">
        <v>92</v>
      </c>
    </row>
    <row r="92" spans="1:54" ht="27" customHeight="1" x14ac:dyDescent="0.25">
      <c r="A92" s="64" t="s">
        <v>173</v>
      </c>
      <c r="B92" s="64" t="s">
        <v>174</v>
      </c>
      <c r="C92" s="37">
        <v>4301136012</v>
      </c>
      <c r="D92" s="264">
        <v>4607025784319</v>
      </c>
      <c r="E92" s="264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93</v>
      </c>
      <c r="L92" s="39" t="s">
        <v>86</v>
      </c>
      <c r="M92" s="39"/>
      <c r="N92" s="38">
        <v>180</v>
      </c>
      <c r="O92" s="30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66"/>
      <c r="Q92" s="266"/>
      <c r="R92" s="266"/>
      <c r="S92" s="267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IFERROR(IF(W92="","",W92*0.01788),"")</f>
        <v>0</v>
      </c>
      <c r="Z92" s="69" t="s">
        <v>49</v>
      </c>
      <c r="AA92" s="70" t="s">
        <v>49</v>
      </c>
      <c r="AE92" s="74"/>
      <c r="BB92" s="117" t="s">
        <v>92</v>
      </c>
    </row>
    <row r="93" spans="1:54" ht="16.5" customHeight="1" x14ac:dyDescent="0.25">
      <c r="A93" s="64" t="s">
        <v>175</v>
      </c>
      <c r="B93" s="64" t="s">
        <v>176</v>
      </c>
      <c r="C93" s="37">
        <v>4301136014</v>
      </c>
      <c r="D93" s="264">
        <v>4607111035370</v>
      </c>
      <c r="E93" s="264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87</v>
      </c>
      <c r="L93" s="39" t="s">
        <v>86</v>
      </c>
      <c r="M93" s="39"/>
      <c r="N93" s="38">
        <v>180</v>
      </c>
      <c r="O93" s="30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66"/>
      <c r="Q93" s="266"/>
      <c r="R93" s="266"/>
      <c r="S93" s="267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IFERROR(IF(W93="","",W93*0.0155),"")</f>
        <v>0</v>
      </c>
      <c r="Z93" s="69" t="s">
        <v>49</v>
      </c>
      <c r="AA93" s="70" t="s">
        <v>49</v>
      </c>
      <c r="AE93" s="74"/>
      <c r="BB93" s="118" t="s">
        <v>92</v>
      </c>
    </row>
    <row r="94" spans="1:54" x14ac:dyDescent="0.2">
      <c r="A94" s="271"/>
      <c r="B94" s="271"/>
      <c r="C94" s="271"/>
      <c r="D94" s="271"/>
      <c r="E94" s="271"/>
      <c r="F94" s="271"/>
      <c r="G94" s="271"/>
      <c r="H94" s="271"/>
      <c r="I94" s="271"/>
      <c r="J94" s="271"/>
      <c r="K94" s="271"/>
      <c r="L94" s="271"/>
      <c r="M94" s="271"/>
      <c r="N94" s="272"/>
      <c r="O94" s="268" t="s">
        <v>43</v>
      </c>
      <c r="P94" s="269"/>
      <c r="Q94" s="269"/>
      <c r="R94" s="269"/>
      <c r="S94" s="269"/>
      <c r="T94" s="269"/>
      <c r="U94" s="270"/>
      <c r="V94" s="43" t="s">
        <v>42</v>
      </c>
      <c r="W94" s="44">
        <f>IFERROR(SUM(W91:W93),"0")</f>
        <v>0</v>
      </c>
      <c r="X94" s="44">
        <f>IFERROR(SUM(X91:X93),"0")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54" x14ac:dyDescent="0.2">
      <c r="A95" s="271"/>
      <c r="B95" s="271"/>
      <c r="C95" s="271"/>
      <c r="D95" s="271"/>
      <c r="E95" s="271"/>
      <c r="F95" s="271"/>
      <c r="G95" s="271"/>
      <c r="H95" s="271"/>
      <c r="I95" s="271"/>
      <c r="J95" s="271"/>
      <c r="K95" s="271"/>
      <c r="L95" s="271"/>
      <c r="M95" s="271"/>
      <c r="N95" s="272"/>
      <c r="O95" s="268" t="s">
        <v>43</v>
      </c>
      <c r="P95" s="269"/>
      <c r="Q95" s="269"/>
      <c r="R95" s="269"/>
      <c r="S95" s="269"/>
      <c r="T95" s="269"/>
      <c r="U95" s="270"/>
      <c r="V95" s="43" t="s">
        <v>0</v>
      </c>
      <c r="W95" s="44">
        <f>IFERROR(SUMPRODUCT(W91:W93*H91:H93),"0")</f>
        <v>0</v>
      </c>
      <c r="X95" s="44">
        <f>IFERROR(SUMPRODUCT(X91:X93*H91:H93),"0")</f>
        <v>0</v>
      </c>
      <c r="Y95" s="43"/>
      <c r="Z95" s="68"/>
      <c r="AA95" s="68"/>
    </row>
    <row r="96" spans="1:54" ht="16.5" customHeight="1" x14ac:dyDescent="0.25">
      <c r="A96" s="262" t="s">
        <v>177</v>
      </c>
      <c r="B96" s="262"/>
      <c r="C96" s="262"/>
      <c r="D96" s="262"/>
      <c r="E96" s="262"/>
      <c r="F96" s="262"/>
      <c r="G96" s="262"/>
      <c r="H96" s="262"/>
      <c r="I96" s="262"/>
      <c r="J96" s="262"/>
      <c r="K96" s="262"/>
      <c r="L96" s="262"/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66"/>
      <c r="AA96" s="66"/>
    </row>
    <row r="97" spans="1:54" ht="14.25" customHeight="1" x14ac:dyDescent="0.25">
      <c r="A97" s="263" t="s">
        <v>83</v>
      </c>
      <c r="B97" s="263"/>
      <c r="C97" s="263"/>
      <c r="D97" s="263"/>
      <c r="E97" s="263"/>
      <c r="F97" s="263"/>
      <c r="G97" s="263"/>
      <c r="H97" s="263"/>
      <c r="I97" s="263"/>
      <c r="J97" s="263"/>
      <c r="K97" s="263"/>
      <c r="L97" s="263"/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67"/>
      <c r="AA97" s="67"/>
    </row>
    <row r="98" spans="1:54" ht="27" customHeight="1" x14ac:dyDescent="0.25">
      <c r="A98" s="64" t="s">
        <v>178</v>
      </c>
      <c r="B98" s="64" t="s">
        <v>179</v>
      </c>
      <c r="C98" s="37">
        <v>4301070975</v>
      </c>
      <c r="D98" s="264">
        <v>4607111033970</v>
      </c>
      <c r="E98" s="264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87</v>
      </c>
      <c r="L98" s="39" t="s">
        <v>86</v>
      </c>
      <c r="M98" s="39"/>
      <c r="N98" s="38">
        <v>180</v>
      </c>
      <c r="O98" s="30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66"/>
      <c r="Q98" s="266"/>
      <c r="R98" s="266"/>
      <c r="S98" s="267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74"/>
      <c r="BB98" s="119" t="s">
        <v>71</v>
      </c>
    </row>
    <row r="99" spans="1:54" ht="27" customHeight="1" x14ac:dyDescent="0.25">
      <c r="A99" s="64" t="s">
        <v>180</v>
      </c>
      <c r="B99" s="64" t="s">
        <v>181</v>
      </c>
      <c r="C99" s="37">
        <v>4301070976</v>
      </c>
      <c r="D99" s="264">
        <v>4607111034144</v>
      </c>
      <c r="E99" s="264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87</v>
      </c>
      <c r="L99" s="39" t="s">
        <v>86</v>
      </c>
      <c r="M99" s="39"/>
      <c r="N99" s="38">
        <v>180</v>
      </c>
      <c r="O99" s="30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66"/>
      <c r="Q99" s="266"/>
      <c r="R99" s="266"/>
      <c r="S99" s="267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74"/>
      <c r="BB99" s="120" t="s">
        <v>71</v>
      </c>
    </row>
    <row r="100" spans="1:54" ht="27" customHeight="1" x14ac:dyDescent="0.25">
      <c r="A100" s="64" t="s">
        <v>182</v>
      </c>
      <c r="B100" s="64" t="s">
        <v>183</v>
      </c>
      <c r="C100" s="37">
        <v>4301070973</v>
      </c>
      <c r="D100" s="264">
        <v>4607111033987</v>
      </c>
      <c r="E100" s="264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87</v>
      </c>
      <c r="L100" s="39" t="s">
        <v>86</v>
      </c>
      <c r="M100" s="39"/>
      <c r="N100" s="38">
        <v>180</v>
      </c>
      <c r="O100" s="30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66"/>
      <c r="Q100" s="266"/>
      <c r="R100" s="266"/>
      <c r="S100" s="267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74"/>
      <c r="BB100" s="121" t="s">
        <v>71</v>
      </c>
    </row>
    <row r="101" spans="1:54" ht="27" customHeight="1" x14ac:dyDescent="0.25">
      <c r="A101" s="64" t="s">
        <v>184</v>
      </c>
      <c r="B101" s="64" t="s">
        <v>185</v>
      </c>
      <c r="C101" s="37">
        <v>4301070974</v>
      </c>
      <c r="D101" s="264">
        <v>4607111034151</v>
      </c>
      <c r="E101" s="264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87</v>
      </c>
      <c r="L101" s="39" t="s">
        <v>86</v>
      </c>
      <c r="M101" s="39"/>
      <c r="N101" s="38">
        <v>180</v>
      </c>
      <c r="O101" s="31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66"/>
      <c r="Q101" s="266"/>
      <c r="R101" s="266"/>
      <c r="S101" s="267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74"/>
      <c r="BB101" s="122" t="s">
        <v>71</v>
      </c>
    </row>
    <row r="102" spans="1:54" x14ac:dyDescent="0.2">
      <c r="A102" s="271"/>
      <c r="B102" s="271"/>
      <c r="C102" s="271"/>
      <c r="D102" s="271"/>
      <c r="E102" s="271"/>
      <c r="F102" s="271"/>
      <c r="G102" s="271"/>
      <c r="H102" s="271"/>
      <c r="I102" s="271"/>
      <c r="J102" s="271"/>
      <c r="K102" s="271"/>
      <c r="L102" s="271"/>
      <c r="M102" s="271"/>
      <c r="N102" s="272"/>
      <c r="O102" s="268" t="s">
        <v>43</v>
      </c>
      <c r="P102" s="269"/>
      <c r="Q102" s="269"/>
      <c r="R102" s="269"/>
      <c r="S102" s="269"/>
      <c r="T102" s="269"/>
      <c r="U102" s="270"/>
      <c r="V102" s="43" t="s">
        <v>42</v>
      </c>
      <c r="W102" s="44">
        <f>IFERROR(SUM(W98:W101),"0")</f>
        <v>0</v>
      </c>
      <c r="X102" s="44">
        <f>IFERROR(SUM(X98:X101),"0")</f>
        <v>0</v>
      </c>
      <c r="Y102" s="44">
        <f>IFERROR(IF(Y98="",0,Y98),"0")+IFERROR(IF(Y99="",0,Y99),"0")+IFERROR(IF(Y100="",0,Y100),"0")+IFERROR(IF(Y101="",0,Y101),"0")</f>
        <v>0</v>
      </c>
      <c r="Z102" s="68"/>
      <c r="AA102" s="68"/>
    </row>
    <row r="103" spans="1:54" x14ac:dyDescent="0.2">
      <c r="A103" s="271"/>
      <c r="B103" s="271"/>
      <c r="C103" s="271"/>
      <c r="D103" s="271"/>
      <c r="E103" s="271"/>
      <c r="F103" s="271"/>
      <c r="G103" s="271"/>
      <c r="H103" s="271"/>
      <c r="I103" s="271"/>
      <c r="J103" s="271"/>
      <c r="K103" s="271"/>
      <c r="L103" s="271"/>
      <c r="M103" s="271"/>
      <c r="N103" s="272"/>
      <c r="O103" s="268" t="s">
        <v>43</v>
      </c>
      <c r="P103" s="269"/>
      <c r="Q103" s="269"/>
      <c r="R103" s="269"/>
      <c r="S103" s="269"/>
      <c r="T103" s="269"/>
      <c r="U103" s="270"/>
      <c r="V103" s="43" t="s">
        <v>0</v>
      </c>
      <c r="W103" s="44">
        <f>IFERROR(SUMPRODUCT(W98:W101*H98:H101),"0")</f>
        <v>0</v>
      </c>
      <c r="X103" s="44">
        <f>IFERROR(SUMPRODUCT(X98:X101*H98:H101),"0")</f>
        <v>0</v>
      </c>
      <c r="Y103" s="43"/>
      <c r="Z103" s="68"/>
      <c r="AA103" s="68"/>
    </row>
    <row r="104" spans="1:54" ht="16.5" customHeight="1" x14ac:dyDescent="0.25">
      <c r="A104" s="262" t="s">
        <v>186</v>
      </c>
      <c r="B104" s="262"/>
      <c r="C104" s="262"/>
      <c r="D104" s="262"/>
      <c r="E104" s="262"/>
      <c r="F104" s="262"/>
      <c r="G104" s="262"/>
      <c r="H104" s="262"/>
      <c r="I104" s="262"/>
      <c r="J104" s="262"/>
      <c r="K104" s="262"/>
      <c r="L104" s="262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66"/>
      <c r="AA104" s="66"/>
    </row>
    <row r="105" spans="1:54" ht="14.25" customHeight="1" x14ac:dyDescent="0.25">
      <c r="A105" s="263" t="s">
        <v>146</v>
      </c>
      <c r="B105" s="263"/>
      <c r="C105" s="263"/>
      <c r="D105" s="263"/>
      <c r="E105" s="263"/>
      <c r="F105" s="263"/>
      <c r="G105" s="263"/>
      <c r="H105" s="263"/>
      <c r="I105" s="263"/>
      <c r="J105" s="263"/>
      <c r="K105" s="263"/>
      <c r="L105" s="263"/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67"/>
      <c r="AA105" s="67"/>
    </row>
    <row r="106" spans="1:54" ht="27" customHeight="1" x14ac:dyDescent="0.25">
      <c r="A106" s="64" t="s">
        <v>187</v>
      </c>
      <c r="B106" s="64" t="s">
        <v>188</v>
      </c>
      <c r="C106" s="37">
        <v>4301135166</v>
      </c>
      <c r="D106" s="264">
        <v>4607111034014</v>
      </c>
      <c r="E106" s="264"/>
      <c r="F106" s="63">
        <v>0.25</v>
      </c>
      <c r="G106" s="38">
        <v>6</v>
      </c>
      <c r="H106" s="63">
        <v>1.5</v>
      </c>
      <c r="I106" s="63">
        <v>1.9218</v>
      </c>
      <c r="J106" s="38">
        <v>126</v>
      </c>
      <c r="K106" s="38" t="s">
        <v>93</v>
      </c>
      <c r="L106" s="39" t="s">
        <v>86</v>
      </c>
      <c r="M106" s="39"/>
      <c r="N106" s="38">
        <v>180</v>
      </c>
      <c r="O106" s="311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66"/>
      <c r="Q106" s="266"/>
      <c r="R106" s="266"/>
      <c r="S106" s="267"/>
      <c r="T106" s="40" t="s">
        <v>49</v>
      </c>
      <c r="U106" s="40" t="s">
        <v>49</v>
      </c>
      <c r="V106" s="41" t="s">
        <v>42</v>
      </c>
      <c r="W106" s="59">
        <v>0</v>
      </c>
      <c r="X106" s="56">
        <f>IFERROR(IF(W106="","",W106),"")</f>
        <v>0</v>
      </c>
      <c r="Y106" s="42">
        <f>IFERROR(IF(W106="","",W106*0.00936),"")</f>
        <v>0</v>
      </c>
      <c r="Z106" s="69" t="s">
        <v>49</v>
      </c>
      <c r="AA106" s="70" t="s">
        <v>49</v>
      </c>
      <c r="AE106" s="74"/>
      <c r="BB106" s="123" t="s">
        <v>92</v>
      </c>
    </row>
    <row r="107" spans="1:54" ht="27" customHeight="1" x14ac:dyDescent="0.25">
      <c r="A107" s="64" t="s">
        <v>189</v>
      </c>
      <c r="B107" s="64" t="s">
        <v>190</v>
      </c>
      <c r="C107" s="37">
        <v>4301135185</v>
      </c>
      <c r="D107" s="264">
        <v>4607111034014</v>
      </c>
      <c r="E107" s="264"/>
      <c r="F107" s="63">
        <v>0.25</v>
      </c>
      <c r="G107" s="38">
        <v>6</v>
      </c>
      <c r="H107" s="63">
        <v>1.5</v>
      </c>
      <c r="I107" s="63">
        <v>1.9218</v>
      </c>
      <c r="J107" s="38">
        <v>126</v>
      </c>
      <c r="K107" s="38" t="s">
        <v>93</v>
      </c>
      <c r="L107" s="39" t="s">
        <v>86</v>
      </c>
      <c r="M107" s="39"/>
      <c r="N107" s="38">
        <v>180</v>
      </c>
      <c r="O107" s="312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66"/>
      <c r="Q107" s="266"/>
      <c r="R107" s="266"/>
      <c r="S107" s="267"/>
      <c r="T107" s="40" t="s">
        <v>49</v>
      </c>
      <c r="U107" s="40" t="s">
        <v>49</v>
      </c>
      <c r="V107" s="41" t="s">
        <v>42</v>
      </c>
      <c r="W107" s="59">
        <v>0</v>
      </c>
      <c r="X107" s="56">
        <f>IFERROR(IF(W107="","",W107),"")</f>
        <v>0</v>
      </c>
      <c r="Y107" s="42">
        <f>IFERROR(IF(W107="","",W107*0.00936),"")</f>
        <v>0</v>
      </c>
      <c r="Z107" s="69" t="s">
        <v>49</v>
      </c>
      <c r="AA107" s="70" t="s">
        <v>49</v>
      </c>
      <c r="AE107" s="74"/>
      <c r="BB107" s="124" t="s">
        <v>92</v>
      </c>
    </row>
    <row r="108" spans="1:54" ht="27" customHeight="1" x14ac:dyDescent="0.25">
      <c r="A108" s="64" t="s">
        <v>191</v>
      </c>
      <c r="B108" s="64" t="s">
        <v>192</v>
      </c>
      <c r="C108" s="37">
        <v>4301135162</v>
      </c>
      <c r="D108" s="264">
        <v>4607111034014</v>
      </c>
      <c r="E108" s="264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93</v>
      </c>
      <c r="L108" s="39" t="s">
        <v>86</v>
      </c>
      <c r="M108" s="39"/>
      <c r="N108" s="38">
        <v>180</v>
      </c>
      <c r="O108" s="31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66"/>
      <c r="Q108" s="266"/>
      <c r="R108" s="266"/>
      <c r="S108" s="267"/>
      <c r="T108" s="40" t="s">
        <v>49</v>
      </c>
      <c r="U108" s="40" t="s">
        <v>49</v>
      </c>
      <c r="V108" s="41" t="s">
        <v>42</v>
      </c>
      <c r="W108" s="59">
        <v>0</v>
      </c>
      <c r="X108" s="56">
        <f>IFERROR(IF(W108="","",W108),"")</f>
        <v>0</v>
      </c>
      <c r="Y108" s="42">
        <f>IFERROR(IF(W108="","",W108*0.01788),"")</f>
        <v>0</v>
      </c>
      <c r="Z108" s="69" t="s">
        <v>49</v>
      </c>
      <c r="AA108" s="70" t="s">
        <v>49</v>
      </c>
      <c r="AE108" s="74"/>
      <c r="BB108" s="125" t="s">
        <v>92</v>
      </c>
    </row>
    <row r="109" spans="1:54" ht="27" customHeight="1" x14ac:dyDescent="0.25">
      <c r="A109" s="64" t="s">
        <v>193</v>
      </c>
      <c r="B109" s="64" t="s">
        <v>194</v>
      </c>
      <c r="C109" s="37">
        <v>4301135117</v>
      </c>
      <c r="D109" s="264">
        <v>4607111033994</v>
      </c>
      <c r="E109" s="264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93</v>
      </c>
      <c r="L109" s="39" t="s">
        <v>86</v>
      </c>
      <c r="M109" s="39"/>
      <c r="N109" s="38">
        <v>180</v>
      </c>
      <c r="O109" s="31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66"/>
      <c r="Q109" s="266"/>
      <c r="R109" s="266"/>
      <c r="S109" s="267"/>
      <c r="T109" s="40" t="s">
        <v>49</v>
      </c>
      <c r="U109" s="40" t="s">
        <v>49</v>
      </c>
      <c r="V109" s="41" t="s">
        <v>42</v>
      </c>
      <c r="W109" s="59">
        <v>0</v>
      </c>
      <c r="X109" s="56">
        <f>IFERROR(IF(W109="","",W109),"")</f>
        <v>0</v>
      </c>
      <c r="Y109" s="42">
        <f>IFERROR(IF(W109="","",W109*0.01788),"")</f>
        <v>0</v>
      </c>
      <c r="Z109" s="69" t="s">
        <v>49</v>
      </c>
      <c r="AA109" s="70" t="s">
        <v>49</v>
      </c>
      <c r="AE109" s="74"/>
      <c r="BB109" s="126" t="s">
        <v>92</v>
      </c>
    </row>
    <row r="110" spans="1:54" x14ac:dyDescent="0.2">
      <c r="A110" s="271"/>
      <c r="B110" s="271"/>
      <c r="C110" s="271"/>
      <c r="D110" s="271"/>
      <c r="E110" s="271"/>
      <c r="F110" s="271"/>
      <c r="G110" s="271"/>
      <c r="H110" s="271"/>
      <c r="I110" s="271"/>
      <c r="J110" s="271"/>
      <c r="K110" s="271"/>
      <c r="L110" s="271"/>
      <c r="M110" s="271"/>
      <c r="N110" s="272"/>
      <c r="O110" s="268" t="s">
        <v>43</v>
      </c>
      <c r="P110" s="269"/>
      <c r="Q110" s="269"/>
      <c r="R110" s="269"/>
      <c r="S110" s="269"/>
      <c r="T110" s="269"/>
      <c r="U110" s="270"/>
      <c r="V110" s="43" t="s">
        <v>42</v>
      </c>
      <c r="W110" s="44">
        <f>IFERROR(SUM(W106:W109),"0")</f>
        <v>0</v>
      </c>
      <c r="X110" s="44">
        <f>IFERROR(SUM(X106:X109),"0")</f>
        <v>0</v>
      </c>
      <c r="Y110" s="44">
        <f>IFERROR(IF(Y106="",0,Y106),"0")+IFERROR(IF(Y107="",0,Y107),"0")+IFERROR(IF(Y108="",0,Y108),"0")+IFERROR(IF(Y109="",0,Y109),"0")</f>
        <v>0</v>
      </c>
      <c r="Z110" s="68"/>
      <c r="AA110" s="68"/>
    </row>
    <row r="111" spans="1:54" x14ac:dyDescent="0.2">
      <c r="A111" s="271"/>
      <c r="B111" s="271"/>
      <c r="C111" s="271"/>
      <c r="D111" s="271"/>
      <c r="E111" s="271"/>
      <c r="F111" s="271"/>
      <c r="G111" s="271"/>
      <c r="H111" s="271"/>
      <c r="I111" s="271"/>
      <c r="J111" s="271"/>
      <c r="K111" s="271"/>
      <c r="L111" s="271"/>
      <c r="M111" s="271"/>
      <c r="N111" s="272"/>
      <c r="O111" s="268" t="s">
        <v>43</v>
      </c>
      <c r="P111" s="269"/>
      <c r="Q111" s="269"/>
      <c r="R111" s="269"/>
      <c r="S111" s="269"/>
      <c r="T111" s="269"/>
      <c r="U111" s="270"/>
      <c r="V111" s="43" t="s">
        <v>0</v>
      </c>
      <c r="W111" s="44">
        <f>IFERROR(SUMPRODUCT(W106:W109*H106:H109),"0")</f>
        <v>0</v>
      </c>
      <c r="X111" s="44">
        <f>IFERROR(SUMPRODUCT(X106:X109*H106:H109),"0")</f>
        <v>0</v>
      </c>
      <c r="Y111" s="43"/>
      <c r="Z111" s="68"/>
      <c r="AA111" s="68"/>
    </row>
    <row r="112" spans="1:54" ht="16.5" customHeight="1" x14ac:dyDescent="0.25">
      <c r="A112" s="262" t="s">
        <v>195</v>
      </c>
      <c r="B112" s="262"/>
      <c r="C112" s="262"/>
      <c r="D112" s="262"/>
      <c r="E112" s="262"/>
      <c r="F112" s="262"/>
      <c r="G112" s="262"/>
      <c r="H112" s="262"/>
      <c r="I112" s="262"/>
      <c r="J112" s="262"/>
      <c r="K112" s="262"/>
      <c r="L112" s="262"/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66"/>
      <c r="AA112" s="66"/>
    </row>
    <row r="113" spans="1:54" ht="14.25" customHeight="1" x14ac:dyDescent="0.25">
      <c r="A113" s="263" t="s">
        <v>146</v>
      </c>
      <c r="B113" s="263"/>
      <c r="C113" s="263"/>
      <c r="D113" s="263"/>
      <c r="E113" s="263"/>
      <c r="F113" s="263"/>
      <c r="G113" s="263"/>
      <c r="H113" s="263"/>
      <c r="I113" s="263"/>
      <c r="J113" s="263"/>
      <c r="K113" s="263"/>
      <c r="L113" s="263"/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67"/>
      <c r="AA113" s="67"/>
    </row>
    <row r="114" spans="1:54" ht="16.5" customHeight="1" x14ac:dyDescent="0.25">
      <c r="A114" s="64" t="s">
        <v>196</v>
      </c>
      <c r="B114" s="64" t="s">
        <v>197</v>
      </c>
      <c r="C114" s="37">
        <v>4301135112</v>
      </c>
      <c r="D114" s="264">
        <v>4607111034199</v>
      </c>
      <c r="E114" s="264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93</v>
      </c>
      <c r="L114" s="39" t="s">
        <v>86</v>
      </c>
      <c r="M114" s="39"/>
      <c r="N114" s="38">
        <v>180</v>
      </c>
      <c r="O114" s="31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66"/>
      <c r="Q114" s="266"/>
      <c r="R114" s="266"/>
      <c r="S114" s="267"/>
      <c r="T114" s="40" t="s">
        <v>49</v>
      </c>
      <c r="U114" s="40" t="s">
        <v>49</v>
      </c>
      <c r="V114" s="41" t="s">
        <v>42</v>
      </c>
      <c r="W114" s="59">
        <v>0</v>
      </c>
      <c r="X114" s="56">
        <f>IFERROR(IF(W114="","",W114),"")</f>
        <v>0</v>
      </c>
      <c r="Y114" s="42">
        <f>IFERROR(IF(W114="","",W114*0.01788),"")</f>
        <v>0</v>
      </c>
      <c r="Z114" s="69" t="s">
        <v>49</v>
      </c>
      <c r="AA114" s="70" t="s">
        <v>49</v>
      </c>
      <c r="AE114" s="74"/>
      <c r="BB114" s="127" t="s">
        <v>92</v>
      </c>
    </row>
    <row r="115" spans="1:54" x14ac:dyDescent="0.2">
      <c r="A115" s="271"/>
      <c r="B115" s="271"/>
      <c r="C115" s="271"/>
      <c r="D115" s="271"/>
      <c r="E115" s="271"/>
      <c r="F115" s="271"/>
      <c r="G115" s="271"/>
      <c r="H115" s="271"/>
      <c r="I115" s="271"/>
      <c r="J115" s="271"/>
      <c r="K115" s="271"/>
      <c r="L115" s="271"/>
      <c r="M115" s="271"/>
      <c r="N115" s="272"/>
      <c r="O115" s="268" t="s">
        <v>43</v>
      </c>
      <c r="P115" s="269"/>
      <c r="Q115" s="269"/>
      <c r="R115" s="269"/>
      <c r="S115" s="269"/>
      <c r="T115" s="269"/>
      <c r="U115" s="270"/>
      <c r="V115" s="43" t="s">
        <v>42</v>
      </c>
      <c r="W115" s="44">
        <f>IFERROR(SUM(W114:W114),"0")</f>
        <v>0</v>
      </c>
      <c r="X115" s="44">
        <f>IFERROR(SUM(X114:X114),"0")</f>
        <v>0</v>
      </c>
      <c r="Y115" s="44">
        <f>IFERROR(IF(Y114="",0,Y114),"0")</f>
        <v>0</v>
      </c>
      <c r="Z115" s="68"/>
      <c r="AA115" s="68"/>
    </row>
    <row r="116" spans="1:54" x14ac:dyDescent="0.2">
      <c r="A116" s="271"/>
      <c r="B116" s="271"/>
      <c r="C116" s="271"/>
      <c r="D116" s="271"/>
      <c r="E116" s="271"/>
      <c r="F116" s="271"/>
      <c r="G116" s="271"/>
      <c r="H116" s="271"/>
      <c r="I116" s="271"/>
      <c r="J116" s="271"/>
      <c r="K116" s="271"/>
      <c r="L116" s="271"/>
      <c r="M116" s="271"/>
      <c r="N116" s="272"/>
      <c r="O116" s="268" t="s">
        <v>43</v>
      </c>
      <c r="P116" s="269"/>
      <c r="Q116" s="269"/>
      <c r="R116" s="269"/>
      <c r="S116" s="269"/>
      <c r="T116" s="269"/>
      <c r="U116" s="270"/>
      <c r="V116" s="43" t="s">
        <v>0</v>
      </c>
      <c r="W116" s="44">
        <f>IFERROR(SUMPRODUCT(W114:W114*H114:H114),"0")</f>
        <v>0</v>
      </c>
      <c r="X116" s="44">
        <f>IFERROR(SUMPRODUCT(X114:X114*H114:H114),"0")</f>
        <v>0</v>
      </c>
      <c r="Y116" s="43"/>
      <c r="Z116" s="68"/>
      <c r="AA116" s="68"/>
    </row>
    <row r="117" spans="1:54" ht="16.5" customHeight="1" x14ac:dyDescent="0.25">
      <c r="A117" s="262" t="s">
        <v>198</v>
      </c>
      <c r="B117" s="262"/>
      <c r="C117" s="262"/>
      <c r="D117" s="262"/>
      <c r="E117" s="262"/>
      <c r="F117" s="262"/>
      <c r="G117" s="262"/>
      <c r="H117" s="262"/>
      <c r="I117" s="262"/>
      <c r="J117" s="262"/>
      <c r="K117" s="262"/>
      <c r="L117" s="262"/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66"/>
      <c r="AA117" s="66"/>
    </row>
    <row r="118" spans="1:54" ht="14.25" customHeight="1" x14ac:dyDescent="0.25">
      <c r="A118" s="263" t="s">
        <v>146</v>
      </c>
      <c r="B118" s="263"/>
      <c r="C118" s="263"/>
      <c r="D118" s="263"/>
      <c r="E118" s="263"/>
      <c r="F118" s="263"/>
      <c r="G118" s="263"/>
      <c r="H118" s="263"/>
      <c r="I118" s="263"/>
      <c r="J118" s="263"/>
      <c r="K118" s="263"/>
      <c r="L118" s="263"/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67"/>
      <c r="AA118" s="67"/>
    </row>
    <row r="119" spans="1:54" ht="27" customHeight="1" x14ac:dyDescent="0.25">
      <c r="A119" s="64" t="s">
        <v>199</v>
      </c>
      <c r="B119" s="64" t="s">
        <v>200</v>
      </c>
      <c r="C119" s="37">
        <v>4301130006</v>
      </c>
      <c r="D119" s="264">
        <v>4607111034670</v>
      </c>
      <c r="E119" s="264"/>
      <c r="F119" s="63">
        <v>3</v>
      </c>
      <c r="G119" s="38">
        <v>1</v>
      </c>
      <c r="H119" s="63">
        <v>3</v>
      </c>
      <c r="I119" s="63">
        <v>3.1949999999999998</v>
      </c>
      <c r="J119" s="38">
        <v>126</v>
      </c>
      <c r="K119" s="38" t="s">
        <v>93</v>
      </c>
      <c r="L119" s="39" t="s">
        <v>86</v>
      </c>
      <c r="M119" s="39"/>
      <c r="N119" s="38">
        <v>180</v>
      </c>
      <c r="O119" s="31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66"/>
      <c r="Q119" s="266"/>
      <c r="R119" s="266"/>
      <c r="S119" s="267"/>
      <c r="T119" s="40" t="s">
        <v>49</v>
      </c>
      <c r="U119" s="40" t="s">
        <v>49</v>
      </c>
      <c r="V119" s="41" t="s">
        <v>42</v>
      </c>
      <c r="W119" s="59">
        <v>0</v>
      </c>
      <c r="X119" s="56">
        <f>IFERROR(IF(W119="","",W119),"")</f>
        <v>0</v>
      </c>
      <c r="Y119" s="42">
        <f>IFERROR(IF(W119="","",W119*0.00936),"")</f>
        <v>0</v>
      </c>
      <c r="Z119" s="69" t="s">
        <v>201</v>
      </c>
      <c r="AA119" s="70" t="s">
        <v>49</v>
      </c>
      <c r="AE119" s="74"/>
      <c r="BB119" s="128" t="s">
        <v>92</v>
      </c>
    </row>
    <row r="120" spans="1:54" ht="27" customHeight="1" x14ac:dyDescent="0.25">
      <c r="A120" s="64" t="s">
        <v>202</v>
      </c>
      <c r="B120" s="64" t="s">
        <v>203</v>
      </c>
      <c r="C120" s="37">
        <v>4301130003</v>
      </c>
      <c r="D120" s="264">
        <v>4607111034687</v>
      </c>
      <c r="E120" s="264"/>
      <c r="F120" s="63">
        <v>3</v>
      </c>
      <c r="G120" s="38">
        <v>1</v>
      </c>
      <c r="H120" s="63">
        <v>3</v>
      </c>
      <c r="I120" s="63">
        <v>3.1949999999999998</v>
      </c>
      <c r="J120" s="38">
        <v>126</v>
      </c>
      <c r="K120" s="38" t="s">
        <v>93</v>
      </c>
      <c r="L120" s="39" t="s">
        <v>86</v>
      </c>
      <c r="M120" s="39"/>
      <c r="N120" s="38">
        <v>180</v>
      </c>
      <c r="O120" s="317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66"/>
      <c r="Q120" s="266"/>
      <c r="R120" s="266"/>
      <c r="S120" s="267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IFERROR(IF(W120="","",W120*0.00936),"")</f>
        <v>0</v>
      </c>
      <c r="Z120" s="69" t="s">
        <v>201</v>
      </c>
      <c r="AA120" s="70" t="s">
        <v>49</v>
      </c>
      <c r="AE120" s="74"/>
      <c r="BB120" s="129" t="s">
        <v>92</v>
      </c>
    </row>
    <row r="121" spans="1:54" ht="27" customHeight="1" x14ac:dyDescent="0.25">
      <c r="A121" s="64" t="s">
        <v>204</v>
      </c>
      <c r="B121" s="64" t="s">
        <v>205</v>
      </c>
      <c r="C121" s="37">
        <v>4301135181</v>
      </c>
      <c r="D121" s="264">
        <v>4607111034380</v>
      </c>
      <c r="E121" s="264"/>
      <c r="F121" s="63">
        <v>0.25</v>
      </c>
      <c r="G121" s="38">
        <v>12</v>
      </c>
      <c r="H121" s="63">
        <v>3</v>
      </c>
      <c r="I121" s="63">
        <v>3.28</v>
      </c>
      <c r="J121" s="38">
        <v>70</v>
      </c>
      <c r="K121" s="38" t="s">
        <v>93</v>
      </c>
      <c r="L121" s="39" t="s">
        <v>86</v>
      </c>
      <c r="M121" s="39"/>
      <c r="N121" s="38">
        <v>180</v>
      </c>
      <c r="O121" s="31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66"/>
      <c r="Q121" s="266"/>
      <c r="R121" s="266"/>
      <c r="S121" s="267"/>
      <c r="T121" s="40" t="s">
        <v>49</v>
      </c>
      <c r="U121" s="40" t="s">
        <v>49</v>
      </c>
      <c r="V121" s="41" t="s">
        <v>42</v>
      </c>
      <c r="W121" s="59">
        <v>0</v>
      </c>
      <c r="X121" s="56">
        <f>IFERROR(IF(W121="","",W121),"")</f>
        <v>0</v>
      </c>
      <c r="Y121" s="42">
        <f>IFERROR(IF(W121="","",W121*0.01788),"")</f>
        <v>0</v>
      </c>
      <c r="Z121" s="69" t="s">
        <v>49</v>
      </c>
      <c r="AA121" s="70" t="s">
        <v>49</v>
      </c>
      <c r="AE121" s="74"/>
      <c r="BB121" s="130" t="s">
        <v>92</v>
      </c>
    </row>
    <row r="122" spans="1:54" ht="27" customHeight="1" x14ac:dyDescent="0.25">
      <c r="A122" s="64" t="s">
        <v>206</v>
      </c>
      <c r="B122" s="64" t="s">
        <v>207</v>
      </c>
      <c r="C122" s="37">
        <v>4301135180</v>
      </c>
      <c r="D122" s="264">
        <v>4607111034397</v>
      </c>
      <c r="E122" s="264"/>
      <c r="F122" s="63">
        <v>0.25</v>
      </c>
      <c r="G122" s="38">
        <v>12</v>
      </c>
      <c r="H122" s="63">
        <v>3</v>
      </c>
      <c r="I122" s="63">
        <v>3.28</v>
      </c>
      <c r="J122" s="38">
        <v>70</v>
      </c>
      <c r="K122" s="38" t="s">
        <v>93</v>
      </c>
      <c r="L122" s="39" t="s">
        <v>86</v>
      </c>
      <c r="M122" s="39"/>
      <c r="N122" s="38">
        <v>180</v>
      </c>
      <c r="O122" s="31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66"/>
      <c r="Q122" s="266"/>
      <c r="R122" s="266"/>
      <c r="S122" s="267"/>
      <c r="T122" s="40" t="s">
        <v>49</v>
      </c>
      <c r="U122" s="40" t="s">
        <v>49</v>
      </c>
      <c r="V122" s="41" t="s">
        <v>42</v>
      </c>
      <c r="W122" s="59">
        <v>0</v>
      </c>
      <c r="X122" s="56">
        <f>IFERROR(IF(W122="","",W122),"")</f>
        <v>0</v>
      </c>
      <c r="Y122" s="42">
        <f>IFERROR(IF(W122="","",W122*0.01788),"")</f>
        <v>0</v>
      </c>
      <c r="Z122" s="69" t="s">
        <v>49</v>
      </c>
      <c r="AA122" s="70" t="s">
        <v>49</v>
      </c>
      <c r="AE122" s="74"/>
      <c r="BB122" s="131" t="s">
        <v>92</v>
      </c>
    </row>
    <row r="123" spans="1:54" x14ac:dyDescent="0.2">
      <c r="A123" s="271"/>
      <c r="B123" s="271"/>
      <c r="C123" s="271"/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2"/>
      <c r="O123" s="268" t="s">
        <v>43</v>
      </c>
      <c r="P123" s="269"/>
      <c r="Q123" s="269"/>
      <c r="R123" s="269"/>
      <c r="S123" s="269"/>
      <c r="T123" s="269"/>
      <c r="U123" s="270"/>
      <c r="V123" s="43" t="s">
        <v>42</v>
      </c>
      <c r="W123" s="44">
        <f>IFERROR(SUM(W119:W122),"0")</f>
        <v>0</v>
      </c>
      <c r="X123" s="44">
        <f>IFERROR(SUM(X119:X122),"0")</f>
        <v>0</v>
      </c>
      <c r="Y123" s="44">
        <f>IFERROR(IF(Y119="",0,Y119),"0")+IFERROR(IF(Y120="",0,Y120),"0")+IFERROR(IF(Y121="",0,Y121),"0")+IFERROR(IF(Y122="",0,Y122),"0")</f>
        <v>0</v>
      </c>
      <c r="Z123" s="68"/>
      <c r="AA123" s="68"/>
    </row>
    <row r="124" spans="1:54" x14ac:dyDescent="0.2">
      <c r="A124" s="271"/>
      <c r="B124" s="271"/>
      <c r="C124" s="271"/>
      <c r="D124" s="271"/>
      <c r="E124" s="271"/>
      <c r="F124" s="271"/>
      <c r="G124" s="271"/>
      <c r="H124" s="271"/>
      <c r="I124" s="271"/>
      <c r="J124" s="271"/>
      <c r="K124" s="271"/>
      <c r="L124" s="271"/>
      <c r="M124" s="271"/>
      <c r="N124" s="272"/>
      <c r="O124" s="268" t="s">
        <v>43</v>
      </c>
      <c r="P124" s="269"/>
      <c r="Q124" s="269"/>
      <c r="R124" s="269"/>
      <c r="S124" s="269"/>
      <c r="T124" s="269"/>
      <c r="U124" s="270"/>
      <c r="V124" s="43" t="s">
        <v>0</v>
      </c>
      <c r="W124" s="44">
        <f>IFERROR(SUMPRODUCT(W119:W122*H119:H122),"0")</f>
        <v>0</v>
      </c>
      <c r="X124" s="44">
        <f>IFERROR(SUMPRODUCT(X119:X122*H119:H122),"0")</f>
        <v>0</v>
      </c>
      <c r="Y124" s="43"/>
      <c r="Z124" s="68"/>
      <c r="AA124" s="68"/>
    </row>
    <row r="125" spans="1:54" ht="16.5" customHeight="1" x14ac:dyDescent="0.25">
      <c r="A125" s="262" t="s">
        <v>208</v>
      </c>
      <c r="B125" s="262"/>
      <c r="C125" s="262"/>
      <c r="D125" s="262"/>
      <c r="E125" s="262"/>
      <c r="F125" s="262"/>
      <c r="G125" s="262"/>
      <c r="H125" s="262"/>
      <c r="I125" s="262"/>
      <c r="J125" s="262"/>
      <c r="K125" s="262"/>
      <c r="L125" s="262"/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66"/>
      <c r="AA125" s="66"/>
    </row>
    <row r="126" spans="1:54" ht="14.25" customHeight="1" x14ac:dyDescent="0.25">
      <c r="A126" s="263" t="s">
        <v>146</v>
      </c>
      <c r="B126" s="263"/>
      <c r="C126" s="263"/>
      <c r="D126" s="263"/>
      <c r="E126" s="263"/>
      <c r="F126" s="263"/>
      <c r="G126" s="263"/>
      <c r="H126" s="263"/>
      <c r="I126" s="263"/>
      <c r="J126" s="263"/>
      <c r="K126" s="263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67"/>
      <c r="AA126" s="67"/>
    </row>
    <row r="127" spans="1:54" ht="27" customHeight="1" x14ac:dyDescent="0.25">
      <c r="A127" s="64" t="s">
        <v>209</v>
      </c>
      <c r="B127" s="64" t="s">
        <v>210</v>
      </c>
      <c r="C127" s="37">
        <v>4301135134</v>
      </c>
      <c r="D127" s="264">
        <v>4607111035806</v>
      </c>
      <c r="E127" s="264"/>
      <c r="F127" s="63">
        <v>0.25</v>
      </c>
      <c r="G127" s="38">
        <v>12</v>
      </c>
      <c r="H127" s="63">
        <v>3</v>
      </c>
      <c r="I127" s="63">
        <v>3.7035999999999998</v>
      </c>
      <c r="J127" s="38">
        <v>70</v>
      </c>
      <c r="K127" s="38" t="s">
        <v>93</v>
      </c>
      <c r="L127" s="39" t="s">
        <v>86</v>
      </c>
      <c r="M127" s="39"/>
      <c r="N127" s="38">
        <v>180</v>
      </c>
      <c r="O127" s="32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66"/>
      <c r="Q127" s="266"/>
      <c r="R127" s="266"/>
      <c r="S127" s="267"/>
      <c r="T127" s="40" t="s">
        <v>49</v>
      </c>
      <c r="U127" s="40" t="s">
        <v>49</v>
      </c>
      <c r="V127" s="41" t="s">
        <v>42</v>
      </c>
      <c r="W127" s="59">
        <v>0</v>
      </c>
      <c r="X127" s="56">
        <f>IFERROR(IF(W127="","",W127),"")</f>
        <v>0</v>
      </c>
      <c r="Y127" s="42">
        <f>IFERROR(IF(W127="","",W127*0.01788),"")</f>
        <v>0</v>
      </c>
      <c r="Z127" s="69" t="s">
        <v>49</v>
      </c>
      <c r="AA127" s="70" t="s">
        <v>49</v>
      </c>
      <c r="AE127" s="74"/>
      <c r="BB127" s="132" t="s">
        <v>92</v>
      </c>
    </row>
    <row r="128" spans="1:54" x14ac:dyDescent="0.2">
      <c r="A128" s="271"/>
      <c r="B128" s="271"/>
      <c r="C128" s="271"/>
      <c r="D128" s="271"/>
      <c r="E128" s="271"/>
      <c r="F128" s="271"/>
      <c r="G128" s="271"/>
      <c r="H128" s="271"/>
      <c r="I128" s="271"/>
      <c r="J128" s="271"/>
      <c r="K128" s="271"/>
      <c r="L128" s="271"/>
      <c r="M128" s="271"/>
      <c r="N128" s="272"/>
      <c r="O128" s="268" t="s">
        <v>43</v>
      </c>
      <c r="P128" s="269"/>
      <c r="Q128" s="269"/>
      <c r="R128" s="269"/>
      <c r="S128" s="269"/>
      <c r="T128" s="269"/>
      <c r="U128" s="270"/>
      <c r="V128" s="43" t="s">
        <v>42</v>
      </c>
      <c r="W128" s="44">
        <f>IFERROR(SUM(W127:W127),"0")</f>
        <v>0</v>
      </c>
      <c r="X128" s="44">
        <f>IFERROR(SUM(X127:X127),"0")</f>
        <v>0</v>
      </c>
      <c r="Y128" s="44">
        <f>IFERROR(IF(Y127="",0,Y127),"0")</f>
        <v>0</v>
      </c>
      <c r="Z128" s="68"/>
      <c r="AA128" s="68"/>
    </row>
    <row r="129" spans="1:54" x14ac:dyDescent="0.2">
      <c r="A129" s="271"/>
      <c r="B129" s="271"/>
      <c r="C129" s="271"/>
      <c r="D129" s="271"/>
      <c r="E129" s="271"/>
      <c r="F129" s="271"/>
      <c r="G129" s="271"/>
      <c r="H129" s="271"/>
      <c r="I129" s="271"/>
      <c r="J129" s="271"/>
      <c r="K129" s="271"/>
      <c r="L129" s="271"/>
      <c r="M129" s="271"/>
      <c r="N129" s="272"/>
      <c r="O129" s="268" t="s">
        <v>43</v>
      </c>
      <c r="P129" s="269"/>
      <c r="Q129" s="269"/>
      <c r="R129" s="269"/>
      <c r="S129" s="269"/>
      <c r="T129" s="269"/>
      <c r="U129" s="270"/>
      <c r="V129" s="43" t="s">
        <v>0</v>
      </c>
      <c r="W129" s="44">
        <f>IFERROR(SUMPRODUCT(W127:W127*H127:H127),"0")</f>
        <v>0</v>
      </c>
      <c r="X129" s="44">
        <f>IFERROR(SUMPRODUCT(X127:X127*H127:H127),"0")</f>
        <v>0</v>
      </c>
      <c r="Y129" s="43"/>
      <c r="Z129" s="68"/>
      <c r="AA129" s="68"/>
    </row>
    <row r="130" spans="1:54" ht="16.5" customHeight="1" x14ac:dyDescent="0.25">
      <c r="A130" s="262" t="s">
        <v>211</v>
      </c>
      <c r="B130" s="262"/>
      <c r="C130" s="262"/>
      <c r="D130" s="262"/>
      <c r="E130" s="262"/>
      <c r="F130" s="262"/>
      <c r="G130" s="262"/>
      <c r="H130" s="262"/>
      <c r="I130" s="262"/>
      <c r="J130" s="262"/>
      <c r="K130" s="262"/>
      <c r="L130" s="262"/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66"/>
      <c r="AA130" s="66"/>
    </row>
    <row r="131" spans="1:54" ht="14.25" customHeight="1" x14ac:dyDescent="0.25">
      <c r="A131" s="263" t="s">
        <v>212</v>
      </c>
      <c r="B131" s="263"/>
      <c r="C131" s="263"/>
      <c r="D131" s="263"/>
      <c r="E131" s="263"/>
      <c r="F131" s="263"/>
      <c r="G131" s="263"/>
      <c r="H131" s="263"/>
      <c r="I131" s="263"/>
      <c r="J131" s="263"/>
      <c r="K131" s="263"/>
      <c r="L131" s="263"/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67"/>
      <c r="AA131" s="67"/>
    </row>
    <row r="132" spans="1:54" ht="27" customHeight="1" x14ac:dyDescent="0.25">
      <c r="A132" s="64" t="s">
        <v>213</v>
      </c>
      <c r="B132" s="64" t="s">
        <v>214</v>
      </c>
      <c r="C132" s="37">
        <v>4301070768</v>
      </c>
      <c r="D132" s="264">
        <v>4607111035639</v>
      </c>
      <c r="E132" s="264"/>
      <c r="F132" s="63">
        <v>0.2</v>
      </c>
      <c r="G132" s="38">
        <v>12</v>
      </c>
      <c r="H132" s="63">
        <v>2.4</v>
      </c>
      <c r="I132" s="63">
        <v>3.13</v>
      </c>
      <c r="J132" s="38">
        <v>48</v>
      </c>
      <c r="K132" s="38" t="s">
        <v>215</v>
      </c>
      <c r="L132" s="39" t="s">
        <v>86</v>
      </c>
      <c r="M132" s="39"/>
      <c r="N132" s="38">
        <v>180</v>
      </c>
      <c r="O132" s="3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66"/>
      <c r="Q132" s="266"/>
      <c r="R132" s="266"/>
      <c r="S132" s="267"/>
      <c r="T132" s="40" t="s">
        <v>49</v>
      </c>
      <c r="U132" s="40" t="s">
        <v>49</v>
      </c>
      <c r="V132" s="41" t="s">
        <v>42</v>
      </c>
      <c r="W132" s="59">
        <v>0</v>
      </c>
      <c r="X132" s="56">
        <f>IFERROR(IF(W132="","",W132),"")</f>
        <v>0</v>
      </c>
      <c r="Y132" s="42">
        <f>IFERROR(IF(W132="","",W132*0.01786),"")</f>
        <v>0</v>
      </c>
      <c r="Z132" s="69" t="s">
        <v>49</v>
      </c>
      <c r="AA132" s="70" t="s">
        <v>49</v>
      </c>
      <c r="AE132" s="74"/>
      <c r="BB132" s="133" t="s">
        <v>92</v>
      </c>
    </row>
    <row r="133" spans="1:54" ht="27" customHeight="1" x14ac:dyDescent="0.25">
      <c r="A133" s="64" t="s">
        <v>216</v>
      </c>
      <c r="B133" s="64" t="s">
        <v>217</v>
      </c>
      <c r="C133" s="37">
        <v>4301070797</v>
      </c>
      <c r="D133" s="264">
        <v>4607111035646</v>
      </c>
      <c r="E133" s="264"/>
      <c r="F133" s="63">
        <v>0.2</v>
      </c>
      <c r="G133" s="38">
        <v>8</v>
      </c>
      <c r="H133" s="63">
        <v>1.6</v>
      </c>
      <c r="I133" s="63">
        <v>2.12</v>
      </c>
      <c r="J133" s="38">
        <v>72</v>
      </c>
      <c r="K133" s="38" t="s">
        <v>218</v>
      </c>
      <c r="L133" s="39" t="s">
        <v>86</v>
      </c>
      <c r="M133" s="39"/>
      <c r="N133" s="38">
        <v>180</v>
      </c>
      <c r="O133" s="3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66"/>
      <c r="Q133" s="266"/>
      <c r="R133" s="266"/>
      <c r="S133" s="267"/>
      <c r="T133" s="40" t="s">
        <v>49</v>
      </c>
      <c r="U133" s="40" t="s">
        <v>49</v>
      </c>
      <c r="V133" s="41" t="s">
        <v>42</v>
      </c>
      <c r="W133" s="59">
        <v>0</v>
      </c>
      <c r="X133" s="56">
        <f>IFERROR(IF(W133="","",W133),"")</f>
        <v>0</v>
      </c>
      <c r="Y133" s="42">
        <f>IFERROR(IF(W133="","",W133*0.01157),"")</f>
        <v>0</v>
      </c>
      <c r="Z133" s="69" t="s">
        <v>49</v>
      </c>
      <c r="AA133" s="70" t="s">
        <v>49</v>
      </c>
      <c r="AE133" s="74"/>
      <c r="BB133" s="134" t="s">
        <v>92</v>
      </c>
    </row>
    <row r="134" spans="1:54" x14ac:dyDescent="0.2">
      <c r="A134" s="271"/>
      <c r="B134" s="271"/>
      <c r="C134" s="271"/>
      <c r="D134" s="271"/>
      <c r="E134" s="271"/>
      <c r="F134" s="271"/>
      <c r="G134" s="271"/>
      <c r="H134" s="271"/>
      <c r="I134" s="271"/>
      <c r="J134" s="271"/>
      <c r="K134" s="271"/>
      <c r="L134" s="271"/>
      <c r="M134" s="271"/>
      <c r="N134" s="272"/>
      <c r="O134" s="268" t="s">
        <v>43</v>
      </c>
      <c r="P134" s="269"/>
      <c r="Q134" s="269"/>
      <c r="R134" s="269"/>
      <c r="S134" s="269"/>
      <c r="T134" s="269"/>
      <c r="U134" s="270"/>
      <c r="V134" s="43" t="s">
        <v>42</v>
      </c>
      <c r="W134" s="44">
        <f>IFERROR(SUM(W132:W133),"0")</f>
        <v>0</v>
      </c>
      <c r="X134" s="44">
        <f>IFERROR(SUM(X132:X133),"0")</f>
        <v>0</v>
      </c>
      <c r="Y134" s="44">
        <f>IFERROR(IF(Y132="",0,Y132),"0")+IFERROR(IF(Y133="",0,Y133),"0")</f>
        <v>0</v>
      </c>
      <c r="Z134" s="68"/>
      <c r="AA134" s="68"/>
    </row>
    <row r="135" spans="1:54" x14ac:dyDescent="0.2">
      <c r="A135" s="271"/>
      <c r="B135" s="271"/>
      <c r="C135" s="271"/>
      <c r="D135" s="271"/>
      <c r="E135" s="271"/>
      <c r="F135" s="271"/>
      <c r="G135" s="271"/>
      <c r="H135" s="271"/>
      <c r="I135" s="271"/>
      <c r="J135" s="271"/>
      <c r="K135" s="271"/>
      <c r="L135" s="271"/>
      <c r="M135" s="271"/>
      <c r="N135" s="272"/>
      <c r="O135" s="268" t="s">
        <v>43</v>
      </c>
      <c r="P135" s="269"/>
      <c r="Q135" s="269"/>
      <c r="R135" s="269"/>
      <c r="S135" s="269"/>
      <c r="T135" s="269"/>
      <c r="U135" s="270"/>
      <c r="V135" s="43" t="s">
        <v>0</v>
      </c>
      <c r="W135" s="44">
        <f>IFERROR(SUMPRODUCT(W132:W133*H132:H133),"0")</f>
        <v>0</v>
      </c>
      <c r="X135" s="44">
        <f>IFERROR(SUMPRODUCT(X132:X133*H132:H133),"0")</f>
        <v>0</v>
      </c>
      <c r="Y135" s="43"/>
      <c r="Z135" s="68"/>
      <c r="AA135" s="68"/>
    </row>
    <row r="136" spans="1:54" ht="16.5" customHeight="1" x14ac:dyDescent="0.25">
      <c r="A136" s="262" t="s">
        <v>219</v>
      </c>
      <c r="B136" s="262"/>
      <c r="C136" s="262"/>
      <c r="D136" s="262"/>
      <c r="E136" s="262"/>
      <c r="F136" s="262"/>
      <c r="G136" s="262"/>
      <c r="H136" s="262"/>
      <c r="I136" s="262"/>
      <c r="J136" s="262"/>
      <c r="K136" s="262"/>
      <c r="L136" s="262"/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66"/>
      <c r="AA136" s="66"/>
    </row>
    <row r="137" spans="1:54" ht="14.25" customHeight="1" x14ac:dyDescent="0.25">
      <c r="A137" s="263" t="s">
        <v>146</v>
      </c>
      <c r="B137" s="263"/>
      <c r="C137" s="263"/>
      <c r="D137" s="263"/>
      <c r="E137" s="263"/>
      <c r="F137" s="263"/>
      <c r="G137" s="263"/>
      <c r="H137" s="263"/>
      <c r="I137" s="263"/>
      <c r="J137" s="263"/>
      <c r="K137" s="263"/>
      <c r="L137" s="263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67"/>
      <c r="AA137" s="67"/>
    </row>
    <row r="138" spans="1:54" ht="27" customHeight="1" x14ac:dyDescent="0.25">
      <c r="A138" s="64" t="s">
        <v>220</v>
      </c>
      <c r="B138" s="64" t="s">
        <v>221</v>
      </c>
      <c r="C138" s="37">
        <v>4301135133</v>
      </c>
      <c r="D138" s="264">
        <v>4607111036568</v>
      </c>
      <c r="E138" s="264"/>
      <c r="F138" s="63">
        <v>0.28000000000000003</v>
      </c>
      <c r="G138" s="38">
        <v>6</v>
      </c>
      <c r="H138" s="63">
        <v>1.68</v>
      </c>
      <c r="I138" s="63">
        <v>2.1017999999999999</v>
      </c>
      <c r="J138" s="38">
        <v>126</v>
      </c>
      <c r="K138" s="38" t="s">
        <v>93</v>
      </c>
      <c r="L138" s="39" t="s">
        <v>86</v>
      </c>
      <c r="M138" s="39"/>
      <c r="N138" s="38">
        <v>180</v>
      </c>
      <c r="O138" s="323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66"/>
      <c r="Q138" s="266"/>
      <c r="R138" s="266"/>
      <c r="S138" s="267"/>
      <c r="T138" s="40" t="s">
        <v>49</v>
      </c>
      <c r="U138" s="40" t="s">
        <v>49</v>
      </c>
      <c r="V138" s="41" t="s">
        <v>42</v>
      </c>
      <c r="W138" s="59">
        <v>0</v>
      </c>
      <c r="X138" s="56">
        <f>IFERROR(IF(W138="","",W138),"")</f>
        <v>0</v>
      </c>
      <c r="Y138" s="42">
        <f>IFERROR(IF(W138="","",W138*0.00936),"")</f>
        <v>0</v>
      </c>
      <c r="Z138" s="69" t="s">
        <v>49</v>
      </c>
      <c r="AA138" s="70" t="s">
        <v>49</v>
      </c>
      <c r="AE138" s="74"/>
      <c r="BB138" s="135" t="s">
        <v>92</v>
      </c>
    </row>
    <row r="139" spans="1:54" x14ac:dyDescent="0.2">
      <c r="A139" s="271"/>
      <c r="B139" s="271"/>
      <c r="C139" s="271"/>
      <c r="D139" s="271"/>
      <c r="E139" s="271"/>
      <c r="F139" s="271"/>
      <c r="G139" s="271"/>
      <c r="H139" s="271"/>
      <c r="I139" s="271"/>
      <c r="J139" s="271"/>
      <c r="K139" s="271"/>
      <c r="L139" s="271"/>
      <c r="M139" s="271"/>
      <c r="N139" s="272"/>
      <c r="O139" s="268" t="s">
        <v>43</v>
      </c>
      <c r="P139" s="269"/>
      <c r="Q139" s="269"/>
      <c r="R139" s="269"/>
      <c r="S139" s="269"/>
      <c r="T139" s="269"/>
      <c r="U139" s="270"/>
      <c r="V139" s="43" t="s">
        <v>42</v>
      </c>
      <c r="W139" s="44">
        <f>IFERROR(SUM(W138:W138),"0")</f>
        <v>0</v>
      </c>
      <c r="X139" s="44">
        <f>IFERROR(SUM(X138:X138),"0")</f>
        <v>0</v>
      </c>
      <c r="Y139" s="44">
        <f>IFERROR(IF(Y138="",0,Y138),"0")</f>
        <v>0</v>
      </c>
      <c r="Z139" s="68"/>
      <c r="AA139" s="68"/>
    </row>
    <row r="140" spans="1:54" x14ac:dyDescent="0.2">
      <c r="A140" s="271"/>
      <c r="B140" s="271"/>
      <c r="C140" s="271"/>
      <c r="D140" s="271"/>
      <c r="E140" s="271"/>
      <c r="F140" s="271"/>
      <c r="G140" s="271"/>
      <c r="H140" s="271"/>
      <c r="I140" s="271"/>
      <c r="J140" s="271"/>
      <c r="K140" s="271"/>
      <c r="L140" s="271"/>
      <c r="M140" s="271"/>
      <c r="N140" s="272"/>
      <c r="O140" s="268" t="s">
        <v>43</v>
      </c>
      <c r="P140" s="269"/>
      <c r="Q140" s="269"/>
      <c r="R140" s="269"/>
      <c r="S140" s="269"/>
      <c r="T140" s="269"/>
      <c r="U140" s="270"/>
      <c r="V140" s="43" t="s">
        <v>0</v>
      </c>
      <c r="W140" s="44">
        <f>IFERROR(SUMPRODUCT(W138:W138*H138:H138),"0")</f>
        <v>0</v>
      </c>
      <c r="X140" s="44">
        <f>IFERROR(SUMPRODUCT(X138:X138*H138:H138),"0")</f>
        <v>0</v>
      </c>
      <c r="Y140" s="43"/>
      <c r="Z140" s="68"/>
      <c r="AA140" s="68"/>
    </row>
    <row r="141" spans="1:54" ht="27.75" customHeight="1" x14ac:dyDescent="0.2">
      <c r="A141" s="261" t="s">
        <v>222</v>
      </c>
      <c r="B141" s="261"/>
      <c r="C141" s="261"/>
      <c r="D141" s="261"/>
      <c r="E141" s="261"/>
      <c r="F141" s="261"/>
      <c r="G141" s="261"/>
      <c r="H141" s="261"/>
      <c r="I141" s="261"/>
      <c r="J141" s="261"/>
      <c r="K141" s="261"/>
      <c r="L141" s="261"/>
      <c r="M141" s="261"/>
      <c r="N141" s="261"/>
      <c r="O141" s="261"/>
      <c r="P141" s="261"/>
      <c r="Q141" s="261"/>
      <c r="R141" s="261"/>
      <c r="S141" s="261"/>
      <c r="T141" s="261"/>
      <c r="U141" s="261"/>
      <c r="V141" s="261"/>
      <c r="W141" s="261"/>
      <c r="X141" s="261"/>
      <c r="Y141" s="261"/>
      <c r="Z141" s="55"/>
      <c r="AA141" s="55"/>
    </row>
    <row r="142" spans="1:54" ht="16.5" customHeight="1" x14ac:dyDescent="0.25">
      <c r="A142" s="262" t="s">
        <v>223</v>
      </c>
      <c r="B142" s="262"/>
      <c r="C142" s="262"/>
      <c r="D142" s="262"/>
      <c r="E142" s="262"/>
      <c r="F142" s="262"/>
      <c r="G142" s="262"/>
      <c r="H142" s="262"/>
      <c r="I142" s="262"/>
      <c r="J142" s="262"/>
      <c r="K142" s="262"/>
      <c r="L142" s="26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  <c r="Y142" s="262"/>
      <c r="Z142" s="66"/>
      <c r="AA142" s="66"/>
    </row>
    <row r="143" spans="1:54" ht="14.25" customHeight="1" x14ac:dyDescent="0.25">
      <c r="A143" s="263" t="s">
        <v>170</v>
      </c>
      <c r="B143" s="263"/>
      <c r="C143" s="263"/>
      <c r="D143" s="263"/>
      <c r="E143" s="263"/>
      <c r="F143" s="263"/>
      <c r="G143" s="263"/>
      <c r="H143" s="263"/>
      <c r="I143" s="263"/>
      <c r="J143" s="263"/>
      <c r="K143" s="263"/>
      <c r="L143" s="263"/>
      <c r="M143" s="263"/>
      <c r="N143" s="263"/>
      <c r="O143" s="263"/>
      <c r="P143" s="263"/>
      <c r="Q143" s="263"/>
      <c r="R143" s="263"/>
      <c r="S143" s="263"/>
      <c r="T143" s="263"/>
      <c r="U143" s="263"/>
      <c r="V143" s="263"/>
      <c r="W143" s="263"/>
      <c r="X143" s="263"/>
      <c r="Y143" s="263"/>
      <c r="Z143" s="67"/>
      <c r="AA143" s="67"/>
    </row>
    <row r="144" spans="1:54" ht="27" customHeight="1" x14ac:dyDescent="0.25">
      <c r="A144" s="64" t="s">
        <v>224</v>
      </c>
      <c r="B144" s="64" t="s">
        <v>225</v>
      </c>
      <c r="C144" s="37">
        <v>4301136001</v>
      </c>
      <c r="D144" s="264">
        <v>4607111035714</v>
      </c>
      <c r="E144" s="264"/>
      <c r="F144" s="63">
        <v>5</v>
      </c>
      <c r="G144" s="38">
        <v>1</v>
      </c>
      <c r="H144" s="63">
        <v>5</v>
      </c>
      <c r="I144" s="63">
        <v>5.2350000000000003</v>
      </c>
      <c r="J144" s="38">
        <v>84</v>
      </c>
      <c r="K144" s="38" t="s">
        <v>87</v>
      </c>
      <c r="L144" s="39" t="s">
        <v>86</v>
      </c>
      <c r="M144" s="39"/>
      <c r="N144" s="38">
        <v>180</v>
      </c>
      <c r="O144" s="324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66"/>
      <c r="Q144" s="266"/>
      <c r="R144" s="266"/>
      <c r="S144" s="267"/>
      <c r="T144" s="40" t="s">
        <v>49</v>
      </c>
      <c r="U144" s="40" t="s">
        <v>49</v>
      </c>
      <c r="V144" s="41" t="s">
        <v>42</v>
      </c>
      <c r="W144" s="59">
        <v>0</v>
      </c>
      <c r="X144" s="56">
        <f>IFERROR(IF(W144="","",W144),"")</f>
        <v>0</v>
      </c>
      <c r="Y144" s="42">
        <f>IFERROR(IF(W144="","",W144*0.0155),"")</f>
        <v>0</v>
      </c>
      <c r="Z144" s="69" t="s">
        <v>49</v>
      </c>
      <c r="AA144" s="70" t="s">
        <v>49</v>
      </c>
      <c r="AE144" s="74"/>
      <c r="BB144" s="136" t="s">
        <v>92</v>
      </c>
    </row>
    <row r="145" spans="1:54" x14ac:dyDescent="0.2">
      <c r="A145" s="271"/>
      <c r="B145" s="271"/>
      <c r="C145" s="271"/>
      <c r="D145" s="271"/>
      <c r="E145" s="271"/>
      <c r="F145" s="271"/>
      <c r="G145" s="271"/>
      <c r="H145" s="271"/>
      <c r="I145" s="271"/>
      <c r="J145" s="271"/>
      <c r="K145" s="271"/>
      <c r="L145" s="271"/>
      <c r="M145" s="271"/>
      <c r="N145" s="272"/>
      <c r="O145" s="268" t="s">
        <v>43</v>
      </c>
      <c r="P145" s="269"/>
      <c r="Q145" s="269"/>
      <c r="R145" s="269"/>
      <c r="S145" s="269"/>
      <c r="T145" s="269"/>
      <c r="U145" s="270"/>
      <c r="V145" s="43" t="s">
        <v>42</v>
      </c>
      <c r="W145" s="44">
        <f>IFERROR(SUM(W144:W144),"0")</f>
        <v>0</v>
      </c>
      <c r="X145" s="44">
        <f>IFERROR(SUM(X144:X144),"0")</f>
        <v>0</v>
      </c>
      <c r="Y145" s="44">
        <f>IFERROR(IF(Y144="",0,Y144),"0")</f>
        <v>0</v>
      </c>
      <c r="Z145" s="68"/>
      <c r="AA145" s="68"/>
    </row>
    <row r="146" spans="1:54" x14ac:dyDescent="0.2">
      <c r="A146" s="271"/>
      <c r="B146" s="271"/>
      <c r="C146" s="271"/>
      <c r="D146" s="271"/>
      <c r="E146" s="271"/>
      <c r="F146" s="271"/>
      <c r="G146" s="271"/>
      <c r="H146" s="271"/>
      <c r="I146" s="271"/>
      <c r="J146" s="271"/>
      <c r="K146" s="271"/>
      <c r="L146" s="271"/>
      <c r="M146" s="271"/>
      <c r="N146" s="272"/>
      <c r="O146" s="268" t="s">
        <v>43</v>
      </c>
      <c r="P146" s="269"/>
      <c r="Q146" s="269"/>
      <c r="R146" s="269"/>
      <c r="S146" s="269"/>
      <c r="T146" s="269"/>
      <c r="U146" s="270"/>
      <c r="V146" s="43" t="s">
        <v>0</v>
      </c>
      <c r="W146" s="44">
        <f>IFERROR(SUMPRODUCT(W144:W144*H144:H144),"0")</f>
        <v>0</v>
      </c>
      <c r="X146" s="44">
        <f>IFERROR(SUMPRODUCT(X144:X144*H144:H144),"0")</f>
        <v>0</v>
      </c>
      <c r="Y146" s="43"/>
      <c r="Z146" s="68"/>
      <c r="AA146" s="68"/>
    </row>
    <row r="147" spans="1:54" ht="14.25" customHeight="1" x14ac:dyDescent="0.25">
      <c r="A147" s="263" t="s">
        <v>146</v>
      </c>
      <c r="B147" s="263"/>
      <c r="C147" s="263"/>
      <c r="D147" s="263"/>
      <c r="E147" s="263"/>
      <c r="F147" s="263"/>
      <c r="G147" s="263"/>
      <c r="H147" s="263"/>
      <c r="I147" s="263"/>
      <c r="J147" s="263"/>
      <c r="K147" s="263"/>
      <c r="L147" s="263"/>
      <c r="M147" s="263"/>
      <c r="N147" s="263"/>
      <c r="O147" s="263"/>
      <c r="P147" s="263"/>
      <c r="Q147" s="263"/>
      <c r="R147" s="263"/>
      <c r="S147" s="263"/>
      <c r="T147" s="263"/>
      <c r="U147" s="263"/>
      <c r="V147" s="263"/>
      <c r="W147" s="263"/>
      <c r="X147" s="263"/>
      <c r="Y147" s="263"/>
      <c r="Z147" s="67"/>
      <c r="AA147" s="67"/>
    </row>
    <row r="148" spans="1:54" ht="16.5" customHeight="1" x14ac:dyDescent="0.25">
      <c r="A148" s="64" t="s">
        <v>226</v>
      </c>
      <c r="B148" s="64" t="s">
        <v>227</v>
      </c>
      <c r="C148" s="37">
        <v>4301135317</v>
      </c>
      <c r="D148" s="264">
        <v>4607111039057</v>
      </c>
      <c r="E148" s="264"/>
      <c r="F148" s="63">
        <v>1.8</v>
      </c>
      <c r="G148" s="38">
        <v>1</v>
      </c>
      <c r="H148" s="63">
        <v>1.8</v>
      </c>
      <c r="I148" s="63">
        <v>1.9</v>
      </c>
      <c r="J148" s="38">
        <v>234</v>
      </c>
      <c r="K148" s="38" t="s">
        <v>142</v>
      </c>
      <c r="L148" s="39" t="s">
        <v>86</v>
      </c>
      <c r="M148" s="39"/>
      <c r="N148" s="38">
        <v>180</v>
      </c>
      <c r="O148" s="325" t="s">
        <v>228</v>
      </c>
      <c r="P148" s="266"/>
      <c r="Q148" s="266"/>
      <c r="R148" s="266"/>
      <c r="S148" s="267"/>
      <c r="T148" s="40" t="s">
        <v>49</v>
      </c>
      <c r="U148" s="40" t="s">
        <v>49</v>
      </c>
      <c r="V148" s="41" t="s">
        <v>42</v>
      </c>
      <c r="W148" s="59">
        <v>0</v>
      </c>
      <c r="X148" s="56">
        <f>IFERROR(IF(W148="","",W148),"")</f>
        <v>0</v>
      </c>
      <c r="Y148" s="42">
        <f>IFERROR(IF(W148="","",W148*0.00502),"")</f>
        <v>0</v>
      </c>
      <c r="Z148" s="69" t="s">
        <v>49</v>
      </c>
      <c r="AA148" s="70" t="s">
        <v>49</v>
      </c>
      <c r="AE148" s="74"/>
      <c r="BB148" s="137" t="s">
        <v>92</v>
      </c>
    </row>
    <row r="149" spans="1:54" x14ac:dyDescent="0.2">
      <c r="A149" s="271"/>
      <c r="B149" s="271"/>
      <c r="C149" s="271"/>
      <c r="D149" s="271"/>
      <c r="E149" s="271"/>
      <c r="F149" s="271"/>
      <c r="G149" s="271"/>
      <c r="H149" s="271"/>
      <c r="I149" s="271"/>
      <c r="J149" s="271"/>
      <c r="K149" s="271"/>
      <c r="L149" s="271"/>
      <c r="M149" s="271"/>
      <c r="N149" s="272"/>
      <c r="O149" s="268" t="s">
        <v>43</v>
      </c>
      <c r="P149" s="269"/>
      <c r="Q149" s="269"/>
      <c r="R149" s="269"/>
      <c r="S149" s="269"/>
      <c r="T149" s="269"/>
      <c r="U149" s="270"/>
      <c r="V149" s="43" t="s">
        <v>42</v>
      </c>
      <c r="W149" s="44">
        <f>IFERROR(SUM(W148:W148),"0")</f>
        <v>0</v>
      </c>
      <c r="X149" s="44">
        <f>IFERROR(SUM(X148:X148),"0")</f>
        <v>0</v>
      </c>
      <c r="Y149" s="44">
        <f>IFERROR(IF(Y148="",0,Y148),"0")</f>
        <v>0</v>
      </c>
      <c r="Z149" s="68"/>
      <c r="AA149" s="68"/>
    </row>
    <row r="150" spans="1:54" x14ac:dyDescent="0.2">
      <c r="A150" s="271"/>
      <c r="B150" s="271"/>
      <c r="C150" s="271"/>
      <c r="D150" s="271"/>
      <c r="E150" s="271"/>
      <c r="F150" s="271"/>
      <c r="G150" s="271"/>
      <c r="H150" s="271"/>
      <c r="I150" s="271"/>
      <c r="J150" s="271"/>
      <c r="K150" s="271"/>
      <c r="L150" s="271"/>
      <c r="M150" s="271"/>
      <c r="N150" s="272"/>
      <c r="O150" s="268" t="s">
        <v>43</v>
      </c>
      <c r="P150" s="269"/>
      <c r="Q150" s="269"/>
      <c r="R150" s="269"/>
      <c r="S150" s="269"/>
      <c r="T150" s="269"/>
      <c r="U150" s="270"/>
      <c r="V150" s="43" t="s">
        <v>0</v>
      </c>
      <c r="W150" s="44">
        <f>IFERROR(SUMPRODUCT(W148:W148*H148:H148),"0")</f>
        <v>0</v>
      </c>
      <c r="X150" s="44">
        <f>IFERROR(SUMPRODUCT(X148:X148*H148:H148),"0")</f>
        <v>0</v>
      </c>
      <c r="Y150" s="43"/>
      <c r="Z150" s="68"/>
      <c r="AA150" s="68"/>
    </row>
    <row r="151" spans="1:54" ht="16.5" customHeight="1" x14ac:dyDescent="0.25">
      <c r="A151" s="262" t="s">
        <v>229</v>
      </c>
      <c r="B151" s="262"/>
      <c r="C151" s="262"/>
      <c r="D151" s="262"/>
      <c r="E151" s="262"/>
      <c r="F151" s="262"/>
      <c r="G151" s="262"/>
      <c r="H151" s="262"/>
      <c r="I151" s="262"/>
      <c r="J151" s="262"/>
      <c r="K151" s="262"/>
      <c r="L151" s="262"/>
      <c r="M151" s="262"/>
      <c r="N151" s="262"/>
      <c r="O151" s="262"/>
      <c r="P151" s="262"/>
      <c r="Q151" s="262"/>
      <c r="R151" s="262"/>
      <c r="S151" s="262"/>
      <c r="T151" s="262"/>
      <c r="U151" s="262"/>
      <c r="V151" s="262"/>
      <c r="W151" s="262"/>
      <c r="X151" s="262"/>
      <c r="Y151" s="262"/>
      <c r="Z151" s="66"/>
      <c r="AA151" s="66"/>
    </row>
    <row r="152" spans="1:54" ht="14.25" customHeight="1" x14ac:dyDescent="0.25">
      <c r="A152" s="263" t="s">
        <v>212</v>
      </c>
      <c r="B152" s="263"/>
      <c r="C152" s="263"/>
      <c r="D152" s="263"/>
      <c r="E152" s="263"/>
      <c r="F152" s="263"/>
      <c r="G152" s="263"/>
      <c r="H152" s="263"/>
      <c r="I152" s="263"/>
      <c r="J152" s="263"/>
      <c r="K152" s="263"/>
      <c r="L152" s="263"/>
      <c r="M152" s="263"/>
      <c r="N152" s="263"/>
      <c r="O152" s="263"/>
      <c r="P152" s="263"/>
      <c r="Q152" s="263"/>
      <c r="R152" s="263"/>
      <c r="S152" s="263"/>
      <c r="T152" s="263"/>
      <c r="U152" s="263"/>
      <c r="V152" s="263"/>
      <c r="W152" s="263"/>
      <c r="X152" s="263"/>
      <c r="Y152" s="263"/>
      <c r="Z152" s="67"/>
      <c r="AA152" s="67"/>
    </row>
    <row r="153" spans="1:54" ht="16.5" customHeight="1" x14ac:dyDescent="0.25">
      <c r="A153" s="64" t="s">
        <v>230</v>
      </c>
      <c r="B153" s="64" t="s">
        <v>231</v>
      </c>
      <c r="C153" s="37">
        <v>4301071010</v>
      </c>
      <c r="D153" s="264">
        <v>4607111037701</v>
      </c>
      <c r="E153" s="264"/>
      <c r="F153" s="63">
        <v>5</v>
      </c>
      <c r="G153" s="38">
        <v>1</v>
      </c>
      <c r="H153" s="63">
        <v>5</v>
      </c>
      <c r="I153" s="63">
        <v>5.2</v>
      </c>
      <c r="J153" s="38">
        <v>144</v>
      </c>
      <c r="K153" s="38" t="s">
        <v>87</v>
      </c>
      <c r="L153" s="39" t="s">
        <v>86</v>
      </c>
      <c r="M153" s="39"/>
      <c r="N153" s="38">
        <v>180</v>
      </c>
      <c r="O153" s="32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66"/>
      <c r="Q153" s="266"/>
      <c r="R153" s="266"/>
      <c r="S153" s="267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IFERROR(IF(W153="","",W153*0.00866),"")</f>
        <v>0</v>
      </c>
      <c r="Z153" s="69" t="s">
        <v>49</v>
      </c>
      <c r="AA153" s="70" t="s">
        <v>49</v>
      </c>
      <c r="AE153" s="74"/>
      <c r="BB153" s="138" t="s">
        <v>92</v>
      </c>
    </row>
    <row r="154" spans="1:54" x14ac:dyDescent="0.2">
      <c r="A154" s="271"/>
      <c r="B154" s="271"/>
      <c r="C154" s="271"/>
      <c r="D154" s="271"/>
      <c r="E154" s="271"/>
      <c r="F154" s="271"/>
      <c r="G154" s="271"/>
      <c r="H154" s="271"/>
      <c r="I154" s="271"/>
      <c r="J154" s="271"/>
      <c r="K154" s="271"/>
      <c r="L154" s="271"/>
      <c r="M154" s="271"/>
      <c r="N154" s="272"/>
      <c r="O154" s="268" t="s">
        <v>43</v>
      </c>
      <c r="P154" s="269"/>
      <c r="Q154" s="269"/>
      <c r="R154" s="269"/>
      <c r="S154" s="269"/>
      <c r="T154" s="269"/>
      <c r="U154" s="270"/>
      <c r="V154" s="43" t="s">
        <v>42</v>
      </c>
      <c r="W154" s="44">
        <f>IFERROR(SUM(W153:W153),"0")</f>
        <v>0</v>
      </c>
      <c r="X154" s="44">
        <f>IFERROR(SUM(X153:X153),"0")</f>
        <v>0</v>
      </c>
      <c r="Y154" s="44">
        <f>IFERROR(IF(Y153="",0,Y153),"0")</f>
        <v>0</v>
      </c>
      <c r="Z154" s="68"/>
      <c r="AA154" s="68"/>
    </row>
    <row r="155" spans="1:54" x14ac:dyDescent="0.2">
      <c r="A155" s="271"/>
      <c r="B155" s="271"/>
      <c r="C155" s="271"/>
      <c r="D155" s="271"/>
      <c r="E155" s="271"/>
      <c r="F155" s="271"/>
      <c r="G155" s="271"/>
      <c r="H155" s="271"/>
      <c r="I155" s="271"/>
      <c r="J155" s="271"/>
      <c r="K155" s="271"/>
      <c r="L155" s="271"/>
      <c r="M155" s="271"/>
      <c r="N155" s="272"/>
      <c r="O155" s="268" t="s">
        <v>43</v>
      </c>
      <c r="P155" s="269"/>
      <c r="Q155" s="269"/>
      <c r="R155" s="269"/>
      <c r="S155" s="269"/>
      <c r="T155" s="269"/>
      <c r="U155" s="270"/>
      <c r="V155" s="43" t="s">
        <v>0</v>
      </c>
      <c r="W155" s="44">
        <f>IFERROR(SUMPRODUCT(W153:W153*H153:H153),"0")</f>
        <v>0</v>
      </c>
      <c r="X155" s="44">
        <f>IFERROR(SUMPRODUCT(X153:X153*H153:H153),"0")</f>
        <v>0</v>
      </c>
      <c r="Y155" s="43"/>
      <c r="Z155" s="68"/>
      <c r="AA155" s="68"/>
    </row>
    <row r="156" spans="1:54" ht="16.5" customHeight="1" x14ac:dyDescent="0.25">
      <c r="A156" s="262" t="s">
        <v>232</v>
      </c>
      <c r="B156" s="262"/>
      <c r="C156" s="262"/>
      <c r="D156" s="262"/>
      <c r="E156" s="262"/>
      <c r="F156" s="262"/>
      <c r="G156" s="262"/>
      <c r="H156" s="262"/>
      <c r="I156" s="262"/>
      <c r="J156" s="262"/>
      <c r="K156" s="262"/>
      <c r="L156" s="262"/>
      <c r="M156" s="262"/>
      <c r="N156" s="262"/>
      <c r="O156" s="262"/>
      <c r="P156" s="262"/>
      <c r="Q156" s="262"/>
      <c r="R156" s="262"/>
      <c r="S156" s="262"/>
      <c r="T156" s="262"/>
      <c r="U156" s="262"/>
      <c r="V156" s="262"/>
      <c r="W156" s="262"/>
      <c r="X156" s="262"/>
      <c r="Y156" s="262"/>
      <c r="Z156" s="66"/>
      <c r="AA156" s="66"/>
    </row>
    <row r="157" spans="1:54" ht="14.25" customHeight="1" x14ac:dyDescent="0.25">
      <c r="A157" s="263" t="s">
        <v>83</v>
      </c>
      <c r="B157" s="263"/>
      <c r="C157" s="263"/>
      <c r="D157" s="263"/>
      <c r="E157" s="263"/>
      <c r="F157" s="263"/>
      <c r="G157" s="263"/>
      <c r="H157" s="263"/>
      <c r="I157" s="263"/>
      <c r="J157" s="263"/>
      <c r="K157" s="263"/>
      <c r="L157" s="263"/>
      <c r="M157" s="263"/>
      <c r="N157" s="263"/>
      <c r="O157" s="263"/>
      <c r="P157" s="263"/>
      <c r="Q157" s="263"/>
      <c r="R157" s="263"/>
      <c r="S157" s="263"/>
      <c r="T157" s="263"/>
      <c r="U157" s="263"/>
      <c r="V157" s="263"/>
      <c r="W157" s="263"/>
      <c r="X157" s="263"/>
      <c r="Y157" s="263"/>
      <c r="Z157" s="67"/>
      <c r="AA157" s="67"/>
    </row>
    <row r="158" spans="1:54" ht="16.5" customHeight="1" x14ac:dyDescent="0.25">
      <c r="A158" s="64" t="s">
        <v>233</v>
      </c>
      <c r="B158" s="64" t="s">
        <v>234</v>
      </c>
      <c r="C158" s="37">
        <v>4301071026</v>
      </c>
      <c r="D158" s="264">
        <v>4607111036384</v>
      </c>
      <c r="E158" s="264"/>
      <c r="F158" s="63">
        <v>1</v>
      </c>
      <c r="G158" s="38">
        <v>5</v>
      </c>
      <c r="H158" s="63">
        <v>5</v>
      </c>
      <c r="I158" s="63">
        <v>5.2530000000000001</v>
      </c>
      <c r="J158" s="38">
        <v>144</v>
      </c>
      <c r="K158" s="38" t="s">
        <v>87</v>
      </c>
      <c r="L158" s="39" t="s">
        <v>86</v>
      </c>
      <c r="M158" s="39"/>
      <c r="N158" s="38">
        <v>180</v>
      </c>
      <c r="O158" s="327" t="s">
        <v>235</v>
      </c>
      <c r="P158" s="266"/>
      <c r="Q158" s="266"/>
      <c r="R158" s="266"/>
      <c r="S158" s="267"/>
      <c r="T158" s="40" t="s">
        <v>49</v>
      </c>
      <c r="U158" s="40" t="s">
        <v>49</v>
      </c>
      <c r="V158" s="41" t="s">
        <v>42</v>
      </c>
      <c r="W158" s="59">
        <v>0</v>
      </c>
      <c r="X158" s="56">
        <f>IFERROR(IF(W158="","",W158),"")</f>
        <v>0</v>
      </c>
      <c r="Y158" s="42">
        <f>IFERROR(IF(W158="","",W158*0.00866),"")</f>
        <v>0</v>
      </c>
      <c r="Z158" s="69" t="s">
        <v>49</v>
      </c>
      <c r="AA158" s="70" t="s">
        <v>49</v>
      </c>
      <c r="AE158" s="74"/>
      <c r="BB158" s="139" t="s">
        <v>71</v>
      </c>
    </row>
    <row r="159" spans="1:54" ht="27" customHeight="1" x14ac:dyDescent="0.25">
      <c r="A159" s="64" t="s">
        <v>236</v>
      </c>
      <c r="B159" s="64" t="s">
        <v>237</v>
      </c>
      <c r="C159" s="37">
        <v>4301070956</v>
      </c>
      <c r="D159" s="264">
        <v>4640242180250</v>
      </c>
      <c r="E159" s="264"/>
      <c r="F159" s="63">
        <v>5</v>
      </c>
      <c r="G159" s="38">
        <v>1</v>
      </c>
      <c r="H159" s="63">
        <v>5</v>
      </c>
      <c r="I159" s="63">
        <v>5.2131999999999996</v>
      </c>
      <c r="J159" s="38">
        <v>144</v>
      </c>
      <c r="K159" s="38" t="s">
        <v>87</v>
      </c>
      <c r="L159" s="39" t="s">
        <v>86</v>
      </c>
      <c r="M159" s="39"/>
      <c r="N159" s="38">
        <v>180</v>
      </c>
      <c r="O159" s="328" t="s">
        <v>238</v>
      </c>
      <c r="P159" s="266"/>
      <c r="Q159" s="266"/>
      <c r="R159" s="266"/>
      <c r="S159" s="267"/>
      <c r="T159" s="40" t="s">
        <v>49</v>
      </c>
      <c r="U159" s="40" t="s">
        <v>49</v>
      </c>
      <c r="V159" s="41" t="s">
        <v>42</v>
      </c>
      <c r="W159" s="59">
        <v>0</v>
      </c>
      <c r="X159" s="56">
        <f>IFERROR(IF(W159="","",W159),"")</f>
        <v>0</v>
      </c>
      <c r="Y159" s="42">
        <f>IFERROR(IF(W159="","",W159*0.00866),"")</f>
        <v>0</v>
      </c>
      <c r="Z159" s="69" t="s">
        <v>49</v>
      </c>
      <c r="AA159" s="70" t="s">
        <v>49</v>
      </c>
      <c r="AE159" s="74"/>
      <c r="BB159" s="140" t="s">
        <v>71</v>
      </c>
    </row>
    <row r="160" spans="1:54" ht="27" customHeight="1" x14ac:dyDescent="0.25">
      <c r="A160" s="64" t="s">
        <v>239</v>
      </c>
      <c r="B160" s="64" t="s">
        <v>240</v>
      </c>
      <c r="C160" s="37">
        <v>4301071028</v>
      </c>
      <c r="D160" s="264">
        <v>4607111036216</v>
      </c>
      <c r="E160" s="264"/>
      <c r="F160" s="63">
        <v>1</v>
      </c>
      <c r="G160" s="38">
        <v>5</v>
      </c>
      <c r="H160" s="63">
        <v>5</v>
      </c>
      <c r="I160" s="63">
        <v>5.266</v>
      </c>
      <c r="J160" s="38">
        <v>144</v>
      </c>
      <c r="K160" s="38" t="s">
        <v>87</v>
      </c>
      <c r="L160" s="39" t="s">
        <v>86</v>
      </c>
      <c r="M160" s="39"/>
      <c r="N160" s="38">
        <v>180</v>
      </c>
      <c r="O160" s="32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66"/>
      <c r="Q160" s="266"/>
      <c r="R160" s="266"/>
      <c r="S160" s="267"/>
      <c r="T160" s="40" t="s">
        <v>49</v>
      </c>
      <c r="U160" s="40" t="s">
        <v>49</v>
      </c>
      <c r="V160" s="41" t="s">
        <v>42</v>
      </c>
      <c r="W160" s="59">
        <v>0</v>
      </c>
      <c r="X160" s="56">
        <f>IFERROR(IF(W160="","",W160),"")</f>
        <v>0</v>
      </c>
      <c r="Y160" s="42">
        <f>IFERROR(IF(W160="","",W160*0.00866),"")</f>
        <v>0</v>
      </c>
      <c r="Z160" s="69" t="s">
        <v>49</v>
      </c>
      <c r="AA160" s="70" t="s">
        <v>49</v>
      </c>
      <c r="AE160" s="74"/>
      <c r="BB160" s="141" t="s">
        <v>71</v>
      </c>
    </row>
    <row r="161" spans="1:54" ht="27" customHeight="1" x14ac:dyDescent="0.25">
      <c r="A161" s="64" t="s">
        <v>241</v>
      </c>
      <c r="B161" s="64" t="s">
        <v>242</v>
      </c>
      <c r="C161" s="37">
        <v>4301071027</v>
      </c>
      <c r="D161" s="264">
        <v>4607111036278</v>
      </c>
      <c r="E161" s="264"/>
      <c r="F161" s="63">
        <v>1</v>
      </c>
      <c r="G161" s="38">
        <v>5</v>
      </c>
      <c r="H161" s="63">
        <v>5</v>
      </c>
      <c r="I161" s="63">
        <v>5.2830000000000004</v>
      </c>
      <c r="J161" s="38">
        <v>84</v>
      </c>
      <c r="K161" s="38" t="s">
        <v>87</v>
      </c>
      <c r="L161" s="39" t="s">
        <v>86</v>
      </c>
      <c r="M161" s="39"/>
      <c r="N161" s="38">
        <v>180</v>
      </c>
      <c r="O161" s="330" t="s">
        <v>243</v>
      </c>
      <c r="P161" s="266"/>
      <c r="Q161" s="266"/>
      <c r="R161" s="266"/>
      <c r="S161" s="267"/>
      <c r="T161" s="40" t="s">
        <v>49</v>
      </c>
      <c r="U161" s="40" t="s">
        <v>49</v>
      </c>
      <c r="V161" s="41" t="s">
        <v>42</v>
      </c>
      <c r="W161" s="59">
        <v>0</v>
      </c>
      <c r="X161" s="56">
        <f>IFERROR(IF(W161="","",W161),"")</f>
        <v>0</v>
      </c>
      <c r="Y161" s="42">
        <f>IFERROR(IF(W161="","",W161*0.0155),"")</f>
        <v>0</v>
      </c>
      <c r="Z161" s="69" t="s">
        <v>49</v>
      </c>
      <c r="AA161" s="70" t="s">
        <v>49</v>
      </c>
      <c r="AE161" s="74"/>
      <c r="BB161" s="142" t="s">
        <v>71</v>
      </c>
    </row>
    <row r="162" spans="1:54" x14ac:dyDescent="0.2">
      <c r="A162" s="271"/>
      <c r="B162" s="271"/>
      <c r="C162" s="271"/>
      <c r="D162" s="271"/>
      <c r="E162" s="271"/>
      <c r="F162" s="271"/>
      <c r="G162" s="271"/>
      <c r="H162" s="271"/>
      <c r="I162" s="271"/>
      <c r="J162" s="271"/>
      <c r="K162" s="271"/>
      <c r="L162" s="271"/>
      <c r="M162" s="271"/>
      <c r="N162" s="272"/>
      <c r="O162" s="268" t="s">
        <v>43</v>
      </c>
      <c r="P162" s="269"/>
      <c r="Q162" s="269"/>
      <c r="R162" s="269"/>
      <c r="S162" s="269"/>
      <c r="T162" s="269"/>
      <c r="U162" s="270"/>
      <c r="V162" s="43" t="s">
        <v>42</v>
      </c>
      <c r="W162" s="44">
        <f>IFERROR(SUM(W158:W161),"0")</f>
        <v>0</v>
      </c>
      <c r="X162" s="44">
        <f>IFERROR(SUM(X158:X161),"0")</f>
        <v>0</v>
      </c>
      <c r="Y162" s="44">
        <f>IFERROR(IF(Y158="",0,Y158),"0")+IFERROR(IF(Y159="",0,Y159),"0")+IFERROR(IF(Y160="",0,Y160),"0")+IFERROR(IF(Y161="",0,Y161),"0")</f>
        <v>0</v>
      </c>
      <c r="Z162" s="68"/>
      <c r="AA162" s="68"/>
    </row>
    <row r="163" spans="1:54" x14ac:dyDescent="0.2">
      <c r="A163" s="271"/>
      <c r="B163" s="271"/>
      <c r="C163" s="271"/>
      <c r="D163" s="271"/>
      <c r="E163" s="271"/>
      <c r="F163" s="271"/>
      <c r="G163" s="271"/>
      <c r="H163" s="271"/>
      <c r="I163" s="271"/>
      <c r="J163" s="271"/>
      <c r="K163" s="271"/>
      <c r="L163" s="271"/>
      <c r="M163" s="271"/>
      <c r="N163" s="272"/>
      <c r="O163" s="268" t="s">
        <v>43</v>
      </c>
      <c r="P163" s="269"/>
      <c r="Q163" s="269"/>
      <c r="R163" s="269"/>
      <c r="S163" s="269"/>
      <c r="T163" s="269"/>
      <c r="U163" s="270"/>
      <c r="V163" s="43" t="s">
        <v>0</v>
      </c>
      <c r="W163" s="44">
        <f>IFERROR(SUMPRODUCT(W158:W161*H158:H161),"0")</f>
        <v>0</v>
      </c>
      <c r="X163" s="44">
        <f>IFERROR(SUMPRODUCT(X158:X161*H158:H161),"0")</f>
        <v>0</v>
      </c>
      <c r="Y163" s="43"/>
      <c r="Z163" s="68"/>
      <c r="AA163" s="68"/>
    </row>
    <row r="164" spans="1:54" ht="14.25" customHeight="1" x14ac:dyDescent="0.25">
      <c r="A164" s="263" t="s">
        <v>244</v>
      </c>
      <c r="B164" s="263"/>
      <c r="C164" s="263"/>
      <c r="D164" s="263"/>
      <c r="E164" s="263"/>
      <c r="F164" s="263"/>
      <c r="G164" s="263"/>
      <c r="H164" s="263"/>
      <c r="I164" s="263"/>
      <c r="J164" s="263"/>
      <c r="K164" s="263"/>
      <c r="L164" s="263"/>
      <c r="M164" s="263"/>
      <c r="N164" s="263"/>
      <c r="O164" s="263"/>
      <c r="P164" s="263"/>
      <c r="Q164" s="263"/>
      <c r="R164" s="263"/>
      <c r="S164" s="263"/>
      <c r="T164" s="263"/>
      <c r="U164" s="263"/>
      <c r="V164" s="263"/>
      <c r="W164" s="263"/>
      <c r="X164" s="263"/>
      <c r="Y164" s="263"/>
      <c r="Z164" s="67"/>
      <c r="AA164" s="67"/>
    </row>
    <row r="165" spans="1:54" ht="27" customHeight="1" x14ac:dyDescent="0.25">
      <c r="A165" s="64" t="s">
        <v>245</v>
      </c>
      <c r="B165" s="64" t="s">
        <v>246</v>
      </c>
      <c r="C165" s="37">
        <v>4301080153</v>
      </c>
      <c r="D165" s="264">
        <v>4607111036827</v>
      </c>
      <c r="E165" s="264"/>
      <c r="F165" s="63">
        <v>1</v>
      </c>
      <c r="G165" s="38">
        <v>5</v>
      </c>
      <c r="H165" s="63">
        <v>5</v>
      </c>
      <c r="I165" s="63">
        <v>5.2</v>
      </c>
      <c r="J165" s="38">
        <v>144</v>
      </c>
      <c r="K165" s="38" t="s">
        <v>87</v>
      </c>
      <c r="L165" s="39" t="s">
        <v>86</v>
      </c>
      <c r="M165" s="39"/>
      <c r="N165" s="38">
        <v>90</v>
      </c>
      <c r="O165" s="33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66"/>
      <c r="Q165" s="266"/>
      <c r="R165" s="266"/>
      <c r="S165" s="267"/>
      <c r="T165" s="40" t="s">
        <v>49</v>
      </c>
      <c r="U165" s="40" t="s">
        <v>49</v>
      </c>
      <c r="V165" s="41" t="s">
        <v>42</v>
      </c>
      <c r="W165" s="59">
        <v>0</v>
      </c>
      <c r="X165" s="56">
        <f>IFERROR(IF(W165="","",W165),"")</f>
        <v>0</v>
      </c>
      <c r="Y165" s="42">
        <f>IFERROR(IF(W165="","",W165*0.00866),"")</f>
        <v>0</v>
      </c>
      <c r="Z165" s="69" t="s">
        <v>49</v>
      </c>
      <c r="AA165" s="70" t="s">
        <v>49</v>
      </c>
      <c r="AE165" s="74"/>
      <c r="BB165" s="143" t="s">
        <v>71</v>
      </c>
    </row>
    <row r="166" spans="1:54" ht="27" customHeight="1" x14ac:dyDescent="0.25">
      <c r="A166" s="64" t="s">
        <v>247</v>
      </c>
      <c r="B166" s="64" t="s">
        <v>248</v>
      </c>
      <c r="C166" s="37">
        <v>4301080154</v>
      </c>
      <c r="D166" s="264">
        <v>4607111036834</v>
      </c>
      <c r="E166" s="264"/>
      <c r="F166" s="63">
        <v>1</v>
      </c>
      <c r="G166" s="38">
        <v>5</v>
      </c>
      <c r="H166" s="63">
        <v>5</v>
      </c>
      <c r="I166" s="63">
        <v>5.2530000000000001</v>
      </c>
      <c r="J166" s="38">
        <v>144</v>
      </c>
      <c r="K166" s="38" t="s">
        <v>87</v>
      </c>
      <c r="L166" s="39" t="s">
        <v>86</v>
      </c>
      <c r="M166" s="39"/>
      <c r="N166" s="38">
        <v>90</v>
      </c>
      <c r="O166" s="33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66"/>
      <c r="Q166" s="266"/>
      <c r="R166" s="266"/>
      <c r="S166" s="267"/>
      <c r="T166" s="40" t="s">
        <v>49</v>
      </c>
      <c r="U166" s="40" t="s">
        <v>49</v>
      </c>
      <c r="V166" s="41" t="s">
        <v>42</v>
      </c>
      <c r="W166" s="59">
        <v>0</v>
      </c>
      <c r="X166" s="56">
        <f>IFERROR(IF(W166="","",W166),"")</f>
        <v>0</v>
      </c>
      <c r="Y166" s="42">
        <f>IFERROR(IF(W166="","",W166*0.00866),"")</f>
        <v>0</v>
      </c>
      <c r="Z166" s="69" t="s">
        <v>49</v>
      </c>
      <c r="AA166" s="70" t="s">
        <v>49</v>
      </c>
      <c r="AE166" s="74"/>
      <c r="BB166" s="144" t="s">
        <v>71</v>
      </c>
    </row>
    <row r="167" spans="1:54" x14ac:dyDescent="0.2">
      <c r="A167" s="271"/>
      <c r="B167" s="271"/>
      <c r="C167" s="271"/>
      <c r="D167" s="271"/>
      <c r="E167" s="271"/>
      <c r="F167" s="271"/>
      <c r="G167" s="271"/>
      <c r="H167" s="271"/>
      <c r="I167" s="271"/>
      <c r="J167" s="271"/>
      <c r="K167" s="271"/>
      <c r="L167" s="271"/>
      <c r="M167" s="271"/>
      <c r="N167" s="272"/>
      <c r="O167" s="268" t="s">
        <v>43</v>
      </c>
      <c r="P167" s="269"/>
      <c r="Q167" s="269"/>
      <c r="R167" s="269"/>
      <c r="S167" s="269"/>
      <c r="T167" s="269"/>
      <c r="U167" s="270"/>
      <c r="V167" s="43" t="s">
        <v>42</v>
      </c>
      <c r="W167" s="44">
        <f>IFERROR(SUM(W165:W166),"0")</f>
        <v>0</v>
      </c>
      <c r="X167" s="44">
        <f>IFERROR(SUM(X165:X166),"0")</f>
        <v>0</v>
      </c>
      <c r="Y167" s="44">
        <f>IFERROR(IF(Y165="",0,Y165),"0")+IFERROR(IF(Y166="",0,Y166),"0")</f>
        <v>0</v>
      </c>
      <c r="Z167" s="68"/>
      <c r="AA167" s="68"/>
    </row>
    <row r="168" spans="1:54" x14ac:dyDescent="0.2">
      <c r="A168" s="271"/>
      <c r="B168" s="271"/>
      <c r="C168" s="271"/>
      <c r="D168" s="271"/>
      <c r="E168" s="271"/>
      <c r="F168" s="271"/>
      <c r="G168" s="271"/>
      <c r="H168" s="271"/>
      <c r="I168" s="271"/>
      <c r="J168" s="271"/>
      <c r="K168" s="271"/>
      <c r="L168" s="271"/>
      <c r="M168" s="271"/>
      <c r="N168" s="272"/>
      <c r="O168" s="268" t="s">
        <v>43</v>
      </c>
      <c r="P168" s="269"/>
      <c r="Q168" s="269"/>
      <c r="R168" s="269"/>
      <c r="S168" s="269"/>
      <c r="T168" s="269"/>
      <c r="U168" s="270"/>
      <c r="V168" s="43" t="s">
        <v>0</v>
      </c>
      <c r="W168" s="44">
        <f>IFERROR(SUMPRODUCT(W165:W166*H165:H166),"0")</f>
        <v>0</v>
      </c>
      <c r="X168" s="44">
        <f>IFERROR(SUMPRODUCT(X165:X166*H165:H166),"0")</f>
        <v>0</v>
      </c>
      <c r="Y168" s="43"/>
      <c r="Z168" s="68"/>
      <c r="AA168" s="68"/>
    </row>
    <row r="169" spans="1:54" ht="27.75" customHeight="1" x14ac:dyDescent="0.2">
      <c r="A169" s="261" t="s">
        <v>249</v>
      </c>
      <c r="B169" s="261"/>
      <c r="C169" s="261"/>
      <c r="D169" s="261"/>
      <c r="E169" s="261"/>
      <c r="F169" s="261"/>
      <c r="G169" s="261"/>
      <c r="H169" s="261"/>
      <c r="I169" s="261"/>
      <c r="J169" s="261"/>
      <c r="K169" s="261"/>
      <c r="L169" s="261"/>
      <c r="M169" s="261"/>
      <c r="N169" s="261"/>
      <c r="O169" s="261"/>
      <c r="P169" s="261"/>
      <c r="Q169" s="261"/>
      <c r="R169" s="261"/>
      <c r="S169" s="261"/>
      <c r="T169" s="261"/>
      <c r="U169" s="261"/>
      <c r="V169" s="261"/>
      <c r="W169" s="261"/>
      <c r="X169" s="261"/>
      <c r="Y169" s="261"/>
      <c r="Z169" s="55"/>
      <c r="AA169" s="55"/>
    </row>
    <row r="170" spans="1:54" ht="16.5" customHeight="1" x14ac:dyDescent="0.25">
      <c r="A170" s="262" t="s">
        <v>250</v>
      </c>
      <c r="B170" s="262"/>
      <c r="C170" s="262"/>
      <c r="D170" s="262"/>
      <c r="E170" s="262"/>
      <c r="F170" s="262"/>
      <c r="G170" s="262"/>
      <c r="H170" s="262"/>
      <c r="I170" s="262"/>
      <c r="J170" s="262"/>
      <c r="K170" s="262"/>
      <c r="L170" s="262"/>
      <c r="M170" s="262"/>
      <c r="N170" s="262"/>
      <c r="O170" s="262"/>
      <c r="P170" s="262"/>
      <c r="Q170" s="262"/>
      <c r="R170" s="262"/>
      <c r="S170" s="262"/>
      <c r="T170" s="262"/>
      <c r="U170" s="262"/>
      <c r="V170" s="262"/>
      <c r="W170" s="262"/>
      <c r="X170" s="262"/>
      <c r="Y170" s="262"/>
      <c r="Z170" s="66"/>
      <c r="AA170" s="66"/>
    </row>
    <row r="171" spans="1:54" ht="14.25" customHeight="1" x14ac:dyDescent="0.25">
      <c r="A171" s="263" t="s">
        <v>89</v>
      </c>
      <c r="B171" s="263"/>
      <c r="C171" s="263"/>
      <c r="D171" s="263"/>
      <c r="E171" s="263"/>
      <c r="F171" s="263"/>
      <c r="G171" s="263"/>
      <c r="H171" s="263"/>
      <c r="I171" s="263"/>
      <c r="J171" s="263"/>
      <c r="K171" s="263"/>
      <c r="L171" s="263"/>
      <c r="M171" s="263"/>
      <c r="N171" s="263"/>
      <c r="O171" s="263"/>
      <c r="P171" s="263"/>
      <c r="Q171" s="263"/>
      <c r="R171" s="263"/>
      <c r="S171" s="263"/>
      <c r="T171" s="263"/>
      <c r="U171" s="263"/>
      <c r="V171" s="263"/>
      <c r="W171" s="263"/>
      <c r="X171" s="263"/>
      <c r="Y171" s="263"/>
      <c r="Z171" s="67"/>
      <c r="AA171" s="67"/>
    </row>
    <row r="172" spans="1:54" ht="16.5" customHeight="1" x14ac:dyDescent="0.25">
      <c r="A172" s="64" t="s">
        <v>251</v>
      </c>
      <c r="B172" s="64" t="s">
        <v>252</v>
      </c>
      <c r="C172" s="37">
        <v>4301132097</v>
      </c>
      <c r="D172" s="264">
        <v>4607111035721</v>
      </c>
      <c r="E172" s="264"/>
      <c r="F172" s="63">
        <v>0.25</v>
      </c>
      <c r="G172" s="38">
        <v>12</v>
      </c>
      <c r="H172" s="63">
        <v>3</v>
      </c>
      <c r="I172" s="63">
        <v>3.3879999999999999</v>
      </c>
      <c r="J172" s="38">
        <v>70</v>
      </c>
      <c r="K172" s="38" t="s">
        <v>93</v>
      </c>
      <c r="L172" s="39" t="s">
        <v>86</v>
      </c>
      <c r="M172" s="39"/>
      <c r="N172" s="38">
        <v>365</v>
      </c>
      <c r="O172" s="333" t="s">
        <v>253</v>
      </c>
      <c r="P172" s="266"/>
      <c r="Q172" s="266"/>
      <c r="R172" s="266"/>
      <c r="S172" s="267"/>
      <c r="T172" s="40" t="s">
        <v>49</v>
      </c>
      <c r="U172" s="40" t="s">
        <v>49</v>
      </c>
      <c r="V172" s="41" t="s">
        <v>42</v>
      </c>
      <c r="W172" s="59">
        <v>0</v>
      </c>
      <c r="X172" s="56">
        <f>IFERROR(IF(W172="","",W172),"")</f>
        <v>0</v>
      </c>
      <c r="Y172" s="42">
        <f>IFERROR(IF(W172="","",W172*0.01788),"")</f>
        <v>0</v>
      </c>
      <c r="Z172" s="69" t="s">
        <v>49</v>
      </c>
      <c r="AA172" s="70" t="s">
        <v>49</v>
      </c>
      <c r="AE172" s="74"/>
      <c r="BB172" s="145" t="s">
        <v>92</v>
      </c>
    </row>
    <row r="173" spans="1:54" ht="27" customHeight="1" x14ac:dyDescent="0.25">
      <c r="A173" s="64" t="s">
        <v>254</v>
      </c>
      <c r="B173" s="64" t="s">
        <v>255</v>
      </c>
      <c r="C173" s="37">
        <v>4301132100</v>
      </c>
      <c r="D173" s="264">
        <v>4607111035691</v>
      </c>
      <c r="E173" s="264"/>
      <c r="F173" s="63">
        <v>0.25</v>
      </c>
      <c r="G173" s="38">
        <v>12</v>
      </c>
      <c r="H173" s="63">
        <v>3</v>
      </c>
      <c r="I173" s="63">
        <v>3.3879999999999999</v>
      </c>
      <c r="J173" s="38">
        <v>70</v>
      </c>
      <c r="K173" s="38" t="s">
        <v>93</v>
      </c>
      <c r="L173" s="39" t="s">
        <v>86</v>
      </c>
      <c r="M173" s="39"/>
      <c r="N173" s="38">
        <v>365</v>
      </c>
      <c r="O173" s="334" t="s">
        <v>256</v>
      </c>
      <c r="P173" s="266"/>
      <c r="Q173" s="266"/>
      <c r="R173" s="266"/>
      <c r="S173" s="267"/>
      <c r="T173" s="40" t="s">
        <v>49</v>
      </c>
      <c r="U173" s="40" t="s">
        <v>49</v>
      </c>
      <c r="V173" s="41" t="s">
        <v>42</v>
      </c>
      <c r="W173" s="59">
        <v>0</v>
      </c>
      <c r="X173" s="56">
        <f>IFERROR(IF(W173="","",W173),"")</f>
        <v>0</v>
      </c>
      <c r="Y173" s="42">
        <f>IFERROR(IF(W173="","",W173*0.01788),"")</f>
        <v>0</v>
      </c>
      <c r="Z173" s="69" t="s">
        <v>49</v>
      </c>
      <c r="AA173" s="70" t="s">
        <v>49</v>
      </c>
      <c r="AE173" s="74"/>
      <c r="BB173" s="146" t="s">
        <v>92</v>
      </c>
    </row>
    <row r="174" spans="1:54" x14ac:dyDescent="0.2">
      <c r="A174" s="271"/>
      <c r="B174" s="271"/>
      <c r="C174" s="271"/>
      <c r="D174" s="271"/>
      <c r="E174" s="271"/>
      <c r="F174" s="271"/>
      <c r="G174" s="271"/>
      <c r="H174" s="271"/>
      <c r="I174" s="271"/>
      <c r="J174" s="271"/>
      <c r="K174" s="271"/>
      <c r="L174" s="271"/>
      <c r="M174" s="271"/>
      <c r="N174" s="272"/>
      <c r="O174" s="268" t="s">
        <v>43</v>
      </c>
      <c r="P174" s="269"/>
      <c r="Q174" s="269"/>
      <c r="R174" s="269"/>
      <c r="S174" s="269"/>
      <c r="T174" s="269"/>
      <c r="U174" s="270"/>
      <c r="V174" s="43" t="s">
        <v>42</v>
      </c>
      <c r="W174" s="44">
        <f>IFERROR(SUM(W172:W173),"0")</f>
        <v>0</v>
      </c>
      <c r="X174" s="44">
        <f>IFERROR(SUM(X172:X173),"0")</f>
        <v>0</v>
      </c>
      <c r="Y174" s="44">
        <f>IFERROR(IF(Y172="",0,Y172),"0")+IFERROR(IF(Y173="",0,Y173),"0")</f>
        <v>0</v>
      </c>
      <c r="Z174" s="68"/>
      <c r="AA174" s="68"/>
    </row>
    <row r="175" spans="1:54" x14ac:dyDescent="0.2">
      <c r="A175" s="271"/>
      <c r="B175" s="271"/>
      <c r="C175" s="271"/>
      <c r="D175" s="271"/>
      <c r="E175" s="271"/>
      <c r="F175" s="271"/>
      <c r="G175" s="271"/>
      <c r="H175" s="271"/>
      <c r="I175" s="271"/>
      <c r="J175" s="271"/>
      <c r="K175" s="271"/>
      <c r="L175" s="271"/>
      <c r="M175" s="271"/>
      <c r="N175" s="272"/>
      <c r="O175" s="268" t="s">
        <v>43</v>
      </c>
      <c r="P175" s="269"/>
      <c r="Q175" s="269"/>
      <c r="R175" s="269"/>
      <c r="S175" s="269"/>
      <c r="T175" s="269"/>
      <c r="U175" s="270"/>
      <c r="V175" s="43" t="s">
        <v>0</v>
      </c>
      <c r="W175" s="44">
        <f>IFERROR(SUMPRODUCT(W172:W173*H172:H173),"0")</f>
        <v>0</v>
      </c>
      <c r="X175" s="44">
        <f>IFERROR(SUMPRODUCT(X172:X173*H172:H173),"0")</f>
        <v>0</v>
      </c>
      <c r="Y175" s="43"/>
      <c r="Z175" s="68"/>
      <c r="AA175" s="68"/>
    </row>
    <row r="176" spans="1:54" ht="16.5" customHeight="1" x14ac:dyDescent="0.25">
      <c r="A176" s="262" t="s">
        <v>257</v>
      </c>
      <c r="B176" s="262"/>
      <c r="C176" s="262"/>
      <c r="D176" s="262"/>
      <c r="E176" s="262"/>
      <c r="F176" s="262"/>
      <c r="G176" s="262"/>
      <c r="H176" s="262"/>
      <c r="I176" s="262"/>
      <c r="J176" s="262"/>
      <c r="K176" s="262"/>
      <c r="L176" s="262"/>
      <c r="M176" s="262"/>
      <c r="N176" s="262"/>
      <c r="O176" s="262"/>
      <c r="P176" s="262"/>
      <c r="Q176" s="262"/>
      <c r="R176" s="262"/>
      <c r="S176" s="262"/>
      <c r="T176" s="262"/>
      <c r="U176" s="262"/>
      <c r="V176" s="262"/>
      <c r="W176" s="262"/>
      <c r="X176" s="262"/>
      <c r="Y176" s="262"/>
      <c r="Z176" s="66"/>
      <c r="AA176" s="66"/>
    </row>
    <row r="177" spans="1:54" ht="14.25" customHeight="1" x14ac:dyDescent="0.25">
      <c r="A177" s="263" t="s">
        <v>257</v>
      </c>
      <c r="B177" s="263"/>
      <c r="C177" s="263"/>
      <c r="D177" s="263"/>
      <c r="E177" s="263"/>
      <c r="F177" s="263"/>
      <c r="G177" s="263"/>
      <c r="H177" s="263"/>
      <c r="I177" s="263"/>
      <c r="J177" s="263"/>
      <c r="K177" s="263"/>
      <c r="L177" s="263"/>
      <c r="M177" s="263"/>
      <c r="N177" s="263"/>
      <c r="O177" s="263"/>
      <c r="P177" s="263"/>
      <c r="Q177" s="263"/>
      <c r="R177" s="263"/>
      <c r="S177" s="263"/>
      <c r="T177" s="263"/>
      <c r="U177" s="263"/>
      <c r="V177" s="263"/>
      <c r="W177" s="263"/>
      <c r="X177" s="263"/>
      <c r="Y177" s="263"/>
      <c r="Z177" s="67"/>
      <c r="AA177" s="67"/>
    </row>
    <row r="178" spans="1:54" ht="27" customHeight="1" x14ac:dyDescent="0.25">
      <c r="A178" s="64" t="s">
        <v>258</v>
      </c>
      <c r="B178" s="64" t="s">
        <v>259</v>
      </c>
      <c r="C178" s="37">
        <v>4301133002</v>
      </c>
      <c r="D178" s="264">
        <v>4607111035783</v>
      </c>
      <c r="E178" s="264"/>
      <c r="F178" s="63">
        <v>0.2</v>
      </c>
      <c r="G178" s="38">
        <v>8</v>
      </c>
      <c r="H178" s="63">
        <v>1.6</v>
      </c>
      <c r="I178" s="63">
        <v>2.12</v>
      </c>
      <c r="J178" s="38">
        <v>72</v>
      </c>
      <c r="K178" s="38" t="s">
        <v>218</v>
      </c>
      <c r="L178" s="39" t="s">
        <v>86</v>
      </c>
      <c r="M178" s="39"/>
      <c r="N178" s="38">
        <v>180</v>
      </c>
      <c r="O178" s="33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66"/>
      <c r="Q178" s="266"/>
      <c r="R178" s="266"/>
      <c r="S178" s="267"/>
      <c r="T178" s="40" t="s">
        <v>49</v>
      </c>
      <c r="U178" s="40" t="s">
        <v>49</v>
      </c>
      <c r="V178" s="41" t="s">
        <v>42</v>
      </c>
      <c r="W178" s="59">
        <v>0</v>
      </c>
      <c r="X178" s="56">
        <f>IFERROR(IF(W178="","",W178),"")</f>
        <v>0</v>
      </c>
      <c r="Y178" s="42">
        <f>IFERROR(IF(W178="","",W178*0.01157),"")</f>
        <v>0</v>
      </c>
      <c r="Z178" s="69" t="s">
        <v>49</v>
      </c>
      <c r="AA178" s="70" t="s">
        <v>49</v>
      </c>
      <c r="AE178" s="74"/>
      <c r="BB178" s="147" t="s">
        <v>92</v>
      </c>
    </row>
    <row r="179" spans="1:54" x14ac:dyDescent="0.2">
      <c r="A179" s="271"/>
      <c r="B179" s="271"/>
      <c r="C179" s="271"/>
      <c r="D179" s="271"/>
      <c r="E179" s="271"/>
      <c r="F179" s="271"/>
      <c r="G179" s="271"/>
      <c r="H179" s="271"/>
      <c r="I179" s="271"/>
      <c r="J179" s="271"/>
      <c r="K179" s="271"/>
      <c r="L179" s="271"/>
      <c r="M179" s="271"/>
      <c r="N179" s="272"/>
      <c r="O179" s="268" t="s">
        <v>43</v>
      </c>
      <c r="P179" s="269"/>
      <c r="Q179" s="269"/>
      <c r="R179" s="269"/>
      <c r="S179" s="269"/>
      <c r="T179" s="269"/>
      <c r="U179" s="270"/>
      <c r="V179" s="43" t="s">
        <v>42</v>
      </c>
      <c r="W179" s="44">
        <f>IFERROR(SUM(W178:W178),"0")</f>
        <v>0</v>
      </c>
      <c r="X179" s="44">
        <f>IFERROR(SUM(X178:X178),"0")</f>
        <v>0</v>
      </c>
      <c r="Y179" s="44">
        <f>IFERROR(IF(Y178="",0,Y178),"0")</f>
        <v>0</v>
      </c>
      <c r="Z179" s="68"/>
      <c r="AA179" s="68"/>
    </row>
    <row r="180" spans="1:54" x14ac:dyDescent="0.2">
      <c r="A180" s="271"/>
      <c r="B180" s="271"/>
      <c r="C180" s="271"/>
      <c r="D180" s="271"/>
      <c r="E180" s="271"/>
      <c r="F180" s="271"/>
      <c r="G180" s="271"/>
      <c r="H180" s="271"/>
      <c r="I180" s="271"/>
      <c r="J180" s="271"/>
      <c r="K180" s="271"/>
      <c r="L180" s="271"/>
      <c r="M180" s="271"/>
      <c r="N180" s="272"/>
      <c r="O180" s="268" t="s">
        <v>43</v>
      </c>
      <c r="P180" s="269"/>
      <c r="Q180" s="269"/>
      <c r="R180" s="269"/>
      <c r="S180" s="269"/>
      <c r="T180" s="269"/>
      <c r="U180" s="270"/>
      <c r="V180" s="43" t="s">
        <v>0</v>
      </c>
      <c r="W180" s="44">
        <f>IFERROR(SUMPRODUCT(W178:W178*H178:H178),"0")</f>
        <v>0</v>
      </c>
      <c r="X180" s="44">
        <f>IFERROR(SUMPRODUCT(X178:X178*H178:H178),"0")</f>
        <v>0</v>
      </c>
      <c r="Y180" s="43"/>
      <c r="Z180" s="68"/>
      <c r="AA180" s="68"/>
    </row>
    <row r="181" spans="1:54" ht="16.5" customHeight="1" x14ac:dyDescent="0.25">
      <c r="A181" s="262" t="s">
        <v>249</v>
      </c>
      <c r="B181" s="262"/>
      <c r="C181" s="262"/>
      <c r="D181" s="262"/>
      <c r="E181" s="262"/>
      <c r="F181" s="262"/>
      <c r="G181" s="262"/>
      <c r="H181" s="262"/>
      <c r="I181" s="262"/>
      <c r="J181" s="262"/>
      <c r="K181" s="262"/>
      <c r="L181" s="262"/>
      <c r="M181" s="262"/>
      <c r="N181" s="262"/>
      <c r="O181" s="262"/>
      <c r="P181" s="262"/>
      <c r="Q181" s="262"/>
      <c r="R181" s="262"/>
      <c r="S181" s="262"/>
      <c r="T181" s="262"/>
      <c r="U181" s="262"/>
      <c r="V181" s="262"/>
      <c r="W181" s="262"/>
      <c r="X181" s="262"/>
      <c r="Y181" s="262"/>
      <c r="Z181" s="66"/>
      <c r="AA181" s="66"/>
    </row>
    <row r="182" spans="1:54" ht="14.25" customHeight="1" x14ac:dyDescent="0.25">
      <c r="A182" s="263" t="s">
        <v>260</v>
      </c>
      <c r="B182" s="263"/>
      <c r="C182" s="263"/>
      <c r="D182" s="263"/>
      <c r="E182" s="263"/>
      <c r="F182" s="263"/>
      <c r="G182" s="263"/>
      <c r="H182" s="263"/>
      <c r="I182" s="263"/>
      <c r="J182" s="263"/>
      <c r="K182" s="263"/>
      <c r="L182" s="263"/>
      <c r="M182" s="263"/>
      <c r="N182" s="263"/>
      <c r="O182" s="263"/>
      <c r="P182" s="263"/>
      <c r="Q182" s="263"/>
      <c r="R182" s="263"/>
      <c r="S182" s="263"/>
      <c r="T182" s="263"/>
      <c r="U182" s="263"/>
      <c r="V182" s="263"/>
      <c r="W182" s="263"/>
      <c r="X182" s="263"/>
      <c r="Y182" s="263"/>
      <c r="Z182" s="67"/>
      <c r="AA182" s="67"/>
    </row>
    <row r="183" spans="1:54" ht="27" customHeight="1" x14ac:dyDescent="0.25">
      <c r="A183" s="64" t="s">
        <v>261</v>
      </c>
      <c r="B183" s="64" t="s">
        <v>262</v>
      </c>
      <c r="C183" s="37">
        <v>4301051319</v>
      </c>
      <c r="D183" s="264">
        <v>4680115881204</v>
      </c>
      <c r="E183" s="264"/>
      <c r="F183" s="63">
        <v>0.33</v>
      </c>
      <c r="G183" s="38">
        <v>6</v>
      </c>
      <c r="H183" s="63">
        <v>1.98</v>
      </c>
      <c r="I183" s="63">
        <v>2.246</v>
      </c>
      <c r="J183" s="38">
        <v>156</v>
      </c>
      <c r="K183" s="38" t="s">
        <v>87</v>
      </c>
      <c r="L183" s="39" t="s">
        <v>264</v>
      </c>
      <c r="M183" s="39"/>
      <c r="N183" s="38">
        <v>365</v>
      </c>
      <c r="O183" s="33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66"/>
      <c r="Q183" s="266"/>
      <c r="R183" s="266"/>
      <c r="S183" s="267"/>
      <c r="T183" s="40" t="s">
        <v>49</v>
      </c>
      <c r="U183" s="40" t="s">
        <v>49</v>
      </c>
      <c r="V183" s="41" t="s">
        <v>42</v>
      </c>
      <c r="W183" s="59">
        <v>0</v>
      </c>
      <c r="X183" s="56">
        <f>IFERROR(IF(W183="","",W183),"")</f>
        <v>0</v>
      </c>
      <c r="Y183" s="42">
        <f>IFERROR(IF(W183="","",W183*0.00753),"")</f>
        <v>0</v>
      </c>
      <c r="Z183" s="69" t="s">
        <v>49</v>
      </c>
      <c r="AA183" s="70" t="s">
        <v>49</v>
      </c>
      <c r="AE183" s="74"/>
      <c r="BB183" s="148" t="s">
        <v>263</v>
      </c>
    </row>
    <row r="184" spans="1:54" x14ac:dyDescent="0.2">
      <c r="A184" s="271"/>
      <c r="B184" s="271"/>
      <c r="C184" s="271"/>
      <c r="D184" s="271"/>
      <c r="E184" s="271"/>
      <c r="F184" s="271"/>
      <c r="G184" s="271"/>
      <c r="H184" s="271"/>
      <c r="I184" s="271"/>
      <c r="J184" s="271"/>
      <c r="K184" s="271"/>
      <c r="L184" s="271"/>
      <c r="M184" s="271"/>
      <c r="N184" s="272"/>
      <c r="O184" s="268" t="s">
        <v>43</v>
      </c>
      <c r="P184" s="269"/>
      <c r="Q184" s="269"/>
      <c r="R184" s="269"/>
      <c r="S184" s="269"/>
      <c r="T184" s="269"/>
      <c r="U184" s="270"/>
      <c r="V184" s="43" t="s">
        <v>42</v>
      </c>
      <c r="W184" s="44">
        <f>IFERROR(SUM(W183:W183),"0")</f>
        <v>0</v>
      </c>
      <c r="X184" s="44">
        <f>IFERROR(SUM(X183:X183),"0")</f>
        <v>0</v>
      </c>
      <c r="Y184" s="44">
        <f>IFERROR(IF(Y183="",0,Y183),"0")</f>
        <v>0</v>
      </c>
      <c r="Z184" s="68"/>
      <c r="AA184" s="68"/>
    </row>
    <row r="185" spans="1:54" x14ac:dyDescent="0.2">
      <c r="A185" s="271"/>
      <c r="B185" s="271"/>
      <c r="C185" s="271"/>
      <c r="D185" s="271"/>
      <c r="E185" s="271"/>
      <c r="F185" s="271"/>
      <c r="G185" s="271"/>
      <c r="H185" s="271"/>
      <c r="I185" s="271"/>
      <c r="J185" s="271"/>
      <c r="K185" s="271"/>
      <c r="L185" s="271"/>
      <c r="M185" s="271"/>
      <c r="N185" s="272"/>
      <c r="O185" s="268" t="s">
        <v>43</v>
      </c>
      <c r="P185" s="269"/>
      <c r="Q185" s="269"/>
      <c r="R185" s="269"/>
      <c r="S185" s="269"/>
      <c r="T185" s="269"/>
      <c r="U185" s="270"/>
      <c r="V185" s="43" t="s">
        <v>0</v>
      </c>
      <c r="W185" s="44">
        <f>IFERROR(SUMPRODUCT(W183:W183*H183:H183),"0")</f>
        <v>0</v>
      </c>
      <c r="X185" s="44">
        <f>IFERROR(SUMPRODUCT(X183:X183*H183:H183),"0")</f>
        <v>0</v>
      </c>
      <c r="Y185" s="43"/>
      <c r="Z185" s="68"/>
      <c r="AA185" s="68"/>
    </row>
    <row r="186" spans="1:54" ht="16.5" customHeight="1" x14ac:dyDescent="0.25">
      <c r="A186" s="262" t="s">
        <v>265</v>
      </c>
      <c r="B186" s="262"/>
      <c r="C186" s="262"/>
      <c r="D186" s="262"/>
      <c r="E186" s="262"/>
      <c r="F186" s="262"/>
      <c r="G186" s="262"/>
      <c r="H186" s="262"/>
      <c r="I186" s="262"/>
      <c r="J186" s="262"/>
      <c r="K186" s="262"/>
      <c r="L186" s="262"/>
      <c r="M186" s="262"/>
      <c r="N186" s="262"/>
      <c r="O186" s="262"/>
      <c r="P186" s="262"/>
      <c r="Q186" s="262"/>
      <c r="R186" s="262"/>
      <c r="S186" s="262"/>
      <c r="T186" s="262"/>
      <c r="U186" s="262"/>
      <c r="V186" s="262"/>
      <c r="W186" s="262"/>
      <c r="X186" s="262"/>
      <c r="Y186" s="262"/>
      <c r="Z186" s="66"/>
      <c r="AA186" s="66"/>
    </row>
    <row r="187" spans="1:54" ht="14.25" customHeight="1" x14ac:dyDescent="0.25">
      <c r="A187" s="263" t="s">
        <v>89</v>
      </c>
      <c r="B187" s="263"/>
      <c r="C187" s="263"/>
      <c r="D187" s="263"/>
      <c r="E187" s="263"/>
      <c r="F187" s="263"/>
      <c r="G187" s="263"/>
      <c r="H187" s="263"/>
      <c r="I187" s="263"/>
      <c r="J187" s="263"/>
      <c r="K187" s="263"/>
      <c r="L187" s="263"/>
      <c r="M187" s="263"/>
      <c r="N187" s="263"/>
      <c r="O187" s="263"/>
      <c r="P187" s="263"/>
      <c r="Q187" s="263"/>
      <c r="R187" s="263"/>
      <c r="S187" s="263"/>
      <c r="T187" s="263"/>
      <c r="U187" s="263"/>
      <c r="V187" s="263"/>
      <c r="W187" s="263"/>
      <c r="X187" s="263"/>
      <c r="Y187" s="263"/>
      <c r="Z187" s="67"/>
      <c r="AA187" s="67"/>
    </row>
    <row r="188" spans="1:54" ht="27" customHeight="1" x14ac:dyDescent="0.25">
      <c r="A188" s="64" t="s">
        <v>266</v>
      </c>
      <c r="B188" s="64" t="s">
        <v>267</v>
      </c>
      <c r="C188" s="37">
        <v>4301132079</v>
      </c>
      <c r="D188" s="264">
        <v>4607111038487</v>
      </c>
      <c r="E188" s="264"/>
      <c r="F188" s="63">
        <v>0.25</v>
      </c>
      <c r="G188" s="38">
        <v>12</v>
      </c>
      <c r="H188" s="63">
        <v>3</v>
      </c>
      <c r="I188" s="63">
        <v>3.7360000000000002</v>
      </c>
      <c r="J188" s="38">
        <v>70</v>
      </c>
      <c r="K188" s="38" t="s">
        <v>93</v>
      </c>
      <c r="L188" s="39" t="s">
        <v>86</v>
      </c>
      <c r="M188" s="39"/>
      <c r="N188" s="38">
        <v>180</v>
      </c>
      <c r="O188" s="33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66"/>
      <c r="Q188" s="266"/>
      <c r="R188" s="266"/>
      <c r="S188" s="267"/>
      <c r="T188" s="40" t="s">
        <v>49</v>
      </c>
      <c r="U188" s="40" t="s">
        <v>49</v>
      </c>
      <c r="V188" s="41" t="s">
        <v>42</v>
      </c>
      <c r="W188" s="59">
        <v>0</v>
      </c>
      <c r="X188" s="56">
        <f>IFERROR(IF(W188="","",W188),"")</f>
        <v>0</v>
      </c>
      <c r="Y188" s="42">
        <f>IFERROR(IF(W188="","",W188*0.01788),"")</f>
        <v>0</v>
      </c>
      <c r="Z188" s="69" t="s">
        <v>49</v>
      </c>
      <c r="AA188" s="70" t="s">
        <v>49</v>
      </c>
      <c r="AE188" s="74"/>
      <c r="BB188" s="149" t="s">
        <v>92</v>
      </c>
    </row>
    <row r="189" spans="1:54" x14ac:dyDescent="0.2">
      <c r="A189" s="271"/>
      <c r="B189" s="271"/>
      <c r="C189" s="271"/>
      <c r="D189" s="271"/>
      <c r="E189" s="271"/>
      <c r="F189" s="271"/>
      <c r="G189" s="271"/>
      <c r="H189" s="271"/>
      <c r="I189" s="271"/>
      <c r="J189" s="271"/>
      <c r="K189" s="271"/>
      <c r="L189" s="271"/>
      <c r="M189" s="271"/>
      <c r="N189" s="272"/>
      <c r="O189" s="268" t="s">
        <v>43</v>
      </c>
      <c r="P189" s="269"/>
      <c r="Q189" s="269"/>
      <c r="R189" s="269"/>
      <c r="S189" s="269"/>
      <c r="T189" s="269"/>
      <c r="U189" s="270"/>
      <c r="V189" s="43" t="s">
        <v>42</v>
      </c>
      <c r="W189" s="44">
        <f>IFERROR(SUM(W188:W188),"0")</f>
        <v>0</v>
      </c>
      <c r="X189" s="44">
        <f>IFERROR(SUM(X188:X188),"0")</f>
        <v>0</v>
      </c>
      <c r="Y189" s="44">
        <f>IFERROR(IF(Y188="",0,Y188),"0")</f>
        <v>0</v>
      </c>
      <c r="Z189" s="68"/>
      <c r="AA189" s="68"/>
    </row>
    <row r="190" spans="1:54" x14ac:dyDescent="0.2">
      <c r="A190" s="271"/>
      <c r="B190" s="271"/>
      <c r="C190" s="271"/>
      <c r="D190" s="271"/>
      <c r="E190" s="271"/>
      <c r="F190" s="271"/>
      <c r="G190" s="271"/>
      <c r="H190" s="271"/>
      <c r="I190" s="271"/>
      <c r="J190" s="271"/>
      <c r="K190" s="271"/>
      <c r="L190" s="271"/>
      <c r="M190" s="271"/>
      <c r="N190" s="272"/>
      <c r="O190" s="268" t="s">
        <v>43</v>
      </c>
      <c r="P190" s="269"/>
      <c r="Q190" s="269"/>
      <c r="R190" s="269"/>
      <c r="S190" s="269"/>
      <c r="T190" s="269"/>
      <c r="U190" s="270"/>
      <c r="V190" s="43" t="s">
        <v>0</v>
      </c>
      <c r="W190" s="44">
        <f>IFERROR(SUMPRODUCT(W188:W188*H188:H188),"0")</f>
        <v>0</v>
      </c>
      <c r="X190" s="44">
        <f>IFERROR(SUMPRODUCT(X188:X188*H188:H188),"0")</f>
        <v>0</v>
      </c>
      <c r="Y190" s="43"/>
      <c r="Z190" s="68"/>
      <c r="AA190" s="68"/>
    </row>
    <row r="191" spans="1:54" ht="27.75" customHeight="1" x14ac:dyDescent="0.2">
      <c r="A191" s="261" t="s">
        <v>268</v>
      </c>
      <c r="B191" s="261"/>
      <c r="C191" s="261"/>
      <c r="D191" s="261"/>
      <c r="E191" s="261"/>
      <c r="F191" s="261"/>
      <c r="G191" s="261"/>
      <c r="H191" s="261"/>
      <c r="I191" s="261"/>
      <c r="J191" s="261"/>
      <c r="K191" s="261"/>
      <c r="L191" s="261"/>
      <c r="M191" s="261"/>
      <c r="N191" s="261"/>
      <c r="O191" s="261"/>
      <c r="P191" s="261"/>
      <c r="Q191" s="261"/>
      <c r="R191" s="261"/>
      <c r="S191" s="261"/>
      <c r="T191" s="261"/>
      <c r="U191" s="261"/>
      <c r="V191" s="261"/>
      <c r="W191" s="261"/>
      <c r="X191" s="261"/>
      <c r="Y191" s="261"/>
      <c r="Z191" s="55"/>
      <c r="AA191" s="55"/>
    </row>
    <row r="192" spans="1:54" ht="16.5" customHeight="1" x14ac:dyDescent="0.25">
      <c r="A192" s="262" t="s">
        <v>269</v>
      </c>
      <c r="B192" s="262"/>
      <c r="C192" s="262"/>
      <c r="D192" s="262"/>
      <c r="E192" s="262"/>
      <c r="F192" s="262"/>
      <c r="G192" s="262"/>
      <c r="H192" s="262"/>
      <c r="I192" s="262"/>
      <c r="J192" s="262"/>
      <c r="K192" s="262"/>
      <c r="L192" s="262"/>
      <c r="M192" s="262"/>
      <c r="N192" s="262"/>
      <c r="O192" s="262"/>
      <c r="P192" s="262"/>
      <c r="Q192" s="262"/>
      <c r="R192" s="262"/>
      <c r="S192" s="262"/>
      <c r="T192" s="262"/>
      <c r="U192" s="262"/>
      <c r="V192" s="262"/>
      <c r="W192" s="262"/>
      <c r="X192" s="262"/>
      <c r="Y192" s="262"/>
      <c r="Z192" s="66"/>
      <c r="AA192" s="66"/>
    </row>
    <row r="193" spans="1:54" ht="14.25" customHeight="1" x14ac:dyDescent="0.25">
      <c r="A193" s="263" t="s">
        <v>83</v>
      </c>
      <c r="B193" s="263"/>
      <c r="C193" s="263"/>
      <c r="D193" s="263"/>
      <c r="E193" s="263"/>
      <c r="F193" s="263"/>
      <c r="G193" s="263"/>
      <c r="H193" s="263"/>
      <c r="I193" s="263"/>
      <c r="J193" s="263"/>
      <c r="K193" s="263"/>
      <c r="L193" s="263"/>
      <c r="M193" s="263"/>
      <c r="N193" s="263"/>
      <c r="O193" s="263"/>
      <c r="P193" s="263"/>
      <c r="Q193" s="263"/>
      <c r="R193" s="263"/>
      <c r="S193" s="263"/>
      <c r="T193" s="263"/>
      <c r="U193" s="263"/>
      <c r="V193" s="263"/>
      <c r="W193" s="263"/>
      <c r="X193" s="263"/>
      <c r="Y193" s="263"/>
      <c r="Z193" s="67"/>
      <c r="AA193" s="67"/>
    </row>
    <row r="194" spans="1:54" ht="16.5" customHeight="1" x14ac:dyDescent="0.25">
      <c r="A194" s="64" t="s">
        <v>270</v>
      </c>
      <c r="B194" s="64" t="s">
        <v>271</v>
      </c>
      <c r="C194" s="37">
        <v>4301070913</v>
      </c>
      <c r="D194" s="264">
        <v>4607111036957</v>
      </c>
      <c r="E194" s="264"/>
      <c r="F194" s="63">
        <v>0.4</v>
      </c>
      <c r="G194" s="38">
        <v>8</v>
      </c>
      <c r="H194" s="63">
        <v>3.2</v>
      </c>
      <c r="I194" s="63">
        <v>3.44</v>
      </c>
      <c r="J194" s="38">
        <v>144</v>
      </c>
      <c r="K194" s="38" t="s">
        <v>87</v>
      </c>
      <c r="L194" s="39" t="s">
        <v>86</v>
      </c>
      <c r="M194" s="39"/>
      <c r="N194" s="38">
        <v>180</v>
      </c>
      <c r="O194" s="338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66"/>
      <c r="Q194" s="266"/>
      <c r="R194" s="266"/>
      <c r="S194" s="267"/>
      <c r="T194" s="40" t="s">
        <v>49</v>
      </c>
      <c r="U194" s="40" t="s">
        <v>49</v>
      </c>
      <c r="V194" s="41" t="s">
        <v>42</v>
      </c>
      <c r="W194" s="59">
        <v>0</v>
      </c>
      <c r="X194" s="56">
        <f>IFERROR(IF(W194="","",W194),"")</f>
        <v>0</v>
      </c>
      <c r="Y194" s="42">
        <f>IFERROR(IF(W194="","",W194*0.00866),"")</f>
        <v>0</v>
      </c>
      <c r="Z194" s="69" t="s">
        <v>49</v>
      </c>
      <c r="AA194" s="70" t="s">
        <v>49</v>
      </c>
      <c r="AE194" s="74"/>
      <c r="BB194" s="150" t="s">
        <v>71</v>
      </c>
    </row>
    <row r="195" spans="1:54" ht="16.5" customHeight="1" x14ac:dyDescent="0.25">
      <c r="A195" s="64" t="s">
        <v>272</v>
      </c>
      <c r="B195" s="64" t="s">
        <v>273</v>
      </c>
      <c r="C195" s="37">
        <v>4301070912</v>
      </c>
      <c r="D195" s="264">
        <v>4607111037213</v>
      </c>
      <c r="E195" s="264"/>
      <c r="F195" s="63">
        <v>0.4</v>
      </c>
      <c r="G195" s="38">
        <v>8</v>
      </c>
      <c r="H195" s="63">
        <v>3.2</v>
      </c>
      <c r="I195" s="63">
        <v>3.44</v>
      </c>
      <c r="J195" s="38">
        <v>144</v>
      </c>
      <c r="K195" s="38" t="s">
        <v>87</v>
      </c>
      <c r="L195" s="39" t="s">
        <v>86</v>
      </c>
      <c r="M195" s="39"/>
      <c r="N195" s="38">
        <v>180</v>
      </c>
      <c r="O195" s="339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66"/>
      <c r="Q195" s="266"/>
      <c r="R195" s="266"/>
      <c r="S195" s="267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IFERROR(IF(W195="","",W195*0.00866),"")</f>
        <v>0</v>
      </c>
      <c r="Z195" s="69" t="s">
        <v>49</v>
      </c>
      <c r="AA195" s="70" t="s">
        <v>49</v>
      </c>
      <c r="AE195" s="74"/>
      <c r="BB195" s="151" t="s">
        <v>71</v>
      </c>
    </row>
    <row r="196" spans="1:54" x14ac:dyDescent="0.2">
      <c r="A196" s="271"/>
      <c r="B196" s="271"/>
      <c r="C196" s="271"/>
      <c r="D196" s="271"/>
      <c r="E196" s="271"/>
      <c r="F196" s="271"/>
      <c r="G196" s="271"/>
      <c r="H196" s="271"/>
      <c r="I196" s="271"/>
      <c r="J196" s="271"/>
      <c r="K196" s="271"/>
      <c r="L196" s="271"/>
      <c r="M196" s="271"/>
      <c r="N196" s="272"/>
      <c r="O196" s="268" t="s">
        <v>43</v>
      </c>
      <c r="P196" s="269"/>
      <c r="Q196" s="269"/>
      <c r="R196" s="269"/>
      <c r="S196" s="269"/>
      <c r="T196" s="269"/>
      <c r="U196" s="270"/>
      <c r="V196" s="43" t="s">
        <v>42</v>
      </c>
      <c r="W196" s="44">
        <f>IFERROR(SUM(W194:W195),"0")</f>
        <v>0</v>
      </c>
      <c r="X196" s="44">
        <f>IFERROR(SUM(X194:X195),"0")</f>
        <v>0</v>
      </c>
      <c r="Y196" s="44">
        <f>IFERROR(IF(Y194="",0,Y194),"0")+IFERROR(IF(Y195="",0,Y195),"0")</f>
        <v>0</v>
      </c>
      <c r="Z196" s="68"/>
      <c r="AA196" s="68"/>
    </row>
    <row r="197" spans="1:54" x14ac:dyDescent="0.2">
      <c r="A197" s="271"/>
      <c r="B197" s="271"/>
      <c r="C197" s="271"/>
      <c r="D197" s="271"/>
      <c r="E197" s="271"/>
      <c r="F197" s="271"/>
      <c r="G197" s="271"/>
      <c r="H197" s="271"/>
      <c r="I197" s="271"/>
      <c r="J197" s="271"/>
      <c r="K197" s="271"/>
      <c r="L197" s="271"/>
      <c r="M197" s="271"/>
      <c r="N197" s="272"/>
      <c r="O197" s="268" t="s">
        <v>43</v>
      </c>
      <c r="P197" s="269"/>
      <c r="Q197" s="269"/>
      <c r="R197" s="269"/>
      <c r="S197" s="269"/>
      <c r="T197" s="269"/>
      <c r="U197" s="270"/>
      <c r="V197" s="43" t="s">
        <v>0</v>
      </c>
      <c r="W197" s="44">
        <f>IFERROR(SUMPRODUCT(W194:W195*H194:H195),"0")</f>
        <v>0</v>
      </c>
      <c r="X197" s="44">
        <f>IFERROR(SUMPRODUCT(X194:X195*H194:H195),"0")</f>
        <v>0</v>
      </c>
      <c r="Y197" s="43"/>
      <c r="Z197" s="68"/>
      <c r="AA197" s="68"/>
    </row>
    <row r="198" spans="1:54" ht="16.5" customHeight="1" x14ac:dyDescent="0.25">
      <c r="A198" s="262" t="s">
        <v>274</v>
      </c>
      <c r="B198" s="262"/>
      <c r="C198" s="262"/>
      <c r="D198" s="262"/>
      <c r="E198" s="262"/>
      <c r="F198" s="262"/>
      <c r="G198" s="262"/>
      <c r="H198" s="262"/>
      <c r="I198" s="262"/>
      <c r="J198" s="262"/>
      <c r="K198" s="262"/>
      <c r="L198" s="262"/>
      <c r="M198" s="262"/>
      <c r="N198" s="262"/>
      <c r="O198" s="262"/>
      <c r="P198" s="262"/>
      <c r="Q198" s="262"/>
      <c r="R198" s="262"/>
      <c r="S198" s="262"/>
      <c r="T198" s="262"/>
      <c r="U198" s="262"/>
      <c r="V198" s="262"/>
      <c r="W198" s="262"/>
      <c r="X198" s="262"/>
      <c r="Y198" s="262"/>
      <c r="Z198" s="66"/>
      <c r="AA198" s="66"/>
    </row>
    <row r="199" spans="1:54" ht="14.25" customHeight="1" x14ac:dyDescent="0.25">
      <c r="A199" s="263" t="s">
        <v>83</v>
      </c>
      <c r="B199" s="263"/>
      <c r="C199" s="263"/>
      <c r="D199" s="263"/>
      <c r="E199" s="263"/>
      <c r="F199" s="263"/>
      <c r="G199" s="263"/>
      <c r="H199" s="263"/>
      <c r="I199" s="263"/>
      <c r="J199" s="263"/>
      <c r="K199" s="263"/>
      <c r="L199" s="263"/>
      <c r="M199" s="263"/>
      <c r="N199" s="263"/>
      <c r="O199" s="263"/>
      <c r="P199" s="263"/>
      <c r="Q199" s="263"/>
      <c r="R199" s="263"/>
      <c r="S199" s="263"/>
      <c r="T199" s="263"/>
      <c r="U199" s="263"/>
      <c r="V199" s="263"/>
      <c r="W199" s="263"/>
      <c r="X199" s="263"/>
      <c r="Y199" s="263"/>
      <c r="Z199" s="67"/>
      <c r="AA199" s="67"/>
    </row>
    <row r="200" spans="1:54" ht="16.5" customHeight="1" x14ac:dyDescent="0.25">
      <c r="A200" s="64" t="s">
        <v>275</v>
      </c>
      <c r="B200" s="64" t="s">
        <v>276</v>
      </c>
      <c r="C200" s="37">
        <v>4301070948</v>
      </c>
      <c r="D200" s="264">
        <v>4607111037022</v>
      </c>
      <c r="E200" s="264"/>
      <c r="F200" s="63">
        <v>0.7</v>
      </c>
      <c r="G200" s="38">
        <v>8</v>
      </c>
      <c r="H200" s="63">
        <v>5.6</v>
      </c>
      <c r="I200" s="63">
        <v>5.87</v>
      </c>
      <c r="J200" s="38">
        <v>84</v>
      </c>
      <c r="K200" s="38" t="s">
        <v>87</v>
      </c>
      <c r="L200" s="39" t="s">
        <v>86</v>
      </c>
      <c r="M200" s="39"/>
      <c r="N200" s="38">
        <v>180</v>
      </c>
      <c r="O200" s="34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66"/>
      <c r="Q200" s="266"/>
      <c r="R200" s="266"/>
      <c r="S200" s="267"/>
      <c r="T200" s="40" t="s">
        <v>49</v>
      </c>
      <c r="U200" s="40" t="s">
        <v>49</v>
      </c>
      <c r="V200" s="41" t="s">
        <v>42</v>
      </c>
      <c r="W200" s="59">
        <v>0</v>
      </c>
      <c r="X200" s="56">
        <f>IFERROR(IF(W200="","",W200),"")</f>
        <v>0</v>
      </c>
      <c r="Y200" s="42">
        <f>IFERROR(IF(W200="","",W200*0.0155),"")</f>
        <v>0</v>
      </c>
      <c r="Z200" s="69" t="s">
        <v>49</v>
      </c>
      <c r="AA200" s="70" t="s">
        <v>49</v>
      </c>
      <c r="AE200" s="74"/>
      <c r="BB200" s="152" t="s">
        <v>71</v>
      </c>
    </row>
    <row r="201" spans="1:54" ht="27" customHeight="1" x14ac:dyDescent="0.25">
      <c r="A201" s="64" t="s">
        <v>277</v>
      </c>
      <c r="B201" s="64" t="s">
        <v>278</v>
      </c>
      <c r="C201" s="37">
        <v>4301070990</v>
      </c>
      <c r="D201" s="264">
        <v>4607111038494</v>
      </c>
      <c r="E201" s="264"/>
      <c r="F201" s="63">
        <v>0.7</v>
      </c>
      <c r="G201" s="38">
        <v>8</v>
      </c>
      <c r="H201" s="63">
        <v>5.6</v>
      </c>
      <c r="I201" s="63">
        <v>5.87</v>
      </c>
      <c r="J201" s="38">
        <v>84</v>
      </c>
      <c r="K201" s="38" t="s">
        <v>87</v>
      </c>
      <c r="L201" s="39" t="s">
        <v>86</v>
      </c>
      <c r="M201" s="39"/>
      <c r="N201" s="38">
        <v>180</v>
      </c>
      <c r="O201" s="34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66"/>
      <c r="Q201" s="266"/>
      <c r="R201" s="266"/>
      <c r="S201" s="267"/>
      <c r="T201" s="40" t="s">
        <v>49</v>
      </c>
      <c r="U201" s="40" t="s">
        <v>49</v>
      </c>
      <c r="V201" s="41" t="s">
        <v>42</v>
      </c>
      <c r="W201" s="59">
        <v>0</v>
      </c>
      <c r="X201" s="56">
        <f>IFERROR(IF(W201="","",W201),"")</f>
        <v>0</v>
      </c>
      <c r="Y201" s="42">
        <f>IFERROR(IF(W201="","",W201*0.0155),"")</f>
        <v>0</v>
      </c>
      <c r="Z201" s="69" t="s">
        <v>49</v>
      </c>
      <c r="AA201" s="70" t="s">
        <v>49</v>
      </c>
      <c r="AE201" s="74"/>
      <c r="BB201" s="153" t="s">
        <v>71</v>
      </c>
    </row>
    <row r="202" spans="1:54" ht="27" customHeight="1" x14ac:dyDescent="0.25">
      <c r="A202" s="64" t="s">
        <v>279</v>
      </c>
      <c r="B202" s="64" t="s">
        <v>280</v>
      </c>
      <c r="C202" s="37">
        <v>4301070966</v>
      </c>
      <c r="D202" s="264">
        <v>4607111038135</v>
      </c>
      <c r="E202" s="264"/>
      <c r="F202" s="63">
        <v>0.7</v>
      </c>
      <c r="G202" s="38">
        <v>8</v>
      </c>
      <c r="H202" s="63">
        <v>5.6</v>
      </c>
      <c r="I202" s="63">
        <v>5.87</v>
      </c>
      <c r="J202" s="38">
        <v>84</v>
      </c>
      <c r="K202" s="38" t="s">
        <v>87</v>
      </c>
      <c r="L202" s="39" t="s">
        <v>86</v>
      </c>
      <c r="M202" s="39"/>
      <c r="N202" s="38">
        <v>180</v>
      </c>
      <c r="O202" s="34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66"/>
      <c r="Q202" s="266"/>
      <c r="R202" s="266"/>
      <c r="S202" s="267"/>
      <c r="T202" s="40" t="s">
        <v>49</v>
      </c>
      <c r="U202" s="40" t="s">
        <v>49</v>
      </c>
      <c r="V202" s="41" t="s">
        <v>42</v>
      </c>
      <c r="W202" s="59">
        <v>0</v>
      </c>
      <c r="X202" s="56">
        <f>IFERROR(IF(W202="","",W202),"")</f>
        <v>0</v>
      </c>
      <c r="Y202" s="42">
        <f>IFERROR(IF(W202="","",W202*0.0155),"")</f>
        <v>0</v>
      </c>
      <c r="Z202" s="69" t="s">
        <v>49</v>
      </c>
      <c r="AA202" s="70" t="s">
        <v>49</v>
      </c>
      <c r="AE202" s="74"/>
      <c r="BB202" s="154" t="s">
        <v>71</v>
      </c>
    </row>
    <row r="203" spans="1:54" x14ac:dyDescent="0.2">
      <c r="A203" s="271"/>
      <c r="B203" s="271"/>
      <c r="C203" s="271"/>
      <c r="D203" s="271"/>
      <c r="E203" s="271"/>
      <c r="F203" s="271"/>
      <c r="G203" s="271"/>
      <c r="H203" s="271"/>
      <c r="I203" s="271"/>
      <c r="J203" s="271"/>
      <c r="K203" s="271"/>
      <c r="L203" s="271"/>
      <c r="M203" s="271"/>
      <c r="N203" s="272"/>
      <c r="O203" s="268" t="s">
        <v>43</v>
      </c>
      <c r="P203" s="269"/>
      <c r="Q203" s="269"/>
      <c r="R203" s="269"/>
      <c r="S203" s="269"/>
      <c r="T203" s="269"/>
      <c r="U203" s="270"/>
      <c r="V203" s="43" t="s">
        <v>42</v>
      </c>
      <c r="W203" s="44">
        <f>IFERROR(SUM(W200:W202),"0")</f>
        <v>0</v>
      </c>
      <c r="X203" s="44">
        <f>IFERROR(SUM(X200:X202),"0")</f>
        <v>0</v>
      </c>
      <c r="Y203" s="44">
        <f>IFERROR(IF(Y200="",0,Y200),"0")+IFERROR(IF(Y201="",0,Y201),"0")+IFERROR(IF(Y202="",0,Y202),"0")</f>
        <v>0</v>
      </c>
      <c r="Z203" s="68"/>
      <c r="AA203" s="68"/>
    </row>
    <row r="204" spans="1:54" x14ac:dyDescent="0.2">
      <c r="A204" s="271"/>
      <c r="B204" s="271"/>
      <c r="C204" s="271"/>
      <c r="D204" s="271"/>
      <c r="E204" s="271"/>
      <c r="F204" s="271"/>
      <c r="G204" s="271"/>
      <c r="H204" s="271"/>
      <c r="I204" s="271"/>
      <c r="J204" s="271"/>
      <c r="K204" s="271"/>
      <c r="L204" s="271"/>
      <c r="M204" s="271"/>
      <c r="N204" s="272"/>
      <c r="O204" s="268" t="s">
        <v>43</v>
      </c>
      <c r="P204" s="269"/>
      <c r="Q204" s="269"/>
      <c r="R204" s="269"/>
      <c r="S204" s="269"/>
      <c r="T204" s="269"/>
      <c r="U204" s="270"/>
      <c r="V204" s="43" t="s">
        <v>0</v>
      </c>
      <c r="W204" s="44">
        <f>IFERROR(SUMPRODUCT(W200:W202*H200:H202),"0")</f>
        <v>0</v>
      </c>
      <c r="X204" s="44">
        <f>IFERROR(SUMPRODUCT(X200:X202*H200:H202),"0")</f>
        <v>0</v>
      </c>
      <c r="Y204" s="43"/>
      <c r="Z204" s="68"/>
      <c r="AA204" s="68"/>
    </row>
    <row r="205" spans="1:54" ht="16.5" customHeight="1" x14ac:dyDescent="0.25">
      <c r="A205" s="262" t="s">
        <v>281</v>
      </c>
      <c r="B205" s="262"/>
      <c r="C205" s="262"/>
      <c r="D205" s="262"/>
      <c r="E205" s="262"/>
      <c r="F205" s="262"/>
      <c r="G205" s="262"/>
      <c r="H205" s="262"/>
      <c r="I205" s="262"/>
      <c r="J205" s="262"/>
      <c r="K205" s="262"/>
      <c r="L205" s="262"/>
      <c r="M205" s="262"/>
      <c r="N205" s="262"/>
      <c r="O205" s="262"/>
      <c r="P205" s="262"/>
      <c r="Q205" s="262"/>
      <c r="R205" s="262"/>
      <c r="S205" s="262"/>
      <c r="T205" s="262"/>
      <c r="U205" s="262"/>
      <c r="V205" s="262"/>
      <c r="W205" s="262"/>
      <c r="X205" s="262"/>
      <c r="Y205" s="262"/>
      <c r="Z205" s="66"/>
      <c r="AA205" s="66"/>
    </row>
    <row r="206" spans="1:54" ht="14.25" customHeight="1" x14ac:dyDescent="0.25">
      <c r="A206" s="263" t="s">
        <v>83</v>
      </c>
      <c r="B206" s="263"/>
      <c r="C206" s="263"/>
      <c r="D206" s="263"/>
      <c r="E206" s="263"/>
      <c r="F206" s="263"/>
      <c r="G206" s="263"/>
      <c r="H206" s="263"/>
      <c r="I206" s="263"/>
      <c r="J206" s="263"/>
      <c r="K206" s="263"/>
      <c r="L206" s="263"/>
      <c r="M206" s="263"/>
      <c r="N206" s="263"/>
      <c r="O206" s="263"/>
      <c r="P206" s="263"/>
      <c r="Q206" s="263"/>
      <c r="R206" s="263"/>
      <c r="S206" s="263"/>
      <c r="T206" s="263"/>
      <c r="U206" s="263"/>
      <c r="V206" s="263"/>
      <c r="W206" s="263"/>
      <c r="X206" s="263"/>
      <c r="Y206" s="263"/>
      <c r="Z206" s="67"/>
      <c r="AA206" s="67"/>
    </row>
    <row r="207" spans="1:54" ht="27" customHeight="1" x14ac:dyDescent="0.25">
      <c r="A207" s="64" t="s">
        <v>282</v>
      </c>
      <c r="B207" s="64" t="s">
        <v>283</v>
      </c>
      <c r="C207" s="37">
        <v>4301070996</v>
      </c>
      <c r="D207" s="264">
        <v>4607111038654</v>
      </c>
      <c r="E207" s="264"/>
      <c r="F207" s="63">
        <v>0.4</v>
      </c>
      <c r="G207" s="38">
        <v>16</v>
      </c>
      <c r="H207" s="63">
        <v>6.4</v>
      </c>
      <c r="I207" s="63">
        <v>6.63</v>
      </c>
      <c r="J207" s="38">
        <v>84</v>
      </c>
      <c r="K207" s="38" t="s">
        <v>87</v>
      </c>
      <c r="L207" s="39" t="s">
        <v>86</v>
      </c>
      <c r="M207" s="39"/>
      <c r="N207" s="38">
        <v>180</v>
      </c>
      <c r="O207" s="34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66"/>
      <c r="Q207" s="266"/>
      <c r="R207" s="266"/>
      <c r="S207" s="267"/>
      <c r="T207" s="40" t="s">
        <v>49</v>
      </c>
      <c r="U207" s="40" t="s">
        <v>49</v>
      </c>
      <c r="V207" s="41" t="s">
        <v>42</v>
      </c>
      <c r="W207" s="59">
        <v>0</v>
      </c>
      <c r="X207" s="56">
        <f t="shared" ref="X207:X212" si="4">IFERROR(IF(W207="","",W207),"")</f>
        <v>0</v>
      </c>
      <c r="Y207" s="42">
        <f t="shared" ref="Y207:Y212" si="5">IFERROR(IF(W207="","",W207*0.0155),"")</f>
        <v>0</v>
      </c>
      <c r="Z207" s="69" t="s">
        <v>49</v>
      </c>
      <c r="AA207" s="70" t="s">
        <v>49</v>
      </c>
      <c r="AE207" s="74"/>
      <c r="BB207" s="155" t="s">
        <v>71</v>
      </c>
    </row>
    <row r="208" spans="1:54" ht="27" customHeight="1" x14ac:dyDescent="0.25">
      <c r="A208" s="64" t="s">
        <v>284</v>
      </c>
      <c r="B208" s="64" t="s">
        <v>285</v>
      </c>
      <c r="C208" s="37">
        <v>4301070997</v>
      </c>
      <c r="D208" s="264">
        <v>4607111038586</v>
      </c>
      <c r="E208" s="264"/>
      <c r="F208" s="63">
        <v>0.7</v>
      </c>
      <c r="G208" s="38">
        <v>8</v>
      </c>
      <c r="H208" s="63">
        <v>5.6</v>
      </c>
      <c r="I208" s="63">
        <v>5.83</v>
      </c>
      <c r="J208" s="38">
        <v>84</v>
      </c>
      <c r="K208" s="38" t="s">
        <v>87</v>
      </c>
      <c r="L208" s="39" t="s">
        <v>86</v>
      </c>
      <c r="M208" s="39"/>
      <c r="N208" s="38">
        <v>180</v>
      </c>
      <c r="O208" s="3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66"/>
      <c r="Q208" s="266"/>
      <c r="R208" s="266"/>
      <c r="S208" s="267"/>
      <c r="T208" s="40" t="s">
        <v>49</v>
      </c>
      <c r="U208" s="40" t="s">
        <v>49</v>
      </c>
      <c r="V208" s="41" t="s">
        <v>42</v>
      </c>
      <c r="W208" s="59">
        <v>0</v>
      </c>
      <c r="X208" s="56">
        <f t="shared" si="4"/>
        <v>0</v>
      </c>
      <c r="Y208" s="42">
        <f t="shared" si="5"/>
        <v>0</v>
      </c>
      <c r="Z208" s="69" t="s">
        <v>49</v>
      </c>
      <c r="AA208" s="70" t="s">
        <v>49</v>
      </c>
      <c r="AE208" s="74"/>
      <c r="BB208" s="156" t="s">
        <v>71</v>
      </c>
    </row>
    <row r="209" spans="1:54" ht="27" customHeight="1" x14ac:dyDescent="0.25">
      <c r="A209" s="64" t="s">
        <v>286</v>
      </c>
      <c r="B209" s="64" t="s">
        <v>287</v>
      </c>
      <c r="C209" s="37">
        <v>4301070962</v>
      </c>
      <c r="D209" s="264">
        <v>4607111038609</v>
      </c>
      <c r="E209" s="264"/>
      <c r="F209" s="63">
        <v>0.4</v>
      </c>
      <c r="G209" s="38">
        <v>16</v>
      </c>
      <c r="H209" s="63">
        <v>6.4</v>
      </c>
      <c r="I209" s="63">
        <v>6.71</v>
      </c>
      <c r="J209" s="38">
        <v>84</v>
      </c>
      <c r="K209" s="38" t="s">
        <v>87</v>
      </c>
      <c r="L209" s="39" t="s">
        <v>86</v>
      </c>
      <c r="M209" s="39"/>
      <c r="N209" s="38">
        <v>180</v>
      </c>
      <c r="O209" s="34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66"/>
      <c r="Q209" s="266"/>
      <c r="R209" s="266"/>
      <c r="S209" s="267"/>
      <c r="T209" s="40" t="s">
        <v>49</v>
      </c>
      <c r="U209" s="40" t="s">
        <v>49</v>
      </c>
      <c r="V209" s="41" t="s">
        <v>42</v>
      </c>
      <c r="W209" s="59">
        <v>0</v>
      </c>
      <c r="X209" s="56">
        <f t="shared" si="4"/>
        <v>0</v>
      </c>
      <c r="Y209" s="42">
        <f t="shared" si="5"/>
        <v>0</v>
      </c>
      <c r="Z209" s="69" t="s">
        <v>49</v>
      </c>
      <c r="AA209" s="70" t="s">
        <v>49</v>
      </c>
      <c r="AE209" s="74"/>
      <c r="BB209" s="157" t="s">
        <v>71</v>
      </c>
    </row>
    <row r="210" spans="1:54" ht="27" customHeight="1" x14ac:dyDescent="0.25">
      <c r="A210" s="64" t="s">
        <v>288</v>
      </c>
      <c r="B210" s="64" t="s">
        <v>289</v>
      </c>
      <c r="C210" s="37">
        <v>4301070963</v>
      </c>
      <c r="D210" s="264">
        <v>4607111038630</v>
      </c>
      <c r="E210" s="264"/>
      <c r="F210" s="63">
        <v>0.7</v>
      </c>
      <c r="G210" s="38">
        <v>8</v>
      </c>
      <c r="H210" s="63">
        <v>5.6</v>
      </c>
      <c r="I210" s="63">
        <v>5.87</v>
      </c>
      <c r="J210" s="38">
        <v>84</v>
      </c>
      <c r="K210" s="38" t="s">
        <v>87</v>
      </c>
      <c r="L210" s="39" t="s">
        <v>86</v>
      </c>
      <c r="M210" s="39"/>
      <c r="N210" s="38">
        <v>180</v>
      </c>
      <c r="O210" s="34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66"/>
      <c r="Q210" s="266"/>
      <c r="R210" s="266"/>
      <c r="S210" s="267"/>
      <c r="T210" s="40" t="s">
        <v>49</v>
      </c>
      <c r="U210" s="40" t="s">
        <v>49</v>
      </c>
      <c r="V210" s="41" t="s">
        <v>42</v>
      </c>
      <c r="W210" s="59">
        <v>0</v>
      </c>
      <c r="X210" s="56">
        <f t="shared" si="4"/>
        <v>0</v>
      </c>
      <c r="Y210" s="42">
        <f t="shared" si="5"/>
        <v>0</v>
      </c>
      <c r="Z210" s="69" t="s">
        <v>49</v>
      </c>
      <c r="AA210" s="70" t="s">
        <v>49</v>
      </c>
      <c r="AE210" s="74"/>
      <c r="BB210" s="158" t="s">
        <v>71</v>
      </c>
    </row>
    <row r="211" spans="1:54" ht="27" customHeight="1" x14ac:dyDescent="0.25">
      <c r="A211" s="64" t="s">
        <v>290</v>
      </c>
      <c r="B211" s="64" t="s">
        <v>291</v>
      </c>
      <c r="C211" s="37">
        <v>4301070959</v>
      </c>
      <c r="D211" s="264">
        <v>4607111038616</v>
      </c>
      <c r="E211" s="264"/>
      <c r="F211" s="63">
        <v>0.4</v>
      </c>
      <c r="G211" s="38">
        <v>16</v>
      </c>
      <c r="H211" s="63">
        <v>6.4</v>
      </c>
      <c r="I211" s="63">
        <v>6.71</v>
      </c>
      <c r="J211" s="38">
        <v>84</v>
      </c>
      <c r="K211" s="38" t="s">
        <v>87</v>
      </c>
      <c r="L211" s="39" t="s">
        <v>86</v>
      </c>
      <c r="M211" s="39"/>
      <c r="N211" s="38">
        <v>180</v>
      </c>
      <c r="O211" s="34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66"/>
      <c r="Q211" s="266"/>
      <c r="R211" s="266"/>
      <c r="S211" s="267"/>
      <c r="T211" s="40" t="s">
        <v>49</v>
      </c>
      <c r="U211" s="40" t="s">
        <v>49</v>
      </c>
      <c r="V211" s="41" t="s">
        <v>42</v>
      </c>
      <c r="W211" s="59">
        <v>0</v>
      </c>
      <c r="X211" s="56">
        <f t="shared" si="4"/>
        <v>0</v>
      </c>
      <c r="Y211" s="42">
        <f t="shared" si="5"/>
        <v>0</v>
      </c>
      <c r="Z211" s="69" t="s">
        <v>49</v>
      </c>
      <c r="AA211" s="70" t="s">
        <v>49</v>
      </c>
      <c r="AE211" s="74"/>
      <c r="BB211" s="159" t="s">
        <v>71</v>
      </c>
    </row>
    <row r="212" spans="1:54" ht="27" customHeight="1" x14ac:dyDescent="0.25">
      <c r="A212" s="64" t="s">
        <v>292</v>
      </c>
      <c r="B212" s="64" t="s">
        <v>293</v>
      </c>
      <c r="C212" s="37">
        <v>4301070960</v>
      </c>
      <c r="D212" s="264">
        <v>4607111038623</v>
      </c>
      <c r="E212" s="264"/>
      <c r="F212" s="63">
        <v>0.7</v>
      </c>
      <c r="G212" s="38">
        <v>8</v>
      </c>
      <c r="H212" s="63">
        <v>5.6</v>
      </c>
      <c r="I212" s="63">
        <v>5.87</v>
      </c>
      <c r="J212" s="38">
        <v>84</v>
      </c>
      <c r="K212" s="38" t="s">
        <v>87</v>
      </c>
      <c r="L212" s="39" t="s">
        <v>86</v>
      </c>
      <c r="M212" s="39"/>
      <c r="N212" s="38">
        <v>180</v>
      </c>
      <c r="O212" s="34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66"/>
      <c r="Q212" s="266"/>
      <c r="R212" s="266"/>
      <c r="S212" s="267"/>
      <c r="T212" s="40" t="s">
        <v>49</v>
      </c>
      <c r="U212" s="40" t="s">
        <v>49</v>
      </c>
      <c r="V212" s="41" t="s">
        <v>42</v>
      </c>
      <c r="W212" s="59">
        <v>0</v>
      </c>
      <c r="X212" s="56">
        <f t="shared" si="4"/>
        <v>0</v>
      </c>
      <c r="Y212" s="42">
        <f t="shared" si="5"/>
        <v>0</v>
      </c>
      <c r="Z212" s="69" t="s">
        <v>49</v>
      </c>
      <c r="AA212" s="70" t="s">
        <v>49</v>
      </c>
      <c r="AE212" s="74"/>
      <c r="BB212" s="160" t="s">
        <v>71</v>
      </c>
    </row>
    <row r="213" spans="1:54" x14ac:dyDescent="0.2">
      <c r="A213" s="271"/>
      <c r="B213" s="271"/>
      <c r="C213" s="271"/>
      <c r="D213" s="271"/>
      <c r="E213" s="271"/>
      <c r="F213" s="271"/>
      <c r="G213" s="271"/>
      <c r="H213" s="271"/>
      <c r="I213" s="271"/>
      <c r="J213" s="271"/>
      <c r="K213" s="271"/>
      <c r="L213" s="271"/>
      <c r="M213" s="271"/>
      <c r="N213" s="272"/>
      <c r="O213" s="268" t="s">
        <v>43</v>
      </c>
      <c r="P213" s="269"/>
      <c r="Q213" s="269"/>
      <c r="R213" s="269"/>
      <c r="S213" s="269"/>
      <c r="T213" s="269"/>
      <c r="U213" s="270"/>
      <c r="V213" s="43" t="s">
        <v>42</v>
      </c>
      <c r="W213" s="44">
        <f>IFERROR(SUM(W207:W212),"0")</f>
        <v>0</v>
      </c>
      <c r="X213" s="44">
        <f>IFERROR(SUM(X207:X212),"0")</f>
        <v>0</v>
      </c>
      <c r="Y213" s="44">
        <f>IFERROR(IF(Y207="",0,Y207),"0")+IFERROR(IF(Y208="",0,Y208),"0")+IFERROR(IF(Y209="",0,Y209),"0")+IFERROR(IF(Y210="",0,Y210),"0")+IFERROR(IF(Y211="",0,Y211),"0")+IFERROR(IF(Y212="",0,Y212),"0")</f>
        <v>0</v>
      </c>
      <c r="Z213" s="68"/>
      <c r="AA213" s="68"/>
    </row>
    <row r="214" spans="1:54" x14ac:dyDescent="0.2">
      <c r="A214" s="271"/>
      <c r="B214" s="271"/>
      <c r="C214" s="271"/>
      <c r="D214" s="271"/>
      <c r="E214" s="271"/>
      <c r="F214" s="271"/>
      <c r="G214" s="271"/>
      <c r="H214" s="271"/>
      <c r="I214" s="271"/>
      <c r="J214" s="271"/>
      <c r="K214" s="271"/>
      <c r="L214" s="271"/>
      <c r="M214" s="271"/>
      <c r="N214" s="272"/>
      <c r="O214" s="268" t="s">
        <v>43</v>
      </c>
      <c r="P214" s="269"/>
      <c r="Q214" s="269"/>
      <c r="R214" s="269"/>
      <c r="S214" s="269"/>
      <c r="T214" s="269"/>
      <c r="U214" s="270"/>
      <c r="V214" s="43" t="s">
        <v>0</v>
      </c>
      <c r="W214" s="44">
        <f>IFERROR(SUMPRODUCT(W207:W212*H207:H212),"0")</f>
        <v>0</v>
      </c>
      <c r="X214" s="44">
        <f>IFERROR(SUMPRODUCT(X207:X212*H207:H212),"0")</f>
        <v>0</v>
      </c>
      <c r="Y214" s="43"/>
      <c r="Z214" s="68"/>
      <c r="AA214" s="68"/>
    </row>
    <row r="215" spans="1:54" ht="16.5" customHeight="1" x14ac:dyDescent="0.25">
      <c r="A215" s="262" t="s">
        <v>294</v>
      </c>
      <c r="B215" s="262"/>
      <c r="C215" s="262"/>
      <c r="D215" s="262"/>
      <c r="E215" s="262"/>
      <c r="F215" s="262"/>
      <c r="G215" s="262"/>
      <c r="H215" s="262"/>
      <c r="I215" s="262"/>
      <c r="J215" s="262"/>
      <c r="K215" s="262"/>
      <c r="L215" s="262"/>
      <c r="M215" s="262"/>
      <c r="N215" s="262"/>
      <c r="O215" s="262"/>
      <c r="P215" s="262"/>
      <c r="Q215" s="262"/>
      <c r="R215" s="262"/>
      <c r="S215" s="262"/>
      <c r="T215" s="262"/>
      <c r="U215" s="262"/>
      <c r="V215" s="262"/>
      <c r="W215" s="262"/>
      <c r="X215" s="262"/>
      <c r="Y215" s="262"/>
      <c r="Z215" s="66"/>
      <c r="AA215" s="66"/>
    </row>
    <row r="216" spans="1:54" ht="14.25" customHeight="1" x14ac:dyDescent="0.25">
      <c r="A216" s="263" t="s">
        <v>83</v>
      </c>
      <c r="B216" s="263"/>
      <c r="C216" s="263"/>
      <c r="D216" s="263"/>
      <c r="E216" s="263"/>
      <c r="F216" s="263"/>
      <c r="G216" s="263"/>
      <c r="H216" s="263"/>
      <c r="I216" s="263"/>
      <c r="J216" s="263"/>
      <c r="K216" s="263"/>
      <c r="L216" s="263"/>
      <c r="M216" s="263"/>
      <c r="N216" s="263"/>
      <c r="O216" s="263"/>
      <c r="P216" s="263"/>
      <c r="Q216" s="263"/>
      <c r="R216" s="263"/>
      <c r="S216" s="263"/>
      <c r="T216" s="263"/>
      <c r="U216" s="263"/>
      <c r="V216" s="263"/>
      <c r="W216" s="263"/>
      <c r="X216" s="263"/>
      <c r="Y216" s="263"/>
      <c r="Z216" s="67"/>
      <c r="AA216" s="67"/>
    </row>
    <row r="217" spans="1:54" ht="27" customHeight="1" x14ac:dyDescent="0.25">
      <c r="A217" s="64" t="s">
        <v>295</v>
      </c>
      <c r="B217" s="64" t="s">
        <v>296</v>
      </c>
      <c r="C217" s="37">
        <v>4301070915</v>
      </c>
      <c r="D217" s="264">
        <v>4607111035882</v>
      </c>
      <c r="E217" s="264"/>
      <c r="F217" s="63">
        <v>0.43</v>
      </c>
      <c r="G217" s="38">
        <v>16</v>
      </c>
      <c r="H217" s="63">
        <v>6.88</v>
      </c>
      <c r="I217" s="63">
        <v>7.19</v>
      </c>
      <c r="J217" s="38">
        <v>84</v>
      </c>
      <c r="K217" s="38" t="s">
        <v>87</v>
      </c>
      <c r="L217" s="39" t="s">
        <v>86</v>
      </c>
      <c r="M217" s="39"/>
      <c r="N217" s="38">
        <v>180</v>
      </c>
      <c r="O217" s="3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66"/>
      <c r="Q217" s="266"/>
      <c r="R217" s="266"/>
      <c r="S217" s="267"/>
      <c r="T217" s="40" t="s">
        <v>49</v>
      </c>
      <c r="U217" s="40" t="s">
        <v>49</v>
      </c>
      <c r="V217" s="41" t="s">
        <v>42</v>
      </c>
      <c r="W217" s="59">
        <v>0</v>
      </c>
      <c r="X217" s="56">
        <f>IFERROR(IF(W217="","",W217),"")</f>
        <v>0</v>
      </c>
      <c r="Y217" s="42">
        <f>IFERROR(IF(W217="","",W217*0.0155),"")</f>
        <v>0</v>
      </c>
      <c r="Z217" s="69" t="s">
        <v>49</v>
      </c>
      <c r="AA217" s="70" t="s">
        <v>49</v>
      </c>
      <c r="AE217" s="74"/>
      <c r="BB217" s="161" t="s">
        <v>71</v>
      </c>
    </row>
    <row r="218" spans="1:54" ht="27" customHeight="1" x14ac:dyDescent="0.25">
      <c r="A218" s="64" t="s">
        <v>297</v>
      </c>
      <c r="B218" s="64" t="s">
        <v>298</v>
      </c>
      <c r="C218" s="37">
        <v>4301070921</v>
      </c>
      <c r="D218" s="264">
        <v>4607111035905</v>
      </c>
      <c r="E218" s="264"/>
      <c r="F218" s="63">
        <v>0.9</v>
      </c>
      <c r="G218" s="38">
        <v>8</v>
      </c>
      <c r="H218" s="63">
        <v>7.2</v>
      </c>
      <c r="I218" s="63">
        <v>7.47</v>
      </c>
      <c r="J218" s="38">
        <v>84</v>
      </c>
      <c r="K218" s="38" t="s">
        <v>87</v>
      </c>
      <c r="L218" s="39" t="s">
        <v>86</v>
      </c>
      <c r="M218" s="39"/>
      <c r="N218" s="38">
        <v>180</v>
      </c>
      <c r="O218" s="35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66"/>
      <c r="Q218" s="266"/>
      <c r="R218" s="266"/>
      <c r="S218" s="267"/>
      <c r="T218" s="40" t="s">
        <v>49</v>
      </c>
      <c r="U218" s="40" t="s">
        <v>49</v>
      </c>
      <c r="V218" s="41" t="s">
        <v>42</v>
      </c>
      <c r="W218" s="59">
        <v>0</v>
      </c>
      <c r="X218" s="56">
        <f>IFERROR(IF(W218="","",W218),"")</f>
        <v>0</v>
      </c>
      <c r="Y218" s="42">
        <f>IFERROR(IF(W218="","",W218*0.0155),"")</f>
        <v>0</v>
      </c>
      <c r="Z218" s="69" t="s">
        <v>49</v>
      </c>
      <c r="AA218" s="70" t="s">
        <v>49</v>
      </c>
      <c r="AE218" s="74"/>
      <c r="BB218" s="162" t="s">
        <v>71</v>
      </c>
    </row>
    <row r="219" spans="1:54" ht="27" customHeight="1" x14ac:dyDescent="0.25">
      <c r="A219" s="64" t="s">
        <v>299</v>
      </c>
      <c r="B219" s="64" t="s">
        <v>300</v>
      </c>
      <c r="C219" s="37">
        <v>4301070917</v>
      </c>
      <c r="D219" s="264">
        <v>4607111035912</v>
      </c>
      <c r="E219" s="264"/>
      <c r="F219" s="63">
        <v>0.43</v>
      </c>
      <c r="G219" s="38">
        <v>16</v>
      </c>
      <c r="H219" s="63">
        <v>6.88</v>
      </c>
      <c r="I219" s="63">
        <v>7.19</v>
      </c>
      <c r="J219" s="38">
        <v>84</v>
      </c>
      <c r="K219" s="38" t="s">
        <v>87</v>
      </c>
      <c r="L219" s="39" t="s">
        <v>86</v>
      </c>
      <c r="M219" s="39"/>
      <c r="N219" s="38">
        <v>180</v>
      </c>
      <c r="O219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66"/>
      <c r="Q219" s="266"/>
      <c r="R219" s="266"/>
      <c r="S219" s="267"/>
      <c r="T219" s="40" t="s">
        <v>49</v>
      </c>
      <c r="U219" s="40" t="s">
        <v>49</v>
      </c>
      <c r="V219" s="41" t="s">
        <v>42</v>
      </c>
      <c r="W219" s="59">
        <v>0</v>
      </c>
      <c r="X219" s="56">
        <f>IFERROR(IF(W219="","",W219),"")</f>
        <v>0</v>
      </c>
      <c r="Y219" s="42">
        <f>IFERROR(IF(W219="","",W219*0.0155),"")</f>
        <v>0</v>
      </c>
      <c r="Z219" s="69" t="s">
        <v>49</v>
      </c>
      <c r="AA219" s="70" t="s">
        <v>49</v>
      </c>
      <c r="AE219" s="74"/>
      <c r="BB219" s="163" t="s">
        <v>71</v>
      </c>
    </row>
    <row r="220" spans="1:54" ht="27" customHeight="1" x14ac:dyDescent="0.25">
      <c r="A220" s="64" t="s">
        <v>301</v>
      </c>
      <c r="B220" s="64" t="s">
        <v>302</v>
      </c>
      <c r="C220" s="37">
        <v>4301070920</v>
      </c>
      <c r="D220" s="264">
        <v>4607111035929</v>
      </c>
      <c r="E220" s="264"/>
      <c r="F220" s="63">
        <v>0.9</v>
      </c>
      <c r="G220" s="38">
        <v>8</v>
      </c>
      <c r="H220" s="63">
        <v>7.2</v>
      </c>
      <c r="I220" s="63">
        <v>7.47</v>
      </c>
      <c r="J220" s="38">
        <v>84</v>
      </c>
      <c r="K220" s="38" t="s">
        <v>87</v>
      </c>
      <c r="L220" s="39" t="s">
        <v>86</v>
      </c>
      <c r="M220" s="39"/>
      <c r="N220" s="38">
        <v>180</v>
      </c>
      <c r="O220" s="35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66"/>
      <c r="Q220" s="266"/>
      <c r="R220" s="266"/>
      <c r="S220" s="267"/>
      <c r="T220" s="40" t="s">
        <v>49</v>
      </c>
      <c r="U220" s="40" t="s">
        <v>49</v>
      </c>
      <c r="V220" s="41" t="s">
        <v>42</v>
      </c>
      <c r="W220" s="59">
        <v>0</v>
      </c>
      <c r="X220" s="56">
        <f>IFERROR(IF(W220="","",W220),"")</f>
        <v>0</v>
      </c>
      <c r="Y220" s="42">
        <f>IFERROR(IF(W220="","",W220*0.0155),"")</f>
        <v>0</v>
      </c>
      <c r="Z220" s="69" t="s">
        <v>49</v>
      </c>
      <c r="AA220" s="70" t="s">
        <v>49</v>
      </c>
      <c r="AE220" s="74"/>
      <c r="BB220" s="164" t="s">
        <v>71</v>
      </c>
    </row>
    <row r="221" spans="1:54" x14ac:dyDescent="0.2">
      <c r="A221" s="271"/>
      <c r="B221" s="271"/>
      <c r="C221" s="271"/>
      <c r="D221" s="271"/>
      <c r="E221" s="271"/>
      <c r="F221" s="271"/>
      <c r="G221" s="271"/>
      <c r="H221" s="271"/>
      <c r="I221" s="271"/>
      <c r="J221" s="271"/>
      <c r="K221" s="271"/>
      <c r="L221" s="271"/>
      <c r="M221" s="271"/>
      <c r="N221" s="272"/>
      <c r="O221" s="268" t="s">
        <v>43</v>
      </c>
      <c r="P221" s="269"/>
      <c r="Q221" s="269"/>
      <c r="R221" s="269"/>
      <c r="S221" s="269"/>
      <c r="T221" s="269"/>
      <c r="U221" s="270"/>
      <c r="V221" s="43" t="s">
        <v>42</v>
      </c>
      <c r="W221" s="44">
        <f>IFERROR(SUM(W217:W220),"0")</f>
        <v>0</v>
      </c>
      <c r="X221" s="44">
        <f>IFERROR(SUM(X217:X220),"0")</f>
        <v>0</v>
      </c>
      <c r="Y221" s="44">
        <f>IFERROR(IF(Y217="",0,Y217),"0")+IFERROR(IF(Y218="",0,Y218),"0")+IFERROR(IF(Y219="",0,Y219),"0")+IFERROR(IF(Y220="",0,Y220),"0")</f>
        <v>0</v>
      </c>
      <c r="Z221" s="68"/>
      <c r="AA221" s="68"/>
    </row>
    <row r="222" spans="1:54" x14ac:dyDescent="0.2">
      <c r="A222" s="271"/>
      <c r="B222" s="271"/>
      <c r="C222" s="271"/>
      <c r="D222" s="271"/>
      <c r="E222" s="271"/>
      <c r="F222" s="271"/>
      <c r="G222" s="271"/>
      <c r="H222" s="271"/>
      <c r="I222" s="271"/>
      <c r="J222" s="271"/>
      <c r="K222" s="271"/>
      <c r="L222" s="271"/>
      <c r="M222" s="271"/>
      <c r="N222" s="272"/>
      <c r="O222" s="268" t="s">
        <v>43</v>
      </c>
      <c r="P222" s="269"/>
      <c r="Q222" s="269"/>
      <c r="R222" s="269"/>
      <c r="S222" s="269"/>
      <c r="T222" s="269"/>
      <c r="U222" s="270"/>
      <c r="V222" s="43" t="s">
        <v>0</v>
      </c>
      <c r="W222" s="44">
        <f>IFERROR(SUMPRODUCT(W217:W220*H217:H220),"0")</f>
        <v>0</v>
      </c>
      <c r="X222" s="44">
        <f>IFERROR(SUMPRODUCT(X217:X220*H217:H220),"0")</f>
        <v>0</v>
      </c>
      <c r="Y222" s="43"/>
      <c r="Z222" s="68"/>
      <c r="AA222" s="68"/>
    </row>
    <row r="223" spans="1:54" ht="16.5" customHeight="1" x14ac:dyDescent="0.25">
      <c r="A223" s="262" t="s">
        <v>303</v>
      </c>
      <c r="B223" s="262"/>
      <c r="C223" s="262"/>
      <c r="D223" s="262"/>
      <c r="E223" s="262"/>
      <c r="F223" s="262"/>
      <c r="G223" s="262"/>
      <c r="H223" s="262"/>
      <c r="I223" s="262"/>
      <c r="J223" s="262"/>
      <c r="K223" s="262"/>
      <c r="L223" s="262"/>
      <c r="M223" s="262"/>
      <c r="N223" s="262"/>
      <c r="O223" s="262"/>
      <c r="P223" s="262"/>
      <c r="Q223" s="262"/>
      <c r="R223" s="262"/>
      <c r="S223" s="262"/>
      <c r="T223" s="262"/>
      <c r="U223" s="262"/>
      <c r="V223" s="262"/>
      <c r="W223" s="262"/>
      <c r="X223" s="262"/>
      <c r="Y223" s="262"/>
      <c r="Z223" s="66"/>
      <c r="AA223" s="66"/>
    </row>
    <row r="224" spans="1:54" ht="14.25" customHeight="1" x14ac:dyDescent="0.25">
      <c r="A224" s="263" t="s">
        <v>260</v>
      </c>
      <c r="B224" s="263"/>
      <c r="C224" s="263"/>
      <c r="D224" s="263"/>
      <c r="E224" s="263"/>
      <c r="F224" s="263"/>
      <c r="G224" s="263"/>
      <c r="H224" s="263"/>
      <c r="I224" s="263"/>
      <c r="J224" s="263"/>
      <c r="K224" s="263"/>
      <c r="L224" s="263"/>
      <c r="M224" s="263"/>
      <c r="N224" s="263"/>
      <c r="O224" s="263"/>
      <c r="P224" s="263"/>
      <c r="Q224" s="263"/>
      <c r="R224" s="263"/>
      <c r="S224" s="263"/>
      <c r="T224" s="263"/>
      <c r="U224" s="263"/>
      <c r="V224" s="263"/>
      <c r="W224" s="263"/>
      <c r="X224" s="263"/>
      <c r="Y224" s="263"/>
      <c r="Z224" s="67"/>
      <c r="AA224" s="67"/>
    </row>
    <row r="225" spans="1:54" ht="27" customHeight="1" x14ac:dyDescent="0.25">
      <c r="A225" s="64" t="s">
        <v>304</v>
      </c>
      <c r="B225" s="64" t="s">
        <v>305</v>
      </c>
      <c r="C225" s="37">
        <v>4301051320</v>
      </c>
      <c r="D225" s="264">
        <v>4680115881334</v>
      </c>
      <c r="E225" s="264"/>
      <c r="F225" s="63">
        <v>0.33</v>
      </c>
      <c r="G225" s="38">
        <v>6</v>
      </c>
      <c r="H225" s="63">
        <v>1.98</v>
      </c>
      <c r="I225" s="63">
        <v>2.27</v>
      </c>
      <c r="J225" s="38">
        <v>156</v>
      </c>
      <c r="K225" s="38" t="s">
        <v>87</v>
      </c>
      <c r="L225" s="39" t="s">
        <v>264</v>
      </c>
      <c r="M225" s="39"/>
      <c r="N225" s="38">
        <v>365</v>
      </c>
      <c r="O225" s="35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66"/>
      <c r="Q225" s="266"/>
      <c r="R225" s="266"/>
      <c r="S225" s="267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IFERROR(IF(W225="","",W225*0.00753),"")</f>
        <v>0</v>
      </c>
      <c r="Z225" s="69" t="s">
        <v>49</v>
      </c>
      <c r="AA225" s="70" t="s">
        <v>49</v>
      </c>
      <c r="AE225" s="74"/>
      <c r="BB225" s="165" t="s">
        <v>263</v>
      </c>
    </row>
    <row r="226" spans="1:54" x14ac:dyDescent="0.2">
      <c r="A226" s="271"/>
      <c r="B226" s="271"/>
      <c r="C226" s="271"/>
      <c r="D226" s="271"/>
      <c r="E226" s="271"/>
      <c r="F226" s="271"/>
      <c r="G226" s="271"/>
      <c r="H226" s="271"/>
      <c r="I226" s="271"/>
      <c r="J226" s="271"/>
      <c r="K226" s="271"/>
      <c r="L226" s="271"/>
      <c r="M226" s="271"/>
      <c r="N226" s="272"/>
      <c r="O226" s="268" t="s">
        <v>43</v>
      </c>
      <c r="P226" s="269"/>
      <c r="Q226" s="269"/>
      <c r="R226" s="269"/>
      <c r="S226" s="269"/>
      <c r="T226" s="269"/>
      <c r="U226" s="270"/>
      <c r="V226" s="43" t="s">
        <v>42</v>
      </c>
      <c r="W226" s="44">
        <f>IFERROR(SUM(W225:W225),"0")</f>
        <v>0</v>
      </c>
      <c r="X226" s="44">
        <f>IFERROR(SUM(X225:X225),"0")</f>
        <v>0</v>
      </c>
      <c r="Y226" s="44">
        <f>IFERROR(IF(Y225="",0,Y225),"0")</f>
        <v>0</v>
      </c>
      <c r="Z226" s="68"/>
      <c r="AA226" s="68"/>
    </row>
    <row r="227" spans="1:54" x14ac:dyDescent="0.2">
      <c r="A227" s="271"/>
      <c r="B227" s="271"/>
      <c r="C227" s="271"/>
      <c r="D227" s="271"/>
      <c r="E227" s="271"/>
      <c r="F227" s="271"/>
      <c r="G227" s="271"/>
      <c r="H227" s="271"/>
      <c r="I227" s="271"/>
      <c r="J227" s="271"/>
      <c r="K227" s="271"/>
      <c r="L227" s="271"/>
      <c r="M227" s="271"/>
      <c r="N227" s="272"/>
      <c r="O227" s="268" t="s">
        <v>43</v>
      </c>
      <c r="P227" s="269"/>
      <c r="Q227" s="269"/>
      <c r="R227" s="269"/>
      <c r="S227" s="269"/>
      <c r="T227" s="269"/>
      <c r="U227" s="270"/>
      <c r="V227" s="43" t="s">
        <v>0</v>
      </c>
      <c r="W227" s="44">
        <f>IFERROR(SUMPRODUCT(W225:W225*H225:H225),"0")</f>
        <v>0</v>
      </c>
      <c r="X227" s="44">
        <f>IFERROR(SUMPRODUCT(X225:X225*H225:H225),"0")</f>
        <v>0</v>
      </c>
      <c r="Y227" s="43"/>
      <c r="Z227" s="68"/>
      <c r="AA227" s="68"/>
    </row>
    <row r="228" spans="1:54" ht="16.5" customHeight="1" x14ac:dyDescent="0.25">
      <c r="A228" s="262" t="s">
        <v>306</v>
      </c>
      <c r="B228" s="262"/>
      <c r="C228" s="262"/>
      <c r="D228" s="262"/>
      <c r="E228" s="262"/>
      <c r="F228" s="262"/>
      <c r="G228" s="262"/>
      <c r="H228" s="262"/>
      <c r="I228" s="262"/>
      <c r="J228" s="262"/>
      <c r="K228" s="262"/>
      <c r="L228" s="262"/>
      <c r="M228" s="262"/>
      <c r="N228" s="262"/>
      <c r="O228" s="262"/>
      <c r="P228" s="262"/>
      <c r="Q228" s="262"/>
      <c r="R228" s="262"/>
      <c r="S228" s="262"/>
      <c r="T228" s="262"/>
      <c r="U228" s="262"/>
      <c r="V228" s="262"/>
      <c r="W228" s="262"/>
      <c r="X228" s="262"/>
      <c r="Y228" s="262"/>
      <c r="Z228" s="66"/>
      <c r="AA228" s="66"/>
    </row>
    <row r="229" spans="1:54" ht="14.25" customHeight="1" x14ac:dyDescent="0.25">
      <c r="A229" s="263" t="s">
        <v>83</v>
      </c>
      <c r="B229" s="263"/>
      <c r="C229" s="263"/>
      <c r="D229" s="263"/>
      <c r="E229" s="263"/>
      <c r="F229" s="263"/>
      <c r="G229" s="263"/>
      <c r="H229" s="263"/>
      <c r="I229" s="263"/>
      <c r="J229" s="263"/>
      <c r="K229" s="263"/>
      <c r="L229" s="263"/>
      <c r="M229" s="263"/>
      <c r="N229" s="263"/>
      <c r="O229" s="263"/>
      <c r="P229" s="263"/>
      <c r="Q229" s="263"/>
      <c r="R229" s="263"/>
      <c r="S229" s="263"/>
      <c r="T229" s="263"/>
      <c r="U229" s="263"/>
      <c r="V229" s="263"/>
      <c r="W229" s="263"/>
      <c r="X229" s="263"/>
      <c r="Y229" s="263"/>
      <c r="Z229" s="67"/>
      <c r="AA229" s="67"/>
    </row>
    <row r="230" spans="1:54" ht="16.5" customHeight="1" x14ac:dyDescent="0.25">
      <c r="A230" s="64" t="s">
        <v>307</v>
      </c>
      <c r="B230" s="64" t="s">
        <v>308</v>
      </c>
      <c r="C230" s="37">
        <v>4301070874</v>
      </c>
      <c r="D230" s="264">
        <v>4607111035332</v>
      </c>
      <c r="E230" s="264"/>
      <c r="F230" s="63">
        <v>0.43</v>
      </c>
      <c r="G230" s="38">
        <v>16</v>
      </c>
      <c r="H230" s="63">
        <v>6.88</v>
      </c>
      <c r="I230" s="63">
        <v>7.2060000000000004</v>
      </c>
      <c r="J230" s="38">
        <v>84</v>
      </c>
      <c r="K230" s="38" t="s">
        <v>87</v>
      </c>
      <c r="L230" s="39" t="s">
        <v>86</v>
      </c>
      <c r="M230" s="39"/>
      <c r="N230" s="38">
        <v>180</v>
      </c>
      <c r="O230" s="35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66"/>
      <c r="Q230" s="266"/>
      <c r="R230" s="266"/>
      <c r="S230" s="267"/>
      <c r="T230" s="40" t="s">
        <v>49</v>
      </c>
      <c r="U230" s="40" t="s">
        <v>49</v>
      </c>
      <c r="V230" s="41" t="s">
        <v>42</v>
      </c>
      <c r="W230" s="59">
        <v>0</v>
      </c>
      <c r="X230" s="56">
        <f>IFERROR(IF(W230="","",W230),"")</f>
        <v>0</v>
      </c>
      <c r="Y230" s="42">
        <f>IFERROR(IF(W230="","",W230*0.0155),"")</f>
        <v>0</v>
      </c>
      <c r="Z230" s="69" t="s">
        <v>49</v>
      </c>
      <c r="AA230" s="70" t="s">
        <v>49</v>
      </c>
      <c r="AE230" s="74"/>
      <c r="BB230" s="166" t="s">
        <v>71</v>
      </c>
    </row>
    <row r="231" spans="1:54" ht="16.5" customHeight="1" x14ac:dyDescent="0.25">
      <c r="A231" s="64" t="s">
        <v>309</v>
      </c>
      <c r="B231" s="64" t="s">
        <v>310</v>
      </c>
      <c r="C231" s="37">
        <v>4301071000</v>
      </c>
      <c r="D231" s="264">
        <v>4607111038708</v>
      </c>
      <c r="E231" s="264"/>
      <c r="F231" s="63">
        <v>0.8</v>
      </c>
      <c r="G231" s="38">
        <v>8</v>
      </c>
      <c r="H231" s="63">
        <v>6.4</v>
      </c>
      <c r="I231" s="63">
        <v>6.67</v>
      </c>
      <c r="J231" s="38">
        <v>84</v>
      </c>
      <c r="K231" s="38" t="s">
        <v>87</v>
      </c>
      <c r="L231" s="39" t="s">
        <v>86</v>
      </c>
      <c r="M231" s="39"/>
      <c r="N231" s="38">
        <v>180</v>
      </c>
      <c r="O231" s="35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66"/>
      <c r="Q231" s="266"/>
      <c r="R231" s="266"/>
      <c r="S231" s="267"/>
      <c r="T231" s="40" t="s">
        <v>49</v>
      </c>
      <c r="U231" s="40" t="s">
        <v>49</v>
      </c>
      <c r="V231" s="41" t="s">
        <v>42</v>
      </c>
      <c r="W231" s="59">
        <v>0</v>
      </c>
      <c r="X231" s="56">
        <f>IFERROR(IF(W231="","",W231),"")</f>
        <v>0</v>
      </c>
      <c r="Y231" s="42">
        <f>IFERROR(IF(W231="","",W231*0.0155),"")</f>
        <v>0</v>
      </c>
      <c r="Z231" s="69" t="s">
        <v>49</v>
      </c>
      <c r="AA231" s="70" t="s">
        <v>49</v>
      </c>
      <c r="AE231" s="74"/>
      <c r="BB231" s="167" t="s">
        <v>71</v>
      </c>
    </row>
    <row r="232" spans="1:54" x14ac:dyDescent="0.2">
      <c r="A232" s="271"/>
      <c r="B232" s="271"/>
      <c r="C232" s="271"/>
      <c r="D232" s="271"/>
      <c r="E232" s="271"/>
      <c r="F232" s="271"/>
      <c r="G232" s="271"/>
      <c r="H232" s="271"/>
      <c r="I232" s="271"/>
      <c r="J232" s="271"/>
      <c r="K232" s="271"/>
      <c r="L232" s="271"/>
      <c r="M232" s="271"/>
      <c r="N232" s="272"/>
      <c r="O232" s="268" t="s">
        <v>43</v>
      </c>
      <c r="P232" s="269"/>
      <c r="Q232" s="269"/>
      <c r="R232" s="269"/>
      <c r="S232" s="269"/>
      <c r="T232" s="269"/>
      <c r="U232" s="270"/>
      <c r="V232" s="43" t="s">
        <v>42</v>
      </c>
      <c r="W232" s="44">
        <f>IFERROR(SUM(W230:W231),"0")</f>
        <v>0</v>
      </c>
      <c r="X232" s="44">
        <f>IFERROR(SUM(X230:X231),"0")</f>
        <v>0</v>
      </c>
      <c r="Y232" s="44">
        <f>IFERROR(IF(Y230="",0,Y230),"0")+IFERROR(IF(Y231="",0,Y231),"0")</f>
        <v>0</v>
      </c>
      <c r="Z232" s="68"/>
      <c r="AA232" s="68"/>
    </row>
    <row r="233" spans="1:54" x14ac:dyDescent="0.2">
      <c r="A233" s="271"/>
      <c r="B233" s="271"/>
      <c r="C233" s="271"/>
      <c r="D233" s="271"/>
      <c r="E233" s="271"/>
      <c r="F233" s="271"/>
      <c r="G233" s="271"/>
      <c r="H233" s="271"/>
      <c r="I233" s="271"/>
      <c r="J233" s="271"/>
      <c r="K233" s="271"/>
      <c r="L233" s="271"/>
      <c r="M233" s="271"/>
      <c r="N233" s="272"/>
      <c r="O233" s="268" t="s">
        <v>43</v>
      </c>
      <c r="P233" s="269"/>
      <c r="Q233" s="269"/>
      <c r="R233" s="269"/>
      <c r="S233" s="269"/>
      <c r="T233" s="269"/>
      <c r="U233" s="270"/>
      <c r="V233" s="43" t="s">
        <v>0</v>
      </c>
      <c r="W233" s="44">
        <f>IFERROR(SUMPRODUCT(W230:W231*H230:H231),"0")</f>
        <v>0</v>
      </c>
      <c r="X233" s="44">
        <f>IFERROR(SUMPRODUCT(X230:X231*H230:H231),"0")</f>
        <v>0</v>
      </c>
      <c r="Y233" s="43"/>
      <c r="Z233" s="68"/>
      <c r="AA233" s="68"/>
    </row>
    <row r="234" spans="1:54" ht="27.75" customHeight="1" x14ac:dyDescent="0.2">
      <c r="A234" s="261" t="s">
        <v>311</v>
      </c>
      <c r="B234" s="261"/>
      <c r="C234" s="261"/>
      <c r="D234" s="261"/>
      <c r="E234" s="261"/>
      <c r="F234" s="261"/>
      <c r="G234" s="261"/>
      <c r="H234" s="261"/>
      <c r="I234" s="261"/>
      <c r="J234" s="261"/>
      <c r="K234" s="261"/>
      <c r="L234" s="261"/>
      <c r="M234" s="261"/>
      <c r="N234" s="261"/>
      <c r="O234" s="261"/>
      <c r="P234" s="261"/>
      <c r="Q234" s="261"/>
      <c r="R234" s="261"/>
      <c r="S234" s="261"/>
      <c r="T234" s="261"/>
      <c r="U234" s="261"/>
      <c r="V234" s="261"/>
      <c r="W234" s="261"/>
      <c r="X234" s="261"/>
      <c r="Y234" s="261"/>
      <c r="Z234" s="55"/>
      <c r="AA234" s="55"/>
    </row>
    <row r="235" spans="1:54" ht="16.5" customHeight="1" x14ac:dyDescent="0.25">
      <c r="A235" s="262" t="s">
        <v>312</v>
      </c>
      <c r="B235" s="262"/>
      <c r="C235" s="262"/>
      <c r="D235" s="262"/>
      <c r="E235" s="262"/>
      <c r="F235" s="262"/>
      <c r="G235" s="262"/>
      <c r="H235" s="262"/>
      <c r="I235" s="262"/>
      <c r="J235" s="262"/>
      <c r="K235" s="262"/>
      <c r="L235" s="262"/>
      <c r="M235" s="262"/>
      <c r="N235" s="262"/>
      <c r="O235" s="262"/>
      <c r="P235" s="262"/>
      <c r="Q235" s="262"/>
      <c r="R235" s="262"/>
      <c r="S235" s="262"/>
      <c r="T235" s="262"/>
      <c r="U235" s="262"/>
      <c r="V235" s="262"/>
      <c r="W235" s="262"/>
      <c r="X235" s="262"/>
      <c r="Y235" s="262"/>
      <c r="Z235" s="66"/>
      <c r="AA235" s="66"/>
    </row>
    <row r="236" spans="1:54" ht="14.25" customHeight="1" x14ac:dyDescent="0.25">
      <c r="A236" s="263" t="s">
        <v>83</v>
      </c>
      <c r="B236" s="263"/>
      <c r="C236" s="263"/>
      <c r="D236" s="263"/>
      <c r="E236" s="263"/>
      <c r="F236" s="263"/>
      <c r="G236" s="263"/>
      <c r="H236" s="263"/>
      <c r="I236" s="263"/>
      <c r="J236" s="263"/>
      <c r="K236" s="263"/>
      <c r="L236" s="263"/>
      <c r="M236" s="263"/>
      <c r="N236" s="263"/>
      <c r="O236" s="263"/>
      <c r="P236" s="263"/>
      <c r="Q236" s="263"/>
      <c r="R236" s="263"/>
      <c r="S236" s="263"/>
      <c r="T236" s="263"/>
      <c r="U236" s="263"/>
      <c r="V236" s="263"/>
      <c r="W236" s="263"/>
      <c r="X236" s="263"/>
      <c r="Y236" s="263"/>
      <c r="Z236" s="67"/>
      <c r="AA236" s="67"/>
    </row>
    <row r="237" spans="1:54" ht="27" customHeight="1" x14ac:dyDescent="0.25">
      <c r="A237" s="64" t="s">
        <v>313</v>
      </c>
      <c r="B237" s="64" t="s">
        <v>314</v>
      </c>
      <c r="C237" s="37">
        <v>4301070941</v>
      </c>
      <c r="D237" s="264">
        <v>4607111036162</v>
      </c>
      <c r="E237" s="264"/>
      <c r="F237" s="63">
        <v>0.8</v>
      </c>
      <c r="G237" s="38">
        <v>8</v>
      </c>
      <c r="H237" s="63">
        <v>6.4</v>
      </c>
      <c r="I237" s="63">
        <v>6.6811999999999996</v>
      </c>
      <c r="J237" s="38">
        <v>84</v>
      </c>
      <c r="K237" s="38" t="s">
        <v>87</v>
      </c>
      <c r="L237" s="39" t="s">
        <v>86</v>
      </c>
      <c r="M237" s="39"/>
      <c r="N237" s="38">
        <v>90</v>
      </c>
      <c r="O237" s="35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66"/>
      <c r="Q237" s="266"/>
      <c r="R237" s="266"/>
      <c r="S237" s="267"/>
      <c r="T237" s="40" t="s">
        <v>49</v>
      </c>
      <c r="U237" s="40" t="s">
        <v>49</v>
      </c>
      <c r="V237" s="41" t="s">
        <v>42</v>
      </c>
      <c r="W237" s="59">
        <v>0</v>
      </c>
      <c r="X237" s="56">
        <f>IFERROR(IF(W237="","",W237),"")</f>
        <v>0</v>
      </c>
      <c r="Y237" s="42">
        <f>IFERROR(IF(W237="","",W237*0.0155),"")</f>
        <v>0</v>
      </c>
      <c r="Z237" s="69" t="s">
        <v>49</v>
      </c>
      <c r="AA237" s="70" t="s">
        <v>49</v>
      </c>
      <c r="AE237" s="74"/>
      <c r="BB237" s="168" t="s">
        <v>71</v>
      </c>
    </row>
    <row r="238" spans="1:54" x14ac:dyDescent="0.2">
      <c r="A238" s="271"/>
      <c r="B238" s="271"/>
      <c r="C238" s="271"/>
      <c r="D238" s="271"/>
      <c r="E238" s="271"/>
      <c r="F238" s="271"/>
      <c r="G238" s="271"/>
      <c r="H238" s="271"/>
      <c r="I238" s="271"/>
      <c r="J238" s="271"/>
      <c r="K238" s="271"/>
      <c r="L238" s="271"/>
      <c r="M238" s="271"/>
      <c r="N238" s="272"/>
      <c r="O238" s="268" t="s">
        <v>43</v>
      </c>
      <c r="P238" s="269"/>
      <c r="Q238" s="269"/>
      <c r="R238" s="269"/>
      <c r="S238" s="269"/>
      <c r="T238" s="269"/>
      <c r="U238" s="270"/>
      <c r="V238" s="43" t="s">
        <v>42</v>
      </c>
      <c r="W238" s="44">
        <f>IFERROR(SUM(W237:W237),"0")</f>
        <v>0</v>
      </c>
      <c r="X238" s="44">
        <f>IFERROR(SUM(X237:X237),"0")</f>
        <v>0</v>
      </c>
      <c r="Y238" s="44">
        <f>IFERROR(IF(Y237="",0,Y237),"0")</f>
        <v>0</v>
      </c>
      <c r="Z238" s="68"/>
      <c r="AA238" s="68"/>
    </row>
    <row r="239" spans="1:54" x14ac:dyDescent="0.2">
      <c r="A239" s="271"/>
      <c r="B239" s="271"/>
      <c r="C239" s="271"/>
      <c r="D239" s="271"/>
      <c r="E239" s="271"/>
      <c r="F239" s="271"/>
      <c r="G239" s="271"/>
      <c r="H239" s="271"/>
      <c r="I239" s="271"/>
      <c r="J239" s="271"/>
      <c r="K239" s="271"/>
      <c r="L239" s="271"/>
      <c r="M239" s="271"/>
      <c r="N239" s="272"/>
      <c r="O239" s="268" t="s">
        <v>43</v>
      </c>
      <c r="P239" s="269"/>
      <c r="Q239" s="269"/>
      <c r="R239" s="269"/>
      <c r="S239" s="269"/>
      <c r="T239" s="269"/>
      <c r="U239" s="270"/>
      <c r="V239" s="43" t="s">
        <v>0</v>
      </c>
      <c r="W239" s="44">
        <f>IFERROR(SUMPRODUCT(W237:W237*H237:H237),"0")</f>
        <v>0</v>
      </c>
      <c r="X239" s="44">
        <f>IFERROR(SUMPRODUCT(X237:X237*H237:H237),"0")</f>
        <v>0</v>
      </c>
      <c r="Y239" s="43"/>
      <c r="Z239" s="68"/>
      <c r="AA239" s="68"/>
    </row>
    <row r="240" spans="1:54" ht="27.75" customHeight="1" x14ac:dyDescent="0.2">
      <c r="A240" s="261" t="s">
        <v>315</v>
      </c>
      <c r="B240" s="261"/>
      <c r="C240" s="261"/>
      <c r="D240" s="261"/>
      <c r="E240" s="261"/>
      <c r="F240" s="261"/>
      <c r="G240" s="261"/>
      <c r="H240" s="261"/>
      <c r="I240" s="261"/>
      <c r="J240" s="261"/>
      <c r="K240" s="261"/>
      <c r="L240" s="261"/>
      <c r="M240" s="261"/>
      <c r="N240" s="261"/>
      <c r="O240" s="261"/>
      <c r="P240" s="261"/>
      <c r="Q240" s="261"/>
      <c r="R240" s="261"/>
      <c r="S240" s="261"/>
      <c r="T240" s="261"/>
      <c r="U240" s="261"/>
      <c r="V240" s="261"/>
      <c r="W240" s="261"/>
      <c r="X240" s="261"/>
      <c r="Y240" s="261"/>
      <c r="Z240" s="55"/>
      <c r="AA240" s="55"/>
    </row>
    <row r="241" spans="1:54" ht="16.5" customHeight="1" x14ac:dyDescent="0.25">
      <c r="A241" s="262" t="s">
        <v>316</v>
      </c>
      <c r="B241" s="262"/>
      <c r="C241" s="262"/>
      <c r="D241" s="262"/>
      <c r="E241" s="262"/>
      <c r="F241" s="262"/>
      <c r="G241" s="262"/>
      <c r="H241" s="262"/>
      <c r="I241" s="262"/>
      <c r="J241" s="262"/>
      <c r="K241" s="262"/>
      <c r="L241" s="262"/>
      <c r="M241" s="262"/>
      <c r="N241" s="262"/>
      <c r="O241" s="262"/>
      <c r="P241" s="262"/>
      <c r="Q241" s="262"/>
      <c r="R241" s="262"/>
      <c r="S241" s="262"/>
      <c r="T241" s="262"/>
      <c r="U241" s="262"/>
      <c r="V241" s="262"/>
      <c r="W241" s="262"/>
      <c r="X241" s="262"/>
      <c r="Y241" s="262"/>
      <c r="Z241" s="66"/>
      <c r="AA241" s="66"/>
    </row>
    <row r="242" spans="1:54" ht="14.25" customHeight="1" x14ac:dyDescent="0.25">
      <c r="A242" s="263" t="s">
        <v>83</v>
      </c>
      <c r="B242" s="263"/>
      <c r="C242" s="263"/>
      <c r="D242" s="263"/>
      <c r="E242" s="263"/>
      <c r="F242" s="263"/>
      <c r="G242" s="263"/>
      <c r="H242" s="263"/>
      <c r="I242" s="263"/>
      <c r="J242" s="263"/>
      <c r="K242" s="263"/>
      <c r="L242" s="263"/>
      <c r="M242" s="263"/>
      <c r="N242" s="263"/>
      <c r="O242" s="263"/>
      <c r="P242" s="263"/>
      <c r="Q242" s="263"/>
      <c r="R242" s="263"/>
      <c r="S242" s="263"/>
      <c r="T242" s="263"/>
      <c r="U242" s="263"/>
      <c r="V242" s="263"/>
      <c r="W242" s="263"/>
      <c r="X242" s="263"/>
      <c r="Y242" s="263"/>
      <c r="Z242" s="67"/>
      <c r="AA242" s="67"/>
    </row>
    <row r="243" spans="1:54" ht="27" customHeight="1" x14ac:dyDescent="0.25">
      <c r="A243" s="64" t="s">
        <v>317</v>
      </c>
      <c r="B243" s="64" t="s">
        <v>318</v>
      </c>
      <c r="C243" s="37">
        <v>4301070965</v>
      </c>
      <c r="D243" s="264">
        <v>4607111035899</v>
      </c>
      <c r="E243" s="264"/>
      <c r="F243" s="63">
        <v>1</v>
      </c>
      <c r="G243" s="38">
        <v>5</v>
      </c>
      <c r="H243" s="63">
        <v>5</v>
      </c>
      <c r="I243" s="63">
        <v>5.2619999999999996</v>
      </c>
      <c r="J243" s="38">
        <v>84</v>
      </c>
      <c r="K243" s="38" t="s">
        <v>87</v>
      </c>
      <c r="L243" s="39" t="s">
        <v>86</v>
      </c>
      <c r="M243" s="39"/>
      <c r="N243" s="38">
        <v>180</v>
      </c>
      <c r="O243" s="35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66"/>
      <c r="Q243" s="266"/>
      <c r="R243" s="266"/>
      <c r="S243" s="267"/>
      <c r="T243" s="40" t="s">
        <v>49</v>
      </c>
      <c r="U243" s="40" t="s">
        <v>49</v>
      </c>
      <c r="V243" s="41" t="s">
        <v>42</v>
      </c>
      <c r="W243" s="59">
        <v>0</v>
      </c>
      <c r="X243" s="56">
        <f>IFERROR(IF(W243="","",W243),"")</f>
        <v>0</v>
      </c>
      <c r="Y243" s="42">
        <f>IFERROR(IF(W243="","",W243*0.0155),"")</f>
        <v>0</v>
      </c>
      <c r="Z243" s="69" t="s">
        <v>49</v>
      </c>
      <c r="AA243" s="70" t="s">
        <v>49</v>
      </c>
      <c r="AE243" s="74"/>
      <c r="BB243" s="169" t="s">
        <v>71</v>
      </c>
    </row>
    <row r="244" spans="1:54" x14ac:dyDescent="0.2">
      <c r="A244" s="271"/>
      <c r="B244" s="271"/>
      <c r="C244" s="271"/>
      <c r="D244" s="271"/>
      <c r="E244" s="271"/>
      <c r="F244" s="271"/>
      <c r="G244" s="271"/>
      <c r="H244" s="271"/>
      <c r="I244" s="271"/>
      <c r="J244" s="271"/>
      <c r="K244" s="271"/>
      <c r="L244" s="271"/>
      <c r="M244" s="271"/>
      <c r="N244" s="272"/>
      <c r="O244" s="268" t="s">
        <v>43</v>
      </c>
      <c r="P244" s="269"/>
      <c r="Q244" s="269"/>
      <c r="R244" s="269"/>
      <c r="S244" s="269"/>
      <c r="T244" s="269"/>
      <c r="U244" s="270"/>
      <c r="V244" s="43" t="s">
        <v>42</v>
      </c>
      <c r="W244" s="44">
        <f>IFERROR(SUM(W243:W243),"0")</f>
        <v>0</v>
      </c>
      <c r="X244" s="44">
        <f>IFERROR(SUM(X243:X243),"0")</f>
        <v>0</v>
      </c>
      <c r="Y244" s="44">
        <f>IFERROR(IF(Y243="",0,Y243),"0")</f>
        <v>0</v>
      </c>
      <c r="Z244" s="68"/>
      <c r="AA244" s="68"/>
    </row>
    <row r="245" spans="1:54" x14ac:dyDescent="0.2">
      <c r="A245" s="271"/>
      <c r="B245" s="271"/>
      <c r="C245" s="271"/>
      <c r="D245" s="271"/>
      <c r="E245" s="271"/>
      <c r="F245" s="271"/>
      <c r="G245" s="271"/>
      <c r="H245" s="271"/>
      <c r="I245" s="271"/>
      <c r="J245" s="271"/>
      <c r="K245" s="271"/>
      <c r="L245" s="271"/>
      <c r="M245" s="271"/>
      <c r="N245" s="272"/>
      <c r="O245" s="268" t="s">
        <v>43</v>
      </c>
      <c r="P245" s="269"/>
      <c r="Q245" s="269"/>
      <c r="R245" s="269"/>
      <c r="S245" s="269"/>
      <c r="T245" s="269"/>
      <c r="U245" s="270"/>
      <c r="V245" s="43" t="s">
        <v>0</v>
      </c>
      <c r="W245" s="44">
        <f>IFERROR(SUMPRODUCT(W243:W243*H243:H243),"0")</f>
        <v>0</v>
      </c>
      <c r="X245" s="44">
        <f>IFERROR(SUMPRODUCT(X243:X243*H243:H243),"0")</f>
        <v>0</v>
      </c>
      <c r="Y245" s="43"/>
      <c r="Z245" s="68"/>
      <c r="AA245" s="68"/>
    </row>
    <row r="246" spans="1:54" ht="16.5" customHeight="1" x14ac:dyDescent="0.25">
      <c r="A246" s="262" t="s">
        <v>319</v>
      </c>
      <c r="B246" s="262"/>
      <c r="C246" s="262"/>
      <c r="D246" s="262"/>
      <c r="E246" s="262"/>
      <c r="F246" s="262"/>
      <c r="G246" s="262"/>
      <c r="H246" s="262"/>
      <c r="I246" s="262"/>
      <c r="J246" s="262"/>
      <c r="K246" s="262"/>
      <c r="L246" s="262"/>
      <c r="M246" s="262"/>
      <c r="N246" s="262"/>
      <c r="O246" s="262"/>
      <c r="P246" s="262"/>
      <c r="Q246" s="262"/>
      <c r="R246" s="262"/>
      <c r="S246" s="262"/>
      <c r="T246" s="262"/>
      <c r="U246" s="262"/>
      <c r="V246" s="262"/>
      <c r="W246" s="262"/>
      <c r="X246" s="262"/>
      <c r="Y246" s="262"/>
      <c r="Z246" s="66"/>
      <c r="AA246" s="66"/>
    </row>
    <row r="247" spans="1:54" ht="14.25" customHeight="1" x14ac:dyDescent="0.25">
      <c r="A247" s="263" t="s">
        <v>83</v>
      </c>
      <c r="B247" s="263"/>
      <c r="C247" s="263"/>
      <c r="D247" s="263"/>
      <c r="E247" s="263"/>
      <c r="F247" s="263"/>
      <c r="G247" s="263"/>
      <c r="H247" s="263"/>
      <c r="I247" s="263"/>
      <c r="J247" s="263"/>
      <c r="K247" s="263"/>
      <c r="L247" s="263"/>
      <c r="M247" s="263"/>
      <c r="N247" s="263"/>
      <c r="O247" s="263"/>
      <c r="P247" s="263"/>
      <c r="Q247" s="263"/>
      <c r="R247" s="263"/>
      <c r="S247" s="263"/>
      <c r="T247" s="263"/>
      <c r="U247" s="263"/>
      <c r="V247" s="263"/>
      <c r="W247" s="263"/>
      <c r="X247" s="263"/>
      <c r="Y247" s="263"/>
      <c r="Z247" s="67"/>
      <c r="AA247" s="67"/>
    </row>
    <row r="248" spans="1:54" ht="27" customHeight="1" x14ac:dyDescent="0.25">
      <c r="A248" s="64" t="s">
        <v>320</v>
      </c>
      <c r="B248" s="64" t="s">
        <v>321</v>
      </c>
      <c r="C248" s="37">
        <v>4301070870</v>
      </c>
      <c r="D248" s="264">
        <v>4607111036711</v>
      </c>
      <c r="E248" s="264"/>
      <c r="F248" s="63">
        <v>0.8</v>
      </c>
      <c r="G248" s="38">
        <v>8</v>
      </c>
      <c r="H248" s="63">
        <v>6.4</v>
      </c>
      <c r="I248" s="63">
        <v>6.67</v>
      </c>
      <c r="J248" s="38">
        <v>84</v>
      </c>
      <c r="K248" s="38" t="s">
        <v>87</v>
      </c>
      <c r="L248" s="39" t="s">
        <v>86</v>
      </c>
      <c r="M248" s="39"/>
      <c r="N248" s="38">
        <v>90</v>
      </c>
      <c r="O248" s="35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66"/>
      <c r="Q248" s="266"/>
      <c r="R248" s="266"/>
      <c r="S248" s="267"/>
      <c r="T248" s="40" t="s">
        <v>49</v>
      </c>
      <c r="U248" s="40" t="s">
        <v>49</v>
      </c>
      <c r="V248" s="41" t="s">
        <v>42</v>
      </c>
      <c r="W248" s="59">
        <v>0</v>
      </c>
      <c r="X248" s="56">
        <f>IFERROR(IF(W248="","",W248),"")</f>
        <v>0</v>
      </c>
      <c r="Y248" s="42">
        <f>IFERROR(IF(W248="","",W248*0.0155),"")</f>
        <v>0</v>
      </c>
      <c r="Z248" s="69" t="s">
        <v>49</v>
      </c>
      <c r="AA248" s="70" t="s">
        <v>49</v>
      </c>
      <c r="AE248" s="74"/>
      <c r="BB248" s="170" t="s">
        <v>71</v>
      </c>
    </row>
    <row r="249" spans="1:54" x14ac:dyDescent="0.2">
      <c r="A249" s="271"/>
      <c r="B249" s="271"/>
      <c r="C249" s="271"/>
      <c r="D249" s="271"/>
      <c r="E249" s="271"/>
      <c r="F249" s="271"/>
      <c r="G249" s="271"/>
      <c r="H249" s="271"/>
      <c r="I249" s="271"/>
      <c r="J249" s="271"/>
      <c r="K249" s="271"/>
      <c r="L249" s="271"/>
      <c r="M249" s="271"/>
      <c r="N249" s="272"/>
      <c r="O249" s="268" t="s">
        <v>43</v>
      </c>
      <c r="P249" s="269"/>
      <c r="Q249" s="269"/>
      <c r="R249" s="269"/>
      <c r="S249" s="269"/>
      <c r="T249" s="269"/>
      <c r="U249" s="270"/>
      <c r="V249" s="43" t="s">
        <v>42</v>
      </c>
      <c r="W249" s="44">
        <f>IFERROR(SUM(W248:W248),"0")</f>
        <v>0</v>
      </c>
      <c r="X249" s="44">
        <f>IFERROR(SUM(X248:X248),"0")</f>
        <v>0</v>
      </c>
      <c r="Y249" s="44">
        <f>IFERROR(IF(Y248="",0,Y248),"0")</f>
        <v>0</v>
      </c>
      <c r="Z249" s="68"/>
      <c r="AA249" s="68"/>
    </row>
    <row r="250" spans="1:54" x14ac:dyDescent="0.2">
      <c r="A250" s="271"/>
      <c r="B250" s="271"/>
      <c r="C250" s="271"/>
      <c r="D250" s="271"/>
      <c r="E250" s="271"/>
      <c r="F250" s="271"/>
      <c r="G250" s="271"/>
      <c r="H250" s="271"/>
      <c r="I250" s="271"/>
      <c r="J250" s="271"/>
      <c r="K250" s="271"/>
      <c r="L250" s="271"/>
      <c r="M250" s="271"/>
      <c r="N250" s="272"/>
      <c r="O250" s="268" t="s">
        <v>43</v>
      </c>
      <c r="P250" s="269"/>
      <c r="Q250" s="269"/>
      <c r="R250" s="269"/>
      <c r="S250" s="269"/>
      <c r="T250" s="269"/>
      <c r="U250" s="270"/>
      <c r="V250" s="43" t="s">
        <v>0</v>
      </c>
      <c r="W250" s="44">
        <f>IFERROR(SUMPRODUCT(W248:W248*H248:H248),"0")</f>
        <v>0</v>
      </c>
      <c r="X250" s="44">
        <f>IFERROR(SUMPRODUCT(X248:X248*H248:H248),"0")</f>
        <v>0</v>
      </c>
      <c r="Y250" s="43"/>
      <c r="Z250" s="68"/>
      <c r="AA250" s="68"/>
    </row>
    <row r="251" spans="1:54" ht="27.75" customHeight="1" x14ac:dyDescent="0.2">
      <c r="A251" s="261" t="s">
        <v>322</v>
      </c>
      <c r="B251" s="261"/>
      <c r="C251" s="261"/>
      <c r="D251" s="261"/>
      <c r="E251" s="261"/>
      <c r="F251" s="261"/>
      <c r="G251" s="261"/>
      <c r="H251" s="261"/>
      <c r="I251" s="261"/>
      <c r="J251" s="261"/>
      <c r="K251" s="261"/>
      <c r="L251" s="261"/>
      <c r="M251" s="261"/>
      <c r="N251" s="261"/>
      <c r="O251" s="261"/>
      <c r="P251" s="261"/>
      <c r="Q251" s="261"/>
      <c r="R251" s="261"/>
      <c r="S251" s="261"/>
      <c r="T251" s="261"/>
      <c r="U251" s="261"/>
      <c r="V251" s="261"/>
      <c r="W251" s="261"/>
      <c r="X251" s="261"/>
      <c r="Y251" s="261"/>
      <c r="Z251" s="55"/>
      <c r="AA251" s="55"/>
    </row>
    <row r="252" spans="1:54" ht="16.5" customHeight="1" x14ac:dyDescent="0.25">
      <c r="A252" s="262" t="s">
        <v>323</v>
      </c>
      <c r="B252" s="262"/>
      <c r="C252" s="262"/>
      <c r="D252" s="262"/>
      <c r="E252" s="262"/>
      <c r="F252" s="262"/>
      <c r="G252" s="262"/>
      <c r="H252" s="262"/>
      <c r="I252" s="262"/>
      <c r="J252" s="262"/>
      <c r="K252" s="262"/>
      <c r="L252" s="262"/>
      <c r="M252" s="262"/>
      <c r="N252" s="262"/>
      <c r="O252" s="262"/>
      <c r="P252" s="262"/>
      <c r="Q252" s="262"/>
      <c r="R252" s="262"/>
      <c r="S252" s="262"/>
      <c r="T252" s="262"/>
      <c r="U252" s="262"/>
      <c r="V252" s="262"/>
      <c r="W252" s="262"/>
      <c r="X252" s="262"/>
      <c r="Y252" s="262"/>
      <c r="Z252" s="66"/>
      <c r="AA252" s="66"/>
    </row>
    <row r="253" spans="1:54" ht="14.25" customHeight="1" x14ac:dyDescent="0.25">
      <c r="A253" s="263" t="s">
        <v>83</v>
      </c>
      <c r="B253" s="263"/>
      <c r="C253" s="263"/>
      <c r="D253" s="263"/>
      <c r="E253" s="263"/>
      <c r="F253" s="263"/>
      <c r="G253" s="263"/>
      <c r="H253" s="263"/>
      <c r="I253" s="263"/>
      <c r="J253" s="263"/>
      <c r="K253" s="263"/>
      <c r="L253" s="263"/>
      <c r="M253" s="263"/>
      <c r="N253" s="263"/>
      <c r="O253" s="263"/>
      <c r="P253" s="263"/>
      <c r="Q253" s="263"/>
      <c r="R253" s="263"/>
      <c r="S253" s="263"/>
      <c r="T253" s="263"/>
      <c r="U253" s="263"/>
      <c r="V253" s="263"/>
      <c r="W253" s="263"/>
      <c r="X253" s="263"/>
      <c r="Y253" s="263"/>
      <c r="Z253" s="67"/>
      <c r="AA253" s="67"/>
    </row>
    <row r="254" spans="1:54" ht="27" customHeight="1" x14ac:dyDescent="0.25">
      <c r="A254" s="64" t="s">
        <v>324</v>
      </c>
      <c r="B254" s="64" t="s">
        <v>325</v>
      </c>
      <c r="C254" s="37">
        <v>4301071014</v>
      </c>
      <c r="D254" s="264">
        <v>4640242181264</v>
      </c>
      <c r="E254" s="264"/>
      <c r="F254" s="63">
        <v>0.7</v>
      </c>
      <c r="G254" s="38">
        <v>10</v>
      </c>
      <c r="H254" s="63">
        <v>7</v>
      </c>
      <c r="I254" s="63">
        <v>7.28</v>
      </c>
      <c r="J254" s="38">
        <v>84</v>
      </c>
      <c r="K254" s="38" t="s">
        <v>87</v>
      </c>
      <c r="L254" s="39" t="s">
        <v>86</v>
      </c>
      <c r="M254" s="39"/>
      <c r="N254" s="38">
        <v>180</v>
      </c>
      <c r="O254" s="359" t="s">
        <v>326</v>
      </c>
      <c r="P254" s="266"/>
      <c r="Q254" s="266"/>
      <c r="R254" s="266"/>
      <c r="S254" s="267"/>
      <c r="T254" s="40" t="s">
        <v>49</v>
      </c>
      <c r="U254" s="40" t="s">
        <v>49</v>
      </c>
      <c r="V254" s="41" t="s">
        <v>42</v>
      </c>
      <c r="W254" s="59">
        <v>0</v>
      </c>
      <c r="X254" s="56">
        <f>IFERROR(IF(W254="","",W254),"")</f>
        <v>0</v>
      </c>
      <c r="Y254" s="42">
        <f>IFERROR(IF(W254="","",W254*0.0155),"")</f>
        <v>0</v>
      </c>
      <c r="Z254" s="69" t="s">
        <v>49</v>
      </c>
      <c r="AA254" s="70" t="s">
        <v>49</v>
      </c>
      <c r="AE254" s="74"/>
      <c r="BB254" s="171" t="s">
        <v>71</v>
      </c>
    </row>
    <row r="255" spans="1:54" ht="27" customHeight="1" x14ac:dyDescent="0.25">
      <c r="A255" s="64" t="s">
        <v>327</v>
      </c>
      <c r="B255" s="64" t="s">
        <v>328</v>
      </c>
      <c r="C255" s="37">
        <v>4301071021</v>
      </c>
      <c r="D255" s="264">
        <v>4640242181325</v>
      </c>
      <c r="E255" s="264"/>
      <c r="F255" s="63">
        <v>0.7</v>
      </c>
      <c r="G255" s="38">
        <v>10</v>
      </c>
      <c r="H255" s="63">
        <v>7</v>
      </c>
      <c r="I255" s="63">
        <v>7.28</v>
      </c>
      <c r="J255" s="38">
        <v>84</v>
      </c>
      <c r="K255" s="38" t="s">
        <v>87</v>
      </c>
      <c r="L255" s="39" t="s">
        <v>86</v>
      </c>
      <c r="M255" s="39"/>
      <c r="N255" s="38">
        <v>180</v>
      </c>
      <c r="O255" s="360" t="s">
        <v>329</v>
      </c>
      <c r="P255" s="266"/>
      <c r="Q255" s="266"/>
      <c r="R255" s="266"/>
      <c r="S255" s="267"/>
      <c r="T255" s="40" t="s">
        <v>49</v>
      </c>
      <c r="U255" s="40" t="s">
        <v>49</v>
      </c>
      <c r="V255" s="41" t="s">
        <v>42</v>
      </c>
      <c r="W255" s="59">
        <v>0</v>
      </c>
      <c r="X255" s="56">
        <f>IFERROR(IF(W255="","",W255),"")</f>
        <v>0</v>
      </c>
      <c r="Y255" s="42">
        <f>IFERROR(IF(W255="","",W255*0.0155),"")</f>
        <v>0</v>
      </c>
      <c r="Z255" s="69" t="s">
        <v>49</v>
      </c>
      <c r="AA255" s="70" t="s">
        <v>49</v>
      </c>
      <c r="AE255" s="74"/>
      <c r="BB255" s="172" t="s">
        <v>71</v>
      </c>
    </row>
    <row r="256" spans="1:54" ht="27" customHeight="1" x14ac:dyDescent="0.25">
      <c r="A256" s="64" t="s">
        <v>330</v>
      </c>
      <c r="B256" s="64" t="s">
        <v>331</v>
      </c>
      <c r="C256" s="37">
        <v>4301070993</v>
      </c>
      <c r="D256" s="264">
        <v>4640242180670</v>
      </c>
      <c r="E256" s="264"/>
      <c r="F256" s="63">
        <v>1</v>
      </c>
      <c r="G256" s="38">
        <v>6</v>
      </c>
      <c r="H256" s="63">
        <v>6</v>
      </c>
      <c r="I256" s="63">
        <v>6.23</v>
      </c>
      <c r="J256" s="38">
        <v>84</v>
      </c>
      <c r="K256" s="38" t="s">
        <v>87</v>
      </c>
      <c r="L256" s="39" t="s">
        <v>86</v>
      </c>
      <c r="M256" s="39"/>
      <c r="N256" s="38">
        <v>180</v>
      </c>
      <c r="O256" s="361" t="s">
        <v>332</v>
      </c>
      <c r="P256" s="266"/>
      <c r="Q256" s="266"/>
      <c r="R256" s="266"/>
      <c r="S256" s="267"/>
      <c r="T256" s="40" t="s">
        <v>49</v>
      </c>
      <c r="U256" s="40" t="s">
        <v>49</v>
      </c>
      <c r="V256" s="41" t="s">
        <v>42</v>
      </c>
      <c r="W256" s="59">
        <v>0</v>
      </c>
      <c r="X256" s="56">
        <f>IFERROR(IF(W256="","",W256),"")</f>
        <v>0</v>
      </c>
      <c r="Y256" s="42">
        <f>IFERROR(IF(W256="","",W256*0.0155),"")</f>
        <v>0</v>
      </c>
      <c r="Z256" s="69" t="s">
        <v>49</v>
      </c>
      <c r="AA256" s="70" t="s">
        <v>49</v>
      </c>
      <c r="AE256" s="74"/>
      <c r="BB256" s="173" t="s">
        <v>71</v>
      </c>
    </row>
    <row r="257" spans="1:54" x14ac:dyDescent="0.2">
      <c r="A257" s="271"/>
      <c r="B257" s="271"/>
      <c r="C257" s="271"/>
      <c r="D257" s="271"/>
      <c r="E257" s="271"/>
      <c r="F257" s="271"/>
      <c r="G257" s="271"/>
      <c r="H257" s="271"/>
      <c r="I257" s="271"/>
      <c r="J257" s="271"/>
      <c r="K257" s="271"/>
      <c r="L257" s="271"/>
      <c r="M257" s="271"/>
      <c r="N257" s="272"/>
      <c r="O257" s="268" t="s">
        <v>43</v>
      </c>
      <c r="P257" s="269"/>
      <c r="Q257" s="269"/>
      <c r="R257" s="269"/>
      <c r="S257" s="269"/>
      <c r="T257" s="269"/>
      <c r="U257" s="270"/>
      <c r="V257" s="43" t="s">
        <v>42</v>
      </c>
      <c r="W257" s="44">
        <f>IFERROR(SUM(W254:W256),"0")</f>
        <v>0</v>
      </c>
      <c r="X257" s="44">
        <f>IFERROR(SUM(X254:X256),"0")</f>
        <v>0</v>
      </c>
      <c r="Y257" s="44">
        <f>IFERROR(IF(Y254="",0,Y254),"0")+IFERROR(IF(Y255="",0,Y255),"0")+IFERROR(IF(Y256="",0,Y256),"0")</f>
        <v>0</v>
      </c>
      <c r="Z257" s="68"/>
      <c r="AA257" s="68"/>
    </row>
    <row r="258" spans="1:54" x14ac:dyDescent="0.2">
      <c r="A258" s="271"/>
      <c r="B258" s="271"/>
      <c r="C258" s="271"/>
      <c r="D258" s="271"/>
      <c r="E258" s="271"/>
      <c r="F258" s="271"/>
      <c r="G258" s="271"/>
      <c r="H258" s="271"/>
      <c r="I258" s="271"/>
      <c r="J258" s="271"/>
      <c r="K258" s="271"/>
      <c r="L258" s="271"/>
      <c r="M258" s="271"/>
      <c r="N258" s="272"/>
      <c r="O258" s="268" t="s">
        <v>43</v>
      </c>
      <c r="P258" s="269"/>
      <c r="Q258" s="269"/>
      <c r="R258" s="269"/>
      <c r="S258" s="269"/>
      <c r="T258" s="269"/>
      <c r="U258" s="270"/>
      <c r="V258" s="43" t="s">
        <v>0</v>
      </c>
      <c r="W258" s="44">
        <f>IFERROR(SUMPRODUCT(W254:W256*H254:H256),"0")</f>
        <v>0</v>
      </c>
      <c r="X258" s="44">
        <f>IFERROR(SUMPRODUCT(X254:X256*H254:H256),"0")</f>
        <v>0</v>
      </c>
      <c r="Y258" s="43"/>
      <c r="Z258" s="68"/>
      <c r="AA258" s="68"/>
    </row>
    <row r="259" spans="1:54" ht="16.5" customHeight="1" x14ac:dyDescent="0.25">
      <c r="A259" s="262" t="s">
        <v>333</v>
      </c>
      <c r="B259" s="262"/>
      <c r="C259" s="262"/>
      <c r="D259" s="262"/>
      <c r="E259" s="262"/>
      <c r="F259" s="262"/>
      <c r="G259" s="262"/>
      <c r="H259" s="262"/>
      <c r="I259" s="262"/>
      <c r="J259" s="262"/>
      <c r="K259" s="262"/>
      <c r="L259" s="262"/>
      <c r="M259" s="262"/>
      <c r="N259" s="262"/>
      <c r="O259" s="262"/>
      <c r="P259" s="262"/>
      <c r="Q259" s="262"/>
      <c r="R259" s="262"/>
      <c r="S259" s="262"/>
      <c r="T259" s="262"/>
      <c r="U259" s="262"/>
      <c r="V259" s="262"/>
      <c r="W259" s="262"/>
      <c r="X259" s="262"/>
      <c r="Y259" s="262"/>
      <c r="Z259" s="66"/>
      <c r="AA259" s="66"/>
    </row>
    <row r="260" spans="1:54" ht="14.25" customHeight="1" x14ac:dyDescent="0.25">
      <c r="A260" s="263" t="s">
        <v>150</v>
      </c>
      <c r="B260" s="263"/>
      <c r="C260" s="263"/>
      <c r="D260" s="263"/>
      <c r="E260" s="263"/>
      <c r="F260" s="263"/>
      <c r="G260" s="263"/>
      <c r="H260" s="263"/>
      <c r="I260" s="263"/>
      <c r="J260" s="263"/>
      <c r="K260" s="263"/>
      <c r="L260" s="263"/>
      <c r="M260" s="263"/>
      <c r="N260" s="263"/>
      <c r="O260" s="263"/>
      <c r="P260" s="263"/>
      <c r="Q260" s="263"/>
      <c r="R260" s="263"/>
      <c r="S260" s="263"/>
      <c r="T260" s="263"/>
      <c r="U260" s="263"/>
      <c r="V260" s="263"/>
      <c r="W260" s="263"/>
      <c r="X260" s="263"/>
      <c r="Y260" s="263"/>
      <c r="Z260" s="67"/>
      <c r="AA260" s="67"/>
    </row>
    <row r="261" spans="1:54" ht="27" customHeight="1" x14ac:dyDescent="0.25">
      <c r="A261" s="64" t="s">
        <v>334</v>
      </c>
      <c r="B261" s="64" t="s">
        <v>335</v>
      </c>
      <c r="C261" s="37">
        <v>4301131019</v>
      </c>
      <c r="D261" s="264">
        <v>4640242180427</v>
      </c>
      <c r="E261" s="264"/>
      <c r="F261" s="63">
        <v>1.8</v>
      </c>
      <c r="G261" s="38">
        <v>1</v>
      </c>
      <c r="H261" s="63">
        <v>1.8</v>
      </c>
      <c r="I261" s="63">
        <v>1.915</v>
      </c>
      <c r="J261" s="38">
        <v>234</v>
      </c>
      <c r="K261" s="38" t="s">
        <v>142</v>
      </c>
      <c r="L261" s="39" t="s">
        <v>86</v>
      </c>
      <c r="M261" s="39"/>
      <c r="N261" s="38">
        <v>180</v>
      </c>
      <c r="O261" s="362" t="s">
        <v>336</v>
      </c>
      <c r="P261" s="266"/>
      <c r="Q261" s="266"/>
      <c r="R261" s="266"/>
      <c r="S261" s="267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IFERROR(IF(W261="","",W261*0.00502),"")</f>
        <v>0</v>
      </c>
      <c r="Z261" s="69" t="s">
        <v>49</v>
      </c>
      <c r="AA261" s="70" t="s">
        <v>49</v>
      </c>
      <c r="AE261" s="74"/>
      <c r="BB261" s="174" t="s">
        <v>92</v>
      </c>
    </row>
    <row r="262" spans="1:54" x14ac:dyDescent="0.2">
      <c r="A262" s="271"/>
      <c r="B262" s="271"/>
      <c r="C262" s="271"/>
      <c r="D262" s="271"/>
      <c r="E262" s="271"/>
      <c r="F262" s="271"/>
      <c r="G262" s="271"/>
      <c r="H262" s="271"/>
      <c r="I262" s="271"/>
      <c r="J262" s="271"/>
      <c r="K262" s="271"/>
      <c r="L262" s="271"/>
      <c r="M262" s="271"/>
      <c r="N262" s="272"/>
      <c r="O262" s="268" t="s">
        <v>43</v>
      </c>
      <c r="P262" s="269"/>
      <c r="Q262" s="269"/>
      <c r="R262" s="269"/>
      <c r="S262" s="269"/>
      <c r="T262" s="269"/>
      <c r="U262" s="270"/>
      <c r="V262" s="43" t="s">
        <v>42</v>
      </c>
      <c r="W262" s="44">
        <f>IFERROR(SUM(W261:W261),"0")</f>
        <v>0</v>
      </c>
      <c r="X262" s="44">
        <f>IFERROR(SUM(X261:X261),"0")</f>
        <v>0</v>
      </c>
      <c r="Y262" s="44">
        <f>IFERROR(IF(Y261="",0,Y261),"0")</f>
        <v>0</v>
      </c>
      <c r="Z262" s="68"/>
      <c r="AA262" s="68"/>
    </row>
    <row r="263" spans="1:54" x14ac:dyDescent="0.2">
      <c r="A263" s="271"/>
      <c r="B263" s="271"/>
      <c r="C263" s="271"/>
      <c r="D263" s="271"/>
      <c r="E263" s="271"/>
      <c r="F263" s="271"/>
      <c r="G263" s="271"/>
      <c r="H263" s="271"/>
      <c r="I263" s="271"/>
      <c r="J263" s="271"/>
      <c r="K263" s="271"/>
      <c r="L263" s="271"/>
      <c r="M263" s="271"/>
      <c r="N263" s="272"/>
      <c r="O263" s="268" t="s">
        <v>43</v>
      </c>
      <c r="P263" s="269"/>
      <c r="Q263" s="269"/>
      <c r="R263" s="269"/>
      <c r="S263" s="269"/>
      <c r="T263" s="269"/>
      <c r="U263" s="270"/>
      <c r="V263" s="43" t="s">
        <v>0</v>
      </c>
      <c r="W263" s="44">
        <f>IFERROR(SUMPRODUCT(W261:W261*H261:H261),"0")</f>
        <v>0</v>
      </c>
      <c r="X263" s="44">
        <f>IFERROR(SUMPRODUCT(X261:X261*H261:H261),"0")</f>
        <v>0</v>
      </c>
      <c r="Y263" s="43"/>
      <c r="Z263" s="68"/>
      <c r="AA263" s="68"/>
    </row>
    <row r="264" spans="1:54" ht="14.25" customHeight="1" x14ac:dyDescent="0.25">
      <c r="A264" s="263" t="s">
        <v>89</v>
      </c>
      <c r="B264" s="263"/>
      <c r="C264" s="263"/>
      <c r="D264" s="263"/>
      <c r="E264" s="263"/>
      <c r="F264" s="263"/>
      <c r="G264" s="263"/>
      <c r="H264" s="263"/>
      <c r="I264" s="263"/>
      <c r="J264" s="263"/>
      <c r="K264" s="263"/>
      <c r="L264" s="263"/>
      <c r="M264" s="263"/>
      <c r="N264" s="263"/>
      <c r="O264" s="263"/>
      <c r="P264" s="263"/>
      <c r="Q264" s="263"/>
      <c r="R264" s="263"/>
      <c r="S264" s="263"/>
      <c r="T264" s="263"/>
      <c r="U264" s="263"/>
      <c r="V264" s="263"/>
      <c r="W264" s="263"/>
      <c r="X264" s="263"/>
      <c r="Y264" s="263"/>
      <c r="Z264" s="67"/>
      <c r="AA264" s="67"/>
    </row>
    <row r="265" spans="1:54" ht="27" customHeight="1" x14ac:dyDescent="0.25">
      <c r="A265" s="64" t="s">
        <v>337</v>
      </c>
      <c r="B265" s="64" t="s">
        <v>338</v>
      </c>
      <c r="C265" s="37">
        <v>4301132080</v>
      </c>
      <c r="D265" s="264">
        <v>4640242180397</v>
      </c>
      <c r="E265" s="264"/>
      <c r="F265" s="63">
        <v>1</v>
      </c>
      <c r="G265" s="38">
        <v>6</v>
      </c>
      <c r="H265" s="63">
        <v>6</v>
      </c>
      <c r="I265" s="63">
        <v>6.26</v>
      </c>
      <c r="J265" s="38">
        <v>84</v>
      </c>
      <c r="K265" s="38" t="s">
        <v>87</v>
      </c>
      <c r="L265" s="39" t="s">
        <v>86</v>
      </c>
      <c r="M265" s="39"/>
      <c r="N265" s="38">
        <v>180</v>
      </c>
      <c r="O265" s="363" t="s">
        <v>339</v>
      </c>
      <c r="P265" s="266"/>
      <c r="Q265" s="266"/>
      <c r="R265" s="266"/>
      <c r="S265" s="267"/>
      <c r="T265" s="40" t="s">
        <v>49</v>
      </c>
      <c r="U265" s="40" t="s">
        <v>49</v>
      </c>
      <c r="V265" s="41" t="s">
        <v>42</v>
      </c>
      <c r="W265" s="59">
        <v>0</v>
      </c>
      <c r="X265" s="56">
        <f>IFERROR(IF(W265="","",W265),"")</f>
        <v>0</v>
      </c>
      <c r="Y265" s="42">
        <f>IFERROR(IF(W265="","",W265*0.0155),"")</f>
        <v>0</v>
      </c>
      <c r="Z265" s="69" t="s">
        <v>49</v>
      </c>
      <c r="AA265" s="70" t="s">
        <v>49</v>
      </c>
      <c r="AE265" s="74"/>
      <c r="BB265" s="175" t="s">
        <v>92</v>
      </c>
    </row>
    <row r="266" spans="1:54" ht="27" customHeight="1" x14ac:dyDescent="0.25">
      <c r="A266" s="64" t="s">
        <v>340</v>
      </c>
      <c r="B266" s="64" t="s">
        <v>341</v>
      </c>
      <c r="C266" s="37">
        <v>4301132104</v>
      </c>
      <c r="D266" s="264">
        <v>4640242181219</v>
      </c>
      <c r="E266" s="264"/>
      <c r="F266" s="63">
        <v>0.3</v>
      </c>
      <c r="G266" s="38">
        <v>9</v>
      </c>
      <c r="H266" s="63">
        <v>2.7</v>
      </c>
      <c r="I266" s="63">
        <v>2.8450000000000002</v>
      </c>
      <c r="J266" s="38">
        <v>234</v>
      </c>
      <c r="K266" s="38" t="s">
        <v>142</v>
      </c>
      <c r="L266" s="39" t="s">
        <v>86</v>
      </c>
      <c r="M266" s="39"/>
      <c r="N266" s="38">
        <v>180</v>
      </c>
      <c r="O266" s="364" t="s">
        <v>342</v>
      </c>
      <c r="P266" s="266"/>
      <c r="Q266" s="266"/>
      <c r="R266" s="266"/>
      <c r="S266" s="267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IFERROR(IF(W266="","",W266*0.00502),"")</f>
        <v>0</v>
      </c>
      <c r="Z266" s="69" t="s">
        <v>49</v>
      </c>
      <c r="AA266" s="70" t="s">
        <v>49</v>
      </c>
      <c r="AE266" s="74"/>
      <c r="BB266" s="176" t="s">
        <v>92</v>
      </c>
    </row>
    <row r="267" spans="1:54" x14ac:dyDescent="0.2">
      <c r="A267" s="271"/>
      <c r="B267" s="271"/>
      <c r="C267" s="271"/>
      <c r="D267" s="271"/>
      <c r="E267" s="271"/>
      <c r="F267" s="271"/>
      <c r="G267" s="271"/>
      <c r="H267" s="271"/>
      <c r="I267" s="271"/>
      <c r="J267" s="271"/>
      <c r="K267" s="271"/>
      <c r="L267" s="271"/>
      <c r="M267" s="271"/>
      <c r="N267" s="272"/>
      <c r="O267" s="268" t="s">
        <v>43</v>
      </c>
      <c r="P267" s="269"/>
      <c r="Q267" s="269"/>
      <c r="R267" s="269"/>
      <c r="S267" s="269"/>
      <c r="T267" s="269"/>
      <c r="U267" s="270"/>
      <c r="V267" s="43" t="s">
        <v>42</v>
      </c>
      <c r="W267" s="44">
        <f>IFERROR(SUM(W265:W266),"0")</f>
        <v>0</v>
      </c>
      <c r="X267" s="44">
        <f>IFERROR(SUM(X265:X266),"0")</f>
        <v>0</v>
      </c>
      <c r="Y267" s="44">
        <f>IFERROR(IF(Y265="",0,Y265),"0")+IFERROR(IF(Y266="",0,Y266),"0")</f>
        <v>0</v>
      </c>
      <c r="Z267" s="68"/>
      <c r="AA267" s="68"/>
    </row>
    <row r="268" spans="1:54" x14ac:dyDescent="0.2">
      <c r="A268" s="271"/>
      <c r="B268" s="271"/>
      <c r="C268" s="271"/>
      <c r="D268" s="271"/>
      <c r="E268" s="271"/>
      <c r="F268" s="271"/>
      <c r="G268" s="271"/>
      <c r="H268" s="271"/>
      <c r="I268" s="271"/>
      <c r="J268" s="271"/>
      <c r="K268" s="271"/>
      <c r="L268" s="271"/>
      <c r="M268" s="271"/>
      <c r="N268" s="272"/>
      <c r="O268" s="268" t="s">
        <v>43</v>
      </c>
      <c r="P268" s="269"/>
      <c r="Q268" s="269"/>
      <c r="R268" s="269"/>
      <c r="S268" s="269"/>
      <c r="T268" s="269"/>
      <c r="U268" s="270"/>
      <c r="V268" s="43" t="s">
        <v>0</v>
      </c>
      <c r="W268" s="44">
        <f>IFERROR(SUMPRODUCT(W265:W266*H265:H266),"0")</f>
        <v>0</v>
      </c>
      <c r="X268" s="44">
        <f>IFERROR(SUMPRODUCT(X265:X266*H265:H266),"0")</f>
        <v>0</v>
      </c>
      <c r="Y268" s="43"/>
      <c r="Z268" s="68"/>
      <c r="AA268" s="68"/>
    </row>
    <row r="269" spans="1:54" ht="14.25" customHeight="1" x14ac:dyDescent="0.25">
      <c r="A269" s="263" t="s">
        <v>170</v>
      </c>
      <c r="B269" s="263"/>
      <c r="C269" s="263"/>
      <c r="D269" s="263"/>
      <c r="E269" s="263"/>
      <c r="F269" s="263"/>
      <c r="G269" s="263"/>
      <c r="H269" s="263"/>
      <c r="I269" s="263"/>
      <c r="J269" s="263"/>
      <c r="K269" s="263"/>
      <c r="L269" s="263"/>
      <c r="M269" s="263"/>
      <c r="N269" s="263"/>
      <c r="O269" s="263"/>
      <c r="P269" s="263"/>
      <c r="Q269" s="263"/>
      <c r="R269" s="263"/>
      <c r="S269" s="263"/>
      <c r="T269" s="263"/>
      <c r="U269" s="263"/>
      <c r="V269" s="263"/>
      <c r="W269" s="263"/>
      <c r="X269" s="263"/>
      <c r="Y269" s="263"/>
      <c r="Z269" s="67"/>
      <c r="AA269" s="67"/>
    </row>
    <row r="270" spans="1:54" ht="27" customHeight="1" x14ac:dyDescent="0.25">
      <c r="A270" s="64" t="s">
        <v>343</v>
      </c>
      <c r="B270" s="64" t="s">
        <v>344</v>
      </c>
      <c r="C270" s="37">
        <v>4301136028</v>
      </c>
      <c r="D270" s="264">
        <v>4640242180304</v>
      </c>
      <c r="E270" s="264"/>
      <c r="F270" s="63">
        <v>2.7</v>
      </c>
      <c r="G270" s="38">
        <v>1</v>
      </c>
      <c r="H270" s="63">
        <v>2.7</v>
      </c>
      <c r="I270" s="63">
        <v>2.8906000000000001</v>
      </c>
      <c r="J270" s="38">
        <v>126</v>
      </c>
      <c r="K270" s="38" t="s">
        <v>93</v>
      </c>
      <c r="L270" s="39" t="s">
        <v>86</v>
      </c>
      <c r="M270" s="39"/>
      <c r="N270" s="38">
        <v>180</v>
      </c>
      <c r="O270" s="365" t="s">
        <v>345</v>
      </c>
      <c r="P270" s="266"/>
      <c r="Q270" s="266"/>
      <c r="R270" s="266"/>
      <c r="S270" s="267"/>
      <c r="T270" s="40" t="s">
        <v>49</v>
      </c>
      <c r="U270" s="40" t="s">
        <v>49</v>
      </c>
      <c r="V270" s="41" t="s">
        <v>42</v>
      </c>
      <c r="W270" s="59">
        <v>0</v>
      </c>
      <c r="X270" s="56">
        <f>IFERROR(IF(W270="","",W270),"")</f>
        <v>0</v>
      </c>
      <c r="Y270" s="42">
        <f>IFERROR(IF(W270="","",W270*0.00936),"")</f>
        <v>0</v>
      </c>
      <c r="Z270" s="69" t="s">
        <v>49</v>
      </c>
      <c r="AA270" s="70" t="s">
        <v>49</v>
      </c>
      <c r="AE270" s="74"/>
      <c r="BB270" s="177" t="s">
        <v>92</v>
      </c>
    </row>
    <row r="271" spans="1:54" ht="37.5" customHeight="1" x14ac:dyDescent="0.25">
      <c r="A271" s="64" t="s">
        <v>346</v>
      </c>
      <c r="B271" s="64" t="s">
        <v>347</v>
      </c>
      <c r="C271" s="37">
        <v>4301136027</v>
      </c>
      <c r="D271" s="264">
        <v>4640242180298</v>
      </c>
      <c r="E271" s="264"/>
      <c r="F271" s="63">
        <v>2.7</v>
      </c>
      <c r="G271" s="38">
        <v>1</v>
      </c>
      <c r="H271" s="63">
        <v>2.7</v>
      </c>
      <c r="I271" s="63">
        <v>2.8919999999999999</v>
      </c>
      <c r="J271" s="38">
        <v>126</v>
      </c>
      <c r="K271" s="38" t="s">
        <v>93</v>
      </c>
      <c r="L271" s="39" t="s">
        <v>86</v>
      </c>
      <c r="M271" s="39"/>
      <c r="N271" s="38">
        <v>180</v>
      </c>
      <c r="O271" s="36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66"/>
      <c r="Q271" s="266"/>
      <c r="R271" s="266"/>
      <c r="S271" s="267"/>
      <c r="T271" s="40" t="s">
        <v>49</v>
      </c>
      <c r="U271" s="40" t="s">
        <v>49</v>
      </c>
      <c r="V271" s="41" t="s">
        <v>42</v>
      </c>
      <c r="W271" s="59">
        <v>0</v>
      </c>
      <c r="X271" s="56">
        <f>IFERROR(IF(W271="","",W271),"")</f>
        <v>0</v>
      </c>
      <c r="Y271" s="42">
        <f>IFERROR(IF(W271="","",W271*0.00936),"")</f>
        <v>0</v>
      </c>
      <c r="Z271" s="69" t="s">
        <v>49</v>
      </c>
      <c r="AA271" s="70" t="s">
        <v>49</v>
      </c>
      <c r="AE271" s="74"/>
      <c r="BB271" s="178" t="s">
        <v>92</v>
      </c>
    </row>
    <row r="272" spans="1:54" ht="27" customHeight="1" x14ac:dyDescent="0.25">
      <c r="A272" s="64" t="s">
        <v>348</v>
      </c>
      <c r="B272" s="64" t="s">
        <v>349</v>
      </c>
      <c r="C272" s="37">
        <v>4301136026</v>
      </c>
      <c r="D272" s="264">
        <v>4640242180236</v>
      </c>
      <c r="E272" s="264"/>
      <c r="F272" s="63">
        <v>5</v>
      </c>
      <c r="G272" s="38">
        <v>1</v>
      </c>
      <c r="H272" s="63">
        <v>5</v>
      </c>
      <c r="I272" s="63">
        <v>5.2350000000000003</v>
      </c>
      <c r="J272" s="38">
        <v>84</v>
      </c>
      <c r="K272" s="38" t="s">
        <v>87</v>
      </c>
      <c r="L272" s="39" t="s">
        <v>86</v>
      </c>
      <c r="M272" s="39"/>
      <c r="N272" s="38">
        <v>180</v>
      </c>
      <c r="O272" s="367" t="s">
        <v>350</v>
      </c>
      <c r="P272" s="266"/>
      <c r="Q272" s="266"/>
      <c r="R272" s="266"/>
      <c r="S272" s="267"/>
      <c r="T272" s="40" t="s">
        <v>49</v>
      </c>
      <c r="U272" s="40" t="s">
        <v>49</v>
      </c>
      <c r="V272" s="41" t="s">
        <v>42</v>
      </c>
      <c r="W272" s="59">
        <v>0</v>
      </c>
      <c r="X272" s="56">
        <f>IFERROR(IF(W272="","",W272),"")</f>
        <v>0</v>
      </c>
      <c r="Y272" s="42">
        <f>IFERROR(IF(W272="","",W272*0.0155),"")</f>
        <v>0</v>
      </c>
      <c r="Z272" s="69" t="s">
        <v>49</v>
      </c>
      <c r="AA272" s="70" t="s">
        <v>49</v>
      </c>
      <c r="AE272" s="74"/>
      <c r="BB272" s="179" t="s">
        <v>92</v>
      </c>
    </row>
    <row r="273" spans="1:54" ht="27" customHeight="1" x14ac:dyDescent="0.25">
      <c r="A273" s="64" t="s">
        <v>351</v>
      </c>
      <c r="B273" s="64" t="s">
        <v>352</v>
      </c>
      <c r="C273" s="37">
        <v>4301136029</v>
      </c>
      <c r="D273" s="264">
        <v>4640242180410</v>
      </c>
      <c r="E273" s="264"/>
      <c r="F273" s="63">
        <v>2.2400000000000002</v>
      </c>
      <c r="G273" s="38">
        <v>1</v>
      </c>
      <c r="H273" s="63">
        <v>2.2400000000000002</v>
      </c>
      <c r="I273" s="63">
        <v>2.4319999999999999</v>
      </c>
      <c r="J273" s="38">
        <v>126</v>
      </c>
      <c r="K273" s="38" t="s">
        <v>93</v>
      </c>
      <c r="L273" s="39" t="s">
        <v>86</v>
      </c>
      <c r="M273" s="39"/>
      <c r="N273" s="38">
        <v>180</v>
      </c>
      <c r="O273" s="36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66"/>
      <c r="Q273" s="266"/>
      <c r="R273" s="266"/>
      <c r="S273" s="267"/>
      <c r="T273" s="40" t="s">
        <v>49</v>
      </c>
      <c r="U273" s="40" t="s">
        <v>49</v>
      </c>
      <c r="V273" s="41" t="s">
        <v>42</v>
      </c>
      <c r="W273" s="59">
        <v>0</v>
      </c>
      <c r="X273" s="56">
        <f>IFERROR(IF(W273="","",W273),"")</f>
        <v>0</v>
      </c>
      <c r="Y273" s="42">
        <f>IFERROR(IF(W273="","",W273*0.00936),"")</f>
        <v>0</v>
      </c>
      <c r="Z273" s="69" t="s">
        <v>49</v>
      </c>
      <c r="AA273" s="70" t="s">
        <v>49</v>
      </c>
      <c r="AE273" s="74"/>
      <c r="BB273" s="180" t="s">
        <v>92</v>
      </c>
    </row>
    <row r="274" spans="1:54" x14ac:dyDescent="0.2">
      <c r="A274" s="271"/>
      <c r="B274" s="271"/>
      <c r="C274" s="271"/>
      <c r="D274" s="271"/>
      <c r="E274" s="271"/>
      <c r="F274" s="271"/>
      <c r="G274" s="271"/>
      <c r="H274" s="271"/>
      <c r="I274" s="271"/>
      <c r="J274" s="271"/>
      <c r="K274" s="271"/>
      <c r="L274" s="271"/>
      <c r="M274" s="271"/>
      <c r="N274" s="272"/>
      <c r="O274" s="268" t="s">
        <v>43</v>
      </c>
      <c r="P274" s="269"/>
      <c r="Q274" s="269"/>
      <c r="R274" s="269"/>
      <c r="S274" s="269"/>
      <c r="T274" s="269"/>
      <c r="U274" s="270"/>
      <c r="V274" s="43" t="s">
        <v>42</v>
      </c>
      <c r="W274" s="44">
        <f>IFERROR(SUM(W270:W273),"0")</f>
        <v>0</v>
      </c>
      <c r="X274" s="44">
        <f>IFERROR(SUM(X270:X273),"0")</f>
        <v>0</v>
      </c>
      <c r="Y274" s="44">
        <f>IFERROR(IF(Y270="",0,Y270),"0")+IFERROR(IF(Y271="",0,Y271),"0")+IFERROR(IF(Y272="",0,Y272),"0")+IFERROR(IF(Y273="",0,Y273),"0")</f>
        <v>0</v>
      </c>
      <c r="Z274" s="68"/>
      <c r="AA274" s="68"/>
    </row>
    <row r="275" spans="1:54" x14ac:dyDescent="0.2">
      <c r="A275" s="271"/>
      <c r="B275" s="271"/>
      <c r="C275" s="271"/>
      <c r="D275" s="271"/>
      <c r="E275" s="271"/>
      <c r="F275" s="271"/>
      <c r="G275" s="271"/>
      <c r="H275" s="271"/>
      <c r="I275" s="271"/>
      <c r="J275" s="271"/>
      <c r="K275" s="271"/>
      <c r="L275" s="271"/>
      <c r="M275" s="271"/>
      <c r="N275" s="272"/>
      <c r="O275" s="268" t="s">
        <v>43</v>
      </c>
      <c r="P275" s="269"/>
      <c r="Q275" s="269"/>
      <c r="R275" s="269"/>
      <c r="S275" s="269"/>
      <c r="T275" s="269"/>
      <c r="U275" s="270"/>
      <c r="V275" s="43" t="s">
        <v>0</v>
      </c>
      <c r="W275" s="44">
        <f>IFERROR(SUMPRODUCT(W270:W273*H270:H273),"0")</f>
        <v>0</v>
      </c>
      <c r="X275" s="44">
        <f>IFERROR(SUMPRODUCT(X270:X273*H270:H273),"0")</f>
        <v>0</v>
      </c>
      <c r="Y275" s="43"/>
      <c r="Z275" s="68"/>
      <c r="AA275" s="68"/>
    </row>
    <row r="276" spans="1:54" ht="14.25" customHeight="1" x14ac:dyDescent="0.25">
      <c r="A276" s="263" t="s">
        <v>146</v>
      </c>
      <c r="B276" s="263"/>
      <c r="C276" s="263"/>
      <c r="D276" s="263"/>
      <c r="E276" s="263"/>
      <c r="F276" s="263"/>
      <c r="G276" s="263"/>
      <c r="H276" s="263"/>
      <c r="I276" s="263"/>
      <c r="J276" s="263"/>
      <c r="K276" s="263"/>
      <c r="L276" s="263"/>
      <c r="M276" s="263"/>
      <c r="N276" s="263"/>
      <c r="O276" s="263"/>
      <c r="P276" s="263"/>
      <c r="Q276" s="263"/>
      <c r="R276" s="263"/>
      <c r="S276" s="263"/>
      <c r="T276" s="263"/>
      <c r="U276" s="263"/>
      <c r="V276" s="263"/>
      <c r="W276" s="263"/>
      <c r="X276" s="263"/>
      <c r="Y276" s="263"/>
      <c r="Z276" s="67"/>
      <c r="AA276" s="67"/>
    </row>
    <row r="277" spans="1:54" ht="27" customHeight="1" x14ac:dyDescent="0.25">
      <c r="A277" s="64" t="s">
        <v>353</v>
      </c>
      <c r="B277" s="64" t="s">
        <v>354</v>
      </c>
      <c r="C277" s="37">
        <v>4301135191</v>
      </c>
      <c r="D277" s="264">
        <v>4640242180373</v>
      </c>
      <c r="E277" s="264"/>
      <c r="F277" s="63">
        <v>3</v>
      </c>
      <c r="G277" s="38">
        <v>1</v>
      </c>
      <c r="H277" s="63">
        <v>3</v>
      </c>
      <c r="I277" s="63">
        <v>3.1920000000000002</v>
      </c>
      <c r="J277" s="38">
        <v>126</v>
      </c>
      <c r="K277" s="38" t="s">
        <v>93</v>
      </c>
      <c r="L277" s="39" t="s">
        <v>86</v>
      </c>
      <c r="M277" s="39"/>
      <c r="N277" s="38">
        <v>180</v>
      </c>
      <c r="O277" s="369" t="s">
        <v>355</v>
      </c>
      <c r="P277" s="266"/>
      <c r="Q277" s="266"/>
      <c r="R277" s="266"/>
      <c r="S277" s="267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ref="X277:X296" si="6">IFERROR(IF(W277="","",W277),"")</f>
        <v>0</v>
      </c>
      <c r="Y277" s="42">
        <f t="shared" ref="Y277:Y282" si="7">IFERROR(IF(W277="","",W277*0.00936),"")</f>
        <v>0</v>
      </c>
      <c r="Z277" s="69" t="s">
        <v>49</v>
      </c>
      <c r="AA277" s="70" t="s">
        <v>49</v>
      </c>
      <c r="AE277" s="74"/>
      <c r="BB277" s="181" t="s">
        <v>92</v>
      </c>
    </row>
    <row r="278" spans="1:54" ht="27" customHeight="1" x14ac:dyDescent="0.25">
      <c r="A278" s="64" t="s">
        <v>356</v>
      </c>
      <c r="B278" s="64" t="s">
        <v>357</v>
      </c>
      <c r="C278" s="37">
        <v>4301135195</v>
      </c>
      <c r="D278" s="264">
        <v>4640242180366</v>
      </c>
      <c r="E278" s="264"/>
      <c r="F278" s="63">
        <v>3.7</v>
      </c>
      <c r="G278" s="38">
        <v>1</v>
      </c>
      <c r="H278" s="63">
        <v>3.7</v>
      </c>
      <c r="I278" s="63">
        <v>3.8919999999999999</v>
      </c>
      <c r="J278" s="38">
        <v>126</v>
      </c>
      <c r="K278" s="38" t="s">
        <v>93</v>
      </c>
      <c r="L278" s="39" t="s">
        <v>86</v>
      </c>
      <c r="M278" s="39"/>
      <c r="N278" s="38">
        <v>180</v>
      </c>
      <c r="O278" s="370" t="s">
        <v>358</v>
      </c>
      <c r="P278" s="266"/>
      <c r="Q278" s="266"/>
      <c r="R278" s="266"/>
      <c r="S278" s="267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6"/>
        <v>0</v>
      </c>
      <c r="Y278" s="42">
        <f t="shared" si="7"/>
        <v>0</v>
      </c>
      <c r="Z278" s="69" t="s">
        <v>49</v>
      </c>
      <c r="AA278" s="70" t="s">
        <v>49</v>
      </c>
      <c r="AE278" s="74"/>
      <c r="BB278" s="182" t="s">
        <v>92</v>
      </c>
    </row>
    <row r="279" spans="1:54" ht="27" customHeight="1" x14ac:dyDescent="0.25">
      <c r="A279" s="64" t="s">
        <v>359</v>
      </c>
      <c r="B279" s="64" t="s">
        <v>360</v>
      </c>
      <c r="C279" s="37">
        <v>4301135188</v>
      </c>
      <c r="D279" s="264">
        <v>4640242180335</v>
      </c>
      <c r="E279" s="264"/>
      <c r="F279" s="63">
        <v>3.7</v>
      </c>
      <c r="G279" s="38">
        <v>1</v>
      </c>
      <c r="H279" s="63">
        <v>3.7</v>
      </c>
      <c r="I279" s="63">
        <v>3.8919999999999999</v>
      </c>
      <c r="J279" s="38">
        <v>126</v>
      </c>
      <c r="K279" s="38" t="s">
        <v>93</v>
      </c>
      <c r="L279" s="39" t="s">
        <v>86</v>
      </c>
      <c r="M279" s="39"/>
      <c r="N279" s="38">
        <v>180</v>
      </c>
      <c r="O279" s="371" t="s">
        <v>361</v>
      </c>
      <c r="P279" s="266"/>
      <c r="Q279" s="266"/>
      <c r="R279" s="266"/>
      <c r="S279" s="267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6"/>
        <v>0</v>
      </c>
      <c r="Y279" s="42">
        <f t="shared" si="7"/>
        <v>0</v>
      </c>
      <c r="Z279" s="69" t="s">
        <v>49</v>
      </c>
      <c r="AA279" s="70" t="s">
        <v>49</v>
      </c>
      <c r="AE279" s="74"/>
      <c r="BB279" s="183" t="s">
        <v>92</v>
      </c>
    </row>
    <row r="280" spans="1:54" ht="37.5" customHeight="1" x14ac:dyDescent="0.25">
      <c r="A280" s="64" t="s">
        <v>362</v>
      </c>
      <c r="B280" s="64" t="s">
        <v>363</v>
      </c>
      <c r="C280" s="37">
        <v>4301135189</v>
      </c>
      <c r="D280" s="264">
        <v>4640242180342</v>
      </c>
      <c r="E280" s="264"/>
      <c r="F280" s="63">
        <v>3.7</v>
      </c>
      <c r="G280" s="38">
        <v>1</v>
      </c>
      <c r="H280" s="63">
        <v>3.7</v>
      </c>
      <c r="I280" s="63">
        <v>3.8919999999999999</v>
      </c>
      <c r="J280" s="38">
        <v>126</v>
      </c>
      <c r="K280" s="38" t="s">
        <v>93</v>
      </c>
      <c r="L280" s="39" t="s">
        <v>86</v>
      </c>
      <c r="M280" s="39"/>
      <c r="N280" s="38">
        <v>180</v>
      </c>
      <c r="O280" s="37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66"/>
      <c r="Q280" s="266"/>
      <c r="R280" s="266"/>
      <c r="S280" s="267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6"/>
        <v>0</v>
      </c>
      <c r="Y280" s="42">
        <f t="shared" si="7"/>
        <v>0</v>
      </c>
      <c r="Z280" s="69" t="s">
        <v>49</v>
      </c>
      <c r="AA280" s="70" t="s">
        <v>49</v>
      </c>
      <c r="AE280" s="74"/>
      <c r="BB280" s="184" t="s">
        <v>92</v>
      </c>
    </row>
    <row r="281" spans="1:54" ht="37.5" customHeight="1" x14ac:dyDescent="0.25">
      <c r="A281" s="64" t="s">
        <v>364</v>
      </c>
      <c r="B281" s="64" t="s">
        <v>365</v>
      </c>
      <c r="C281" s="37">
        <v>4301135190</v>
      </c>
      <c r="D281" s="264">
        <v>4640242180359</v>
      </c>
      <c r="E281" s="264"/>
      <c r="F281" s="63">
        <v>3.7</v>
      </c>
      <c r="G281" s="38">
        <v>1</v>
      </c>
      <c r="H281" s="63">
        <v>3.7</v>
      </c>
      <c r="I281" s="63">
        <v>3.8919999999999999</v>
      </c>
      <c r="J281" s="38">
        <v>126</v>
      </c>
      <c r="K281" s="38" t="s">
        <v>93</v>
      </c>
      <c r="L281" s="39" t="s">
        <v>86</v>
      </c>
      <c r="M281" s="39"/>
      <c r="N281" s="38">
        <v>180</v>
      </c>
      <c r="O281" s="373" t="s">
        <v>366</v>
      </c>
      <c r="P281" s="266"/>
      <c r="Q281" s="266"/>
      <c r="R281" s="266"/>
      <c r="S281" s="267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6"/>
        <v>0</v>
      </c>
      <c r="Y281" s="42">
        <f t="shared" si="7"/>
        <v>0</v>
      </c>
      <c r="Z281" s="69" t="s">
        <v>49</v>
      </c>
      <c r="AA281" s="70" t="s">
        <v>49</v>
      </c>
      <c r="AE281" s="74"/>
      <c r="BB281" s="185" t="s">
        <v>92</v>
      </c>
    </row>
    <row r="282" spans="1:54" ht="37.5" customHeight="1" x14ac:dyDescent="0.25">
      <c r="A282" s="64" t="s">
        <v>367</v>
      </c>
      <c r="B282" s="64" t="s">
        <v>368</v>
      </c>
      <c r="C282" s="37">
        <v>4301135187</v>
      </c>
      <c r="D282" s="264">
        <v>4640242180328</v>
      </c>
      <c r="E282" s="264"/>
      <c r="F282" s="63">
        <v>3.5</v>
      </c>
      <c r="G282" s="38">
        <v>1</v>
      </c>
      <c r="H282" s="63">
        <v>3.5</v>
      </c>
      <c r="I282" s="63">
        <v>3.6920000000000002</v>
      </c>
      <c r="J282" s="38">
        <v>126</v>
      </c>
      <c r="K282" s="38" t="s">
        <v>93</v>
      </c>
      <c r="L282" s="39" t="s">
        <v>86</v>
      </c>
      <c r="M282" s="39"/>
      <c r="N282" s="38">
        <v>180</v>
      </c>
      <c r="O282" s="374" t="s">
        <v>369</v>
      </c>
      <c r="P282" s="266"/>
      <c r="Q282" s="266"/>
      <c r="R282" s="266"/>
      <c r="S282" s="267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6"/>
        <v>0</v>
      </c>
      <c r="Y282" s="42">
        <f t="shared" si="7"/>
        <v>0</v>
      </c>
      <c r="Z282" s="69" t="s">
        <v>49</v>
      </c>
      <c r="AA282" s="70" t="s">
        <v>49</v>
      </c>
      <c r="AE282" s="74"/>
      <c r="BB282" s="186" t="s">
        <v>92</v>
      </c>
    </row>
    <row r="283" spans="1:54" ht="27" customHeight="1" x14ac:dyDescent="0.25">
      <c r="A283" s="64" t="s">
        <v>370</v>
      </c>
      <c r="B283" s="64" t="s">
        <v>371</v>
      </c>
      <c r="C283" s="37">
        <v>4301135186</v>
      </c>
      <c r="D283" s="264">
        <v>4640242180311</v>
      </c>
      <c r="E283" s="264"/>
      <c r="F283" s="63">
        <v>5.5</v>
      </c>
      <c r="G283" s="38">
        <v>1</v>
      </c>
      <c r="H283" s="63">
        <v>5.5</v>
      </c>
      <c r="I283" s="63">
        <v>5.7350000000000003</v>
      </c>
      <c r="J283" s="38">
        <v>84</v>
      </c>
      <c r="K283" s="38" t="s">
        <v>87</v>
      </c>
      <c r="L283" s="39" t="s">
        <v>86</v>
      </c>
      <c r="M283" s="39"/>
      <c r="N283" s="38">
        <v>180</v>
      </c>
      <c r="O283" s="375" t="s">
        <v>372</v>
      </c>
      <c r="P283" s="266"/>
      <c r="Q283" s="266"/>
      <c r="R283" s="266"/>
      <c r="S283" s="267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6"/>
        <v>0</v>
      </c>
      <c r="Y283" s="42">
        <f>IFERROR(IF(W283="","",W283*0.0155),"")</f>
        <v>0</v>
      </c>
      <c r="Z283" s="69" t="s">
        <v>49</v>
      </c>
      <c r="AA283" s="70" t="s">
        <v>49</v>
      </c>
      <c r="AE283" s="74"/>
      <c r="BB283" s="187" t="s">
        <v>92</v>
      </c>
    </row>
    <row r="284" spans="1:54" ht="27" customHeight="1" x14ac:dyDescent="0.25">
      <c r="A284" s="64" t="s">
        <v>373</v>
      </c>
      <c r="B284" s="64" t="s">
        <v>374</v>
      </c>
      <c r="C284" s="37">
        <v>4301135194</v>
      </c>
      <c r="D284" s="264">
        <v>4640242180380</v>
      </c>
      <c r="E284" s="264"/>
      <c r="F284" s="63">
        <v>1.8</v>
      </c>
      <c r="G284" s="38">
        <v>1</v>
      </c>
      <c r="H284" s="63">
        <v>1.8</v>
      </c>
      <c r="I284" s="63">
        <v>1.9119999999999999</v>
      </c>
      <c r="J284" s="38">
        <v>234</v>
      </c>
      <c r="K284" s="38" t="s">
        <v>142</v>
      </c>
      <c r="L284" s="39" t="s">
        <v>86</v>
      </c>
      <c r="M284" s="39"/>
      <c r="N284" s="38">
        <v>180</v>
      </c>
      <c r="O284" s="376" t="s">
        <v>375</v>
      </c>
      <c r="P284" s="266"/>
      <c r="Q284" s="266"/>
      <c r="R284" s="266"/>
      <c r="S284" s="267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6"/>
        <v>0</v>
      </c>
      <c r="Y284" s="42">
        <f>IFERROR(IF(W284="","",W284*0.00502),"")</f>
        <v>0</v>
      </c>
      <c r="Z284" s="69" t="s">
        <v>49</v>
      </c>
      <c r="AA284" s="70" t="s">
        <v>49</v>
      </c>
      <c r="AE284" s="74"/>
      <c r="BB284" s="188" t="s">
        <v>92</v>
      </c>
    </row>
    <row r="285" spans="1:54" ht="27" customHeight="1" x14ac:dyDescent="0.25">
      <c r="A285" s="64" t="s">
        <v>376</v>
      </c>
      <c r="B285" s="64" t="s">
        <v>377</v>
      </c>
      <c r="C285" s="37">
        <v>4301135192</v>
      </c>
      <c r="D285" s="264">
        <v>4640242180380</v>
      </c>
      <c r="E285" s="264"/>
      <c r="F285" s="63">
        <v>3.7</v>
      </c>
      <c r="G285" s="38">
        <v>1</v>
      </c>
      <c r="H285" s="63">
        <v>3.7</v>
      </c>
      <c r="I285" s="63">
        <v>3.8919999999999999</v>
      </c>
      <c r="J285" s="38">
        <v>126</v>
      </c>
      <c r="K285" s="38" t="s">
        <v>93</v>
      </c>
      <c r="L285" s="39" t="s">
        <v>86</v>
      </c>
      <c r="M285" s="39"/>
      <c r="N285" s="38">
        <v>180</v>
      </c>
      <c r="O285" s="377" t="s">
        <v>378</v>
      </c>
      <c r="P285" s="266"/>
      <c r="Q285" s="266"/>
      <c r="R285" s="266"/>
      <c r="S285" s="267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6"/>
        <v>0</v>
      </c>
      <c r="Y285" s="42">
        <f>IFERROR(IF(W285="","",W285*0.00936),"")</f>
        <v>0</v>
      </c>
      <c r="Z285" s="69" t="s">
        <v>49</v>
      </c>
      <c r="AA285" s="70" t="s">
        <v>49</v>
      </c>
      <c r="AE285" s="74"/>
      <c r="BB285" s="189" t="s">
        <v>92</v>
      </c>
    </row>
    <row r="286" spans="1:54" ht="27" customHeight="1" x14ac:dyDescent="0.25">
      <c r="A286" s="64" t="s">
        <v>379</v>
      </c>
      <c r="B286" s="64" t="s">
        <v>380</v>
      </c>
      <c r="C286" s="37">
        <v>4301135193</v>
      </c>
      <c r="D286" s="264">
        <v>4640242180403</v>
      </c>
      <c r="E286" s="264"/>
      <c r="F286" s="63">
        <v>3</v>
      </c>
      <c r="G286" s="38">
        <v>1</v>
      </c>
      <c r="H286" s="63">
        <v>3</v>
      </c>
      <c r="I286" s="63">
        <v>3.1920000000000002</v>
      </c>
      <c r="J286" s="38">
        <v>126</v>
      </c>
      <c r="K286" s="38" t="s">
        <v>93</v>
      </c>
      <c r="L286" s="39" t="s">
        <v>86</v>
      </c>
      <c r="M286" s="39"/>
      <c r="N286" s="38">
        <v>180</v>
      </c>
      <c r="O286" s="378" t="s">
        <v>381</v>
      </c>
      <c r="P286" s="266"/>
      <c r="Q286" s="266"/>
      <c r="R286" s="266"/>
      <c r="S286" s="267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6"/>
        <v>0</v>
      </c>
      <c r="Y286" s="42">
        <f>IFERROR(IF(W286="","",W286*0.00936),"")</f>
        <v>0</v>
      </c>
      <c r="Z286" s="69" t="s">
        <v>49</v>
      </c>
      <c r="AA286" s="70" t="s">
        <v>49</v>
      </c>
      <c r="AE286" s="74"/>
      <c r="BB286" s="190" t="s">
        <v>92</v>
      </c>
    </row>
    <row r="287" spans="1:54" ht="27" customHeight="1" x14ac:dyDescent="0.25">
      <c r="A287" s="64" t="s">
        <v>382</v>
      </c>
      <c r="B287" s="64" t="s">
        <v>383</v>
      </c>
      <c r="C287" s="37">
        <v>4301135304</v>
      </c>
      <c r="D287" s="264">
        <v>4640242181240</v>
      </c>
      <c r="E287" s="264"/>
      <c r="F287" s="63">
        <v>0.3</v>
      </c>
      <c r="G287" s="38">
        <v>9</v>
      </c>
      <c r="H287" s="63">
        <v>2.7</v>
      </c>
      <c r="I287" s="63">
        <v>2.8</v>
      </c>
      <c r="J287" s="38">
        <v>234</v>
      </c>
      <c r="K287" s="38" t="s">
        <v>142</v>
      </c>
      <c r="L287" s="39" t="s">
        <v>86</v>
      </c>
      <c r="M287" s="39"/>
      <c r="N287" s="38">
        <v>180</v>
      </c>
      <c r="O287" s="379" t="s">
        <v>384</v>
      </c>
      <c r="P287" s="266"/>
      <c r="Q287" s="266"/>
      <c r="R287" s="266"/>
      <c r="S287" s="267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6"/>
        <v>0</v>
      </c>
      <c r="Y287" s="42">
        <f t="shared" ref="Y287:Y293" si="8">IFERROR(IF(W287="","",W287*0.00502),"")</f>
        <v>0</v>
      </c>
      <c r="Z287" s="69" t="s">
        <v>49</v>
      </c>
      <c r="AA287" s="70" t="s">
        <v>49</v>
      </c>
      <c r="AE287" s="74"/>
      <c r="BB287" s="191" t="s">
        <v>92</v>
      </c>
    </row>
    <row r="288" spans="1:54" ht="27" customHeight="1" x14ac:dyDescent="0.25">
      <c r="A288" s="64" t="s">
        <v>385</v>
      </c>
      <c r="B288" s="64" t="s">
        <v>386</v>
      </c>
      <c r="C288" s="37">
        <v>4301135310</v>
      </c>
      <c r="D288" s="264">
        <v>4640242181318</v>
      </c>
      <c r="E288" s="264"/>
      <c r="F288" s="63">
        <v>0.3</v>
      </c>
      <c r="G288" s="38">
        <v>9</v>
      </c>
      <c r="H288" s="63">
        <v>2.7</v>
      </c>
      <c r="I288" s="63">
        <v>2.9079999999999999</v>
      </c>
      <c r="J288" s="38">
        <v>234</v>
      </c>
      <c r="K288" s="38" t="s">
        <v>142</v>
      </c>
      <c r="L288" s="39" t="s">
        <v>86</v>
      </c>
      <c r="M288" s="39"/>
      <c r="N288" s="38">
        <v>180</v>
      </c>
      <c r="O288" s="380" t="s">
        <v>387</v>
      </c>
      <c r="P288" s="266"/>
      <c r="Q288" s="266"/>
      <c r="R288" s="266"/>
      <c r="S288" s="267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6"/>
        <v>0</v>
      </c>
      <c r="Y288" s="42">
        <f t="shared" si="8"/>
        <v>0</v>
      </c>
      <c r="Z288" s="69" t="s">
        <v>49</v>
      </c>
      <c r="AA288" s="70" t="s">
        <v>49</v>
      </c>
      <c r="AE288" s="74"/>
      <c r="BB288" s="192" t="s">
        <v>92</v>
      </c>
    </row>
    <row r="289" spans="1:54" ht="27" customHeight="1" x14ac:dyDescent="0.25">
      <c r="A289" s="64" t="s">
        <v>388</v>
      </c>
      <c r="B289" s="64" t="s">
        <v>389</v>
      </c>
      <c r="C289" s="37">
        <v>4301135306</v>
      </c>
      <c r="D289" s="264">
        <v>4640242181578</v>
      </c>
      <c r="E289" s="264"/>
      <c r="F289" s="63">
        <v>0.3</v>
      </c>
      <c r="G289" s="38">
        <v>9</v>
      </c>
      <c r="H289" s="63">
        <v>2.7</v>
      </c>
      <c r="I289" s="63">
        <v>2.8450000000000002</v>
      </c>
      <c r="J289" s="38">
        <v>234</v>
      </c>
      <c r="K289" s="38" t="s">
        <v>142</v>
      </c>
      <c r="L289" s="39" t="s">
        <v>86</v>
      </c>
      <c r="M289" s="39"/>
      <c r="N289" s="38">
        <v>180</v>
      </c>
      <c r="O289" s="381" t="s">
        <v>390</v>
      </c>
      <c r="P289" s="266"/>
      <c r="Q289" s="266"/>
      <c r="R289" s="266"/>
      <c r="S289" s="267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6"/>
        <v>0</v>
      </c>
      <c r="Y289" s="42">
        <f t="shared" si="8"/>
        <v>0</v>
      </c>
      <c r="Z289" s="69" t="s">
        <v>49</v>
      </c>
      <c r="AA289" s="70" t="s">
        <v>49</v>
      </c>
      <c r="AE289" s="74"/>
      <c r="BB289" s="193" t="s">
        <v>92</v>
      </c>
    </row>
    <row r="290" spans="1:54" ht="27" customHeight="1" x14ac:dyDescent="0.25">
      <c r="A290" s="64" t="s">
        <v>391</v>
      </c>
      <c r="B290" s="64" t="s">
        <v>392</v>
      </c>
      <c r="C290" s="37">
        <v>4301135305</v>
      </c>
      <c r="D290" s="264">
        <v>4640242181394</v>
      </c>
      <c r="E290" s="264"/>
      <c r="F290" s="63">
        <v>0.3</v>
      </c>
      <c r="G290" s="38">
        <v>9</v>
      </c>
      <c r="H290" s="63">
        <v>2.7</v>
      </c>
      <c r="I290" s="63">
        <v>2.8450000000000002</v>
      </c>
      <c r="J290" s="38">
        <v>234</v>
      </c>
      <c r="K290" s="38" t="s">
        <v>142</v>
      </c>
      <c r="L290" s="39" t="s">
        <v>86</v>
      </c>
      <c r="M290" s="39"/>
      <c r="N290" s="38">
        <v>180</v>
      </c>
      <c r="O290" s="382" t="s">
        <v>393</v>
      </c>
      <c r="P290" s="266"/>
      <c r="Q290" s="266"/>
      <c r="R290" s="266"/>
      <c r="S290" s="267"/>
      <c r="T290" s="40" t="s">
        <v>49</v>
      </c>
      <c r="U290" s="40" t="s">
        <v>49</v>
      </c>
      <c r="V290" s="41" t="s">
        <v>42</v>
      </c>
      <c r="W290" s="59">
        <v>0</v>
      </c>
      <c r="X290" s="56">
        <f t="shared" si="6"/>
        <v>0</v>
      </c>
      <c r="Y290" s="42">
        <f t="shared" si="8"/>
        <v>0</v>
      </c>
      <c r="Z290" s="69" t="s">
        <v>49</v>
      </c>
      <c r="AA290" s="70" t="s">
        <v>49</v>
      </c>
      <c r="AE290" s="74"/>
      <c r="BB290" s="194" t="s">
        <v>92</v>
      </c>
    </row>
    <row r="291" spans="1:54" ht="27" customHeight="1" x14ac:dyDescent="0.25">
      <c r="A291" s="64" t="s">
        <v>394</v>
      </c>
      <c r="B291" s="64" t="s">
        <v>395</v>
      </c>
      <c r="C291" s="37">
        <v>4301135309</v>
      </c>
      <c r="D291" s="264">
        <v>4640242181332</v>
      </c>
      <c r="E291" s="264"/>
      <c r="F291" s="63">
        <v>0.3</v>
      </c>
      <c r="G291" s="38">
        <v>9</v>
      </c>
      <c r="H291" s="63">
        <v>2.7</v>
      </c>
      <c r="I291" s="63">
        <v>2.9079999999999999</v>
      </c>
      <c r="J291" s="38">
        <v>234</v>
      </c>
      <c r="K291" s="38" t="s">
        <v>142</v>
      </c>
      <c r="L291" s="39" t="s">
        <v>86</v>
      </c>
      <c r="M291" s="39"/>
      <c r="N291" s="38">
        <v>180</v>
      </c>
      <c r="O291" s="383" t="s">
        <v>396</v>
      </c>
      <c r="P291" s="266"/>
      <c r="Q291" s="266"/>
      <c r="R291" s="266"/>
      <c r="S291" s="267"/>
      <c r="T291" s="40" t="s">
        <v>49</v>
      </c>
      <c r="U291" s="40" t="s">
        <v>49</v>
      </c>
      <c r="V291" s="41" t="s">
        <v>42</v>
      </c>
      <c r="W291" s="59">
        <v>0</v>
      </c>
      <c r="X291" s="56">
        <f t="shared" si="6"/>
        <v>0</v>
      </c>
      <c r="Y291" s="42">
        <f t="shared" si="8"/>
        <v>0</v>
      </c>
      <c r="Z291" s="69" t="s">
        <v>49</v>
      </c>
      <c r="AA291" s="70" t="s">
        <v>49</v>
      </c>
      <c r="AE291" s="74"/>
      <c r="BB291" s="195" t="s">
        <v>92</v>
      </c>
    </row>
    <row r="292" spans="1:54" ht="27" customHeight="1" x14ac:dyDescent="0.25">
      <c r="A292" s="64" t="s">
        <v>397</v>
      </c>
      <c r="B292" s="64" t="s">
        <v>398</v>
      </c>
      <c r="C292" s="37">
        <v>4301135308</v>
      </c>
      <c r="D292" s="264">
        <v>4640242181349</v>
      </c>
      <c r="E292" s="264"/>
      <c r="F292" s="63">
        <v>0.3</v>
      </c>
      <c r="G292" s="38">
        <v>9</v>
      </c>
      <c r="H292" s="63">
        <v>2.7</v>
      </c>
      <c r="I292" s="63">
        <v>2.9079999999999999</v>
      </c>
      <c r="J292" s="38">
        <v>234</v>
      </c>
      <c r="K292" s="38" t="s">
        <v>142</v>
      </c>
      <c r="L292" s="39" t="s">
        <v>86</v>
      </c>
      <c r="M292" s="39"/>
      <c r="N292" s="38">
        <v>180</v>
      </c>
      <c r="O292" s="384" t="s">
        <v>399</v>
      </c>
      <c r="P292" s="266"/>
      <c r="Q292" s="266"/>
      <c r="R292" s="266"/>
      <c r="S292" s="267"/>
      <c r="T292" s="40" t="s">
        <v>49</v>
      </c>
      <c r="U292" s="40" t="s">
        <v>49</v>
      </c>
      <c r="V292" s="41" t="s">
        <v>42</v>
      </c>
      <c r="W292" s="59">
        <v>0</v>
      </c>
      <c r="X292" s="56">
        <f t="shared" si="6"/>
        <v>0</v>
      </c>
      <c r="Y292" s="42">
        <f t="shared" si="8"/>
        <v>0</v>
      </c>
      <c r="Z292" s="69" t="s">
        <v>49</v>
      </c>
      <c r="AA292" s="70" t="s">
        <v>49</v>
      </c>
      <c r="AE292" s="74"/>
      <c r="BB292" s="196" t="s">
        <v>92</v>
      </c>
    </row>
    <row r="293" spans="1:54" ht="27" customHeight="1" x14ac:dyDescent="0.25">
      <c r="A293" s="64" t="s">
        <v>400</v>
      </c>
      <c r="B293" s="64" t="s">
        <v>401</v>
      </c>
      <c r="C293" s="37">
        <v>4301135307</v>
      </c>
      <c r="D293" s="264">
        <v>4640242181370</v>
      </c>
      <c r="E293" s="264"/>
      <c r="F293" s="63">
        <v>0.3</v>
      </c>
      <c r="G293" s="38">
        <v>9</v>
      </c>
      <c r="H293" s="63">
        <v>2.7</v>
      </c>
      <c r="I293" s="63">
        <v>2.9079999999999999</v>
      </c>
      <c r="J293" s="38">
        <v>234</v>
      </c>
      <c r="K293" s="38" t="s">
        <v>142</v>
      </c>
      <c r="L293" s="39" t="s">
        <v>86</v>
      </c>
      <c r="M293" s="39"/>
      <c r="N293" s="38">
        <v>180</v>
      </c>
      <c r="O293" s="385" t="s">
        <v>402</v>
      </c>
      <c r="P293" s="266"/>
      <c r="Q293" s="266"/>
      <c r="R293" s="266"/>
      <c r="S293" s="267"/>
      <c r="T293" s="40" t="s">
        <v>49</v>
      </c>
      <c r="U293" s="40" t="s">
        <v>49</v>
      </c>
      <c r="V293" s="41" t="s">
        <v>42</v>
      </c>
      <c r="W293" s="59">
        <v>0</v>
      </c>
      <c r="X293" s="56">
        <f t="shared" si="6"/>
        <v>0</v>
      </c>
      <c r="Y293" s="42">
        <f t="shared" si="8"/>
        <v>0</v>
      </c>
      <c r="Z293" s="69" t="s">
        <v>49</v>
      </c>
      <c r="AA293" s="70" t="s">
        <v>49</v>
      </c>
      <c r="AE293" s="74"/>
      <c r="BB293" s="197" t="s">
        <v>92</v>
      </c>
    </row>
    <row r="294" spans="1:54" ht="27" customHeight="1" x14ac:dyDescent="0.25">
      <c r="A294" s="64" t="s">
        <v>403</v>
      </c>
      <c r="B294" s="64" t="s">
        <v>404</v>
      </c>
      <c r="C294" s="37">
        <v>4301135318</v>
      </c>
      <c r="D294" s="264">
        <v>4607111037480</v>
      </c>
      <c r="E294" s="264"/>
      <c r="F294" s="63">
        <v>1</v>
      </c>
      <c r="G294" s="38">
        <v>4</v>
      </c>
      <c r="H294" s="63">
        <v>4</v>
      </c>
      <c r="I294" s="63">
        <v>4.2724000000000002</v>
      </c>
      <c r="J294" s="38">
        <v>84</v>
      </c>
      <c r="K294" s="38" t="s">
        <v>87</v>
      </c>
      <c r="L294" s="39" t="s">
        <v>86</v>
      </c>
      <c r="M294" s="39"/>
      <c r="N294" s="38">
        <v>180</v>
      </c>
      <c r="O294" s="386" t="s">
        <v>405</v>
      </c>
      <c r="P294" s="266"/>
      <c r="Q294" s="266"/>
      <c r="R294" s="266"/>
      <c r="S294" s="267"/>
      <c r="T294" s="40" t="s">
        <v>49</v>
      </c>
      <c r="U294" s="40" t="s">
        <v>49</v>
      </c>
      <c r="V294" s="41" t="s">
        <v>42</v>
      </c>
      <c r="W294" s="59">
        <v>0</v>
      </c>
      <c r="X294" s="56">
        <f t="shared" si="6"/>
        <v>0</v>
      </c>
      <c r="Y294" s="42">
        <f>IFERROR(IF(W294="","",W294*0.0155),"")</f>
        <v>0</v>
      </c>
      <c r="Z294" s="69" t="s">
        <v>49</v>
      </c>
      <c r="AA294" s="70" t="s">
        <v>49</v>
      </c>
      <c r="AE294" s="74"/>
      <c r="BB294" s="198" t="s">
        <v>92</v>
      </c>
    </row>
    <row r="295" spans="1:54" ht="27" customHeight="1" x14ac:dyDescent="0.25">
      <c r="A295" s="64" t="s">
        <v>406</v>
      </c>
      <c r="B295" s="64" t="s">
        <v>407</v>
      </c>
      <c r="C295" s="37">
        <v>4301135319</v>
      </c>
      <c r="D295" s="264">
        <v>4607111037473</v>
      </c>
      <c r="E295" s="264"/>
      <c r="F295" s="63">
        <v>1</v>
      </c>
      <c r="G295" s="38">
        <v>4</v>
      </c>
      <c r="H295" s="63">
        <v>4</v>
      </c>
      <c r="I295" s="63">
        <v>4.2300000000000004</v>
      </c>
      <c r="J295" s="38">
        <v>84</v>
      </c>
      <c r="K295" s="38" t="s">
        <v>87</v>
      </c>
      <c r="L295" s="39" t="s">
        <v>86</v>
      </c>
      <c r="M295" s="39"/>
      <c r="N295" s="38">
        <v>180</v>
      </c>
      <c r="O295" s="387" t="s">
        <v>408</v>
      </c>
      <c r="P295" s="266"/>
      <c r="Q295" s="266"/>
      <c r="R295" s="266"/>
      <c r="S295" s="267"/>
      <c r="T295" s="40" t="s">
        <v>49</v>
      </c>
      <c r="U295" s="40" t="s">
        <v>49</v>
      </c>
      <c r="V295" s="41" t="s">
        <v>42</v>
      </c>
      <c r="W295" s="59">
        <v>0</v>
      </c>
      <c r="X295" s="56">
        <f t="shared" si="6"/>
        <v>0</v>
      </c>
      <c r="Y295" s="42">
        <f>IFERROR(IF(W295="","",W295*0.0155),"")</f>
        <v>0</v>
      </c>
      <c r="Z295" s="69" t="s">
        <v>49</v>
      </c>
      <c r="AA295" s="70" t="s">
        <v>49</v>
      </c>
      <c r="AE295" s="74"/>
      <c r="BB295" s="199" t="s">
        <v>92</v>
      </c>
    </row>
    <row r="296" spans="1:54" ht="27" customHeight="1" x14ac:dyDescent="0.25">
      <c r="A296" s="64" t="s">
        <v>409</v>
      </c>
      <c r="B296" s="64" t="s">
        <v>410</v>
      </c>
      <c r="C296" s="37">
        <v>4301135198</v>
      </c>
      <c r="D296" s="264">
        <v>4640242180663</v>
      </c>
      <c r="E296" s="264"/>
      <c r="F296" s="63">
        <v>0.9</v>
      </c>
      <c r="G296" s="38">
        <v>4</v>
      </c>
      <c r="H296" s="63">
        <v>3.6</v>
      </c>
      <c r="I296" s="63">
        <v>3.83</v>
      </c>
      <c r="J296" s="38">
        <v>84</v>
      </c>
      <c r="K296" s="38" t="s">
        <v>87</v>
      </c>
      <c r="L296" s="39" t="s">
        <v>86</v>
      </c>
      <c r="M296" s="39"/>
      <c r="N296" s="38">
        <v>180</v>
      </c>
      <c r="O296" s="388" t="s">
        <v>411</v>
      </c>
      <c r="P296" s="266"/>
      <c r="Q296" s="266"/>
      <c r="R296" s="266"/>
      <c r="S296" s="267"/>
      <c r="T296" s="40" t="s">
        <v>49</v>
      </c>
      <c r="U296" s="40" t="s">
        <v>49</v>
      </c>
      <c r="V296" s="41" t="s">
        <v>42</v>
      </c>
      <c r="W296" s="59">
        <v>0</v>
      </c>
      <c r="X296" s="56">
        <f t="shared" si="6"/>
        <v>0</v>
      </c>
      <c r="Y296" s="42">
        <f>IFERROR(IF(W296="","",W296*0.0155),"")</f>
        <v>0</v>
      </c>
      <c r="Z296" s="69" t="s">
        <v>49</v>
      </c>
      <c r="AA296" s="70" t="s">
        <v>49</v>
      </c>
      <c r="AE296" s="74"/>
      <c r="BB296" s="200" t="s">
        <v>92</v>
      </c>
    </row>
    <row r="297" spans="1:54" x14ac:dyDescent="0.2">
      <c r="A297" s="271"/>
      <c r="B297" s="271"/>
      <c r="C297" s="271"/>
      <c r="D297" s="271"/>
      <c r="E297" s="271"/>
      <c r="F297" s="271"/>
      <c r="G297" s="271"/>
      <c r="H297" s="271"/>
      <c r="I297" s="271"/>
      <c r="J297" s="271"/>
      <c r="K297" s="271"/>
      <c r="L297" s="271"/>
      <c r="M297" s="271"/>
      <c r="N297" s="272"/>
      <c r="O297" s="268" t="s">
        <v>43</v>
      </c>
      <c r="P297" s="269"/>
      <c r="Q297" s="269"/>
      <c r="R297" s="269"/>
      <c r="S297" s="269"/>
      <c r="T297" s="269"/>
      <c r="U297" s="270"/>
      <c r="V297" s="43" t="s">
        <v>42</v>
      </c>
      <c r="W297" s="44">
        <f>IFERROR(SUM(W277:W296),"0")</f>
        <v>0</v>
      </c>
      <c r="X297" s="44">
        <f>IFERROR(SUM(X277:X296),"0")</f>
        <v>0</v>
      </c>
      <c r="Y297" s="44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0</v>
      </c>
      <c r="Z297" s="68"/>
      <c r="AA297" s="68"/>
    </row>
    <row r="298" spans="1:54" x14ac:dyDescent="0.2">
      <c r="A298" s="271"/>
      <c r="B298" s="271"/>
      <c r="C298" s="271"/>
      <c r="D298" s="271"/>
      <c r="E298" s="271"/>
      <c r="F298" s="271"/>
      <c r="G298" s="271"/>
      <c r="H298" s="271"/>
      <c r="I298" s="271"/>
      <c r="J298" s="271"/>
      <c r="K298" s="271"/>
      <c r="L298" s="271"/>
      <c r="M298" s="271"/>
      <c r="N298" s="272"/>
      <c r="O298" s="268" t="s">
        <v>43</v>
      </c>
      <c r="P298" s="269"/>
      <c r="Q298" s="269"/>
      <c r="R298" s="269"/>
      <c r="S298" s="269"/>
      <c r="T298" s="269"/>
      <c r="U298" s="270"/>
      <c r="V298" s="43" t="s">
        <v>0</v>
      </c>
      <c r="W298" s="44">
        <f>IFERROR(SUMPRODUCT(W277:W296*H277:H296),"0")</f>
        <v>0</v>
      </c>
      <c r="X298" s="44">
        <f>IFERROR(SUMPRODUCT(X277:X296*H277:H296),"0")</f>
        <v>0</v>
      </c>
      <c r="Y298" s="43"/>
      <c r="Z298" s="68"/>
      <c r="AA298" s="68"/>
    </row>
    <row r="299" spans="1:54" ht="15" customHeight="1" x14ac:dyDescent="0.2">
      <c r="A299" s="271"/>
      <c r="B299" s="271"/>
      <c r="C299" s="271"/>
      <c r="D299" s="271"/>
      <c r="E299" s="271"/>
      <c r="F299" s="271"/>
      <c r="G299" s="271"/>
      <c r="H299" s="271"/>
      <c r="I299" s="271"/>
      <c r="J299" s="271"/>
      <c r="K299" s="271"/>
      <c r="L299" s="271"/>
      <c r="M299" s="271"/>
      <c r="N299" s="392"/>
      <c r="O299" s="389" t="s">
        <v>36</v>
      </c>
      <c r="P299" s="390"/>
      <c r="Q299" s="390"/>
      <c r="R299" s="390"/>
      <c r="S299" s="390"/>
      <c r="T299" s="390"/>
      <c r="U299" s="391"/>
      <c r="V299" s="43" t="s">
        <v>0</v>
      </c>
      <c r="W299" s="44">
        <f>IFERROR(W24+W33+W41+W50+W60+W66+W71+W78+W88+W95+W103+W111+W116+W124+W129+W135+W140+W146+W150+W155+W163+W168+W175+W180+W185+W190+W197+W204+W214+W222+W227+W233+W239+W245+W250+W258+W263+W268+W275+W298,"0")</f>
        <v>0</v>
      </c>
      <c r="X299" s="44">
        <f>IFERROR(X24+X33+X41+X50+X60+X66+X71+X78+X88+X95+X103+X111+X116+X124+X129+X135+X140+X146+X150+X155+X163+X168+X175+X180+X185+X190+X197+X204+X214+X222+X227+X233+X239+X245+X250+X258+X263+X268+X275+X298,"0")</f>
        <v>0</v>
      </c>
      <c r="Y299" s="43"/>
      <c r="Z299" s="68"/>
      <c r="AA299" s="68"/>
    </row>
    <row r="300" spans="1:54" x14ac:dyDescent="0.2">
      <c r="A300" s="271"/>
      <c r="B300" s="271"/>
      <c r="C300" s="271"/>
      <c r="D300" s="271"/>
      <c r="E300" s="271"/>
      <c r="F300" s="271"/>
      <c r="G300" s="271"/>
      <c r="H300" s="271"/>
      <c r="I300" s="271"/>
      <c r="J300" s="271"/>
      <c r="K300" s="271"/>
      <c r="L300" s="271"/>
      <c r="M300" s="271"/>
      <c r="N300" s="392"/>
      <c r="O300" s="389" t="s">
        <v>37</v>
      </c>
      <c r="P300" s="390"/>
      <c r="Q300" s="390"/>
      <c r="R300" s="390"/>
      <c r="S300" s="390"/>
      <c r="T300" s="390"/>
      <c r="U300" s="391"/>
      <c r="V300" s="43" t="s">
        <v>0</v>
      </c>
      <c r="W300" s="44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0</v>
      </c>
      <c r="X300" s="44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0</v>
      </c>
      <c r="Y300" s="43"/>
      <c r="Z300" s="68"/>
      <c r="AA300" s="68"/>
    </row>
    <row r="301" spans="1:54" x14ac:dyDescent="0.2">
      <c r="A301" s="271"/>
      <c r="B301" s="271"/>
      <c r="C301" s="271"/>
      <c r="D301" s="271"/>
      <c r="E301" s="271"/>
      <c r="F301" s="271"/>
      <c r="G301" s="271"/>
      <c r="H301" s="271"/>
      <c r="I301" s="271"/>
      <c r="J301" s="271"/>
      <c r="K301" s="271"/>
      <c r="L301" s="271"/>
      <c r="M301" s="271"/>
      <c r="N301" s="392"/>
      <c r="O301" s="389" t="s">
        <v>38</v>
      </c>
      <c r="P301" s="390"/>
      <c r="Q301" s="390"/>
      <c r="R301" s="390"/>
      <c r="S301" s="390"/>
      <c r="T301" s="390"/>
      <c r="U301" s="391"/>
      <c r="V301" s="43" t="s">
        <v>23</v>
      </c>
      <c r="W301" s="45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0</v>
      </c>
      <c r="X301" s="45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0</v>
      </c>
      <c r="Y301" s="43"/>
      <c r="Z301" s="68"/>
      <c r="AA301" s="68"/>
    </row>
    <row r="302" spans="1:54" x14ac:dyDescent="0.2">
      <c r="A302" s="271"/>
      <c r="B302" s="271"/>
      <c r="C302" s="271"/>
      <c r="D302" s="271"/>
      <c r="E302" s="271"/>
      <c r="F302" s="271"/>
      <c r="G302" s="271"/>
      <c r="H302" s="271"/>
      <c r="I302" s="271"/>
      <c r="J302" s="271"/>
      <c r="K302" s="271"/>
      <c r="L302" s="271"/>
      <c r="M302" s="271"/>
      <c r="N302" s="392"/>
      <c r="O302" s="389" t="s">
        <v>39</v>
      </c>
      <c r="P302" s="390"/>
      <c r="Q302" s="390"/>
      <c r="R302" s="390"/>
      <c r="S302" s="390"/>
      <c r="T302" s="390"/>
      <c r="U302" s="391"/>
      <c r="V302" s="43" t="s">
        <v>0</v>
      </c>
      <c r="W302" s="44">
        <f>GrossWeightTotal+PalletQtyTotal*25</f>
        <v>0</v>
      </c>
      <c r="X302" s="44">
        <f>GrossWeightTotalR+PalletQtyTotalR*25</f>
        <v>0</v>
      </c>
      <c r="Y302" s="43"/>
      <c r="Z302" s="68"/>
      <c r="AA302" s="68"/>
    </row>
    <row r="303" spans="1:54" x14ac:dyDescent="0.2">
      <c r="A303" s="271"/>
      <c r="B303" s="271"/>
      <c r="C303" s="271"/>
      <c r="D303" s="271"/>
      <c r="E303" s="271"/>
      <c r="F303" s="271"/>
      <c r="G303" s="271"/>
      <c r="H303" s="271"/>
      <c r="I303" s="271"/>
      <c r="J303" s="271"/>
      <c r="K303" s="271"/>
      <c r="L303" s="271"/>
      <c r="M303" s="271"/>
      <c r="N303" s="392"/>
      <c r="O303" s="389" t="s">
        <v>40</v>
      </c>
      <c r="P303" s="390"/>
      <c r="Q303" s="390"/>
      <c r="R303" s="390"/>
      <c r="S303" s="390"/>
      <c r="T303" s="390"/>
      <c r="U303" s="391"/>
      <c r="V303" s="43" t="s">
        <v>23</v>
      </c>
      <c r="W303" s="44">
        <f>IFERROR(W23+W32+W40+W49+W59+W65+W70+W77+W87+W94+W102+W110+W115+W123+W128+W134+W139+W145+W149+W154+W162+W167+W174+W179+W184+W189+W196+W203+W213+W221+W226+W232+W238+W244+W249+W257+W262+W267+W274+W297,"0")</f>
        <v>0</v>
      </c>
      <c r="X303" s="44">
        <f>IFERROR(X23+X32+X40+X49+X59+X65+X70+X77+X87+X94+X102+X110+X115+X123+X128+X134+X139+X145+X149+X154+X162+X167+X174+X179+X184+X189+X196+X203+X213+X221+X226+X232+X238+X244+X249+X257+X262+X267+X274+X297,"0")</f>
        <v>0</v>
      </c>
      <c r="Y303" s="43"/>
      <c r="Z303" s="68"/>
      <c r="AA303" s="68"/>
    </row>
    <row r="304" spans="1:54" ht="14.25" x14ac:dyDescent="0.2">
      <c r="A304" s="271"/>
      <c r="B304" s="271"/>
      <c r="C304" s="271"/>
      <c r="D304" s="271"/>
      <c r="E304" s="271"/>
      <c r="F304" s="271"/>
      <c r="G304" s="271"/>
      <c r="H304" s="271"/>
      <c r="I304" s="271"/>
      <c r="J304" s="271"/>
      <c r="K304" s="271"/>
      <c r="L304" s="271"/>
      <c r="M304" s="271"/>
      <c r="N304" s="392"/>
      <c r="O304" s="389" t="s">
        <v>41</v>
      </c>
      <c r="P304" s="390"/>
      <c r="Q304" s="390"/>
      <c r="R304" s="390"/>
      <c r="S304" s="390"/>
      <c r="T304" s="390"/>
      <c r="U304" s="391"/>
      <c r="V304" s="46" t="s">
        <v>55</v>
      </c>
      <c r="W304" s="43"/>
      <c r="X304" s="43"/>
      <c r="Y304" s="43">
        <f>IFERROR(Y23+Y32+Y40+Y49+Y59+Y65+Y70+Y77+Y87+Y94+Y102+Y110+Y115+Y123+Y128+Y134+Y139+Y145+Y149+Y154+Y162+Y167+Y174+Y179+Y184+Y189+Y196+Y203+Y213+Y221+Y226+Y232+Y238+Y244+Y249+Y257+Y262+Y267+Y274+Y297,"0")</f>
        <v>0</v>
      </c>
      <c r="Z304" s="68"/>
      <c r="AA304" s="68"/>
    </row>
    <row r="305" spans="1:37" ht="13.5" thickBot="1" x14ac:dyDescent="0.25"/>
    <row r="306" spans="1:37" ht="27" thickTop="1" thickBot="1" x14ac:dyDescent="0.25">
      <c r="A306" s="47" t="s">
        <v>9</v>
      </c>
      <c r="B306" s="83" t="s">
        <v>82</v>
      </c>
      <c r="C306" s="393" t="s">
        <v>48</v>
      </c>
      <c r="D306" s="393" t="s">
        <v>48</v>
      </c>
      <c r="E306" s="393" t="s">
        <v>48</v>
      </c>
      <c r="F306" s="393" t="s">
        <v>48</v>
      </c>
      <c r="G306" s="393" t="s">
        <v>48</v>
      </c>
      <c r="H306" s="393" t="s">
        <v>48</v>
      </c>
      <c r="I306" s="393" t="s">
        <v>48</v>
      </c>
      <c r="J306" s="393" t="s">
        <v>48</v>
      </c>
      <c r="K306" s="393" t="s">
        <v>48</v>
      </c>
      <c r="L306" s="393" t="s">
        <v>48</v>
      </c>
      <c r="M306" s="394"/>
      <c r="N306" s="393" t="s">
        <v>48</v>
      </c>
      <c r="O306" s="393" t="s">
        <v>48</v>
      </c>
      <c r="P306" s="393" t="s">
        <v>48</v>
      </c>
      <c r="Q306" s="393" t="s">
        <v>48</v>
      </c>
      <c r="R306" s="393" t="s">
        <v>48</v>
      </c>
      <c r="S306" s="393" t="s">
        <v>48</v>
      </c>
      <c r="T306" s="393" t="s">
        <v>222</v>
      </c>
      <c r="U306" s="393" t="s">
        <v>222</v>
      </c>
      <c r="V306" s="393" t="s">
        <v>222</v>
      </c>
      <c r="W306" s="393" t="s">
        <v>249</v>
      </c>
      <c r="X306" s="393" t="s">
        <v>249</v>
      </c>
      <c r="Y306" s="393" t="s">
        <v>249</v>
      </c>
      <c r="Z306" s="393" t="s">
        <v>249</v>
      </c>
      <c r="AA306" s="393" t="s">
        <v>268</v>
      </c>
      <c r="AB306" s="393" t="s">
        <v>268</v>
      </c>
      <c r="AC306" s="393" t="s">
        <v>268</v>
      </c>
      <c r="AD306" s="393" t="s">
        <v>268</v>
      </c>
      <c r="AE306" s="393" t="s">
        <v>268</v>
      </c>
      <c r="AF306" s="393" t="s">
        <v>268</v>
      </c>
      <c r="AG306" s="83" t="s">
        <v>311</v>
      </c>
      <c r="AH306" s="393" t="s">
        <v>315</v>
      </c>
      <c r="AI306" s="393" t="s">
        <v>315</v>
      </c>
      <c r="AJ306" s="393" t="s">
        <v>322</v>
      </c>
      <c r="AK306" s="393" t="s">
        <v>322</v>
      </c>
    </row>
    <row r="307" spans="1:37" ht="14.25" customHeight="1" thickTop="1" x14ac:dyDescent="0.2">
      <c r="A307" s="395" t="s">
        <v>10</v>
      </c>
      <c r="B307" s="393" t="s">
        <v>82</v>
      </c>
      <c r="C307" s="393" t="s">
        <v>88</v>
      </c>
      <c r="D307" s="393" t="s">
        <v>100</v>
      </c>
      <c r="E307" s="393" t="s">
        <v>110</v>
      </c>
      <c r="F307" s="393" t="s">
        <v>126</v>
      </c>
      <c r="G307" s="393" t="s">
        <v>139</v>
      </c>
      <c r="H307" s="393" t="s">
        <v>145</v>
      </c>
      <c r="I307" s="393" t="s">
        <v>149</v>
      </c>
      <c r="J307" s="393" t="s">
        <v>157</v>
      </c>
      <c r="K307" s="393" t="s">
        <v>170</v>
      </c>
      <c r="L307" s="393" t="s">
        <v>177</v>
      </c>
      <c r="M307" s="1"/>
      <c r="N307" s="393" t="s">
        <v>186</v>
      </c>
      <c r="O307" s="393" t="s">
        <v>195</v>
      </c>
      <c r="P307" s="393" t="s">
        <v>198</v>
      </c>
      <c r="Q307" s="393" t="s">
        <v>208</v>
      </c>
      <c r="R307" s="393" t="s">
        <v>211</v>
      </c>
      <c r="S307" s="393" t="s">
        <v>219</v>
      </c>
      <c r="T307" s="393" t="s">
        <v>223</v>
      </c>
      <c r="U307" s="393" t="s">
        <v>229</v>
      </c>
      <c r="V307" s="393" t="s">
        <v>232</v>
      </c>
      <c r="W307" s="393" t="s">
        <v>250</v>
      </c>
      <c r="X307" s="393" t="s">
        <v>257</v>
      </c>
      <c r="Y307" s="393" t="s">
        <v>249</v>
      </c>
      <c r="Z307" s="393" t="s">
        <v>265</v>
      </c>
      <c r="AA307" s="393" t="s">
        <v>269</v>
      </c>
      <c r="AB307" s="393" t="s">
        <v>274</v>
      </c>
      <c r="AC307" s="393" t="s">
        <v>281</v>
      </c>
      <c r="AD307" s="393" t="s">
        <v>294</v>
      </c>
      <c r="AE307" s="393" t="s">
        <v>303</v>
      </c>
      <c r="AF307" s="393" t="s">
        <v>306</v>
      </c>
      <c r="AG307" s="393" t="s">
        <v>312</v>
      </c>
      <c r="AH307" s="393" t="s">
        <v>316</v>
      </c>
      <c r="AI307" s="393" t="s">
        <v>319</v>
      </c>
      <c r="AJ307" s="393" t="s">
        <v>323</v>
      </c>
      <c r="AK307" s="393" t="s">
        <v>333</v>
      </c>
    </row>
    <row r="308" spans="1:37" ht="13.5" thickBot="1" x14ac:dyDescent="0.25">
      <c r="A308" s="396"/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1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93"/>
      <c r="AB308" s="393"/>
      <c r="AC308" s="393"/>
      <c r="AD308" s="393"/>
      <c r="AE308" s="393"/>
      <c r="AF308" s="393"/>
      <c r="AG308" s="393"/>
      <c r="AH308" s="393"/>
      <c r="AI308" s="393"/>
      <c r="AJ308" s="393"/>
      <c r="AK308" s="393"/>
    </row>
    <row r="309" spans="1:37" ht="18" thickTop="1" thickBot="1" x14ac:dyDescent="0.25">
      <c r="A309" s="47" t="s">
        <v>13</v>
      </c>
      <c r="B309" s="53">
        <f>IFERROR(W22*H22,"0")</f>
        <v>0</v>
      </c>
      <c r="C309" s="53">
        <f>IFERROR(W28*H28,"0")+IFERROR(W29*H29,"0")+IFERROR(W30*H30,"0")+IFERROR(W31*H31,"0")</f>
        <v>0</v>
      </c>
      <c r="D309" s="53">
        <f>IFERROR(W36*H36,"0")+IFERROR(W37*H37,"0")+IFERROR(W38*H38,"0")+IFERROR(W39*H39,"0")</f>
        <v>0</v>
      </c>
      <c r="E309" s="53">
        <f>IFERROR(W44*H44,"0")+IFERROR(W45*H45,"0")+IFERROR(W46*H46,"0")+IFERROR(W47*H47,"0")+IFERROR(W48*H48,"0")</f>
        <v>0</v>
      </c>
      <c r="F309" s="53">
        <f>IFERROR(W53*H53,"0")+IFERROR(W54*H54,"0")+IFERROR(W55*H55,"0")+IFERROR(W56*H56,"0")+IFERROR(W57*H57,"0")+IFERROR(W58*H58,"0")</f>
        <v>0</v>
      </c>
      <c r="G309" s="53">
        <f>IFERROR(W63*H63,"0")+IFERROR(W64*H64,"0")</f>
        <v>0</v>
      </c>
      <c r="H309" s="53">
        <f>IFERROR(W69*H69,"0")</f>
        <v>0</v>
      </c>
      <c r="I309" s="53">
        <f>IFERROR(W74*H74,"0")+IFERROR(W75*H75,"0")+IFERROR(W76*H76,"0")</f>
        <v>0</v>
      </c>
      <c r="J309" s="53">
        <f>IFERROR(W81*H81,"0")+IFERROR(W82*H82,"0")+IFERROR(W83*H83,"0")+IFERROR(W84*H84,"0")+IFERROR(W85*H85,"0")+IFERROR(W86*H86,"0")</f>
        <v>0</v>
      </c>
      <c r="K309" s="53">
        <f>IFERROR(W91*H91,"0")+IFERROR(W92*H92,"0")+IFERROR(W93*H93,"0")</f>
        <v>0</v>
      </c>
      <c r="L309" s="53">
        <f>IFERROR(W98*H98,"0")+IFERROR(W99*H99,"0")+IFERROR(W100*H100,"0")+IFERROR(W101*H101,"0")</f>
        <v>0</v>
      </c>
      <c r="M309" s="1"/>
      <c r="N309" s="53">
        <f>IFERROR(W106*H106,"0")+IFERROR(W107*H107,"0")+IFERROR(W108*H108,"0")+IFERROR(W109*H109,"0")</f>
        <v>0</v>
      </c>
      <c r="O309" s="53">
        <f>IFERROR(W114*H114,"0")</f>
        <v>0</v>
      </c>
      <c r="P309" s="53">
        <f>IFERROR(W119*H119,"0")+IFERROR(W120*H120,"0")+IFERROR(W121*H121,"0")+IFERROR(W122*H122,"0")</f>
        <v>0</v>
      </c>
      <c r="Q309" s="53">
        <f>IFERROR(W127*H127,"0")</f>
        <v>0</v>
      </c>
      <c r="R309" s="53">
        <f>IFERROR(W132*H132,"0")+IFERROR(W133*H133,"0")</f>
        <v>0</v>
      </c>
      <c r="S309" s="53">
        <f>IFERROR(W138*H138,"0")</f>
        <v>0</v>
      </c>
      <c r="T309" s="53">
        <f>IFERROR(W144*H144,"0")+IFERROR(W148*H148,"0")</f>
        <v>0</v>
      </c>
      <c r="U309" s="53">
        <f>IFERROR(W153*H153,"0")</f>
        <v>0</v>
      </c>
      <c r="V309" s="53">
        <f>IFERROR(W158*H158,"0")+IFERROR(W159*H159,"0")+IFERROR(W160*H160,"0")+IFERROR(W161*H161,"0")+IFERROR(W165*H165,"0")+IFERROR(W166*H166,"0")</f>
        <v>0</v>
      </c>
      <c r="W309" s="53">
        <f>IFERROR(W172*H172,"0")+IFERROR(W173*H173,"0")</f>
        <v>0</v>
      </c>
      <c r="X309" s="53">
        <f>IFERROR(W178*H178,"0")</f>
        <v>0</v>
      </c>
      <c r="Y309" s="53">
        <f>IFERROR(W183*H183,"0")</f>
        <v>0</v>
      </c>
      <c r="Z309" s="53">
        <f>IFERROR(W188*H188,"0")</f>
        <v>0</v>
      </c>
      <c r="AA309" s="53">
        <f>IFERROR(W194*H194,"0")+IFERROR(W195*H195,"0")</f>
        <v>0</v>
      </c>
      <c r="AB309" s="53">
        <f>IFERROR(W200*H200,"0")+IFERROR(W201*H201,"0")+IFERROR(W202*H202,"0")</f>
        <v>0</v>
      </c>
      <c r="AC309" s="53">
        <f>IFERROR(W207*H207,"0")+IFERROR(W208*H208,"0")+IFERROR(W209*H209,"0")+IFERROR(W210*H210,"0")+IFERROR(W211*H211,"0")+IFERROR(W212*H212,"0")</f>
        <v>0</v>
      </c>
      <c r="AD309" s="53">
        <f>IFERROR(W217*H217,"0")+IFERROR(W218*H218,"0")+IFERROR(W219*H219,"0")+IFERROR(W220*H220,"0")</f>
        <v>0</v>
      </c>
      <c r="AE309" s="53">
        <f>IFERROR(W225*H225,"0")</f>
        <v>0</v>
      </c>
      <c r="AF309" s="53">
        <f>IFERROR(W230*H230,"0")+IFERROR(W231*H231,"0")</f>
        <v>0</v>
      </c>
      <c r="AG309" s="53">
        <f>IFERROR(W237*H237,"0")</f>
        <v>0</v>
      </c>
      <c r="AH309" s="53">
        <f>IFERROR(W243*H243,"0")</f>
        <v>0</v>
      </c>
      <c r="AI309" s="53">
        <f>IFERROR(W248*H248,"0")</f>
        <v>0</v>
      </c>
      <c r="AJ309" s="53">
        <f>IFERROR(W254*H254,"0")+IFERROR(W255*H255,"0")+IFERROR(W256*H256,"0")</f>
        <v>0</v>
      </c>
      <c r="AK309" s="53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0</v>
      </c>
    </row>
    <row r="310" spans="1:37" ht="13.5" thickTop="1" x14ac:dyDescent="0.2">
      <c r="C310" s="1"/>
    </row>
    <row r="311" spans="1:37" ht="19.5" customHeight="1" x14ac:dyDescent="0.2">
      <c r="A311" s="71" t="s">
        <v>65</v>
      </c>
      <c r="B311" s="71" t="s">
        <v>66</v>
      </c>
      <c r="C311" s="71" t="s">
        <v>68</v>
      </c>
    </row>
    <row r="312" spans="1:37" x14ac:dyDescent="0.2">
      <c r="A312" s="72">
        <f>SUMPRODUCT(--(BB:BB="ЗПФ"),--(V:V="кор"),H:H,X:X)+SUMPRODUCT(--(BB:BB="ЗПФ"),--(V:V="кг"),X:X)</f>
        <v>0</v>
      </c>
      <c r="B312" s="73">
        <f>SUMPRODUCT(--(BB:BB="ПГП"),--(V:V="кор"),H:H,X:X)+SUMPRODUCT(--(BB:BB="ПГП"),--(V:V="кг"),X:X)</f>
        <v>0</v>
      </c>
      <c r="C312" s="73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52">
    <mergeCell ref="AE307:AE308"/>
    <mergeCell ref="AF307:AF308"/>
    <mergeCell ref="AG307:AG308"/>
    <mergeCell ref="AH307:AH308"/>
    <mergeCell ref="AI307:AI308"/>
    <mergeCell ref="AJ307:AJ308"/>
    <mergeCell ref="AK307:AK308"/>
    <mergeCell ref="V307:V308"/>
    <mergeCell ref="W307:W308"/>
    <mergeCell ref="X307:X308"/>
    <mergeCell ref="Y307:Y308"/>
    <mergeCell ref="Z307:Z308"/>
    <mergeCell ref="AA307:AA308"/>
    <mergeCell ref="AB307:AB308"/>
    <mergeCell ref="AC307:AC308"/>
    <mergeCell ref="AD307:AD308"/>
    <mergeCell ref="W306:Z306"/>
    <mergeCell ref="AA306:AF306"/>
    <mergeCell ref="AH306:AI306"/>
    <mergeCell ref="AJ306:AK306"/>
    <mergeCell ref="A307:A308"/>
    <mergeCell ref="B307:B308"/>
    <mergeCell ref="C307:C308"/>
    <mergeCell ref="D307:D308"/>
    <mergeCell ref="E307:E308"/>
    <mergeCell ref="F307:F308"/>
    <mergeCell ref="G307:G308"/>
    <mergeCell ref="H307:H308"/>
    <mergeCell ref="I307:I308"/>
    <mergeCell ref="J307:J308"/>
    <mergeCell ref="K307:K308"/>
    <mergeCell ref="L307:L308"/>
    <mergeCell ref="N307:N308"/>
    <mergeCell ref="O307:O308"/>
    <mergeCell ref="P307:P308"/>
    <mergeCell ref="Q307:Q308"/>
    <mergeCell ref="R307:R308"/>
    <mergeCell ref="S307:S308"/>
    <mergeCell ref="T307:T308"/>
    <mergeCell ref="U307:U308"/>
    <mergeCell ref="O299:U299"/>
    <mergeCell ref="A299:N304"/>
    <mergeCell ref="O300:U300"/>
    <mergeCell ref="O301:U301"/>
    <mergeCell ref="O302:U302"/>
    <mergeCell ref="O303:U303"/>
    <mergeCell ref="O304:U304"/>
    <mergeCell ref="C306:S306"/>
    <mergeCell ref="T306:V306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O297:U297"/>
    <mergeCell ref="A297:N298"/>
    <mergeCell ref="O298:U298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D278:E278"/>
    <mergeCell ref="O278:S278"/>
    <mergeCell ref="D279:E279"/>
    <mergeCell ref="O279:S279"/>
    <mergeCell ref="D280:E280"/>
    <mergeCell ref="O280:S280"/>
    <mergeCell ref="D281:E281"/>
    <mergeCell ref="O281:S281"/>
    <mergeCell ref="D282:E282"/>
    <mergeCell ref="O282:S282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66:E266"/>
    <mergeCell ref="O266:S266"/>
    <mergeCell ref="O267:U267"/>
    <mergeCell ref="A267:N268"/>
    <mergeCell ref="O268:U268"/>
    <mergeCell ref="A269:Y269"/>
    <mergeCell ref="D270:E270"/>
    <mergeCell ref="O270:S270"/>
    <mergeCell ref="D271:E271"/>
    <mergeCell ref="O271:S271"/>
    <mergeCell ref="A259:Y259"/>
    <mergeCell ref="A260:Y260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A253:Y253"/>
    <mergeCell ref="D254:E254"/>
    <mergeCell ref="O254:S254"/>
    <mergeCell ref="D255:E255"/>
    <mergeCell ref="O255:S255"/>
    <mergeCell ref="D256:E256"/>
    <mergeCell ref="O256:S256"/>
    <mergeCell ref="O257:U257"/>
    <mergeCell ref="A257:N258"/>
    <mergeCell ref="O258:U258"/>
    <mergeCell ref="A246:Y246"/>
    <mergeCell ref="A247:Y247"/>
    <mergeCell ref="D248:E248"/>
    <mergeCell ref="O248:S248"/>
    <mergeCell ref="O249:U249"/>
    <mergeCell ref="A249:N250"/>
    <mergeCell ref="O250:U250"/>
    <mergeCell ref="A251:Y251"/>
    <mergeCell ref="A252:Y252"/>
    <mergeCell ref="O238:U238"/>
    <mergeCell ref="A238:N239"/>
    <mergeCell ref="O239:U239"/>
    <mergeCell ref="A240:Y240"/>
    <mergeCell ref="A241:Y241"/>
    <mergeCell ref="A242:Y242"/>
    <mergeCell ref="D243:E243"/>
    <mergeCell ref="O243:S243"/>
    <mergeCell ref="O244:U244"/>
    <mergeCell ref="A244:N245"/>
    <mergeCell ref="O245:U245"/>
    <mergeCell ref="D231:E231"/>
    <mergeCell ref="O231:S231"/>
    <mergeCell ref="O232:U232"/>
    <mergeCell ref="A232:N233"/>
    <mergeCell ref="O233:U233"/>
    <mergeCell ref="A234:Y234"/>
    <mergeCell ref="A235:Y235"/>
    <mergeCell ref="A236:Y236"/>
    <mergeCell ref="D237:E237"/>
    <mergeCell ref="O237:S237"/>
    <mergeCell ref="D225:E225"/>
    <mergeCell ref="O225:S225"/>
    <mergeCell ref="O226:U226"/>
    <mergeCell ref="A226:N227"/>
    <mergeCell ref="O227:U227"/>
    <mergeCell ref="A228:Y228"/>
    <mergeCell ref="A229:Y229"/>
    <mergeCell ref="D230:E230"/>
    <mergeCell ref="O230:S230"/>
    <mergeCell ref="D219:E219"/>
    <mergeCell ref="O219:S219"/>
    <mergeCell ref="D220:E220"/>
    <mergeCell ref="O220:S220"/>
    <mergeCell ref="O221:U221"/>
    <mergeCell ref="A221:N222"/>
    <mergeCell ref="O222:U222"/>
    <mergeCell ref="A223:Y223"/>
    <mergeCell ref="A224:Y224"/>
    <mergeCell ref="O213:U213"/>
    <mergeCell ref="A213:N214"/>
    <mergeCell ref="O214:U214"/>
    <mergeCell ref="A215:Y215"/>
    <mergeCell ref="A216:Y216"/>
    <mergeCell ref="D217:E217"/>
    <mergeCell ref="O217:S217"/>
    <mergeCell ref="D218:E218"/>
    <mergeCell ref="O218:S218"/>
    <mergeCell ref="D208:E208"/>
    <mergeCell ref="O208:S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02:E202"/>
    <mergeCell ref="O202:S202"/>
    <mergeCell ref="O203:U203"/>
    <mergeCell ref="A203:N204"/>
    <mergeCell ref="O204:U204"/>
    <mergeCell ref="A205:Y205"/>
    <mergeCell ref="A206:Y206"/>
    <mergeCell ref="D207:E207"/>
    <mergeCell ref="O207:S207"/>
    <mergeCell ref="O196:U196"/>
    <mergeCell ref="A196:N197"/>
    <mergeCell ref="O197:U197"/>
    <mergeCell ref="A198:Y198"/>
    <mergeCell ref="A199:Y199"/>
    <mergeCell ref="D200:E200"/>
    <mergeCell ref="O200:S200"/>
    <mergeCell ref="D201:E201"/>
    <mergeCell ref="O201:S201"/>
    <mergeCell ref="O189:U189"/>
    <mergeCell ref="A189:N190"/>
    <mergeCell ref="O190:U190"/>
    <mergeCell ref="A191:Y191"/>
    <mergeCell ref="A192:Y192"/>
    <mergeCell ref="A193:Y193"/>
    <mergeCell ref="D194:E194"/>
    <mergeCell ref="O194:S194"/>
    <mergeCell ref="D195:E195"/>
    <mergeCell ref="O195:S195"/>
    <mergeCell ref="D183:E183"/>
    <mergeCell ref="O183:S183"/>
    <mergeCell ref="O184:U184"/>
    <mergeCell ref="A184:N185"/>
    <mergeCell ref="O185:U185"/>
    <mergeCell ref="A186:Y186"/>
    <mergeCell ref="A187:Y187"/>
    <mergeCell ref="D188:E188"/>
    <mergeCell ref="O188:S188"/>
    <mergeCell ref="A176:Y176"/>
    <mergeCell ref="A177:Y177"/>
    <mergeCell ref="D178:E178"/>
    <mergeCell ref="O178:S178"/>
    <mergeCell ref="O179:U179"/>
    <mergeCell ref="A179:N180"/>
    <mergeCell ref="O180:U180"/>
    <mergeCell ref="A181:Y181"/>
    <mergeCell ref="A182:Y182"/>
    <mergeCell ref="A170:Y170"/>
    <mergeCell ref="A171:Y171"/>
    <mergeCell ref="D172:E172"/>
    <mergeCell ref="O172:S172"/>
    <mergeCell ref="D173:E173"/>
    <mergeCell ref="O173:S173"/>
    <mergeCell ref="O174:U174"/>
    <mergeCell ref="A174:N175"/>
    <mergeCell ref="O175:U175"/>
    <mergeCell ref="A164:Y164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O162:U162"/>
    <mergeCell ref="A162:N163"/>
    <mergeCell ref="O163:U163"/>
    <mergeCell ref="A151:Y151"/>
    <mergeCell ref="A152:Y152"/>
    <mergeCell ref="D153:E153"/>
    <mergeCell ref="O153:S153"/>
    <mergeCell ref="O154:U154"/>
    <mergeCell ref="A154:N155"/>
    <mergeCell ref="O155:U155"/>
    <mergeCell ref="A156:Y156"/>
    <mergeCell ref="A157:Y157"/>
    <mergeCell ref="O145:U145"/>
    <mergeCell ref="A145:N146"/>
    <mergeCell ref="O146:U146"/>
    <mergeCell ref="A147:Y147"/>
    <mergeCell ref="D148:E148"/>
    <mergeCell ref="O148:S148"/>
    <mergeCell ref="O149:U149"/>
    <mergeCell ref="A149:N150"/>
    <mergeCell ref="O150:U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32:E132"/>
    <mergeCell ref="O132:S132"/>
    <mergeCell ref="D133:E133"/>
    <mergeCell ref="O133:S133"/>
    <mergeCell ref="O134:U134"/>
    <mergeCell ref="A134:N135"/>
    <mergeCell ref="O135:U135"/>
    <mergeCell ref="A136:Y136"/>
    <mergeCell ref="A137:Y137"/>
    <mergeCell ref="A125:Y125"/>
    <mergeCell ref="A126:Y126"/>
    <mergeCell ref="D127:E127"/>
    <mergeCell ref="O127:S127"/>
    <mergeCell ref="O128:U128"/>
    <mergeCell ref="A128:N129"/>
    <mergeCell ref="O129:U129"/>
    <mergeCell ref="A130:Y130"/>
    <mergeCell ref="A131:Y131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D114:E114"/>
    <mergeCell ref="O114:S114"/>
    <mergeCell ref="O115:U115"/>
    <mergeCell ref="A115:N116"/>
    <mergeCell ref="O116:U116"/>
    <mergeCell ref="A117:Y117"/>
    <mergeCell ref="A118:Y118"/>
    <mergeCell ref="D119:E119"/>
    <mergeCell ref="O119:S119"/>
    <mergeCell ref="D108:E108"/>
    <mergeCell ref="O108:S108"/>
    <mergeCell ref="D109:E109"/>
    <mergeCell ref="O109:S109"/>
    <mergeCell ref="O110:U110"/>
    <mergeCell ref="A110:N111"/>
    <mergeCell ref="O111:U111"/>
    <mergeCell ref="A112:Y112"/>
    <mergeCell ref="A113:Y113"/>
    <mergeCell ref="O102:U102"/>
    <mergeCell ref="A102:N103"/>
    <mergeCell ref="O103:U103"/>
    <mergeCell ref="A104:Y104"/>
    <mergeCell ref="A105:Y105"/>
    <mergeCell ref="D106:E106"/>
    <mergeCell ref="O106:S106"/>
    <mergeCell ref="D107:E107"/>
    <mergeCell ref="O107:S107"/>
    <mergeCell ref="A96:Y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D85:E85"/>
    <mergeCell ref="O85:S85"/>
    <mergeCell ref="D86:E86"/>
    <mergeCell ref="O86:S86"/>
    <mergeCell ref="O87:U87"/>
    <mergeCell ref="A87:N88"/>
    <mergeCell ref="O88:U88"/>
    <mergeCell ref="A89:Y89"/>
    <mergeCell ref="A90:Y90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D74:E74"/>
    <mergeCell ref="O74:S74"/>
    <mergeCell ref="D75:E75"/>
    <mergeCell ref="O75:S75"/>
    <mergeCell ref="D76:E76"/>
    <mergeCell ref="O76:S76"/>
    <mergeCell ref="O77:U77"/>
    <mergeCell ref="A77:N78"/>
    <mergeCell ref="O78:U78"/>
    <mergeCell ref="A67:Y67"/>
    <mergeCell ref="A68:Y68"/>
    <mergeCell ref="D69:E69"/>
    <mergeCell ref="O69:S69"/>
    <mergeCell ref="O70:U70"/>
    <mergeCell ref="A70:N71"/>
    <mergeCell ref="O71:U71"/>
    <mergeCell ref="A72:Y72"/>
    <mergeCell ref="A73:Y73"/>
    <mergeCell ref="A61:Y61"/>
    <mergeCell ref="A62:Y62"/>
    <mergeCell ref="D63:E63"/>
    <mergeCell ref="O63:S63"/>
    <mergeCell ref="D64:E64"/>
    <mergeCell ref="O64:S64"/>
    <mergeCell ref="O65:U65"/>
    <mergeCell ref="A65:N66"/>
    <mergeCell ref="O66:U66"/>
    <mergeCell ref="D55:E55"/>
    <mergeCell ref="O55:S55"/>
    <mergeCell ref="D56:E56"/>
    <mergeCell ref="O56:S56"/>
    <mergeCell ref="D57:E57"/>
    <mergeCell ref="O57:S57"/>
    <mergeCell ref="D58:E58"/>
    <mergeCell ref="O58:S58"/>
    <mergeCell ref="O59:U59"/>
    <mergeCell ref="A59:N60"/>
    <mergeCell ref="O60:U60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412</v>
      </c>
      <c r="H1" s="9"/>
    </row>
    <row r="3" spans="2:8" x14ac:dyDescent="0.2">
      <c r="B3" s="54" t="s">
        <v>413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414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80</v>
      </c>
      <c r="C6" s="54" t="s">
        <v>415</v>
      </c>
      <c r="D6" s="54" t="s">
        <v>416</v>
      </c>
      <c r="E6" s="54" t="s">
        <v>49</v>
      </c>
    </row>
    <row r="8" spans="2:8" x14ac:dyDescent="0.2">
      <c r="B8" s="54" t="s">
        <v>81</v>
      </c>
      <c r="C8" s="54" t="s">
        <v>415</v>
      </c>
      <c r="D8" s="54" t="s">
        <v>49</v>
      </c>
      <c r="E8" s="54" t="s">
        <v>49</v>
      </c>
    </row>
    <row r="10" spans="2:8" x14ac:dyDescent="0.2">
      <c r="B10" s="54" t="s">
        <v>417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418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419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420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421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422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423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424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425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426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427</v>
      </c>
      <c r="C20" s="54" t="s">
        <v>49</v>
      </c>
      <c r="D20" s="54" t="s">
        <v>49</v>
      </c>
      <c r="E20" s="54" t="s">
        <v>49</v>
      </c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510</vt:i4>
      </vt:variant>
    </vt:vector>
  </HeadingPairs>
  <TitlesOfParts>
    <vt:vector size="51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2024-05-06T08:01:18Z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