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заказа'!$W$311:$W$311</definedName>
    <definedName name="GrossWeightTotalR">'Бланк заказа'!$X$311:$X$311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заказа'!$W$312:$W$312</definedName>
    <definedName name="PalletQtyTotalR">'Бланк заказа'!$X$312:$X$312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заказа'!$B$151:$B$151</definedName>
    <definedName name="ProductId58">'Бланк заказа'!$B$152:$B$152</definedName>
    <definedName name="ProductId59">'Бланк заказа'!$B$156:$B$156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заказа'!$B$174:$B$174</definedName>
    <definedName name="ProductId67">'Бланк заказа'!$B$175:$B$175</definedName>
    <definedName name="ProductId68">'Бланк заказа'!$B$181:$B$181</definedName>
    <definedName name="ProductId69">'Бланк заказа'!$B$182:$B$182</definedName>
    <definedName name="ProductId7">'Бланк заказа'!$B$37:$B$37</definedName>
    <definedName name="ProductId70">'Бланк заказа'!$B$187:$B$187</definedName>
    <definedName name="ProductId71">'Бланк заказа'!$B$192:$B$192</definedName>
    <definedName name="ProductId72">'Бланк заказа'!$B$197:$B$197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заказа'!$B$239:$B$239</definedName>
    <definedName name="ProductId9">'Бланк заказа'!$B$39:$B$39</definedName>
    <definedName name="ProductId90">'Бланк заказа'!$B$240:$B$240</definedName>
    <definedName name="ProductId91">'Бланк заказа'!$B$246:$B$246</definedName>
    <definedName name="ProductId92">'Бланк заказа'!$B$252:$B$252</definedName>
    <definedName name="ProductId93">'Бланк заказа'!$B$257:$B$257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заказа'!$W$116:$W$116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заказа'!$W$129:$W$129</definedName>
    <definedName name="SalesQty52">'Бланк заказа'!$W$134:$W$134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заказа'!$W$151:$W$151</definedName>
    <definedName name="SalesQty58">'Бланк заказа'!$W$152:$W$152</definedName>
    <definedName name="SalesQty59">'Бланк заказа'!$W$156:$W$156</definedName>
    <definedName name="SalesQty6">'Бланк заказа'!$W$36:$W$36</definedName>
    <definedName name="SalesQty60">'Бланк заказа'!$W$157:$W$157</definedName>
    <definedName name="SalesQty61">'Бланк заказа'!$W$162:$W$162</definedName>
    <definedName name="SalesQty62">'Бланк заказа'!$W$167:$W$167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заказа'!$W$174:$W$174</definedName>
    <definedName name="SalesQty67">'Бланк заказа'!$W$175:$W$175</definedName>
    <definedName name="SalesQty68">'Бланк заказа'!$W$181:$W$181</definedName>
    <definedName name="SalesQty69">'Бланк заказа'!$W$182:$W$182</definedName>
    <definedName name="SalesQty7">'Бланк заказа'!$W$37:$W$37</definedName>
    <definedName name="SalesQty70">'Бланк заказа'!$W$187:$W$187</definedName>
    <definedName name="SalesQty71">'Бланк заказа'!$W$192:$W$192</definedName>
    <definedName name="SalesQty72">'Бланк заказа'!$W$197:$W$197</definedName>
    <definedName name="SalesQty73">'Бланк заказа'!$W$203:$W$203</definedName>
    <definedName name="SalesQty74">'Бланк заказа'!$W$204:$W$204</definedName>
    <definedName name="SalesQty75">'Бланк заказа'!$W$209:$W$209</definedName>
    <definedName name="SalesQty76">'Бланк заказа'!$W$210:$W$210</definedName>
    <definedName name="SalesQty77">'Бланк заказа'!$W$211:$W$211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заказа'!$W$226:$W$226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заказа'!$W$234:$W$234</definedName>
    <definedName name="SalesQty89">'Бланк заказа'!$W$239:$W$239</definedName>
    <definedName name="SalesQty9">'Бланк заказа'!$W$39:$W$39</definedName>
    <definedName name="SalesQty90">'Бланк заказа'!$W$240:$W$240</definedName>
    <definedName name="SalesQty91">'Бланк заказа'!$W$246:$W$246</definedName>
    <definedName name="SalesQty92">'Бланк заказа'!$W$252:$W$252</definedName>
    <definedName name="SalesQty93">'Бланк заказа'!$W$257:$W$257</definedName>
    <definedName name="SalesQty94">'Бланк заказа'!$W$263:$W$263</definedName>
    <definedName name="SalesQty95">'Бланк заказа'!$W$264:$W$264</definedName>
    <definedName name="SalesQty96">'Бланк заказа'!$W$265:$W$265</definedName>
    <definedName name="SalesQty97">'Бланк заказа'!$W$270:$W$270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заказа'!$X$116:$X$116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заказа'!$X$129:$X$129</definedName>
    <definedName name="SalesRoundBox52">'Бланк заказа'!$X$134:$X$134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заказа'!$X$151:$X$151</definedName>
    <definedName name="SalesRoundBox58">'Бланк заказа'!$X$152:$X$152</definedName>
    <definedName name="SalesRoundBox59">'Бланк заказа'!$X$156:$X$156</definedName>
    <definedName name="SalesRoundBox6">'Бланк заказа'!$X$36:$X$36</definedName>
    <definedName name="SalesRoundBox60">'Бланк заказа'!$X$157:$X$157</definedName>
    <definedName name="SalesRoundBox61">'Бланк заказа'!$X$162:$X$162</definedName>
    <definedName name="SalesRoundBox62">'Бланк заказа'!$X$167:$X$167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заказа'!$X$174:$X$174</definedName>
    <definedName name="SalesRoundBox67">'Бланк заказа'!$X$175:$X$175</definedName>
    <definedName name="SalesRoundBox68">'Бланк заказа'!$X$181:$X$181</definedName>
    <definedName name="SalesRoundBox69">'Бланк заказа'!$X$182:$X$182</definedName>
    <definedName name="SalesRoundBox7">'Бланк заказа'!$X$37:$X$37</definedName>
    <definedName name="SalesRoundBox70">'Бланк заказа'!$X$187:$X$187</definedName>
    <definedName name="SalesRoundBox71">'Бланк заказа'!$X$192:$X$192</definedName>
    <definedName name="SalesRoundBox72">'Бланк заказа'!$X$197:$X$197</definedName>
    <definedName name="SalesRoundBox73">'Бланк заказа'!$X$203:$X$203</definedName>
    <definedName name="SalesRoundBox74">'Бланк заказа'!$X$204:$X$204</definedName>
    <definedName name="SalesRoundBox75">'Бланк заказа'!$X$209:$X$209</definedName>
    <definedName name="SalesRoundBox76">'Бланк заказа'!$X$210:$X$210</definedName>
    <definedName name="SalesRoundBox77">'Бланк заказа'!$X$211:$X$211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заказа'!$X$226:$X$226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заказа'!$X$234:$X$234</definedName>
    <definedName name="SalesRoundBox89">'Бланк заказа'!$X$239:$X$239</definedName>
    <definedName name="SalesRoundBox9">'Бланк заказа'!$X$39:$X$39</definedName>
    <definedName name="SalesRoundBox90">'Бланк заказа'!$X$240:$X$240</definedName>
    <definedName name="SalesRoundBox91">'Бланк заказа'!$X$246:$X$246</definedName>
    <definedName name="SalesRoundBox92">'Бланк заказа'!$X$252:$X$252</definedName>
    <definedName name="SalesRoundBox93">'Бланк заказа'!$X$257:$X$257</definedName>
    <definedName name="SalesRoundBox94">'Бланк заказа'!$X$263:$X$263</definedName>
    <definedName name="SalesRoundBox95">'Бланк заказа'!$X$264:$X$264</definedName>
    <definedName name="SalesRoundBox96">'Бланк заказа'!$X$265:$X$265</definedName>
    <definedName name="SalesRoundBox97">'Бланк заказа'!$X$270:$X$270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заказа'!$V$116:$V$116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заказа'!$V$129:$V$129</definedName>
    <definedName name="UnitOfMeasure52">'Бланк заказа'!$V$134:$V$134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заказа'!$V$151:$V$151</definedName>
    <definedName name="UnitOfMeasure58">'Бланк заказа'!$V$152:$V$152</definedName>
    <definedName name="UnitOfMeasure59">'Бланк заказа'!$V$156:$V$156</definedName>
    <definedName name="UnitOfMeasure6">'Бланк заказа'!$V$36:$V$36</definedName>
    <definedName name="UnitOfMeasure60">'Бланк заказа'!$V$157:$V$157</definedName>
    <definedName name="UnitOfMeasure61">'Бланк заказа'!$V$162:$V$162</definedName>
    <definedName name="UnitOfMeasure62">'Бланк заказа'!$V$167:$V$167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заказа'!$V$174:$V$174</definedName>
    <definedName name="UnitOfMeasure67">'Бланк заказа'!$V$175:$V$175</definedName>
    <definedName name="UnitOfMeasure68">'Бланк заказа'!$V$181:$V$181</definedName>
    <definedName name="UnitOfMeasure69">'Бланк заказа'!$V$182:$V$182</definedName>
    <definedName name="UnitOfMeasure7">'Бланк заказа'!$V$37:$V$37</definedName>
    <definedName name="UnitOfMeasure70">'Бланк заказа'!$V$187:$V$187</definedName>
    <definedName name="UnitOfMeasure71">'Бланк заказа'!$V$192:$V$192</definedName>
    <definedName name="UnitOfMeasure72">'Бланк заказа'!$V$197:$V$197</definedName>
    <definedName name="UnitOfMeasure73">'Бланк заказа'!$V$203:$V$203</definedName>
    <definedName name="UnitOfMeasure74">'Бланк заказа'!$V$204:$V$204</definedName>
    <definedName name="UnitOfMeasure75">'Бланк заказа'!$V$209:$V$209</definedName>
    <definedName name="UnitOfMeasure76">'Бланк заказа'!$V$210:$V$210</definedName>
    <definedName name="UnitOfMeasure77">'Бланк заказа'!$V$211:$V$211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заказа'!$V$226:$V$226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заказа'!$V$234:$V$234</definedName>
    <definedName name="UnitOfMeasure89">'Бланк заказа'!$V$239:$V$239</definedName>
    <definedName name="UnitOfMeasure9">'Бланк заказа'!$V$39:$V$39</definedName>
    <definedName name="UnitOfMeasure90">'Бланк заказа'!$V$240:$V$240</definedName>
    <definedName name="UnitOfMeasure91">'Бланк заказа'!$V$246:$V$246</definedName>
    <definedName name="UnitOfMeasure92">'Бланк заказа'!$V$252:$V$252</definedName>
    <definedName name="UnitOfMeasure93">'Бланк заказа'!$V$257:$V$257</definedName>
    <definedName name="UnitOfMeasure94">'Бланк заказа'!$V$263:$V$263</definedName>
    <definedName name="UnitOfMeasure95">'Бланк заказа'!$V$264:$V$264</definedName>
    <definedName name="UnitOfMeasure96">'Бланк заказа'!$V$265:$V$265</definedName>
    <definedName name="UnitOfMeasure97">'Бланк заказа'!$V$270:$V$270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20" i="2" l="1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L320" i="2"/>
  <c r="K320" i="2"/>
  <c r="J320" i="2"/>
  <c r="I320" i="2"/>
  <c r="H320" i="2"/>
  <c r="G320" i="2"/>
  <c r="F320" i="2"/>
  <c r="E320" i="2"/>
  <c r="D320" i="2"/>
  <c r="C320" i="2"/>
  <c r="B320" i="2"/>
  <c r="W309" i="2"/>
  <c r="W308" i="2"/>
  <c r="BO307" i="2"/>
  <c r="BN307" i="2"/>
  <c r="BL307" i="2"/>
  <c r="Y307" i="2"/>
  <c r="X307" i="2"/>
  <c r="BM307" i="2" s="1"/>
  <c r="BO306" i="2"/>
  <c r="BN306" i="2"/>
  <c r="BM306" i="2"/>
  <c r="BL306" i="2"/>
  <c r="Y306" i="2"/>
  <c r="X306" i="2"/>
  <c r="O306" i="2"/>
  <c r="BN305" i="2"/>
  <c r="BL305" i="2"/>
  <c r="Y305" i="2"/>
  <c r="X305" i="2"/>
  <c r="BO305" i="2" s="1"/>
  <c r="BO304" i="2"/>
  <c r="BN304" i="2"/>
  <c r="BL304" i="2"/>
  <c r="Y304" i="2"/>
  <c r="X304" i="2"/>
  <c r="BM304" i="2" s="1"/>
  <c r="O304" i="2"/>
  <c r="BN303" i="2"/>
  <c r="BL303" i="2"/>
  <c r="Y303" i="2"/>
  <c r="X303" i="2"/>
  <c r="BO303" i="2" s="1"/>
  <c r="BO302" i="2"/>
  <c r="BN302" i="2"/>
  <c r="BL302" i="2"/>
  <c r="Y302" i="2"/>
  <c r="X302" i="2"/>
  <c r="BM302" i="2" s="1"/>
  <c r="BN301" i="2"/>
  <c r="BL301" i="2"/>
  <c r="Y301" i="2"/>
  <c r="X301" i="2"/>
  <c r="BO301" i="2" s="1"/>
  <c r="BO300" i="2"/>
  <c r="BN300" i="2"/>
  <c r="BL300" i="2"/>
  <c r="Y300" i="2"/>
  <c r="X300" i="2"/>
  <c r="BM300" i="2" s="1"/>
  <c r="BN299" i="2"/>
  <c r="BL299" i="2"/>
  <c r="Y299" i="2"/>
  <c r="X299" i="2"/>
  <c r="BO299" i="2" s="1"/>
  <c r="BO298" i="2"/>
  <c r="BN298" i="2"/>
  <c r="BL298" i="2"/>
  <c r="Y298" i="2"/>
  <c r="X298" i="2"/>
  <c r="BM298" i="2" s="1"/>
  <c r="BN297" i="2"/>
  <c r="BL297" i="2"/>
  <c r="Y297" i="2"/>
  <c r="X297" i="2"/>
  <c r="BO297" i="2" s="1"/>
  <c r="BO296" i="2"/>
  <c r="BN296" i="2"/>
  <c r="BL296" i="2"/>
  <c r="Y296" i="2"/>
  <c r="X296" i="2"/>
  <c r="BM296" i="2" s="1"/>
  <c r="BN295" i="2"/>
  <c r="BL295" i="2"/>
  <c r="Y295" i="2"/>
  <c r="X295" i="2"/>
  <c r="BO295" i="2" s="1"/>
  <c r="BO294" i="2"/>
  <c r="BN294" i="2"/>
  <c r="BL294" i="2"/>
  <c r="Y294" i="2"/>
  <c r="X294" i="2"/>
  <c r="BM294" i="2" s="1"/>
  <c r="BN293" i="2"/>
  <c r="BL293" i="2"/>
  <c r="Y293" i="2"/>
  <c r="X293" i="2"/>
  <c r="BO293" i="2" s="1"/>
  <c r="BO292" i="2"/>
  <c r="BN292" i="2"/>
  <c r="BL292" i="2"/>
  <c r="Y292" i="2"/>
  <c r="X292" i="2"/>
  <c r="BM292" i="2" s="1"/>
  <c r="BN291" i="2"/>
  <c r="BL291" i="2"/>
  <c r="Y291" i="2"/>
  <c r="X291" i="2"/>
  <c r="BO291" i="2" s="1"/>
  <c r="BO290" i="2"/>
  <c r="BN290" i="2"/>
  <c r="BL290" i="2"/>
  <c r="Y290" i="2"/>
  <c r="X290" i="2"/>
  <c r="BM290" i="2" s="1"/>
  <c r="BN289" i="2"/>
  <c r="BL289" i="2"/>
  <c r="Y289" i="2"/>
  <c r="X289" i="2"/>
  <c r="BO289" i="2" s="1"/>
  <c r="O289" i="2"/>
  <c r="BN288" i="2"/>
  <c r="BL288" i="2"/>
  <c r="Y288" i="2"/>
  <c r="X288" i="2"/>
  <c r="BO288" i="2" s="1"/>
  <c r="BN287" i="2"/>
  <c r="BL287" i="2"/>
  <c r="Y287" i="2"/>
  <c r="X287" i="2"/>
  <c r="BO287" i="2" s="1"/>
  <c r="BN286" i="2"/>
  <c r="BL286" i="2"/>
  <c r="Y286" i="2"/>
  <c r="Y308" i="2" s="1"/>
  <c r="X286" i="2"/>
  <c r="BO286" i="2" s="1"/>
  <c r="W284" i="2"/>
  <c r="W283" i="2"/>
  <c r="BO282" i="2"/>
  <c r="BN282" i="2"/>
  <c r="BL282" i="2"/>
  <c r="Y282" i="2"/>
  <c r="X282" i="2"/>
  <c r="BM282" i="2" s="1"/>
  <c r="O282" i="2"/>
  <c r="BN281" i="2"/>
  <c r="BL281" i="2"/>
  <c r="Y281" i="2"/>
  <c r="X281" i="2"/>
  <c r="X284" i="2" s="1"/>
  <c r="BN280" i="2"/>
  <c r="BL280" i="2"/>
  <c r="Y280" i="2"/>
  <c r="X280" i="2"/>
  <c r="BO280" i="2" s="1"/>
  <c r="O280" i="2"/>
  <c r="BO279" i="2"/>
  <c r="BN279" i="2"/>
  <c r="BM279" i="2"/>
  <c r="BL279" i="2"/>
  <c r="Y279" i="2"/>
  <c r="Y283" i="2" s="1"/>
  <c r="X279" i="2"/>
  <c r="W277" i="2"/>
  <c r="W276" i="2"/>
  <c r="BN275" i="2"/>
  <c r="BL275" i="2"/>
  <c r="Y275" i="2"/>
  <c r="Y276" i="2" s="1"/>
  <c r="X275" i="2"/>
  <c r="X276" i="2" s="1"/>
  <c r="BN274" i="2"/>
  <c r="BL274" i="2"/>
  <c r="Y274" i="2"/>
  <c r="X274" i="2"/>
  <c r="BO274" i="2" s="1"/>
  <c r="W272" i="2"/>
  <c r="X271" i="2"/>
  <c r="W271" i="2"/>
  <c r="BO270" i="2"/>
  <c r="BN270" i="2"/>
  <c r="BM270" i="2"/>
  <c r="BL270" i="2"/>
  <c r="Y270" i="2"/>
  <c r="Y271" i="2" s="1"/>
  <c r="X270" i="2"/>
  <c r="X272" i="2" s="1"/>
  <c r="W267" i="2"/>
  <c r="Y266" i="2"/>
  <c r="W266" i="2"/>
  <c r="BO265" i="2"/>
  <c r="BN265" i="2"/>
  <c r="BL265" i="2"/>
  <c r="Y265" i="2"/>
  <c r="X265" i="2"/>
  <c r="BM265" i="2" s="1"/>
  <c r="BN264" i="2"/>
  <c r="BL264" i="2"/>
  <c r="Y264" i="2"/>
  <c r="X264" i="2"/>
  <c r="BO264" i="2" s="1"/>
  <c r="BO263" i="2"/>
  <c r="BN263" i="2"/>
  <c r="BL263" i="2"/>
  <c r="Y263" i="2"/>
  <c r="X263" i="2"/>
  <c r="BM263" i="2" s="1"/>
  <c r="X259" i="2"/>
  <c r="W259" i="2"/>
  <c r="X258" i="2"/>
  <c r="W258" i="2"/>
  <c r="BO257" i="2"/>
  <c r="BN257" i="2"/>
  <c r="BM257" i="2"/>
  <c r="BL257" i="2"/>
  <c r="Y257" i="2"/>
  <c r="Y258" i="2" s="1"/>
  <c r="X257" i="2"/>
  <c r="O257" i="2"/>
  <c r="X254" i="2"/>
  <c r="W254" i="2"/>
  <c r="X253" i="2"/>
  <c r="W253" i="2"/>
  <c r="BO252" i="2"/>
  <c r="BN252" i="2"/>
  <c r="BM252" i="2"/>
  <c r="BL252" i="2"/>
  <c r="Y252" i="2"/>
  <c r="Y253" i="2" s="1"/>
  <c r="X252" i="2"/>
  <c r="O252" i="2"/>
  <c r="X248" i="2"/>
  <c r="W248" i="2"/>
  <c r="X247" i="2"/>
  <c r="W247" i="2"/>
  <c r="BO246" i="2"/>
  <c r="BN246" i="2"/>
  <c r="BM246" i="2"/>
  <c r="BL246" i="2"/>
  <c r="Y246" i="2"/>
  <c r="Y247" i="2" s="1"/>
  <c r="X246" i="2"/>
  <c r="O246" i="2"/>
  <c r="W242" i="2"/>
  <c r="W241" i="2"/>
  <c r="BO240" i="2"/>
  <c r="BN240" i="2"/>
  <c r="BM240" i="2"/>
  <c r="BL240" i="2"/>
  <c r="Y240" i="2"/>
  <c r="Y241" i="2" s="1"/>
  <c r="X240" i="2"/>
  <c r="O240" i="2"/>
  <c r="BN239" i="2"/>
  <c r="BL239" i="2"/>
  <c r="Y239" i="2"/>
  <c r="X239" i="2"/>
  <c r="X242" i="2" s="1"/>
  <c r="O239" i="2"/>
  <c r="X236" i="2"/>
  <c r="W236" i="2"/>
  <c r="Y235" i="2"/>
  <c r="W235" i="2"/>
  <c r="BN234" i="2"/>
  <c r="BL234" i="2"/>
  <c r="Y234" i="2"/>
  <c r="X234" i="2"/>
  <c r="X235" i="2" s="1"/>
  <c r="O234" i="2"/>
  <c r="X231" i="2"/>
  <c r="W231" i="2"/>
  <c r="W230" i="2"/>
  <c r="BN229" i="2"/>
  <c r="BL229" i="2"/>
  <c r="Y229" i="2"/>
  <c r="X229" i="2"/>
  <c r="BO229" i="2" s="1"/>
  <c r="O229" i="2"/>
  <c r="BO228" i="2"/>
  <c r="BN228" i="2"/>
  <c r="BM228" i="2"/>
  <c r="BL228" i="2"/>
  <c r="Y228" i="2"/>
  <c r="X228" i="2"/>
  <c r="O228" i="2"/>
  <c r="BN227" i="2"/>
  <c r="BL227" i="2"/>
  <c r="Y227" i="2"/>
  <c r="Y230" i="2" s="1"/>
  <c r="X227" i="2"/>
  <c r="BO227" i="2" s="1"/>
  <c r="O227" i="2"/>
  <c r="BO226" i="2"/>
  <c r="BN226" i="2"/>
  <c r="BM226" i="2"/>
  <c r="BL226" i="2"/>
  <c r="Y226" i="2"/>
  <c r="X226" i="2"/>
  <c r="X230" i="2" s="1"/>
  <c r="O226" i="2"/>
  <c r="W223" i="2"/>
  <c r="W222" i="2"/>
  <c r="BO221" i="2"/>
  <c r="BN221" i="2"/>
  <c r="BM221" i="2"/>
  <c r="BL221" i="2"/>
  <c r="Y221" i="2"/>
  <c r="X221" i="2"/>
  <c r="O221" i="2"/>
  <c r="BN220" i="2"/>
  <c r="BM220" i="2"/>
  <c r="BL220" i="2"/>
  <c r="Y220" i="2"/>
  <c r="X220" i="2"/>
  <c r="BO220" i="2" s="1"/>
  <c r="O220" i="2"/>
  <c r="BO219" i="2"/>
  <c r="BN219" i="2"/>
  <c r="BL219" i="2"/>
  <c r="Y219" i="2"/>
  <c r="X219" i="2"/>
  <c r="BM219" i="2" s="1"/>
  <c r="O219" i="2"/>
  <c r="BN218" i="2"/>
  <c r="BL218" i="2"/>
  <c r="Y218" i="2"/>
  <c r="X218" i="2"/>
  <c r="BM218" i="2" s="1"/>
  <c r="O218" i="2"/>
  <c r="BN217" i="2"/>
  <c r="BL217" i="2"/>
  <c r="Y217" i="2"/>
  <c r="X217" i="2"/>
  <c r="BO217" i="2" s="1"/>
  <c r="O217" i="2"/>
  <c r="BO216" i="2"/>
  <c r="BN216" i="2"/>
  <c r="BL216" i="2"/>
  <c r="Y216" i="2"/>
  <c r="Y222" i="2" s="1"/>
  <c r="X216" i="2"/>
  <c r="BM216" i="2" s="1"/>
  <c r="O216" i="2"/>
  <c r="W213" i="2"/>
  <c r="X212" i="2"/>
  <c r="W212" i="2"/>
  <c r="BO211" i="2"/>
  <c r="BN211" i="2"/>
  <c r="BL211" i="2"/>
  <c r="Y211" i="2"/>
  <c r="X211" i="2"/>
  <c r="BM211" i="2" s="1"/>
  <c r="O211" i="2"/>
  <c r="BO210" i="2"/>
  <c r="BN210" i="2"/>
  <c r="BM210" i="2"/>
  <c r="BL210" i="2"/>
  <c r="Y210" i="2"/>
  <c r="Y212" i="2" s="1"/>
  <c r="X210" i="2"/>
  <c r="O210" i="2"/>
  <c r="BN209" i="2"/>
  <c r="BM209" i="2"/>
  <c r="BL209" i="2"/>
  <c r="Y209" i="2"/>
  <c r="X209" i="2"/>
  <c r="BO209" i="2" s="1"/>
  <c r="O209" i="2"/>
  <c r="X206" i="2"/>
  <c r="W206" i="2"/>
  <c r="Y205" i="2"/>
  <c r="W205" i="2"/>
  <c r="BN204" i="2"/>
  <c r="BM204" i="2"/>
  <c r="BL204" i="2"/>
  <c r="Y204" i="2"/>
  <c r="X204" i="2"/>
  <c r="X205" i="2" s="1"/>
  <c r="O204" i="2"/>
  <c r="BO203" i="2"/>
  <c r="BN203" i="2"/>
  <c r="BM203" i="2"/>
  <c r="BL203" i="2"/>
  <c r="Y203" i="2"/>
  <c r="X203" i="2"/>
  <c r="O203" i="2"/>
  <c r="X199" i="2"/>
  <c r="W199" i="2"/>
  <c r="X198" i="2"/>
  <c r="W198" i="2"/>
  <c r="BO197" i="2"/>
  <c r="BN197" i="2"/>
  <c r="BM197" i="2"/>
  <c r="BL197" i="2"/>
  <c r="Y197" i="2"/>
  <c r="Y198" i="2" s="1"/>
  <c r="X197" i="2"/>
  <c r="O197" i="2"/>
  <c r="X194" i="2"/>
  <c r="W194" i="2"/>
  <c r="X193" i="2"/>
  <c r="W193" i="2"/>
  <c r="BO192" i="2"/>
  <c r="BN192" i="2"/>
  <c r="BM192" i="2"/>
  <c r="BL192" i="2"/>
  <c r="Y192" i="2"/>
  <c r="Y193" i="2" s="1"/>
  <c r="X192" i="2"/>
  <c r="O192" i="2"/>
  <c r="X189" i="2"/>
  <c r="W189" i="2"/>
  <c r="X188" i="2"/>
  <c r="W188" i="2"/>
  <c r="BO187" i="2"/>
  <c r="BN187" i="2"/>
  <c r="BM187" i="2"/>
  <c r="BL187" i="2"/>
  <c r="Y187" i="2"/>
  <c r="Y188" i="2" s="1"/>
  <c r="X187" i="2"/>
  <c r="O187" i="2"/>
  <c r="X184" i="2"/>
  <c r="W184" i="2"/>
  <c r="W183" i="2"/>
  <c r="BO182" i="2"/>
  <c r="BN182" i="2"/>
  <c r="BM182" i="2"/>
  <c r="BL182" i="2"/>
  <c r="Y182" i="2"/>
  <c r="X182" i="2"/>
  <c r="O182" i="2"/>
  <c r="BO181" i="2"/>
  <c r="BN181" i="2"/>
  <c r="BL181" i="2"/>
  <c r="Y181" i="2"/>
  <c r="Y183" i="2" s="1"/>
  <c r="X181" i="2"/>
  <c r="BM181" i="2" s="1"/>
  <c r="O181" i="2"/>
  <c r="W177" i="2"/>
  <c r="W176" i="2"/>
  <c r="BO175" i="2"/>
  <c r="BN175" i="2"/>
  <c r="BL175" i="2"/>
  <c r="Y175" i="2"/>
  <c r="X175" i="2"/>
  <c r="BM175" i="2" s="1"/>
  <c r="O175" i="2"/>
  <c r="BN174" i="2"/>
  <c r="BL174" i="2"/>
  <c r="Y174" i="2"/>
  <c r="Y176" i="2" s="1"/>
  <c r="X174" i="2"/>
  <c r="BM174" i="2" s="1"/>
  <c r="O174" i="2"/>
  <c r="W172" i="2"/>
  <c r="W171" i="2"/>
  <c r="BN170" i="2"/>
  <c r="BL170" i="2"/>
  <c r="Y170" i="2"/>
  <c r="X170" i="2"/>
  <c r="BM170" i="2" s="1"/>
  <c r="BN169" i="2"/>
  <c r="BL169" i="2"/>
  <c r="Y169" i="2"/>
  <c r="X169" i="2"/>
  <c r="BO169" i="2" s="1"/>
  <c r="O169" i="2"/>
  <c r="BO168" i="2"/>
  <c r="BN168" i="2"/>
  <c r="BL168" i="2"/>
  <c r="Y168" i="2"/>
  <c r="X168" i="2"/>
  <c r="BM168" i="2" s="1"/>
  <c r="BN167" i="2"/>
  <c r="BL167" i="2"/>
  <c r="Y167" i="2"/>
  <c r="Y171" i="2" s="1"/>
  <c r="X167" i="2"/>
  <c r="X172" i="2" s="1"/>
  <c r="W164" i="2"/>
  <c r="X163" i="2"/>
  <c r="W163" i="2"/>
  <c r="BN162" i="2"/>
  <c r="BL162" i="2"/>
  <c r="Y162" i="2"/>
  <c r="Y163" i="2" s="1"/>
  <c r="X162" i="2"/>
  <c r="X164" i="2" s="1"/>
  <c r="O162" i="2"/>
  <c r="W159" i="2"/>
  <c r="X158" i="2"/>
  <c r="W158" i="2"/>
  <c r="BN157" i="2"/>
  <c r="BL157" i="2"/>
  <c r="Y157" i="2"/>
  <c r="X157" i="2"/>
  <c r="BO157" i="2" s="1"/>
  <c r="BN156" i="2"/>
  <c r="BL156" i="2"/>
  <c r="Y156" i="2"/>
  <c r="Y158" i="2" s="1"/>
  <c r="X156" i="2"/>
  <c r="X159" i="2" s="1"/>
  <c r="O156" i="2"/>
  <c r="W154" i="2"/>
  <c r="W153" i="2"/>
  <c r="BN152" i="2"/>
  <c r="BL152" i="2"/>
  <c r="Y152" i="2"/>
  <c r="X152" i="2"/>
  <c r="BM152" i="2" s="1"/>
  <c r="O152" i="2"/>
  <c r="BN151" i="2"/>
  <c r="BL151" i="2"/>
  <c r="Y151" i="2"/>
  <c r="Y153" i="2" s="1"/>
  <c r="X151" i="2"/>
  <c r="X154" i="2" s="1"/>
  <c r="O151" i="2"/>
  <c r="W149" i="2"/>
  <c r="Y148" i="2"/>
  <c r="X148" i="2"/>
  <c r="W148" i="2"/>
  <c r="BN147" i="2"/>
  <c r="BL147" i="2"/>
  <c r="Y147" i="2"/>
  <c r="X147" i="2"/>
  <c r="X149" i="2" s="1"/>
  <c r="O147" i="2"/>
  <c r="W143" i="2"/>
  <c r="Y142" i="2"/>
  <c r="X142" i="2"/>
  <c r="W142" i="2"/>
  <c r="BN141" i="2"/>
  <c r="BL141" i="2"/>
  <c r="Y141" i="2"/>
  <c r="X141" i="2"/>
  <c r="X143" i="2" s="1"/>
  <c r="O141" i="2"/>
  <c r="W138" i="2"/>
  <c r="Y137" i="2"/>
  <c r="X137" i="2"/>
  <c r="W137" i="2"/>
  <c r="BN136" i="2"/>
  <c r="BL136" i="2"/>
  <c r="Y136" i="2"/>
  <c r="X136" i="2"/>
  <c r="BO136" i="2" s="1"/>
  <c r="O136" i="2"/>
  <c r="BO135" i="2"/>
  <c r="BN135" i="2"/>
  <c r="BM135" i="2"/>
  <c r="BL135" i="2"/>
  <c r="Y135" i="2"/>
  <c r="X135" i="2"/>
  <c r="O135" i="2"/>
  <c r="BN134" i="2"/>
  <c r="BM134" i="2"/>
  <c r="BL134" i="2"/>
  <c r="Y134" i="2"/>
  <c r="X134" i="2"/>
  <c r="X138" i="2" s="1"/>
  <c r="O134" i="2"/>
  <c r="X131" i="2"/>
  <c r="W131" i="2"/>
  <c r="W130" i="2"/>
  <c r="BN129" i="2"/>
  <c r="BM129" i="2"/>
  <c r="BL129" i="2"/>
  <c r="Y129" i="2"/>
  <c r="Y130" i="2" s="1"/>
  <c r="X129" i="2"/>
  <c r="X130" i="2" s="1"/>
  <c r="O129" i="2"/>
  <c r="W126" i="2"/>
  <c r="W125" i="2"/>
  <c r="BN124" i="2"/>
  <c r="BM124" i="2"/>
  <c r="BL124" i="2"/>
  <c r="Y124" i="2"/>
  <c r="X124" i="2"/>
  <c r="BO124" i="2" s="1"/>
  <c r="O124" i="2"/>
  <c r="BO123" i="2"/>
  <c r="BN123" i="2"/>
  <c r="BL123" i="2"/>
  <c r="Y123" i="2"/>
  <c r="X123" i="2"/>
  <c r="BM123" i="2" s="1"/>
  <c r="O123" i="2"/>
  <c r="BN122" i="2"/>
  <c r="BL122" i="2"/>
  <c r="Y122" i="2"/>
  <c r="X122" i="2"/>
  <c r="BM122" i="2" s="1"/>
  <c r="O122" i="2"/>
  <c r="BN121" i="2"/>
  <c r="BL121" i="2"/>
  <c r="Y121" i="2"/>
  <c r="Y125" i="2" s="1"/>
  <c r="X121" i="2"/>
  <c r="BO121" i="2" s="1"/>
  <c r="O121" i="2"/>
  <c r="X118" i="2"/>
  <c r="W118" i="2"/>
  <c r="X117" i="2"/>
  <c r="W117" i="2"/>
  <c r="BN116" i="2"/>
  <c r="BL116" i="2"/>
  <c r="Y116" i="2"/>
  <c r="X116" i="2"/>
  <c r="BO116" i="2" s="1"/>
  <c r="O116" i="2"/>
  <c r="BO115" i="2"/>
  <c r="BN115" i="2"/>
  <c r="BL115" i="2"/>
  <c r="Y115" i="2"/>
  <c r="Y117" i="2" s="1"/>
  <c r="X115" i="2"/>
  <c r="BM115" i="2" s="1"/>
  <c r="O115" i="2"/>
  <c r="W112" i="2"/>
  <c r="W111" i="2"/>
  <c r="BO110" i="2"/>
  <c r="BN110" i="2"/>
  <c r="BL110" i="2"/>
  <c r="Y110" i="2"/>
  <c r="X110" i="2"/>
  <c r="BM110" i="2" s="1"/>
  <c r="O110" i="2"/>
  <c r="BN109" i="2"/>
  <c r="BL109" i="2"/>
  <c r="Y109" i="2"/>
  <c r="Y111" i="2" s="1"/>
  <c r="X109" i="2"/>
  <c r="BO109" i="2" s="1"/>
  <c r="O109" i="2"/>
  <c r="BN108" i="2"/>
  <c r="BM108" i="2"/>
  <c r="BL108" i="2"/>
  <c r="Y108" i="2"/>
  <c r="X108" i="2"/>
  <c r="BO108" i="2" s="1"/>
  <c r="O108" i="2"/>
  <c r="BO107" i="2"/>
  <c r="BN107" i="2"/>
  <c r="BM107" i="2"/>
  <c r="BL107" i="2"/>
  <c r="Y107" i="2"/>
  <c r="X107" i="2"/>
  <c r="O107" i="2"/>
  <c r="W104" i="2"/>
  <c r="W103" i="2"/>
  <c r="BO102" i="2"/>
  <c r="BN102" i="2"/>
  <c r="BM102" i="2"/>
  <c r="BL102" i="2"/>
  <c r="Y102" i="2"/>
  <c r="X102" i="2"/>
  <c r="O102" i="2"/>
  <c r="BO101" i="2"/>
  <c r="BN101" i="2"/>
  <c r="BL101" i="2"/>
  <c r="Y101" i="2"/>
  <c r="X101" i="2"/>
  <c r="BM101" i="2" s="1"/>
  <c r="O101" i="2"/>
  <c r="BN100" i="2"/>
  <c r="BL100" i="2"/>
  <c r="Y100" i="2"/>
  <c r="X100" i="2"/>
  <c r="BM100" i="2" s="1"/>
  <c r="O100" i="2"/>
  <c r="BN99" i="2"/>
  <c r="BL99" i="2"/>
  <c r="Y99" i="2"/>
  <c r="Y103" i="2" s="1"/>
  <c r="X99" i="2"/>
  <c r="BO99" i="2" s="1"/>
  <c r="O99" i="2"/>
  <c r="W96" i="2"/>
  <c r="Y95" i="2"/>
  <c r="X95" i="2"/>
  <c r="W95" i="2"/>
  <c r="BN94" i="2"/>
  <c r="BL94" i="2"/>
  <c r="Y94" i="2"/>
  <c r="X94" i="2"/>
  <c r="BO94" i="2" s="1"/>
  <c r="O94" i="2"/>
  <c r="BO93" i="2"/>
  <c r="BN93" i="2"/>
  <c r="BM93" i="2"/>
  <c r="BL93" i="2"/>
  <c r="Y93" i="2"/>
  <c r="X93" i="2"/>
  <c r="O93" i="2"/>
  <c r="BN92" i="2"/>
  <c r="BM92" i="2"/>
  <c r="BL92" i="2"/>
  <c r="Y92" i="2"/>
  <c r="X92" i="2"/>
  <c r="X96" i="2" s="1"/>
  <c r="O92" i="2"/>
  <c r="W89" i="2"/>
  <c r="W88" i="2"/>
  <c r="BN87" i="2"/>
  <c r="BM87" i="2"/>
  <c r="BL87" i="2"/>
  <c r="Y87" i="2"/>
  <c r="X87" i="2"/>
  <c r="BO87" i="2" s="1"/>
  <c r="O87" i="2"/>
  <c r="BO86" i="2"/>
  <c r="BN86" i="2"/>
  <c r="BL86" i="2"/>
  <c r="Y86" i="2"/>
  <c r="X86" i="2"/>
  <c r="BM86" i="2" s="1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O83" i="2"/>
  <c r="BN83" i="2"/>
  <c r="BL83" i="2"/>
  <c r="Y83" i="2"/>
  <c r="X83" i="2"/>
  <c r="BM83" i="2" s="1"/>
  <c r="O83" i="2"/>
  <c r="BN82" i="2"/>
  <c r="BL82" i="2"/>
  <c r="Y82" i="2"/>
  <c r="X82" i="2"/>
  <c r="BO82" i="2" s="1"/>
  <c r="O82" i="2"/>
  <c r="BN81" i="2"/>
  <c r="BM81" i="2"/>
  <c r="BL81" i="2"/>
  <c r="Y81" i="2"/>
  <c r="Y88" i="2" s="1"/>
  <c r="X81" i="2"/>
  <c r="BO81" i="2" s="1"/>
  <c r="O81" i="2"/>
  <c r="X78" i="2"/>
  <c r="W78" i="2"/>
  <c r="Y77" i="2"/>
  <c r="X77" i="2"/>
  <c r="W77" i="2"/>
  <c r="BN76" i="2"/>
  <c r="BM76" i="2"/>
  <c r="BL76" i="2"/>
  <c r="Y76" i="2"/>
  <c r="X76" i="2"/>
  <c r="BO76" i="2" s="1"/>
  <c r="O76" i="2"/>
  <c r="BO75" i="2"/>
  <c r="BN75" i="2"/>
  <c r="BM75" i="2"/>
  <c r="BL75" i="2"/>
  <c r="Y75" i="2"/>
  <c r="X75" i="2"/>
  <c r="O75" i="2"/>
  <c r="X72" i="2"/>
  <c r="W72" i="2"/>
  <c r="X71" i="2"/>
  <c r="W71" i="2"/>
  <c r="BO70" i="2"/>
  <c r="BN70" i="2"/>
  <c r="BM70" i="2"/>
  <c r="BL70" i="2"/>
  <c r="Y70" i="2"/>
  <c r="Y71" i="2" s="1"/>
  <c r="X70" i="2"/>
  <c r="O70" i="2"/>
  <c r="X67" i="2"/>
  <c r="W67" i="2"/>
  <c r="W66" i="2"/>
  <c r="BO65" i="2"/>
  <c r="BN65" i="2"/>
  <c r="BM65" i="2"/>
  <c r="BL65" i="2"/>
  <c r="Y65" i="2"/>
  <c r="X65" i="2"/>
  <c r="O65" i="2"/>
  <c r="BO64" i="2"/>
  <c r="BN64" i="2"/>
  <c r="BL64" i="2"/>
  <c r="Y64" i="2"/>
  <c r="Y66" i="2" s="1"/>
  <c r="X64" i="2"/>
  <c r="BM64" i="2" s="1"/>
  <c r="O64" i="2"/>
  <c r="W61" i="2"/>
  <c r="W60" i="2"/>
  <c r="BO59" i="2"/>
  <c r="BN59" i="2"/>
  <c r="BL59" i="2"/>
  <c r="Y59" i="2"/>
  <c r="X59" i="2"/>
  <c r="BM59" i="2" s="1"/>
  <c r="O59" i="2"/>
  <c r="BN58" i="2"/>
  <c r="BL58" i="2"/>
  <c r="Y58" i="2"/>
  <c r="X58" i="2"/>
  <c r="BM58" i="2" s="1"/>
  <c r="O58" i="2"/>
  <c r="BN57" i="2"/>
  <c r="BL57" i="2"/>
  <c r="Y57" i="2"/>
  <c r="X57" i="2"/>
  <c r="BO57" i="2" s="1"/>
  <c r="O57" i="2"/>
  <c r="BO56" i="2"/>
  <c r="BN56" i="2"/>
  <c r="BM56" i="2"/>
  <c r="BL56" i="2"/>
  <c r="Y56" i="2"/>
  <c r="X56" i="2"/>
  <c r="O56" i="2"/>
  <c r="BN55" i="2"/>
  <c r="BM55" i="2"/>
  <c r="BL55" i="2"/>
  <c r="Y55" i="2"/>
  <c r="Y60" i="2" s="1"/>
  <c r="X55" i="2"/>
  <c r="BO55" i="2" s="1"/>
  <c r="O55" i="2"/>
  <c r="BO54" i="2"/>
  <c r="BN54" i="2"/>
  <c r="BL54" i="2"/>
  <c r="Y54" i="2"/>
  <c r="X54" i="2"/>
  <c r="X60" i="2" s="1"/>
  <c r="O54" i="2"/>
  <c r="W51" i="2"/>
  <c r="W50" i="2"/>
  <c r="BO49" i="2"/>
  <c r="BN49" i="2"/>
  <c r="BL49" i="2"/>
  <c r="Y49" i="2"/>
  <c r="X49" i="2"/>
  <c r="BM49" i="2" s="1"/>
  <c r="O49" i="2"/>
  <c r="BN48" i="2"/>
  <c r="BL48" i="2"/>
  <c r="Y48" i="2"/>
  <c r="X48" i="2"/>
  <c r="BM48" i="2" s="1"/>
  <c r="O48" i="2"/>
  <c r="BN47" i="2"/>
  <c r="BL47" i="2"/>
  <c r="Y47" i="2"/>
  <c r="X47" i="2"/>
  <c r="BO47" i="2" s="1"/>
  <c r="O47" i="2"/>
  <c r="BO46" i="2"/>
  <c r="BN46" i="2"/>
  <c r="BL46" i="2"/>
  <c r="Y46" i="2"/>
  <c r="Y50" i="2" s="1"/>
  <c r="X46" i="2"/>
  <c r="BM46" i="2" s="1"/>
  <c r="O46" i="2"/>
  <c r="BN45" i="2"/>
  <c r="BL45" i="2"/>
  <c r="Y45" i="2"/>
  <c r="X45" i="2"/>
  <c r="X50" i="2" s="1"/>
  <c r="O45" i="2"/>
  <c r="BN44" i="2"/>
  <c r="BM44" i="2"/>
  <c r="BL44" i="2"/>
  <c r="Y44" i="2"/>
  <c r="X44" i="2"/>
  <c r="BO44" i="2" s="1"/>
  <c r="O44" i="2"/>
  <c r="W41" i="2"/>
  <c r="Y40" i="2"/>
  <c r="W40" i="2"/>
  <c r="BN39" i="2"/>
  <c r="BM39" i="2"/>
  <c r="BL39" i="2"/>
  <c r="Y39" i="2"/>
  <c r="X39" i="2"/>
  <c r="BO39" i="2" s="1"/>
  <c r="O39" i="2"/>
  <c r="BO38" i="2"/>
  <c r="BN38" i="2"/>
  <c r="BM38" i="2"/>
  <c r="BL38" i="2"/>
  <c r="Y38" i="2"/>
  <c r="X38" i="2"/>
  <c r="O38" i="2"/>
  <c r="BO37" i="2"/>
  <c r="BN37" i="2"/>
  <c r="BL37" i="2"/>
  <c r="Y37" i="2"/>
  <c r="X37" i="2"/>
  <c r="BM37" i="2" s="1"/>
  <c r="BN36" i="2"/>
  <c r="BL36" i="2"/>
  <c r="Y36" i="2"/>
  <c r="X36" i="2"/>
  <c r="BO36" i="2" s="1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O30" i="2" s="1"/>
  <c r="O30" i="2"/>
  <c r="BO29" i="2"/>
  <c r="BN29" i="2"/>
  <c r="BL29" i="2"/>
  <c r="Y29" i="2"/>
  <c r="X29" i="2"/>
  <c r="BM29" i="2" s="1"/>
  <c r="O29" i="2"/>
  <c r="BN28" i="2"/>
  <c r="BL28" i="2"/>
  <c r="Y28" i="2"/>
  <c r="Y32" i="2" s="1"/>
  <c r="X28" i="2"/>
  <c r="X33" i="2" s="1"/>
  <c r="O28" i="2"/>
  <c r="W24" i="2"/>
  <c r="W310" i="2" s="1"/>
  <c r="Y23" i="2"/>
  <c r="W23" i="2"/>
  <c r="W314" i="2" s="1"/>
  <c r="BN22" i="2"/>
  <c r="W312" i="2" s="1"/>
  <c r="BL22" i="2"/>
  <c r="W311" i="2" s="1"/>
  <c r="Y22" i="2"/>
  <c r="X22" i="2"/>
  <c r="X24" i="2" s="1"/>
  <c r="O22" i="2"/>
  <c r="H10" i="2"/>
  <c r="F10" i="2"/>
  <c r="A10" i="2"/>
  <c r="A9" i="2"/>
  <c r="J9" i="2" s="1"/>
  <c r="D7" i="2"/>
  <c r="P6" i="2"/>
  <c r="O2" i="2"/>
  <c r="Y315" i="2" l="1"/>
  <c r="W313" i="2"/>
  <c r="X89" i="2"/>
  <c r="BM31" i="2"/>
  <c r="X61" i="2"/>
  <c r="BO152" i="2"/>
  <c r="BO156" i="2"/>
  <c r="X177" i="2"/>
  <c r="X222" i="2"/>
  <c r="BO48" i="2"/>
  <c r="X111" i="2"/>
  <c r="BO218" i="2"/>
  <c r="BM22" i="2"/>
  <c r="BM28" i="2"/>
  <c r="BM57" i="2"/>
  <c r="BO92" i="2"/>
  <c r="BM94" i="2"/>
  <c r="BM99" i="2"/>
  <c r="BO129" i="2"/>
  <c r="BO134" i="2"/>
  <c r="BM136" i="2"/>
  <c r="BM141" i="2"/>
  <c r="BM147" i="2"/>
  <c r="BM151" i="2"/>
  <c r="BM167" i="2"/>
  <c r="X223" i="2"/>
  <c r="BM227" i="2"/>
  <c r="X266" i="2"/>
  <c r="BM275" i="2"/>
  <c r="BM281" i="2"/>
  <c r="BM287" i="2"/>
  <c r="BM82" i="2"/>
  <c r="BM109" i="2"/>
  <c r="X32" i="2"/>
  <c r="X66" i="2"/>
  <c r="BM84" i="2"/>
  <c r="X103" i="2"/>
  <c r="X112" i="2"/>
  <c r="BM116" i="2"/>
  <c r="BM121" i="2"/>
  <c r="BM157" i="2"/>
  <c r="BM162" i="2"/>
  <c r="BM169" i="2"/>
  <c r="X183" i="2"/>
  <c r="X213" i="2"/>
  <c r="BM217" i="2"/>
  <c r="X241" i="2"/>
  <c r="BM289" i="2"/>
  <c r="BM291" i="2"/>
  <c r="BM293" i="2"/>
  <c r="BM295" i="2"/>
  <c r="BM297" i="2"/>
  <c r="BM299" i="2"/>
  <c r="BM301" i="2"/>
  <c r="BM303" i="2"/>
  <c r="BM36" i="2"/>
  <c r="BM85" i="2"/>
  <c r="BO58" i="2"/>
  <c r="BO100" i="2"/>
  <c r="BO170" i="2"/>
  <c r="X51" i="2"/>
  <c r="BO122" i="2"/>
  <c r="X309" i="2"/>
  <c r="X41" i="2"/>
  <c r="X310" i="2" s="1"/>
  <c r="BM45" i="2"/>
  <c r="X153" i="2"/>
  <c r="X171" i="2"/>
  <c r="X283" i="2"/>
  <c r="F9" i="2"/>
  <c r="BO22" i="2"/>
  <c r="BM30" i="2"/>
  <c r="BM47" i="2"/>
  <c r="H9" i="2"/>
  <c r="X88" i="2"/>
  <c r="X125" i="2"/>
  <c r="BO141" i="2"/>
  <c r="BO147" i="2"/>
  <c r="BO151" i="2"/>
  <c r="BO167" i="2"/>
  <c r="BM229" i="2"/>
  <c r="BM234" i="2"/>
  <c r="BM239" i="2"/>
  <c r="BM264" i="2"/>
  <c r="BO275" i="2"/>
  <c r="BO281" i="2"/>
  <c r="BM305" i="2"/>
  <c r="X40" i="2"/>
  <c r="BO174" i="2"/>
  <c r="BO28" i="2"/>
  <c r="BO45" i="2"/>
  <c r="X23" i="2"/>
  <c r="BM54" i="2"/>
  <c r="BO162" i="2"/>
  <c r="X267" i="2"/>
  <c r="X104" i="2"/>
  <c r="BO234" i="2"/>
  <c r="BO239" i="2"/>
  <c r="X126" i="2"/>
  <c r="X176" i="2"/>
  <c r="BO204" i="2"/>
  <c r="BM274" i="2"/>
  <c r="BM280" i="2"/>
  <c r="BM286" i="2"/>
  <c r="BM288" i="2"/>
  <c r="BM156" i="2"/>
  <c r="X277" i="2"/>
  <c r="X308" i="2"/>
  <c r="X312" i="2" l="1"/>
  <c r="X314" i="2"/>
  <c r="X311" i="2"/>
  <c r="X313" i="2" s="1"/>
  <c r="C323" i="2"/>
  <c r="B323" i="2"/>
  <c r="A323" i="2"/>
</calcChain>
</file>

<file path=xl/sharedStrings.xml><?xml version="1.0" encoding="utf-8"?>
<sst xmlns="http://schemas.openxmlformats.org/spreadsheetml/2006/main" count="1746" uniqueCount="434">
  <si>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</si>
  <si>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</si>
  <si>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</si>
  <si>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</si>
  <si>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</si>
  <si>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</si>
  <si>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</si>
  <si>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</si>
  <si>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</si>
  <si>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</si>
  <si>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</si>
  <si>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</si>
  <si>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</si>
  <si>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</si>
  <si>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</si>
  <si>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</si>
  <si>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</si>
  <si>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</si>
  <si>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</si>
  <si>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</si>
  <si>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</si>
  <si>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</si>
  <si>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</si>
  <si>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</si>
  <si>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</si>
  <si>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</si>
  <si>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</si>
  <si>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</si>
  <si>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</si>
  <si>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</si>
  <si>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</si>
  <si>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</si>
  <si>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</si>
  <si>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</si>
  <si>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</si>
  <si>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</si>
  <si>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</si>
  <si>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</si>
  <si>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</si>
  <si>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</si>
  <si>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</si>
  <si>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</si>
  <si>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</si>
  <si>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</si>
  <si>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</si>
  <si>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</si>
  <si>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</si>
  <si>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</si>
  <si>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</si>
  <si>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</si>
  <si>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</si>
  <si>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</si>
  <si>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</si>
  <si>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</si>
  <si>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</si>
  <si>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</si>
  <si>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</si>
  <si>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</si>
  <si>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</si>
  <si>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</si>
  <si>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</si>
  <si>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</si>
  <si>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</si>
  <si>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</si>
  <si>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</si>
  <si>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</si>
  <si>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</si>
  <si>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</si>
  <si>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</si>
  <si>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</si>
  <si>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</si>
  <si>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</si>
  <si>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31.05.2024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</si>
  <si>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</si>
  <si>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</si>
  <si>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</si>
  <si>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</si>
  <si>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</si>
  <si>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</si>
  <si>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</si>
  <si>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</si>
  <si>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</si>
  <si>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</si>
  <si>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</si>
  <si>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</si>
  <si>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</si>
  <si>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</si>
  <si>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</si>
  <si>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</si>
  <si>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</si>
  <si>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</si>
  <si>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</si>
  <si>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</si>
  <si>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</si>
  <si>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</si>
  <si>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</si>
  <si>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</si>
  <si>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</si>
  <si>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</si>
  <si>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</si>
  <si>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</si>
  <si>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</si>
  <si>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</si>
  <si>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</si>
  <si>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</si>
  <si>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</si>
  <si>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</si>
  <si>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</si>
  <si>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</si>
  <si>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</si>
  <si>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</si>
  <si>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</si>
  <si>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</si>
  <si>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</si>
  <si>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</si>
  <si>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</si>
  <si>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</si>
  <si>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</si>
  <si>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</si>
  <si>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</si>
  <si>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</si>
  <si>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</si>
  <si>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</si>
  <si>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</si>
  <si>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</si>
  <si>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</si>
  <si>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</si>
  <si>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</si>
  <si>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</si>
  <si>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</si>
  <si>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</si>
  <si>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</si>
  <si>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</si>
  <si>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</si>
  <si>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</si>
  <si>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</si>
  <si>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</si>
  <si>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</si>
  <si>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</si>
  <si>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</si>
  <si>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</si>
  <si>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</si>
  <si>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</si>
  <si>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</si>
  <si>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</si>
  <si>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</si>
  <si>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</si>
  <si>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</si>
  <si>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</si>
  <si>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</si>
  <si>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</si>
  <si>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</si>
  <si>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</si>
  <si>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</si>
  <si>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</si>
  <si>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</si>
  <si>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</si>
  <si>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</si>
  <si>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</si>
  <si>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</si>
  <si>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</si>
  <si>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</si>
  <si>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</si>
  <si>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</si>
  <si>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</si>
  <si>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</si>
  <si>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P004087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</si>
  <si>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</si>
  <si>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</si>
  <si>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</si>
  <si>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</si>
  <si>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</si>
  <si>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</si>
  <si>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</si>
  <si>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</si>
  <si>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</si>
  <si>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</si>
  <si>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</si>
  <si>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</si>
  <si>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</si>
  <si>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</si>
  <si>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</si>
  <si>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</si>
  <si>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</si>
  <si>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</si>
  <si>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</si>
  <si>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</si>
  <si>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</si>
  <si>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SU002078</t>
  </si>
  <si>
    <t>P002281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</si>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</sst>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1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23"/>
  <sheetViews>
    <sheetView showGridLines="0" tabSelected="1" topLeftCell="B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02" t="s">
        <v>29</v>
      </c>
      <c r="E1" s="402"/>
      <c r="F1" s="402"/>
      <c r="G1" s="14" t="s">
        <v>71</v>
      </c>
      <c r="H1" s="402" t="s">
        <v>50</v>
      </c>
      <c r="I1" s="402"/>
      <c r="J1" s="402"/>
      <c r="K1" s="402"/>
      <c r="L1" s="402"/>
      <c r="M1" s="402"/>
      <c r="N1" s="402"/>
      <c r="O1" s="402"/>
      <c r="P1" s="402"/>
      <c r="Q1" s="403" t="s">
        <v>72</v>
      </c>
      <c r="R1" s="404"/>
      <c r="S1" s="40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05"/>
      <c r="P3" s="405"/>
      <c r="Q3" s="405"/>
      <c r="R3" s="405"/>
      <c r="S3" s="405"/>
      <c r="T3" s="405"/>
      <c r="U3" s="405"/>
      <c r="V3" s="40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4" t="s">
        <v>8</v>
      </c>
      <c r="B5" s="384"/>
      <c r="C5" s="384"/>
      <c r="D5" s="406"/>
      <c r="E5" s="406"/>
      <c r="F5" s="407" t="s">
        <v>14</v>
      </c>
      <c r="G5" s="407"/>
      <c r="H5" s="406"/>
      <c r="I5" s="406"/>
      <c r="J5" s="406"/>
      <c r="K5" s="406"/>
      <c r="L5" s="406"/>
      <c r="M5" s="76"/>
      <c r="O5" s="27" t="s">
        <v>4</v>
      </c>
      <c r="P5" s="408">
        <v>45448</v>
      </c>
      <c r="Q5" s="408"/>
      <c r="S5" s="409" t="s">
        <v>3</v>
      </c>
      <c r="T5" s="410"/>
      <c r="U5" s="411" t="s">
        <v>420</v>
      </c>
      <c r="V5" s="412"/>
      <c r="AA5" s="60"/>
      <c r="AB5" s="60"/>
      <c r="AC5" s="60"/>
    </row>
    <row r="6" spans="1:30" s="17" customFormat="1" ht="24" customHeight="1" x14ac:dyDescent="0.2">
      <c r="A6" s="384" t="s">
        <v>1</v>
      </c>
      <c r="B6" s="384"/>
      <c r="C6" s="384"/>
      <c r="D6" s="385" t="s">
        <v>79</v>
      </c>
      <c r="E6" s="385"/>
      <c r="F6" s="385"/>
      <c r="G6" s="385"/>
      <c r="H6" s="385"/>
      <c r="I6" s="385"/>
      <c r="J6" s="385"/>
      <c r="K6" s="385"/>
      <c r="L6" s="385"/>
      <c r="M6" s="77"/>
      <c r="O6" s="27" t="s">
        <v>30</v>
      </c>
      <c r="P6" s="386" t="str">
        <f>IF(P5=0," ",CHOOSE(WEEKDAY(P5,2),"Понедельник","Вторник","Среда","Четверг","Пятница","Суббота","Воскресенье"))</f>
        <v>Среда</v>
      </c>
      <c r="Q6" s="386"/>
      <c r="S6" s="387" t="s">
        <v>5</v>
      </c>
      <c r="T6" s="388"/>
      <c r="U6" s="389" t="s">
        <v>73</v>
      </c>
      <c r="V6" s="39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5" t="str">
        <f>IFERROR(VLOOKUP(DeliveryAddress,Table,3,0),1)</f>
        <v>1</v>
      </c>
      <c r="E7" s="396"/>
      <c r="F7" s="396"/>
      <c r="G7" s="396"/>
      <c r="H7" s="396"/>
      <c r="I7" s="396"/>
      <c r="J7" s="396"/>
      <c r="K7" s="396"/>
      <c r="L7" s="397"/>
      <c r="M7" s="78"/>
      <c r="O7" s="29"/>
      <c r="P7" s="49"/>
      <c r="Q7" s="49"/>
      <c r="S7" s="387"/>
      <c r="T7" s="388"/>
      <c r="U7" s="391"/>
      <c r="V7" s="392"/>
      <c r="AA7" s="60"/>
      <c r="AB7" s="60"/>
      <c r="AC7" s="60"/>
    </row>
    <row r="8" spans="1:30" s="17" customFormat="1" ht="25.5" customHeight="1" x14ac:dyDescent="0.2">
      <c r="A8" s="398" t="s">
        <v>61</v>
      </c>
      <c r="B8" s="398"/>
      <c r="C8" s="398"/>
      <c r="D8" s="399" t="s">
        <v>80</v>
      </c>
      <c r="E8" s="399"/>
      <c r="F8" s="399"/>
      <c r="G8" s="399"/>
      <c r="H8" s="399"/>
      <c r="I8" s="399"/>
      <c r="J8" s="399"/>
      <c r="K8" s="399"/>
      <c r="L8" s="399"/>
      <c r="M8" s="79"/>
      <c r="O8" s="27" t="s">
        <v>11</v>
      </c>
      <c r="P8" s="382">
        <v>0.33333333333333331</v>
      </c>
      <c r="Q8" s="382"/>
      <c r="S8" s="387"/>
      <c r="T8" s="388"/>
      <c r="U8" s="391"/>
      <c r="V8" s="392"/>
      <c r="AA8" s="60"/>
      <c r="AB8" s="60"/>
      <c r="AC8" s="60"/>
    </row>
    <row r="9" spans="1:30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49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74"/>
      <c r="O9" s="31" t="s">
        <v>15</v>
      </c>
      <c r="P9" s="401"/>
      <c r="Q9" s="401"/>
      <c r="S9" s="387"/>
      <c r="T9" s="388"/>
      <c r="U9" s="393"/>
      <c r="V9" s="39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7" t="str">
        <f>IFERROR(VLOOKUP($D$10,Proxy,2,FALSE),"")</f>
        <v/>
      </c>
      <c r="I10" s="377"/>
      <c r="J10" s="377"/>
      <c r="K10" s="377"/>
      <c r="L10" s="377"/>
      <c r="M10" s="75"/>
      <c r="O10" s="31" t="s">
        <v>35</v>
      </c>
      <c r="P10" s="378"/>
      <c r="Q10" s="378"/>
      <c r="T10" s="29" t="s">
        <v>12</v>
      </c>
      <c r="U10" s="379" t="s">
        <v>74</v>
      </c>
      <c r="V10" s="38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81"/>
      <c r="Q11" s="381"/>
      <c r="T11" s="29" t="s">
        <v>31</v>
      </c>
      <c r="U11" s="366" t="s">
        <v>58</v>
      </c>
      <c r="V11" s="36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65" t="s">
        <v>75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80"/>
      <c r="O12" s="27" t="s">
        <v>33</v>
      </c>
      <c r="P12" s="382"/>
      <c r="Q12" s="382"/>
      <c r="R12" s="28"/>
      <c r="S12"/>
      <c r="T12" s="29" t="s">
        <v>49</v>
      </c>
      <c r="U12" s="383"/>
      <c r="V12" s="383"/>
      <c r="W12"/>
      <c r="AA12" s="60"/>
      <c r="AB12" s="60"/>
      <c r="AC12" s="60"/>
    </row>
    <row r="13" spans="1:30" s="17" customFormat="1" ht="23.25" customHeight="1" x14ac:dyDescent="0.2">
      <c r="A13" s="365" t="s">
        <v>76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80"/>
      <c r="N13" s="31"/>
      <c r="O13" s="31" t="s">
        <v>34</v>
      </c>
      <c r="P13" s="366"/>
      <c r="Q13" s="36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65" t="s">
        <v>77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67" t="s">
        <v>78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81"/>
      <c r="N15"/>
      <c r="O15" s="368" t="s">
        <v>64</v>
      </c>
      <c r="P15" s="368"/>
      <c r="Q15" s="368"/>
      <c r="R15" s="368"/>
      <c r="S15" s="36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69"/>
      <c r="P16" s="369"/>
      <c r="Q16" s="369"/>
      <c r="R16" s="369"/>
      <c r="S16" s="36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53" t="s">
        <v>62</v>
      </c>
      <c r="B17" s="353" t="s">
        <v>52</v>
      </c>
      <c r="C17" s="371" t="s">
        <v>51</v>
      </c>
      <c r="D17" s="353" t="s">
        <v>53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72" t="s">
        <v>16</v>
      </c>
      <c r="K17" s="372" t="s">
        <v>69</v>
      </c>
      <c r="L17" s="372" t="s">
        <v>2</v>
      </c>
      <c r="M17" s="372" t="s">
        <v>70</v>
      </c>
      <c r="N17" s="353" t="s">
        <v>28</v>
      </c>
      <c r="O17" s="353" t="s">
        <v>17</v>
      </c>
      <c r="P17" s="353"/>
      <c r="Q17" s="353"/>
      <c r="R17" s="353"/>
      <c r="S17" s="353"/>
      <c r="T17" s="370" t="s">
        <v>59</v>
      </c>
      <c r="U17" s="353"/>
      <c r="V17" s="353" t="s">
        <v>6</v>
      </c>
      <c r="W17" s="353" t="s">
        <v>44</v>
      </c>
      <c r="X17" s="354" t="s">
        <v>57</v>
      </c>
      <c r="Y17" s="353" t="s">
        <v>18</v>
      </c>
      <c r="Z17" s="356" t="s">
        <v>63</v>
      </c>
      <c r="AA17" s="356" t="s">
        <v>19</v>
      </c>
      <c r="AB17" s="357" t="s">
        <v>60</v>
      </c>
      <c r="AC17" s="358"/>
      <c r="AD17" s="359"/>
      <c r="AE17" s="363"/>
      <c r="BB17" s="364" t="s">
        <v>67</v>
      </c>
    </row>
    <row r="18" spans="1:67" ht="14.25" customHeight="1" x14ac:dyDescent="0.2">
      <c r="A18" s="353"/>
      <c r="B18" s="353"/>
      <c r="C18" s="371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73"/>
      <c r="K18" s="373"/>
      <c r="L18" s="373"/>
      <c r="M18" s="373"/>
      <c r="N18" s="353"/>
      <c r="O18" s="353"/>
      <c r="P18" s="353"/>
      <c r="Q18" s="353"/>
      <c r="R18" s="353"/>
      <c r="S18" s="353"/>
      <c r="T18" s="36" t="s">
        <v>47</v>
      </c>
      <c r="U18" s="36" t="s">
        <v>46</v>
      </c>
      <c r="V18" s="353"/>
      <c r="W18" s="353"/>
      <c r="X18" s="355"/>
      <c r="Y18" s="353"/>
      <c r="Z18" s="356"/>
      <c r="AA18" s="356"/>
      <c r="AB18" s="360"/>
      <c r="AC18" s="361"/>
      <c r="AD18" s="362"/>
      <c r="AE18" s="363"/>
      <c r="BB18" s="364"/>
    </row>
    <row r="19" spans="1:67" ht="27.75" customHeight="1" x14ac:dyDescent="0.2">
      <c r="A19" s="260" t="s">
        <v>81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55"/>
      <c r="AA19" s="55"/>
    </row>
    <row r="20" spans="1:67" ht="16.5" customHeight="1" x14ac:dyDescent="0.25">
      <c r="A20" s="253" t="s">
        <v>81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66"/>
      <c r="AA20" s="66"/>
    </row>
    <row r="21" spans="1:67" ht="14.25" customHeight="1" x14ac:dyDescent="0.25">
      <c r="A21" s="248" t="s">
        <v>82</v>
      </c>
      <c r="B21" s="248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67"/>
      <c r="AA21" s="67"/>
    </row>
    <row r="22" spans="1:67" ht="27" customHeight="1" x14ac:dyDescent="0.25">
      <c r="A22" s="64" t="s">
        <v>83</v>
      </c>
      <c r="B22" s="64" t="s">
        <v>84</v>
      </c>
      <c r="C22" s="37">
        <v>4301070899</v>
      </c>
      <c r="D22" s="213">
        <v>4607111035752</v>
      </c>
      <c r="E22" s="21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5"/>
      <c r="Q22" s="215"/>
      <c r="R22" s="215"/>
      <c r="S22" s="216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2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1"/>
      <c r="O23" s="217" t="s">
        <v>43</v>
      </c>
      <c r="P23" s="218"/>
      <c r="Q23" s="218"/>
      <c r="R23" s="218"/>
      <c r="S23" s="218"/>
      <c r="T23" s="218"/>
      <c r="U23" s="219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20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1"/>
      <c r="O24" s="217" t="s">
        <v>43</v>
      </c>
      <c r="P24" s="218"/>
      <c r="Q24" s="218"/>
      <c r="R24" s="218"/>
      <c r="S24" s="218"/>
      <c r="T24" s="218"/>
      <c r="U24" s="219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55"/>
      <c r="AA25" s="55"/>
    </row>
    <row r="26" spans="1:67" ht="16.5" customHeight="1" x14ac:dyDescent="0.25">
      <c r="A26" s="253" t="s">
        <v>87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66"/>
      <c r="AA26" s="66"/>
    </row>
    <row r="27" spans="1:67" ht="14.25" customHeight="1" x14ac:dyDescent="0.25">
      <c r="A27" s="248" t="s">
        <v>88</v>
      </c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67"/>
      <c r="AA27" s="67"/>
    </row>
    <row r="28" spans="1:67" ht="27" customHeight="1" x14ac:dyDescent="0.25">
      <c r="A28" s="64" t="s">
        <v>89</v>
      </c>
      <c r="B28" s="64" t="s">
        <v>90</v>
      </c>
      <c r="C28" s="37">
        <v>4301132066</v>
      </c>
      <c r="D28" s="213">
        <v>4607111036520</v>
      </c>
      <c r="E28" s="21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34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5"/>
      <c r="Q28" s="215"/>
      <c r="R28" s="215"/>
      <c r="S28" s="216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91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93</v>
      </c>
      <c r="B29" s="64" t="s">
        <v>94</v>
      </c>
      <c r="C29" s="37">
        <v>4301132063</v>
      </c>
      <c r="D29" s="213">
        <v>4607111036605</v>
      </c>
      <c r="E29" s="21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34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5"/>
      <c r="Q29" s="215"/>
      <c r="R29" s="215"/>
      <c r="S29" s="216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91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95</v>
      </c>
      <c r="B30" s="64" t="s">
        <v>96</v>
      </c>
      <c r="C30" s="37">
        <v>4301132064</v>
      </c>
      <c r="D30" s="213">
        <v>4607111036537</v>
      </c>
      <c r="E30" s="21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35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5"/>
      <c r="Q30" s="215"/>
      <c r="R30" s="215"/>
      <c r="S30" s="216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91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97</v>
      </c>
      <c r="B31" s="64" t="s">
        <v>98</v>
      </c>
      <c r="C31" s="37">
        <v>4301132065</v>
      </c>
      <c r="D31" s="213">
        <v>4607111036599</v>
      </c>
      <c r="E31" s="21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35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5"/>
      <c r="Q31" s="215"/>
      <c r="R31" s="215"/>
      <c r="S31" s="216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91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20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1"/>
      <c r="O32" s="217" t="s">
        <v>43</v>
      </c>
      <c r="P32" s="218"/>
      <c r="Q32" s="218"/>
      <c r="R32" s="218"/>
      <c r="S32" s="218"/>
      <c r="T32" s="218"/>
      <c r="U32" s="219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1"/>
      <c r="O33" s="217" t="s">
        <v>43</v>
      </c>
      <c r="P33" s="218"/>
      <c r="Q33" s="218"/>
      <c r="R33" s="218"/>
      <c r="S33" s="218"/>
      <c r="T33" s="218"/>
      <c r="U33" s="219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53" t="s">
        <v>99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66"/>
      <c r="AA34" s="66"/>
    </row>
    <row r="35" spans="1:67" ht="14.25" customHeight="1" x14ac:dyDescent="0.25">
      <c r="A35" s="248" t="s">
        <v>82</v>
      </c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67"/>
      <c r="AA35" s="67"/>
    </row>
    <row r="36" spans="1:67" ht="27" customHeight="1" x14ac:dyDescent="0.25">
      <c r="A36" s="64" t="s">
        <v>100</v>
      </c>
      <c r="B36" s="64" t="s">
        <v>101</v>
      </c>
      <c r="C36" s="37">
        <v>4301070865</v>
      </c>
      <c r="D36" s="213">
        <v>4607111036285</v>
      </c>
      <c r="E36" s="21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34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5"/>
      <c r="Q36" s="215"/>
      <c r="R36" s="215"/>
      <c r="S36" s="216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102</v>
      </c>
      <c r="B37" s="64" t="s">
        <v>103</v>
      </c>
      <c r="C37" s="37">
        <v>4301070861</v>
      </c>
      <c r="D37" s="213">
        <v>4607111036308</v>
      </c>
      <c r="E37" s="21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347" t="s">
        <v>104</v>
      </c>
      <c r="P37" s="215"/>
      <c r="Q37" s="215"/>
      <c r="R37" s="215"/>
      <c r="S37" s="216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105</v>
      </c>
      <c r="B38" s="64" t="s">
        <v>106</v>
      </c>
      <c r="C38" s="37">
        <v>4301070884</v>
      </c>
      <c r="D38" s="213">
        <v>4607111036315</v>
      </c>
      <c r="E38" s="21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5"/>
      <c r="Q38" s="215"/>
      <c r="R38" s="215"/>
      <c r="S38" s="216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107</v>
      </c>
      <c r="B39" s="64" t="s">
        <v>108</v>
      </c>
      <c r="C39" s="37">
        <v>4301070864</v>
      </c>
      <c r="D39" s="213">
        <v>4607111036292</v>
      </c>
      <c r="E39" s="21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5"/>
      <c r="Q39" s="215"/>
      <c r="R39" s="215"/>
      <c r="S39" s="216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1"/>
      <c r="O40" s="217" t="s">
        <v>43</v>
      </c>
      <c r="P40" s="218"/>
      <c r="Q40" s="218"/>
      <c r="R40" s="218"/>
      <c r="S40" s="218"/>
      <c r="T40" s="218"/>
      <c r="U40" s="219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1"/>
      <c r="O41" s="217" t="s">
        <v>43</v>
      </c>
      <c r="P41" s="218"/>
      <c r="Q41" s="218"/>
      <c r="R41" s="218"/>
      <c r="S41" s="218"/>
      <c r="T41" s="218"/>
      <c r="U41" s="219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53" t="s">
        <v>109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66"/>
      <c r="AA42" s="66"/>
    </row>
    <row r="43" spans="1:67" ht="14.25" customHeight="1" x14ac:dyDescent="0.25">
      <c r="A43" s="248" t="s">
        <v>110</v>
      </c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67"/>
      <c r="AA43" s="67"/>
    </row>
    <row r="44" spans="1:67" ht="16.5" customHeight="1" x14ac:dyDescent="0.25">
      <c r="A44" s="64" t="s">
        <v>111</v>
      </c>
      <c r="B44" s="64" t="s">
        <v>112</v>
      </c>
      <c r="C44" s="37">
        <v>4301190046</v>
      </c>
      <c r="D44" s="213">
        <v>4607111038951</v>
      </c>
      <c r="E44" s="21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33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5"/>
      <c r="Q44" s="215"/>
      <c r="R44" s="215"/>
      <c r="S44" s="216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91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114</v>
      </c>
      <c r="B45" s="64" t="s">
        <v>115</v>
      </c>
      <c r="C45" s="37">
        <v>4301190010</v>
      </c>
      <c r="D45" s="213">
        <v>4607111037596</v>
      </c>
      <c r="E45" s="21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34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5"/>
      <c r="Q45" s="215"/>
      <c r="R45" s="215"/>
      <c r="S45" s="216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91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116</v>
      </c>
      <c r="B46" s="64" t="s">
        <v>117</v>
      </c>
      <c r="C46" s="37">
        <v>4301190047</v>
      </c>
      <c r="D46" s="213">
        <v>4607111038579</v>
      </c>
      <c r="E46" s="21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34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5"/>
      <c r="Q46" s="215"/>
      <c r="R46" s="215"/>
      <c r="S46" s="216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91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118</v>
      </c>
      <c r="B47" s="64" t="s">
        <v>119</v>
      </c>
      <c r="C47" s="37">
        <v>4301190022</v>
      </c>
      <c r="D47" s="213">
        <v>4607111037053</v>
      </c>
      <c r="E47" s="213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9" t="s">
        <v>85</v>
      </c>
      <c r="M47" s="39"/>
      <c r="N47" s="38">
        <v>365</v>
      </c>
      <c r="O47" s="34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5"/>
      <c r="Q47" s="215"/>
      <c r="R47" s="215"/>
      <c r="S47" s="216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91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120</v>
      </c>
      <c r="B48" s="64" t="s">
        <v>121</v>
      </c>
      <c r="C48" s="37">
        <v>4301190023</v>
      </c>
      <c r="D48" s="213">
        <v>4607111037060</v>
      </c>
      <c r="E48" s="213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113</v>
      </c>
      <c r="L48" s="39" t="s">
        <v>85</v>
      </c>
      <c r="M48" s="39"/>
      <c r="N48" s="38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5"/>
      <c r="Q48" s="215"/>
      <c r="R48" s="215"/>
      <c r="S48" s="216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91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122</v>
      </c>
      <c r="B49" s="64" t="s">
        <v>123</v>
      </c>
      <c r="C49" s="37">
        <v>4301190049</v>
      </c>
      <c r="D49" s="213">
        <v>4607111038968</v>
      </c>
      <c r="E49" s="213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113</v>
      </c>
      <c r="L49" s="39" t="s">
        <v>85</v>
      </c>
      <c r="M49" s="39"/>
      <c r="N49" s="38">
        <v>365</v>
      </c>
      <c r="O49" s="33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5"/>
      <c r="Q49" s="215"/>
      <c r="R49" s="215"/>
      <c r="S49" s="216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91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1"/>
      <c r="O50" s="217" t="s">
        <v>43</v>
      </c>
      <c r="P50" s="218"/>
      <c r="Q50" s="218"/>
      <c r="R50" s="218"/>
      <c r="S50" s="218"/>
      <c r="T50" s="218"/>
      <c r="U50" s="219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1"/>
      <c r="O51" s="217" t="s">
        <v>43</v>
      </c>
      <c r="P51" s="218"/>
      <c r="Q51" s="218"/>
      <c r="R51" s="218"/>
      <c r="S51" s="218"/>
      <c r="T51" s="218"/>
      <c r="U51" s="219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53" t="s">
        <v>124</v>
      </c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66"/>
      <c r="AA52" s="66"/>
    </row>
    <row r="53" spans="1:67" ht="14.25" customHeight="1" x14ac:dyDescent="0.25">
      <c r="A53" s="248" t="s">
        <v>82</v>
      </c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67"/>
      <c r="AA53" s="67"/>
    </row>
    <row r="54" spans="1:67" ht="27" customHeight="1" x14ac:dyDescent="0.25">
      <c r="A54" s="64" t="s">
        <v>125</v>
      </c>
      <c r="B54" s="64" t="s">
        <v>126</v>
      </c>
      <c r="C54" s="37">
        <v>4301070989</v>
      </c>
      <c r="D54" s="213">
        <v>4607111037190</v>
      </c>
      <c r="E54" s="21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33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5"/>
      <c r="Q54" s="215"/>
      <c r="R54" s="215"/>
      <c r="S54" s="216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127</v>
      </c>
      <c r="B55" s="64" t="s">
        <v>128</v>
      </c>
      <c r="C55" s="37">
        <v>4301070972</v>
      </c>
      <c r="D55" s="213">
        <v>4607111037183</v>
      </c>
      <c r="E55" s="21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3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5"/>
      <c r="Q55" s="215"/>
      <c r="R55" s="215"/>
      <c r="S55" s="216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129</v>
      </c>
      <c r="B56" s="64" t="s">
        <v>130</v>
      </c>
      <c r="C56" s="37">
        <v>4301070970</v>
      </c>
      <c r="D56" s="213">
        <v>4607111037091</v>
      </c>
      <c r="E56" s="21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33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5"/>
      <c r="Q56" s="215"/>
      <c r="R56" s="215"/>
      <c r="S56" s="216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131</v>
      </c>
      <c r="B57" s="64" t="s">
        <v>132</v>
      </c>
      <c r="C57" s="37">
        <v>4301070971</v>
      </c>
      <c r="D57" s="213">
        <v>4607111036902</v>
      </c>
      <c r="E57" s="21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86</v>
      </c>
      <c r="L57" s="39" t="s">
        <v>85</v>
      </c>
      <c r="M57" s="39"/>
      <c r="N57" s="38">
        <v>180</v>
      </c>
      <c r="O57" s="3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5"/>
      <c r="Q57" s="215"/>
      <c r="R57" s="215"/>
      <c r="S57" s="216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133</v>
      </c>
      <c r="B58" s="64" t="s">
        <v>134</v>
      </c>
      <c r="C58" s="37">
        <v>4301070969</v>
      </c>
      <c r="D58" s="213">
        <v>4607111036858</v>
      </c>
      <c r="E58" s="213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86</v>
      </c>
      <c r="L58" s="39" t="s">
        <v>85</v>
      </c>
      <c r="M58" s="39"/>
      <c r="N58" s="38">
        <v>180</v>
      </c>
      <c r="O58" s="33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5"/>
      <c r="Q58" s="215"/>
      <c r="R58" s="215"/>
      <c r="S58" s="216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135</v>
      </c>
      <c r="B59" s="64" t="s">
        <v>136</v>
      </c>
      <c r="C59" s="37">
        <v>4301070968</v>
      </c>
      <c r="D59" s="213">
        <v>4607111036889</v>
      </c>
      <c r="E59" s="213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9" t="s">
        <v>85</v>
      </c>
      <c r="M59" s="39"/>
      <c r="N59" s="38">
        <v>180</v>
      </c>
      <c r="O59" s="3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5"/>
      <c r="Q59" s="215"/>
      <c r="R59" s="215"/>
      <c r="S59" s="216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1"/>
      <c r="O60" s="217" t="s">
        <v>43</v>
      </c>
      <c r="P60" s="218"/>
      <c r="Q60" s="218"/>
      <c r="R60" s="218"/>
      <c r="S60" s="218"/>
      <c r="T60" s="218"/>
      <c r="U60" s="219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1"/>
      <c r="O61" s="217" t="s">
        <v>43</v>
      </c>
      <c r="P61" s="218"/>
      <c r="Q61" s="218"/>
      <c r="R61" s="218"/>
      <c r="S61" s="218"/>
      <c r="T61" s="218"/>
      <c r="U61" s="219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53" t="s">
        <v>137</v>
      </c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66"/>
      <c r="AA62" s="66"/>
    </row>
    <row r="63" spans="1:67" ht="14.25" customHeight="1" x14ac:dyDescent="0.25">
      <c r="A63" s="248" t="s">
        <v>82</v>
      </c>
      <c r="B63" s="248"/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67"/>
      <c r="AA63" s="67"/>
    </row>
    <row r="64" spans="1:67" ht="27" customHeight="1" x14ac:dyDescent="0.25">
      <c r="A64" s="64" t="s">
        <v>138</v>
      </c>
      <c r="B64" s="64" t="s">
        <v>139</v>
      </c>
      <c r="C64" s="37">
        <v>4301070977</v>
      </c>
      <c r="D64" s="213">
        <v>4607111037411</v>
      </c>
      <c r="E64" s="213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140</v>
      </c>
      <c r="L64" s="39" t="s">
        <v>85</v>
      </c>
      <c r="M64" s="39"/>
      <c r="N64" s="38">
        <v>180</v>
      </c>
      <c r="O64" s="3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5"/>
      <c r="Q64" s="215"/>
      <c r="R64" s="215"/>
      <c r="S64" s="216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141</v>
      </c>
      <c r="B65" s="64" t="s">
        <v>142</v>
      </c>
      <c r="C65" s="37">
        <v>4301070981</v>
      </c>
      <c r="D65" s="213">
        <v>4607111036728</v>
      </c>
      <c r="E65" s="213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9" t="s">
        <v>85</v>
      </c>
      <c r="M65" s="39"/>
      <c r="N65" s="38">
        <v>180</v>
      </c>
      <c r="O65" s="3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5"/>
      <c r="Q65" s="215"/>
      <c r="R65" s="215"/>
      <c r="S65" s="216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1"/>
      <c r="O66" s="217" t="s">
        <v>43</v>
      </c>
      <c r="P66" s="218"/>
      <c r="Q66" s="218"/>
      <c r="R66" s="218"/>
      <c r="S66" s="218"/>
      <c r="T66" s="218"/>
      <c r="U66" s="219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1"/>
      <c r="O67" s="217" t="s">
        <v>43</v>
      </c>
      <c r="P67" s="218"/>
      <c r="Q67" s="218"/>
      <c r="R67" s="218"/>
      <c r="S67" s="218"/>
      <c r="T67" s="218"/>
      <c r="U67" s="219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53" t="s">
        <v>143</v>
      </c>
      <c r="B68" s="253"/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66"/>
      <c r="AA68" s="66"/>
    </row>
    <row r="69" spans="1:67" ht="14.25" customHeight="1" x14ac:dyDescent="0.25">
      <c r="A69" s="248" t="s">
        <v>144</v>
      </c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67"/>
      <c r="AA69" s="67"/>
    </row>
    <row r="70" spans="1:67" ht="27" customHeight="1" x14ac:dyDescent="0.25">
      <c r="A70" s="64" t="s">
        <v>145</v>
      </c>
      <c r="B70" s="64" t="s">
        <v>146</v>
      </c>
      <c r="C70" s="37">
        <v>4301135113</v>
      </c>
      <c r="D70" s="213">
        <v>4607111033659</v>
      </c>
      <c r="E70" s="213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9" t="s">
        <v>85</v>
      </c>
      <c r="M70" s="39"/>
      <c r="N70" s="38">
        <v>180</v>
      </c>
      <c r="O70" s="32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5"/>
      <c r="Q70" s="215"/>
      <c r="R70" s="215"/>
      <c r="S70" s="216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91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1"/>
      <c r="O71" s="217" t="s">
        <v>43</v>
      </c>
      <c r="P71" s="218"/>
      <c r="Q71" s="218"/>
      <c r="R71" s="218"/>
      <c r="S71" s="218"/>
      <c r="T71" s="218"/>
      <c r="U71" s="219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1"/>
      <c r="O72" s="217" t="s">
        <v>43</v>
      </c>
      <c r="P72" s="218"/>
      <c r="Q72" s="218"/>
      <c r="R72" s="218"/>
      <c r="S72" s="218"/>
      <c r="T72" s="218"/>
      <c r="U72" s="219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53" t="s">
        <v>147</v>
      </c>
      <c r="B73" s="253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66"/>
      <c r="AA73" s="66"/>
    </row>
    <row r="74" spans="1:67" ht="14.25" customHeight="1" x14ac:dyDescent="0.25">
      <c r="A74" s="248" t="s">
        <v>148</v>
      </c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67"/>
      <c r="AA74" s="67"/>
    </row>
    <row r="75" spans="1:67" ht="27" customHeight="1" x14ac:dyDescent="0.25">
      <c r="A75" s="64" t="s">
        <v>149</v>
      </c>
      <c r="B75" s="64" t="s">
        <v>150</v>
      </c>
      <c r="C75" s="37">
        <v>4301131012</v>
      </c>
      <c r="D75" s="213">
        <v>4607111034137</v>
      </c>
      <c r="E75" s="213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9" t="s">
        <v>85</v>
      </c>
      <c r="M75" s="39"/>
      <c r="N75" s="38">
        <v>180</v>
      </c>
      <c r="O75" s="32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5"/>
      <c r="Q75" s="215"/>
      <c r="R75" s="215"/>
      <c r="S75" s="216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91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151</v>
      </c>
      <c r="B76" s="64" t="s">
        <v>152</v>
      </c>
      <c r="C76" s="37">
        <v>4301131011</v>
      </c>
      <c r="D76" s="213">
        <v>4607111034120</v>
      </c>
      <c r="E76" s="213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9" t="s">
        <v>85</v>
      </c>
      <c r="M76" s="39"/>
      <c r="N76" s="38">
        <v>180</v>
      </c>
      <c r="O76" s="3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5"/>
      <c r="Q76" s="215"/>
      <c r="R76" s="215"/>
      <c r="S76" s="216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91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1"/>
      <c r="O77" s="217" t="s">
        <v>43</v>
      </c>
      <c r="P77" s="218"/>
      <c r="Q77" s="218"/>
      <c r="R77" s="218"/>
      <c r="S77" s="218"/>
      <c r="T77" s="218"/>
      <c r="U77" s="219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1"/>
      <c r="O78" s="217" t="s">
        <v>43</v>
      </c>
      <c r="P78" s="218"/>
      <c r="Q78" s="218"/>
      <c r="R78" s="218"/>
      <c r="S78" s="218"/>
      <c r="T78" s="218"/>
      <c r="U78" s="219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53" t="s">
        <v>153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66"/>
      <c r="AA79" s="66"/>
    </row>
    <row r="80" spans="1:67" ht="14.25" customHeight="1" x14ac:dyDescent="0.25">
      <c r="A80" s="248" t="s">
        <v>144</v>
      </c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67"/>
      <c r="AA80" s="67"/>
    </row>
    <row r="81" spans="1:67" ht="27" customHeight="1" x14ac:dyDescent="0.25">
      <c r="A81" s="64" t="s">
        <v>154</v>
      </c>
      <c r="B81" s="64" t="s">
        <v>155</v>
      </c>
      <c r="C81" s="37">
        <v>4301135053</v>
      </c>
      <c r="D81" s="213">
        <v>4607111036407</v>
      </c>
      <c r="E81" s="213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32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5"/>
      <c r="Q81" s="215"/>
      <c r="R81" s="215"/>
      <c r="S81" s="216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7" si="12">IFERROR(IF(W81="","",W81),"")</f>
        <v>0</v>
      </c>
      <c r="Y81" s="42">
        <f t="shared" ref="Y81:Y87" si="13">IFERROR(IF(W81="","",W81*0.01788),"")</f>
        <v>0</v>
      </c>
      <c r="Z81" s="69" t="s">
        <v>49</v>
      </c>
      <c r="AA81" s="70" t="s">
        <v>49</v>
      </c>
      <c r="AE81" s="83"/>
      <c r="BB81" s="110" t="s">
        <v>91</v>
      </c>
      <c r="BL81" s="83">
        <f t="shared" ref="BL81:BL87" si="14">IFERROR(W81*I81,"0")</f>
        <v>0</v>
      </c>
      <c r="BM81" s="83">
        <f t="shared" ref="BM81:BM87" si="15">IFERROR(X81*I81,"0")</f>
        <v>0</v>
      </c>
      <c r="BN81" s="83">
        <f t="shared" ref="BN81:BN87" si="16">IFERROR(W81/J81,"0")</f>
        <v>0</v>
      </c>
      <c r="BO81" s="83">
        <f t="shared" ref="BO81:BO87" si="17">IFERROR(X81/J81,"0")</f>
        <v>0</v>
      </c>
    </row>
    <row r="82" spans="1:67" ht="16.5" customHeight="1" x14ac:dyDescent="0.25">
      <c r="A82" s="64" t="s">
        <v>156</v>
      </c>
      <c r="B82" s="64" t="s">
        <v>157</v>
      </c>
      <c r="C82" s="37">
        <v>4301135122</v>
      </c>
      <c r="D82" s="213">
        <v>4607111033628</v>
      </c>
      <c r="E82" s="21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32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5"/>
      <c r="Q82" s="215"/>
      <c r="R82" s="215"/>
      <c r="S82" s="216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91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158</v>
      </c>
      <c r="B83" s="64" t="s">
        <v>159</v>
      </c>
      <c r="C83" s="37">
        <v>4301135292</v>
      </c>
      <c r="D83" s="213">
        <v>4607111033451</v>
      </c>
      <c r="E83" s="21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5"/>
      <c r="Q83" s="215"/>
      <c r="R83" s="215"/>
      <c r="S83" s="216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91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160</v>
      </c>
      <c r="B84" s="64" t="s">
        <v>161</v>
      </c>
      <c r="C84" s="37">
        <v>4301135120</v>
      </c>
      <c r="D84" s="213">
        <v>4607111035141</v>
      </c>
      <c r="E84" s="213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9" t="s">
        <v>85</v>
      </c>
      <c r="M84" s="39"/>
      <c r="N84" s="38">
        <v>180</v>
      </c>
      <c r="O84" s="32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5"/>
      <c r="Q84" s="215"/>
      <c r="R84" s="215"/>
      <c r="S84" s="216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91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162</v>
      </c>
      <c r="B85" s="64" t="s">
        <v>163</v>
      </c>
      <c r="C85" s="37">
        <v>4301135111</v>
      </c>
      <c r="D85" s="213">
        <v>4607111035028</v>
      </c>
      <c r="E85" s="213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92</v>
      </c>
      <c r="L85" s="39" t="s">
        <v>85</v>
      </c>
      <c r="M85" s="39"/>
      <c r="N85" s="38">
        <v>180</v>
      </c>
      <c r="O85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5"/>
      <c r="Q85" s="215"/>
      <c r="R85" s="215"/>
      <c r="S85" s="216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91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164</v>
      </c>
      <c r="B86" s="64" t="s">
        <v>165</v>
      </c>
      <c r="C86" s="37">
        <v>4301135109</v>
      </c>
      <c r="D86" s="213">
        <v>4607111033444</v>
      </c>
      <c r="E86" s="213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92</v>
      </c>
      <c r="L86" s="39" t="s">
        <v>85</v>
      </c>
      <c r="M86" s="39"/>
      <c r="N86" s="38">
        <v>180</v>
      </c>
      <c r="O86" s="32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5"/>
      <c r="Q86" s="215"/>
      <c r="R86" s="215"/>
      <c r="S86" s="216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91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164</v>
      </c>
      <c r="B87" s="64" t="s">
        <v>166</v>
      </c>
      <c r="C87" s="37">
        <v>4301135270</v>
      </c>
      <c r="D87" s="213">
        <v>4607111033444</v>
      </c>
      <c r="E87" s="213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92</v>
      </c>
      <c r="L87" s="39" t="s">
        <v>85</v>
      </c>
      <c r="M87" s="39"/>
      <c r="N87" s="38">
        <v>180</v>
      </c>
      <c r="O87" s="322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5"/>
      <c r="Q87" s="215"/>
      <c r="R87" s="215"/>
      <c r="S87" s="216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91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x14ac:dyDescent="0.2">
      <c r="A88" s="220"/>
      <c r="B88" s="220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1"/>
      <c r="O88" s="217" t="s">
        <v>43</v>
      </c>
      <c r="P88" s="218"/>
      <c r="Q88" s="218"/>
      <c r="R88" s="218"/>
      <c r="S88" s="218"/>
      <c r="T88" s="218"/>
      <c r="U88" s="219"/>
      <c r="V88" s="43" t="s">
        <v>42</v>
      </c>
      <c r="W88" s="44">
        <f>IFERROR(SUM(W81:W87),"0")</f>
        <v>0</v>
      </c>
      <c r="X88" s="44">
        <f>IFERROR(SUM(X81:X87),"0")</f>
        <v>0</v>
      </c>
      <c r="Y88" s="44">
        <f>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220"/>
      <c r="B89" s="220"/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1"/>
      <c r="O89" s="217" t="s">
        <v>43</v>
      </c>
      <c r="P89" s="218"/>
      <c r="Q89" s="218"/>
      <c r="R89" s="218"/>
      <c r="S89" s="218"/>
      <c r="T89" s="218"/>
      <c r="U89" s="219"/>
      <c r="V89" s="43" t="s">
        <v>0</v>
      </c>
      <c r="W89" s="44">
        <f>IFERROR(SUMPRODUCT(W81:W87*H81:H87),"0")</f>
        <v>0</v>
      </c>
      <c r="X89" s="44">
        <f>IFERROR(SUMPRODUCT(X81:X87*H81:H87),"0")</f>
        <v>0</v>
      </c>
      <c r="Y89" s="43"/>
      <c r="Z89" s="68"/>
      <c r="AA89" s="68"/>
    </row>
    <row r="90" spans="1:67" ht="16.5" customHeight="1" x14ac:dyDescent="0.25">
      <c r="A90" s="253" t="s">
        <v>167</v>
      </c>
      <c r="B90" s="253"/>
      <c r="C90" s="253"/>
      <c r="D90" s="253"/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66"/>
      <c r="AA90" s="66"/>
    </row>
    <row r="91" spans="1:67" ht="14.25" customHeight="1" x14ac:dyDescent="0.25">
      <c r="A91" s="248" t="s">
        <v>167</v>
      </c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67"/>
      <c r="AA91" s="67"/>
    </row>
    <row r="92" spans="1:67" ht="27" customHeight="1" x14ac:dyDescent="0.25">
      <c r="A92" s="64" t="s">
        <v>168</v>
      </c>
      <c r="B92" s="64" t="s">
        <v>169</v>
      </c>
      <c r="C92" s="37">
        <v>4301136013</v>
      </c>
      <c r="D92" s="213">
        <v>4607025784012</v>
      </c>
      <c r="E92" s="213"/>
      <c r="F92" s="63">
        <v>0.09</v>
      </c>
      <c r="G92" s="38">
        <v>24</v>
      </c>
      <c r="H92" s="63">
        <v>2.16</v>
      </c>
      <c r="I92" s="63">
        <v>2.4912000000000001</v>
      </c>
      <c r="J92" s="38">
        <v>126</v>
      </c>
      <c r="K92" s="38" t="s">
        <v>92</v>
      </c>
      <c r="L92" s="39" t="s">
        <v>85</v>
      </c>
      <c r="M92" s="39"/>
      <c r="N92" s="38">
        <v>180</v>
      </c>
      <c r="O92" s="31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15"/>
      <c r="Q92" s="215"/>
      <c r="R92" s="215"/>
      <c r="S92" s="216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IFERROR(IF(W92="","",W92*0.00936),"")</f>
        <v>0</v>
      </c>
      <c r="Z92" s="69" t="s">
        <v>49</v>
      </c>
      <c r="AA92" s="70" t="s">
        <v>49</v>
      </c>
      <c r="AE92" s="83"/>
      <c r="BB92" s="117" t="s">
        <v>91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27" customHeight="1" x14ac:dyDescent="0.25">
      <c r="A93" s="64" t="s">
        <v>170</v>
      </c>
      <c r="B93" s="64" t="s">
        <v>171</v>
      </c>
      <c r="C93" s="37">
        <v>4301136012</v>
      </c>
      <c r="D93" s="213">
        <v>4607025784319</v>
      </c>
      <c r="E93" s="213"/>
      <c r="F93" s="63">
        <v>0.36</v>
      </c>
      <c r="G93" s="38">
        <v>10</v>
      </c>
      <c r="H93" s="63">
        <v>3.6</v>
      </c>
      <c r="I93" s="63">
        <v>4.2439999999999998</v>
      </c>
      <c r="J93" s="38">
        <v>70</v>
      </c>
      <c r="K93" s="38" t="s">
        <v>92</v>
      </c>
      <c r="L93" s="39" t="s">
        <v>85</v>
      </c>
      <c r="M93" s="39"/>
      <c r="N93" s="38">
        <v>180</v>
      </c>
      <c r="O93" s="31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15"/>
      <c r="Q93" s="215"/>
      <c r="R93" s="215"/>
      <c r="S93" s="216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IFERROR(IF(W93="","",W93*0.01788),"")</f>
        <v>0</v>
      </c>
      <c r="Z93" s="69" t="s">
        <v>49</v>
      </c>
      <c r="AA93" s="70" t="s">
        <v>49</v>
      </c>
      <c r="AE93" s="83"/>
      <c r="BB93" s="118" t="s">
        <v>91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16.5" customHeight="1" x14ac:dyDescent="0.25">
      <c r="A94" s="64" t="s">
        <v>172</v>
      </c>
      <c r="B94" s="64" t="s">
        <v>173</v>
      </c>
      <c r="C94" s="37">
        <v>4301136014</v>
      </c>
      <c r="D94" s="213">
        <v>4607111035370</v>
      </c>
      <c r="E94" s="213"/>
      <c r="F94" s="63">
        <v>0.14000000000000001</v>
      </c>
      <c r="G94" s="38">
        <v>22</v>
      </c>
      <c r="H94" s="63">
        <v>3.08</v>
      </c>
      <c r="I94" s="63">
        <v>3.464</v>
      </c>
      <c r="J94" s="38">
        <v>84</v>
      </c>
      <c r="K94" s="38" t="s">
        <v>86</v>
      </c>
      <c r="L94" s="39" t="s">
        <v>85</v>
      </c>
      <c r="M94" s="39"/>
      <c r="N94" s="38">
        <v>180</v>
      </c>
      <c r="O94" s="31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15"/>
      <c r="Q94" s="215"/>
      <c r="R94" s="215"/>
      <c r="S94" s="216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IFERROR(IF(W94="","",W94*0.0155),"")</f>
        <v>0</v>
      </c>
      <c r="Z94" s="69" t="s">
        <v>49</v>
      </c>
      <c r="AA94" s="70" t="s">
        <v>49</v>
      </c>
      <c r="AE94" s="83"/>
      <c r="BB94" s="119" t="s">
        <v>91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1"/>
      <c r="O95" s="217" t="s">
        <v>43</v>
      </c>
      <c r="P95" s="218"/>
      <c r="Q95" s="218"/>
      <c r="R95" s="218"/>
      <c r="S95" s="218"/>
      <c r="T95" s="218"/>
      <c r="U95" s="219"/>
      <c r="V95" s="43" t="s">
        <v>42</v>
      </c>
      <c r="W95" s="44">
        <f>IFERROR(SUM(W92:W94),"0")</f>
        <v>0</v>
      </c>
      <c r="X95" s="44">
        <f>IFERROR(SUM(X92:X94),"0")</f>
        <v>0</v>
      </c>
      <c r="Y95" s="44">
        <f>IFERROR(IF(Y92="",0,Y92),"0")+IFERROR(IF(Y93="",0,Y93),"0")+IFERROR(IF(Y94="",0,Y94),"0")</f>
        <v>0</v>
      </c>
      <c r="Z95" s="68"/>
      <c r="AA95" s="68"/>
    </row>
    <row r="96" spans="1:67" x14ac:dyDescent="0.2">
      <c r="A96" s="220"/>
      <c r="B96" s="220"/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1"/>
      <c r="O96" s="217" t="s">
        <v>43</v>
      </c>
      <c r="P96" s="218"/>
      <c r="Q96" s="218"/>
      <c r="R96" s="218"/>
      <c r="S96" s="218"/>
      <c r="T96" s="218"/>
      <c r="U96" s="219"/>
      <c r="V96" s="43" t="s">
        <v>0</v>
      </c>
      <c r="W96" s="44">
        <f>IFERROR(SUMPRODUCT(W92:W94*H92:H94),"0")</f>
        <v>0</v>
      </c>
      <c r="X96" s="44">
        <f>IFERROR(SUMPRODUCT(X92:X94*H92:H94),"0")</f>
        <v>0</v>
      </c>
      <c r="Y96" s="43"/>
      <c r="Z96" s="68"/>
      <c r="AA96" s="68"/>
    </row>
    <row r="97" spans="1:67" ht="16.5" customHeight="1" x14ac:dyDescent="0.25">
      <c r="A97" s="253" t="s">
        <v>174</v>
      </c>
      <c r="B97" s="253"/>
      <c r="C97" s="253"/>
      <c r="D97" s="253"/>
      <c r="E97" s="253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66"/>
      <c r="AA97" s="66"/>
    </row>
    <row r="98" spans="1:67" ht="14.25" customHeight="1" x14ac:dyDescent="0.25">
      <c r="A98" s="248" t="s">
        <v>82</v>
      </c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67"/>
      <c r="AA98" s="67"/>
    </row>
    <row r="99" spans="1:67" ht="27" customHeight="1" x14ac:dyDescent="0.25">
      <c r="A99" s="64" t="s">
        <v>175</v>
      </c>
      <c r="B99" s="64" t="s">
        <v>176</v>
      </c>
      <c r="C99" s="37">
        <v>4301070975</v>
      </c>
      <c r="D99" s="213">
        <v>4607111033970</v>
      </c>
      <c r="E99" s="213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86</v>
      </c>
      <c r="L99" s="39" t="s">
        <v>85</v>
      </c>
      <c r="M99" s="39"/>
      <c r="N99" s="38">
        <v>180</v>
      </c>
      <c r="O99" s="31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15"/>
      <c r="Q99" s="215"/>
      <c r="R99" s="215"/>
      <c r="S99" s="216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4301070976</v>
      </c>
      <c r="D100" s="213">
        <v>4607111034144</v>
      </c>
      <c r="E100" s="213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86</v>
      </c>
      <c r="L100" s="39" t="s">
        <v>85</v>
      </c>
      <c r="M100" s="39"/>
      <c r="N100" s="38">
        <v>180</v>
      </c>
      <c r="O100" s="3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15"/>
      <c r="Q100" s="215"/>
      <c r="R100" s="215"/>
      <c r="S100" s="216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4301070973</v>
      </c>
      <c r="D101" s="213">
        <v>4607111033987</v>
      </c>
      <c r="E101" s="213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86</v>
      </c>
      <c r="L101" s="39" t="s">
        <v>85</v>
      </c>
      <c r="M101" s="39"/>
      <c r="N101" s="38">
        <v>180</v>
      </c>
      <c r="O101" s="31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15"/>
      <c r="Q101" s="215"/>
      <c r="R101" s="215"/>
      <c r="S101" s="216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4301070974</v>
      </c>
      <c r="D102" s="213">
        <v>4607111034151</v>
      </c>
      <c r="E102" s="213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8" t="s">
        <v>86</v>
      </c>
      <c r="L102" s="39" t="s">
        <v>85</v>
      </c>
      <c r="M102" s="39"/>
      <c r="N102" s="38">
        <v>180</v>
      </c>
      <c r="O102" s="31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15"/>
      <c r="Q102" s="215"/>
      <c r="R102" s="215"/>
      <c r="S102" s="216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2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1"/>
      <c r="O103" s="217" t="s">
        <v>43</v>
      </c>
      <c r="P103" s="218"/>
      <c r="Q103" s="218"/>
      <c r="R103" s="218"/>
      <c r="S103" s="218"/>
      <c r="T103" s="218"/>
      <c r="U103" s="219"/>
      <c r="V103" s="43" t="s">
        <v>42</v>
      </c>
      <c r="W103" s="44">
        <f>IFERROR(SUM(W99:W102),"0")</f>
        <v>0</v>
      </c>
      <c r="X103" s="44">
        <f>IFERROR(SUM(X99:X102),"0")</f>
        <v>0</v>
      </c>
      <c r="Y103" s="44">
        <f>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20"/>
      <c r="B104" s="220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1"/>
      <c r="O104" s="217" t="s">
        <v>43</v>
      </c>
      <c r="P104" s="218"/>
      <c r="Q104" s="218"/>
      <c r="R104" s="218"/>
      <c r="S104" s="218"/>
      <c r="T104" s="218"/>
      <c r="U104" s="219"/>
      <c r="V104" s="43" t="s">
        <v>0</v>
      </c>
      <c r="W104" s="44">
        <f>IFERROR(SUMPRODUCT(W99:W102*H99:H102),"0")</f>
        <v>0</v>
      </c>
      <c r="X104" s="44">
        <f>IFERROR(SUMPRODUCT(X99:X102*H99:H102),"0")</f>
        <v>0</v>
      </c>
      <c r="Y104" s="43"/>
      <c r="Z104" s="68"/>
      <c r="AA104" s="68"/>
    </row>
    <row r="105" spans="1:67" ht="16.5" customHeight="1" x14ac:dyDescent="0.25">
      <c r="A105" s="253" t="s">
        <v>183</v>
      </c>
      <c r="B105" s="253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66"/>
      <c r="AA105" s="66"/>
    </row>
    <row r="106" spans="1:67" ht="14.25" customHeight="1" x14ac:dyDescent="0.25">
      <c r="A106" s="248" t="s">
        <v>144</v>
      </c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67"/>
      <c r="AA106" s="67"/>
    </row>
    <row r="107" spans="1:67" ht="27" customHeight="1" x14ac:dyDescent="0.25">
      <c r="A107" s="64" t="s">
        <v>184</v>
      </c>
      <c r="B107" s="64" t="s">
        <v>185</v>
      </c>
      <c r="C107" s="37">
        <v>4301135162</v>
      </c>
      <c r="D107" s="213">
        <v>4607111034014</v>
      </c>
      <c r="E107" s="213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92</v>
      </c>
      <c r="L107" s="39" t="s">
        <v>85</v>
      </c>
      <c r="M107" s="39"/>
      <c r="N107" s="38">
        <v>180</v>
      </c>
      <c r="O107" s="31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5"/>
      <c r="Q107" s="215"/>
      <c r="R107" s="215"/>
      <c r="S107" s="216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91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186</v>
      </c>
      <c r="B108" s="64" t="s">
        <v>187</v>
      </c>
      <c r="C108" s="37">
        <v>4301135117</v>
      </c>
      <c r="D108" s="213">
        <v>4607111033994</v>
      </c>
      <c r="E108" s="213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92</v>
      </c>
      <c r="L108" s="39" t="s">
        <v>85</v>
      </c>
      <c r="M108" s="39"/>
      <c r="N108" s="38">
        <v>180</v>
      </c>
      <c r="O108" s="31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5"/>
      <c r="Q108" s="215"/>
      <c r="R108" s="215"/>
      <c r="S108" s="216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91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188</v>
      </c>
      <c r="B109" s="64" t="s">
        <v>189</v>
      </c>
      <c r="C109" s="37">
        <v>4301135151</v>
      </c>
      <c r="D109" s="213">
        <v>4607111033994</v>
      </c>
      <c r="E109" s="213"/>
      <c r="F109" s="63">
        <v>0.25</v>
      </c>
      <c r="G109" s="38">
        <v>6</v>
      </c>
      <c r="H109" s="63">
        <v>1.5</v>
      </c>
      <c r="I109" s="63">
        <v>1.9218</v>
      </c>
      <c r="J109" s="38">
        <v>126</v>
      </c>
      <c r="K109" s="38" t="s">
        <v>92</v>
      </c>
      <c r="L109" s="39" t="s">
        <v>85</v>
      </c>
      <c r="M109" s="39"/>
      <c r="N109" s="38">
        <v>180</v>
      </c>
      <c r="O109" s="309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15"/>
      <c r="Q109" s="215"/>
      <c r="R109" s="215"/>
      <c r="S109" s="216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IFERROR(IF(W109="","",W109*0.00936),"")</f>
        <v>0</v>
      </c>
      <c r="Z109" s="69" t="s">
        <v>49</v>
      </c>
      <c r="AA109" s="70" t="s">
        <v>49</v>
      </c>
      <c r="AE109" s="83"/>
      <c r="BB109" s="126" t="s">
        <v>91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ht="27" customHeight="1" x14ac:dyDescent="0.25">
      <c r="A110" s="64" t="s">
        <v>186</v>
      </c>
      <c r="B110" s="64" t="s">
        <v>190</v>
      </c>
      <c r="C110" s="37">
        <v>4301135299</v>
      </c>
      <c r="D110" s="213">
        <v>4607111033994</v>
      </c>
      <c r="E110" s="213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92</v>
      </c>
      <c r="L110" s="39" t="s">
        <v>85</v>
      </c>
      <c r="M110" s="39"/>
      <c r="N110" s="38">
        <v>180</v>
      </c>
      <c r="O110" s="3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5"/>
      <c r="Q110" s="215"/>
      <c r="R110" s="215"/>
      <c r="S110" s="216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IFERROR(IF(W110="","",W110*0.01788),"")</f>
        <v>0</v>
      </c>
      <c r="Z110" s="69" t="s">
        <v>49</v>
      </c>
      <c r="AA110" s="70" t="s">
        <v>49</v>
      </c>
      <c r="AE110" s="83"/>
      <c r="BB110" s="127" t="s">
        <v>91</v>
      </c>
      <c r="BL110" s="83">
        <f>IFERROR(W110*I110,"0")</f>
        <v>0</v>
      </c>
      <c r="BM110" s="83">
        <f>IFERROR(X110*I110,"0")</f>
        <v>0</v>
      </c>
      <c r="BN110" s="83">
        <f>IFERROR(W110/J110,"0")</f>
        <v>0</v>
      </c>
      <c r="BO110" s="83">
        <f>IFERROR(X110/J110,"0")</f>
        <v>0</v>
      </c>
    </row>
    <row r="111" spans="1:67" x14ac:dyDescent="0.2">
      <c r="A111" s="22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1"/>
      <c r="O111" s="217" t="s">
        <v>43</v>
      </c>
      <c r="P111" s="218"/>
      <c r="Q111" s="218"/>
      <c r="R111" s="218"/>
      <c r="S111" s="218"/>
      <c r="T111" s="218"/>
      <c r="U111" s="219"/>
      <c r="V111" s="43" t="s">
        <v>42</v>
      </c>
      <c r="W111" s="44">
        <f>IFERROR(SUM(W107:W110),"0")</f>
        <v>0</v>
      </c>
      <c r="X111" s="44">
        <f>IFERROR(SUM(X107:X110),"0")</f>
        <v>0</v>
      </c>
      <c r="Y111" s="44">
        <f>IFERROR(IF(Y107="",0,Y107),"0")+IFERROR(IF(Y108="",0,Y108),"0")+IFERROR(IF(Y109="",0,Y109),"0")+IFERROR(IF(Y110="",0,Y110),"0")</f>
        <v>0</v>
      </c>
      <c r="Z111" s="68"/>
      <c r="AA111" s="68"/>
    </row>
    <row r="112" spans="1:67" x14ac:dyDescent="0.2">
      <c r="A112" s="220"/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1"/>
      <c r="O112" s="217" t="s">
        <v>43</v>
      </c>
      <c r="P112" s="218"/>
      <c r="Q112" s="218"/>
      <c r="R112" s="218"/>
      <c r="S112" s="218"/>
      <c r="T112" s="218"/>
      <c r="U112" s="219"/>
      <c r="V112" s="43" t="s">
        <v>0</v>
      </c>
      <c r="W112" s="44">
        <f>IFERROR(SUMPRODUCT(W107:W110*H107:H110),"0")</f>
        <v>0</v>
      </c>
      <c r="X112" s="44">
        <f>IFERROR(SUMPRODUCT(X107:X110*H107:H110),"0")</f>
        <v>0</v>
      </c>
      <c r="Y112" s="43"/>
      <c r="Z112" s="68"/>
      <c r="AA112" s="68"/>
    </row>
    <row r="113" spans="1:67" ht="16.5" customHeight="1" x14ac:dyDescent="0.25">
      <c r="A113" s="253" t="s">
        <v>191</v>
      </c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66"/>
      <c r="AA113" s="66"/>
    </row>
    <row r="114" spans="1:67" ht="14.25" customHeight="1" x14ac:dyDescent="0.25">
      <c r="A114" s="248" t="s">
        <v>144</v>
      </c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67"/>
      <c r="AA114" s="67"/>
    </row>
    <row r="115" spans="1:67" ht="16.5" customHeight="1" x14ac:dyDescent="0.25">
      <c r="A115" s="64" t="s">
        <v>192</v>
      </c>
      <c r="B115" s="64" t="s">
        <v>193</v>
      </c>
      <c r="C115" s="37">
        <v>4301135145</v>
      </c>
      <c r="D115" s="213">
        <v>4607111034199</v>
      </c>
      <c r="E115" s="213"/>
      <c r="F115" s="63">
        <v>0.25</v>
      </c>
      <c r="G115" s="38">
        <v>6</v>
      </c>
      <c r="H115" s="63">
        <v>1.5</v>
      </c>
      <c r="I115" s="63">
        <v>1.9218</v>
      </c>
      <c r="J115" s="38">
        <v>126</v>
      </c>
      <c r="K115" s="38" t="s">
        <v>92</v>
      </c>
      <c r="L115" s="39" t="s">
        <v>85</v>
      </c>
      <c r="M115" s="39"/>
      <c r="N115" s="38">
        <v>180</v>
      </c>
      <c r="O115" s="307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5" s="215"/>
      <c r="Q115" s="215"/>
      <c r="R115" s="215"/>
      <c r="S115" s="216"/>
      <c r="T115" s="40" t="s">
        <v>49</v>
      </c>
      <c r="U115" s="40" t="s">
        <v>49</v>
      </c>
      <c r="V115" s="41" t="s">
        <v>42</v>
      </c>
      <c r="W115" s="59">
        <v>0</v>
      </c>
      <c r="X115" s="56">
        <f>IFERROR(IF(W115="","",W115),"")</f>
        <v>0</v>
      </c>
      <c r="Y115" s="42">
        <f>IFERROR(IF(W115="","",W115*0.00936),"")</f>
        <v>0</v>
      </c>
      <c r="Z115" s="69" t="s">
        <v>49</v>
      </c>
      <c r="AA115" s="70" t="s">
        <v>49</v>
      </c>
      <c r="AE115" s="83"/>
      <c r="BB115" s="128" t="s">
        <v>91</v>
      </c>
      <c r="BL115" s="83">
        <f>IFERROR(W115*I115,"0")</f>
        <v>0</v>
      </c>
      <c r="BM115" s="83">
        <f>IFERROR(X115*I115,"0")</f>
        <v>0</v>
      </c>
      <c r="BN115" s="83">
        <f>IFERROR(W115/J115,"0")</f>
        <v>0</v>
      </c>
      <c r="BO115" s="83">
        <f>IFERROR(X115/J115,"0")</f>
        <v>0</v>
      </c>
    </row>
    <row r="116" spans="1:67" ht="16.5" customHeight="1" x14ac:dyDescent="0.25">
      <c r="A116" s="64" t="s">
        <v>194</v>
      </c>
      <c r="B116" s="64" t="s">
        <v>195</v>
      </c>
      <c r="C116" s="37">
        <v>4301135112</v>
      </c>
      <c r="D116" s="213">
        <v>4607111034199</v>
      </c>
      <c r="E116" s="213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92</v>
      </c>
      <c r="L116" s="39" t="s">
        <v>85</v>
      </c>
      <c r="M116" s="39"/>
      <c r="N116" s="38">
        <v>180</v>
      </c>
      <c r="O116" s="30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6" s="215"/>
      <c r="Q116" s="215"/>
      <c r="R116" s="215"/>
      <c r="S116" s="216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IFERROR(IF(W116="","",W116*0.01788),"")</f>
        <v>0</v>
      </c>
      <c r="Z116" s="69" t="s">
        <v>49</v>
      </c>
      <c r="AA116" s="70" t="s">
        <v>49</v>
      </c>
      <c r="AE116" s="83"/>
      <c r="BB116" s="129" t="s">
        <v>91</v>
      </c>
      <c r="BL116" s="83">
        <f>IFERROR(W116*I116,"0")</f>
        <v>0</v>
      </c>
      <c r="BM116" s="83">
        <f>IFERROR(X116*I116,"0")</f>
        <v>0</v>
      </c>
      <c r="BN116" s="83">
        <f>IFERROR(W116/J116,"0")</f>
        <v>0</v>
      </c>
      <c r="BO116" s="83">
        <f>IFERROR(X116/J116,"0")</f>
        <v>0</v>
      </c>
    </row>
    <row r="117" spans="1:67" x14ac:dyDescent="0.2">
      <c r="A117" s="220"/>
      <c r="B117" s="220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1"/>
      <c r="O117" s="217" t="s">
        <v>43</v>
      </c>
      <c r="P117" s="218"/>
      <c r="Q117" s="218"/>
      <c r="R117" s="218"/>
      <c r="S117" s="218"/>
      <c r="T117" s="218"/>
      <c r="U117" s="219"/>
      <c r="V117" s="43" t="s">
        <v>42</v>
      </c>
      <c r="W117" s="44">
        <f>IFERROR(SUM(W115:W116),"0")</f>
        <v>0</v>
      </c>
      <c r="X117" s="44">
        <f>IFERROR(SUM(X115:X116),"0")</f>
        <v>0</v>
      </c>
      <c r="Y117" s="44">
        <f>IFERROR(IF(Y115="",0,Y115),"0")+IFERROR(IF(Y116="",0,Y116),"0")</f>
        <v>0</v>
      </c>
      <c r="Z117" s="68"/>
      <c r="AA117" s="68"/>
    </row>
    <row r="118" spans="1:67" x14ac:dyDescent="0.2">
      <c r="A118" s="220"/>
      <c r="B118" s="220"/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1"/>
      <c r="O118" s="217" t="s">
        <v>43</v>
      </c>
      <c r="P118" s="218"/>
      <c r="Q118" s="218"/>
      <c r="R118" s="218"/>
      <c r="S118" s="218"/>
      <c r="T118" s="218"/>
      <c r="U118" s="219"/>
      <c r="V118" s="43" t="s">
        <v>0</v>
      </c>
      <c r="W118" s="44">
        <f>IFERROR(SUMPRODUCT(W115:W116*H115:H116),"0")</f>
        <v>0</v>
      </c>
      <c r="X118" s="44">
        <f>IFERROR(SUMPRODUCT(X115:X116*H115:H116),"0")</f>
        <v>0</v>
      </c>
      <c r="Y118" s="43"/>
      <c r="Z118" s="68"/>
      <c r="AA118" s="68"/>
    </row>
    <row r="119" spans="1:67" ht="16.5" customHeight="1" x14ac:dyDescent="0.25">
      <c r="A119" s="253" t="s">
        <v>196</v>
      </c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66"/>
      <c r="AA119" s="66"/>
    </row>
    <row r="120" spans="1:67" ht="14.25" customHeight="1" x14ac:dyDescent="0.25">
      <c r="A120" s="248" t="s">
        <v>144</v>
      </c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67"/>
      <c r="AA120" s="67"/>
    </row>
    <row r="121" spans="1:67" ht="27" customHeight="1" x14ac:dyDescent="0.25">
      <c r="A121" s="64" t="s">
        <v>197</v>
      </c>
      <c r="B121" s="64" t="s">
        <v>198</v>
      </c>
      <c r="C121" s="37">
        <v>4301130006</v>
      </c>
      <c r="D121" s="213">
        <v>4607111034670</v>
      </c>
      <c r="E121" s="213"/>
      <c r="F121" s="63">
        <v>3</v>
      </c>
      <c r="G121" s="38">
        <v>1</v>
      </c>
      <c r="H121" s="63">
        <v>3</v>
      </c>
      <c r="I121" s="63">
        <v>3.1949999999999998</v>
      </c>
      <c r="J121" s="38">
        <v>126</v>
      </c>
      <c r="K121" s="38" t="s">
        <v>92</v>
      </c>
      <c r="L121" s="39" t="s">
        <v>85</v>
      </c>
      <c r="M121" s="39"/>
      <c r="N121" s="38">
        <v>180</v>
      </c>
      <c r="O121" s="30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1" s="215"/>
      <c r="Q121" s="215"/>
      <c r="R121" s="215"/>
      <c r="S121" s="216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IFERROR(IF(W121="","",W121*0.00936),"")</f>
        <v>0</v>
      </c>
      <c r="Z121" s="69" t="s">
        <v>199</v>
      </c>
      <c r="AA121" s="70" t="s">
        <v>49</v>
      </c>
      <c r="AE121" s="83"/>
      <c r="BB121" s="130" t="s">
        <v>91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200</v>
      </c>
      <c r="B122" s="64" t="s">
        <v>201</v>
      </c>
      <c r="C122" s="37">
        <v>4301130003</v>
      </c>
      <c r="D122" s="213">
        <v>4607111034687</v>
      </c>
      <c r="E122" s="213"/>
      <c r="F122" s="63">
        <v>3</v>
      </c>
      <c r="G122" s="38">
        <v>1</v>
      </c>
      <c r="H122" s="63">
        <v>3</v>
      </c>
      <c r="I122" s="63">
        <v>3.1949999999999998</v>
      </c>
      <c r="J122" s="38">
        <v>126</v>
      </c>
      <c r="K122" s="38" t="s">
        <v>92</v>
      </c>
      <c r="L122" s="39" t="s">
        <v>85</v>
      </c>
      <c r="M122" s="39"/>
      <c r="N122" s="38">
        <v>180</v>
      </c>
      <c r="O122" s="30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2" s="215"/>
      <c r="Q122" s="215"/>
      <c r="R122" s="215"/>
      <c r="S122" s="216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IFERROR(IF(W122="","",W122*0.00936),"")</f>
        <v>0</v>
      </c>
      <c r="Z122" s="69" t="s">
        <v>199</v>
      </c>
      <c r="AA122" s="70" t="s">
        <v>49</v>
      </c>
      <c r="AE122" s="83"/>
      <c r="BB122" s="131" t="s">
        <v>91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ht="27" customHeight="1" x14ac:dyDescent="0.25">
      <c r="A123" s="64" t="s">
        <v>202</v>
      </c>
      <c r="B123" s="64" t="s">
        <v>203</v>
      </c>
      <c r="C123" s="37">
        <v>4301135181</v>
      </c>
      <c r="D123" s="213">
        <v>4607111034380</v>
      </c>
      <c r="E123" s="213"/>
      <c r="F123" s="63">
        <v>0.25</v>
      </c>
      <c r="G123" s="38">
        <v>12</v>
      </c>
      <c r="H123" s="63">
        <v>3</v>
      </c>
      <c r="I123" s="63">
        <v>3.28</v>
      </c>
      <c r="J123" s="38">
        <v>70</v>
      </c>
      <c r="K123" s="38" t="s">
        <v>92</v>
      </c>
      <c r="L123" s="39" t="s">
        <v>85</v>
      </c>
      <c r="M123" s="39"/>
      <c r="N123" s="38">
        <v>180</v>
      </c>
      <c r="O123" s="30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3" s="215"/>
      <c r="Q123" s="215"/>
      <c r="R123" s="215"/>
      <c r="S123" s="216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IFERROR(IF(W123="","",W123*0.01788),"")</f>
        <v>0</v>
      </c>
      <c r="Z123" s="69" t="s">
        <v>49</v>
      </c>
      <c r="AA123" s="70" t="s">
        <v>49</v>
      </c>
      <c r="AE123" s="83"/>
      <c r="BB123" s="132" t="s">
        <v>91</v>
      </c>
      <c r="BL123" s="83">
        <f>IFERROR(W123*I123,"0")</f>
        <v>0</v>
      </c>
      <c r="BM123" s="83">
        <f>IFERROR(X123*I123,"0")</f>
        <v>0</v>
      </c>
      <c r="BN123" s="83">
        <f>IFERROR(W123/J123,"0")</f>
        <v>0</v>
      </c>
      <c r="BO123" s="83">
        <f>IFERROR(X123/J123,"0")</f>
        <v>0</v>
      </c>
    </row>
    <row r="124" spans="1:67" ht="27" customHeight="1" x14ac:dyDescent="0.25">
      <c r="A124" s="64" t="s">
        <v>204</v>
      </c>
      <c r="B124" s="64" t="s">
        <v>205</v>
      </c>
      <c r="C124" s="37">
        <v>4301135180</v>
      </c>
      <c r="D124" s="213">
        <v>4607111034397</v>
      </c>
      <c r="E124" s="213"/>
      <c r="F124" s="63">
        <v>0.25</v>
      </c>
      <c r="G124" s="38">
        <v>12</v>
      </c>
      <c r="H124" s="63">
        <v>3</v>
      </c>
      <c r="I124" s="63">
        <v>3.28</v>
      </c>
      <c r="J124" s="38">
        <v>70</v>
      </c>
      <c r="K124" s="38" t="s">
        <v>92</v>
      </c>
      <c r="L124" s="39" t="s">
        <v>85</v>
      </c>
      <c r="M124" s="39"/>
      <c r="N124" s="38">
        <v>180</v>
      </c>
      <c r="O124" s="30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4" s="215"/>
      <c r="Q124" s="215"/>
      <c r="R124" s="215"/>
      <c r="S124" s="216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33" t="s">
        <v>91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x14ac:dyDescent="0.2">
      <c r="A125" s="220"/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1"/>
      <c r="O125" s="217" t="s">
        <v>43</v>
      </c>
      <c r="P125" s="218"/>
      <c r="Q125" s="218"/>
      <c r="R125" s="218"/>
      <c r="S125" s="218"/>
      <c r="T125" s="218"/>
      <c r="U125" s="219"/>
      <c r="V125" s="43" t="s">
        <v>42</v>
      </c>
      <c r="W125" s="44">
        <f>IFERROR(SUM(W121:W124),"0")</f>
        <v>0</v>
      </c>
      <c r="X125" s="44">
        <f>IFERROR(SUM(X121:X124),"0")</f>
        <v>0</v>
      </c>
      <c r="Y125" s="44">
        <f>IFERROR(IF(Y121="",0,Y121),"0")+IFERROR(IF(Y122="",0,Y122),"0")+IFERROR(IF(Y123="",0,Y123),"0")+IFERROR(IF(Y124="",0,Y124),"0")</f>
        <v>0</v>
      </c>
      <c r="Z125" s="68"/>
      <c r="AA125" s="68"/>
    </row>
    <row r="126" spans="1:67" x14ac:dyDescent="0.2">
      <c r="A126" s="220"/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1"/>
      <c r="O126" s="217" t="s">
        <v>43</v>
      </c>
      <c r="P126" s="218"/>
      <c r="Q126" s="218"/>
      <c r="R126" s="218"/>
      <c r="S126" s="218"/>
      <c r="T126" s="218"/>
      <c r="U126" s="219"/>
      <c r="V126" s="43" t="s">
        <v>0</v>
      </c>
      <c r="W126" s="44">
        <f>IFERROR(SUMPRODUCT(W121:W124*H121:H124),"0")</f>
        <v>0</v>
      </c>
      <c r="X126" s="44">
        <f>IFERROR(SUMPRODUCT(X121:X124*H121:H124),"0")</f>
        <v>0</v>
      </c>
      <c r="Y126" s="43"/>
      <c r="Z126" s="68"/>
      <c r="AA126" s="68"/>
    </row>
    <row r="127" spans="1:67" ht="16.5" customHeight="1" x14ac:dyDescent="0.25">
      <c r="A127" s="253" t="s">
        <v>206</v>
      </c>
      <c r="B127" s="253"/>
      <c r="C127" s="253"/>
      <c r="D127" s="253"/>
      <c r="E127" s="253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66"/>
      <c r="AA127" s="66"/>
    </row>
    <row r="128" spans="1:67" ht="14.25" customHeight="1" x14ac:dyDescent="0.25">
      <c r="A128" s="248" t="s">
        <v>144</v>
      </c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67"/>
      <c r="AA128" s="67"/>
    </row>
    <row r="129" spans="1:67" ht="27" customHeight="1" x14ac:dyDescent="0.25">
      <c r="A129" s="64" t="s">
        <v>207</v>
      </c>
      <c r="B129" s="64" t="s">
        <v>208</v>
      </c>
      <c r="C129" s="37">
        <v>4301135134</v>
      </c>
      <c r="D129" s="213">
        <v>4607111035806</v>
      </c>
      <c r="E129" s="213"/>
      <c r="F129" s="63">
        <v>0.25</v>
      </c>
      <c r="G129" s="38">
        <v>12</v>
      </c>
      <c r="H129" s="63">
        <v>3</v>
      </c>
      <c r="I129" s="63">
        <v>3.7035999999999998</v>
      </c>
      <c r="J129" s="38">
        <v>70</v>
      </c>
      <c r="K129" s="38" t="s">
        <v>92</v>
      </c>
      <c r="L129" s="39" t="s">
        <v>85</v>
      </c>
      <c r="M129" s="39"/>
      <c r="N129" s="38">
        <v>180</v>
      </c>
      <c r="O129" s="30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9" s="215"/>
      <c r="Q129" s="215"/>
      <c r="R129" s="215"/>
      <c r="S129" s="216"/>
      <c r="T129" s="40" t="s">
        <v>49</v>
      </c>
      <c r="U129" s="40" t="s">
        <v>49</v>
      </c>
      <c r="V129" s="41" t="s">
        <v>42</v>
      </c>
      <c r="W129" s="59">
        <v>0</v>
      </c>
      <c r="X129" s="56">
        <f>IFERROR(IF(W129="","",W129),"")</f>
        <v>0</v>
      </c>
      <c r="Y129" s="42">
        <f>IFERROR(IF(W129="","",W129*0.01788),"")</f>
        <v>0</v>
      </c>
      <c r="Z129" s="69" t="s">
        <v>49</v>
      </c>
      <c r="AA129" s="70" t="s">
        <v>49</v>
      </c>
      <c r="AE129" s="83"/>
      <c r="BB129" s="134" t="s">
        <v>91</v>
      </c>
      <c r="BL129" s="83">
        <f>IFERROR(W129*I129,"0")</f>
        <v>0</v>
      </c>
      <c r="BM129" s="83">
        <f>IFERROR(X129*I129,"0")</f>
        <v>0</v>
      </c>
      <c r="BN129" s="83">
        <f>IFERROR(W129/J129,"0")</f>
        <v>0</v>
      </c>
      <c r="BO129" s="83">
        <f>IFERROR(X129/J129,"0")</f>
        <v>0</v>
      </c>
    </row>
    <row r="130" spans="1:67" x14ac:dyDescent="0.2">
      <c r="A130" s="220"/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1"/>
      <c r="O130" s="217" t="s">
        <v>43</v>
      </c>
      <c r="P130" s="218"/>
      <c r="Q130" s="218"/>
      <c r="R130" s="218"/>
      <c r="S130" s="218"/>
      <c r="T130" s="218"/>
      <c r="U130" s="219"/>
      <c r="V130" s="43" t="s">
        <v>42</v>
      </c>
      <c r="W130" s="44">
        <f>IFERROR(SUM(W129:W129),"0")</f>
        <v>0</v>
      </c>
      <c r="X130" s="44">
        <f>IFERROR(SUM(X129:X129),"0")</f>
        <v>0</v>
      </c>
      <c r="Y130" s="44">
        <f>IFERROR(IF(Y129="",0,Y129),"0")</f>
        <v>0</v>
      </c>
      <c r="Z130" s="68"/>
      <c r="AA130" s="68"/>
    </row>
    <row r="131" spans="1:67" x14ac:dyDescent="0.2">
      <c r="A131" s="220"/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1"/>
      <c r="O131" s="217" t="s">
        <v>43</v>
      </c>
      <c r="P131" s="218"/>
      <c r="Q131" s="218"/>
      <c r="R131" s="218"/>
      <c r="S131" s="218"/>
      <c r="T131" s="218"/>
      <c r="U131" s="219"/>
      <c r="V131" s="43" t="s">
        <v>0</v>
      </c>
      <c r="W131" s="44">
        <f>IFERROR(SUMPRODUCT(W129:W129*H129:H129),"0")</f>
        <v>0</v>
      </c>
      <c r="X131" s="44">
        <f>IFERROR(SUMPRODUCT(X129:X129*H129:H129),"0")</f>
        <v>0</v>
      </c>
      <c r="Y131" s="43"/>
      <c r="Z131" s="68"/>
      <c r="AA131" s="68"/>
    </row>
    <row r="132" spans="1:67" ht="16.5" customHeight="1" x14ac:dyDescent="0.25">
      <c r="A132" s="253" t="s">
        <v>209</v>
      </c>
      <c r="B132" s="253"/>
      <c r="C132" s="253"/>
      <c r="D132" s="253"/>
      <c r="E132" s="253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66"/>
      <c r="AA132" s="66"/>
    </row>
    <row r="133" spans="1:67" ht="14.25" customHeight="1" x14ac:dyDescent="0.25">
      <c r="A133" s="248" t="s">
        <v>210</v>
      </c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67"/>
      <c r="AA133" s="67"/>
    </row>
    <row r="134" spans="1:67" ht="27" customHeight="1" x14ac:dyDescent="0.25">
      <c r="A134" s="64" t="s">
        <v>211</v>
      </c>
      <c r="B134" s="64" t="s">
        <v>212</v>
      </c>
      <c r="C134" s="37">
        <v>4301070768</v>
      </c>
      <c r="D134" s="213">
        <v>4607111035639</v>
      </c>
      <c r="E134" s="213"/>
      <c r="F134" s="63">
        <v>0.2</v>
      </c>
      <c r="G134" s="38">
        <v>12</v>
      </c>
      <c r="H134" s="63">
        <v>2.4</v>
      </c>
      <c r="I134" s="63">
        <v>3.13</v>
      </c>
      <c r="J134" s="38">
        <v>48</v>
      </c>
      <c r="K134" s="38" t="s">
        <v>213</v>
      </c>
      <c r="L134" s="39" t="s">
        <v>85</v>
      </c>
      <c r="M134" s="39"/>
      <c r="N134" s="38">
        <v>180</v>
      </c>
      <c r="O134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4" s="215"/>
      <c r="Q134" s="215"/>
      <c r="R134" s="215"/>
      <c r="S134" s="216"/>
      <c r="T134" s="40" t="s">
        <v>49</v>
      </c>
      <c r="U134" s="40" t="s">
        <v>49</v>
      </c>
      <c r="V134" s="41" t="s">
        <v>42</v>
      </c>
      <c r="W134" s="59">
        <v>0</v>
      </c>
      <c r="X134" s="56">
        <f>IFERROR(IF(W134="","",W134),"")</f>
        <v>0</v>
      </c>
      <c r="Y134" s="42">
        <f>IFERROR(IF(W134="","",W134*0.01786),"")</f>
        <v>0</v>
      </c>
      <c r="Z134" s="69" t="s">
        <v>49</v>
      </c>
      <c r="AA134" s="70" t="s">
        <v>49</v>
      </c>
      <c r="AE134" s="83"/>
      <c r="BB134" s="135" t="s">
        <v>91</v>
      </c>
      <c r="BL134" s="83">
        <f>IFERROR(W134*I134,"0")</f>
        <v>0</v>
      </c>
      <c r="BM134" s="83">
        <f>IFERROR(X134*I134,"0")</f>
        <v>0</v>
      </c>
      <c r="BN134" s="83">
        <f>IFERROR(W134/J134,"0")</f>
        <v>0</v>
      </c>
      <c r="BO134" s="83">
        <f>IFERROR(X134/J134,"0")</f>
        <v>0</v>
      </c>
    </row>
    <row r="135" spans="1:67" ht="27" customHeight="1" x14ac:dyDescent="0.25">
      <c r="A135" s="64" t="s">
        <v>214</v>
      </c>
      <c r="B135" s="64" t="s">
        <v>215</v>
      </c>
      <c r="C135" s="37">
        <v>4301070796</v>
      </c>
      <c r="D135" s="213">
        <v>4607111035639</v>
      </c>
      <c r="E135" s="213"/>
      <c r="F135" s="63">
        <v>0.2</v>
      </c>
      <c r="G135" s="38">
        <v>8</v>
      </c>
      <c r="H135" s="63">
        <v>1.6</v>
      </c>
      <c r="I135" s="63">
        <v>2.12</v>
      </c>
      <c r="J135" s="38">
        <v>72</v>
      </c>
      <c r="K135" s="38" t="s">
        <v>216</v>
      </c>
      <c r="L135" s="39" t="s">
        <v>85</v>
      </c>
      <c r="M135" s="39"/>
      <c r="N135" s="38">
        <v>180</v>
      </c>
      <c r="O135" s="30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15"/>
      <c r="Q135" s="215"/>
      <c r="R135" s="215"/>
      <c r="S135" s="216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IFERROR(IF(W135="","",W135*0.01157),"")</f>
        <v>0</v>
      </c>
      <c r="Z135" s="69" t="s">
        <v>49</v>
      </c>
      <c r="AA135" s="70" t="s">
        <v>49</v>
      </c>
      <c r="AE135" s="83"/>
      <c r="BB135" s="136" t="s">
        <v>91</v>
      </c>
      <c r="BL135" s="83">
        <f>IFERROR(W135*I135,"0")</f>
        <v>0</v>
      </c>
      <c r="BM135" s="83">
        <f>IFERROR(X135*I135,"0")</f>
        <v>0</v>
      </c>
      <c r="BN135" s="83">
        <f>IFERROR(W135/J135,"0")</f>
        <v>0</v>
      </c>
      <c r="BO135" s="83">
        <f>IFERROR(X135/J135,"0")</f>
        <v>0</v>
      </c>
    </row>
    <row r="136" spans="1:67" ht="27" customHeight="1" x14ac:dyDescent="0.25">
      <c r="A136" s="64" t="s">
        <v>217</v>
      </c>
      <c r="B136" s="64" t="s">
        <v>218</v>
      </c>
      <c r="C136" s="37">
        <v>4301070797</v>
      </c>
      <c r="D136" s="213">
        <v>4607111035646</v>
      </c>
      <c r="E136" s="213"/>
      <c r="F136" s="63">
        <v>0.2</v>
      </c>
      <c r="G136" s="38">
        <v>8</v>
      </c>
      <c r="H136" s="63">
        <v>1.6</v>
      </c>
      <c r="I136" s="63">
        <v>2.12</v>
      </c>
      <c r="J136" s="38">
        <v>72</v>
      </c>
      <c r="K136" s="38" t="s">
        <v>216</v>
      </c>
      <c r="L136" s="39" t="s">
        <v>85</v>
      </c>
      <c r="M136" s="39"/>
      <c r="N136" s="38">
        <v>180</v>
      </c>
      <c r="O136" s="30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15"/>
      <c r="Q136" s="215"/>
      <c r="R136" s="215"/>
      <c r="S136" s="216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IFERROR(IF(W136="","",W136*0.01157),"")</f>
        <v>0</v>
      </c>
      <c r="Z136" s="69" t="s">
        <v>49</v>
      </c>
      <c r="AA136" s="70" t="s">
        <v>49</v>
      </c>
      <c r="AE136" s="83"/>
      <c r="BB136" s="137" t="s">
        <v>91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20"/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1"/>
      <c r="O137" s="217" t="s">
        <v>43</v>
      </c>
      <c r="P137" s="218"/>
      <c r="Q137" s="218"/>
      <c r="R137" s="218"/>
      <c r="S137" s="218"/>
      <c r="T137" s="218"/>
      <c r="U137" s="219"/>
      <c r="V137" s="43" t="s">
        <v>42</v>
      </c>
      <c r="W137" s="44">
        <f>IFERROR(SUM(W134:W136),"0")</f>
        <v>0</v>
      </c>
      <c r="X137" s="44">
        <f>IFERROR(SUM(X134:X136),"0")</f>
        <v>0</v>
      </c>
      <c r="Y137" s="44">
        <f>IFERROR(IF(Y134="",0,Y134),"0")+IFERROR(IF(Y135="",0,Y135),"0")+IFERROR(IF(Y136="",0,Y136),"0")</f>
        <v>0</v>
      </c>
      <c r="Z137" s="68"/>
      <c r="AA137" s="68"/>
    </row>
    <row r="138" spans="1:67" x14ac:dyDescent="0.2">
      <c r="A138" s="220"/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1"/>
      <c r="O138" s="217" t="s">
        <v>43</v>
      </c>
      <c r="P138" s="218"/>
      <c r="Q138" s="218"/>
      <c r="R138" s="218"/>
      <c r="S138" s="218"/>
      <c r="T138" s="218"/>
      <c r="U138" s="219"/>
      <c r="V138" s="43" t="s">
        <v>0</v>
      </c>
      <c r="W138" s="44">
        <f>IFERROR(SUMPRODUCT(W134:W136*H134:H136),"0")</f>
        <v>0</v>
      </c>
      <c r="X138" s="44">
        <f>IFERROR(SUMPRODUCT(X134:X136*H134:H136),"0")</f>
        <v>0</v>
      </c>
      <c r="Y138" s="43"/>
      <c r="Z138" s="68"/>
      <c r="AA138" s="68"/>
    </row>
    <row r="139" spans="1:67" ht="16.5" customHeight="1" x14ac:dyDescent="0.25">
      <c r="A139" s="253" t="s">
        <v>219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66"/>
      <c r="AA139" s="66"/>
    </row>
    <row r="140" spans="1:67" ht="14.25" customHeight="1" x14ac:dyDescent="0.25">
      <c r="A140" s="248" t="s">
        <v>144</v>
      </c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67"/>
      <c r="AA140" s="67"/>
    </row>
    <row r="141" spans="1:67" ht="27" customHeight="1" x14ac:dyDescent="0.25">
      <c r="A141" s="64" t="s">
        <v>220</v>
      </c>
      <c r="B141" s="64" t="s">
        <v>221</v>
      </c>
      <c r="C141" s="37">
        <v>4301135133</v>
      </c>
      <c r="D141" s="213">
        <v>4607111036568</v>
      </c>
      <c r="E141" s="213"/>
      <c r="F141" s="63">
        <v>0.28000000000000003</v>
      </c>
      <c r="G141" s="38">
        <v>6</v>
      </c>
      <c r="H141" s="63">
        <v>1.68</v>
      </c>
      <c r="I141" s="63">
        <v>2.1017999999999999</v>
      </c>
      <c r="J141" s="38">
        <v>126</v>
      </c>
      <c r="K141" s="38" t="s">
        <v>92</v>
      </c>
      <c r="L141" s="39" t="s">
        <v>85</v>
      </c>
      <c r="M141" s="39"/>
      <c r="N141" s="38">
        <v>180</v>
      </c>
      <c r="O141" s="29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15"/>
      <c r="Q141" s="215"/>
      <c r="R141" s="215"/>
      <c r="S141" s="216"/>
      <c r="T141" s="40" t="s">
        <v>49</v>
      </c>
      <c r="U141" s="40" t="s">
        <v>49</v>
      </c>
      <c r="V141" s="41" t="s">
        <v>42</v>
      </c>
      <c r="W141" s="59">
        <v>0</v>
      </c>
      <c r="X141" s="56">
        <f>IFERROR(IF(W141="","",W141),"")</f>
        <v>0</v>
      </c>
      <c r="Y141" s="42">
        <f>IFERROR(IF(W141="","",W141*0.00936),"")</f>
        <v>0</v>
      </c>
      <c r="Z141" s="69" t="s">
        <v>49</v>
      </c>
      <c r="AA141" s="70" t="s">
        <v>49</v>
      </c>
      <c r="AE141" s="83"/>
      <c r="BB141" s="138" t="s">
        <v>91</v>
      </c>
      <c r="BL141" s="83">
        <f>IFERROR(W141*I141,"0")</f>
        <v>0</v>
      </c>
      <c r="BM141" s="83">
        <f>IFERROR(X141*I141,"0")</f>
        <v>0</v>
      </c>
      <c r="BN141" s="83">
        <f>IFERROR(W141/J141,"0")</f>
        <v>0</v>
      </c>
      <c r="BO141" s="83">
        <f>IFERROR(X141/J141,"0")</f>
        <v>0</v>
      </c>
    </row>
    <row r="142" spans="1:67" x14ac:dyDescent="0.2">
      <c r="A142" s="220"/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1"/>
      <c r="O142" s="217" t="s">
        <v>43</v>
      </c>
      <c r="P142" s="218"/>
      <c r="Q142" s="218"/>
      <c r="R142" s="218"/>
      <c r="S142" s="218"/>
      <c r="T142" s="218"/>
      <c r="U142" s="219"/>
      <c r="V142" s="43" t="s">
        <v>42</v>
      </c>
      <c r="W142" s="44">
        <f>IFERROR(SUM(W141:W141),"0")</f>
        <v>0</v>
      </c>
      <c r="X142" s="44">
        <f>IFERROR(SUM(X141:X141),"0")</f>
        <v>0</v>
      </c>
      <c r="Y142" s="44">
        <f>IFERROR(IF(Y141="",0,Y141),"0")</f>
        <v>0</v>
      </c>
      <c r="Z142" s="68"/>
      <c r="AA142" s="68"/>
    </row>
    <row r="143" spans="1:67" x14ac:dyDescent="0.2">
      <c r="A143" s="220"/>
      <c r="B143" s="220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1"/>
      <c r="O143" s="217" t="s">
        <v>43</v>
      </c>
      <c r="P143" s="218"/>
      <c r="Q143" s="218"/>
      <c r="R143" s="218"/>
      <c r="S143" s="218"/>
      <c r="T143" s="218"/>
      <c r="U143" s="219"/>
      <c r="V143" s="43" t="s">
        <v>0</v>
      </c>
      <c r="W143" s="44">
        <f>IFERROR(SUMPRODUCT(W141:W141*H141:H141),"0")</f>
        <v>0</v>
      </c>
      <c r="X143" s="44">
        <f>IFERROR(SUMPRODUCT(X141:X141*H141:H141),"0")</f>
        <v>0</v>
      </c>
      <c r="Y143" s="43"/>
      <c r="Z143" s="68"/>
      <c r="AA143" s="68"/>
    </row>
    <row r="144" spans="1:67" ht="27.75" customHeight="1" x14ac:dyDescent="0.2">
      <c r="A144" s="260" t="s">
        <v>222</v>
      </c>
      <c r="B144" s="260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55"/>
      <c r="AA144" s="55"/>
    </row>
    <row r="145" spans="1:67" ht="16.5" customHeight="1" x14ac:dyDescent="0.25">
      <c r="A145" s="253" t="s">
        <v>223</v>
      </c>
      <c r="B145" s="253"/>
      <c r="C145" s="253"/>
      <c r="D145" s="253"/>
      <c r="E145" s="253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66"/>
      <c r="AA145" s="66"/>
    </row>
    <row r="146" spans="1:67" ht="14.25" customHeight="1" x14ac:dyDescent="0.25">
      <c r="A146" s="248" t="s">
        <v>148</v>
      </c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67"/>
      <c r="AA146" s="67"/>
    </row>
    <row r="147" spans="1:67" ht="27" customHeight="1" x14ac:dyDescent="0.25">
      <c r="A147" s="64" t="s">
        <v>224</v>
      </c>
      <c r="B147" s="64" t="s">
        <v>225</v>
      </c>
      <c r="C147" s="37">
        <v>4301131018</v>
      </c>
      <c r="D147" s="213">
        <v>4607111037930</v>
      </c>
      <c r="E147" s="213"/>
      <c r="F147" s="63">
        <v>1.8</v>
      </c>
      <c r="G147" s="38">
        <v>1</v>
      </c>
      <c r="H147" s="63">
        <v>1.8</v>
      </c>
      <c r="I147" s="63">
        <v>1.915</v>
      </c>
      <c r="J147" s="38">
        <v>234</v>
      </c>
      <c r="K147" s="38" t="s">
        <v>140</v>
      </c>
      <c r="L147" s="39" t="s">
        <v>85</v>
      </c>
      <c r="M147" s="39"/>
      <c r="N147" s="38">
        <v>180</v>
      </c>
      <c r="O147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7" s="215"/>
      <c r="Q147" s="215"/>
      <c r="R147" s="215"/>
      <c r="S147" s="216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IFERROR(IF(W147="","",W147*0.00502),"")</f>
        <v>0</v>
      </c>
      <c r="Z147" s="69" t="s">
        <v>49</v>
      </c>
      <c r="AA147" s="70" t="s">
        <v>49</v>
      </c>
      <c r="AE147" s="83"/>
      <c r="BB147" s="139" t="s">
        <v>91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1"/>
      <c r="O148" s="217" t="s">
        <v>43</v>
      </c>
      <c r="P148" s="218"/>
      <c r="Q148" s="218"/>
      <c r="R148" s="218"/>
      <c r="S148" s="218"/>
      <c r="T148" s="218"/>
      <c r="U148" s="219"/>
      <c r="V148" s="43" t="s">
        <v>42</v>
      </c>
      <c r="W148" s="44">
        <f>IFERROR(SUM(W147:W147),"0")</f>
        <v>0</v>
      </c>
      <c r="X148" s="44">
        <f>IFERROR(SUM(X147:X147),"0")</f>
        <v>0</v>
      </c>
      <c r="Y148" s="44">
        <f>IFERROR(IF(Y147="",0,Y147),"0")</f>
        <v>0</v>
      </c>
      <c r="Z148" s="68"/>
      <c r="AA148" s="68"/>
    </row>
    <row r="149" spans="1:67" x14ac:dyDescent="0.2">
      <c r="A149" s="220"/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1"/>
      <c r="O149" s="217" t="s">
        <v>43</v>
      </c>
      <c r="P149" s="218"/>
      <c r="Q149" s="218"/>
      <c r="R149" s="218"/>
      <c r="S149" s="218"/>
      <c r="T149" s="218"/>
      <c r="U149" s="219"/>
      <c r="V149" s="43" t="s">
        <v>0</v>
      </c>
      <c r="W149" s="44">
        <f>IFERROR(SUMPRODUCT(W147:W147*H147:H147),"0")</f>
        <v>0</v>
      </c>
      <c r="X149" s="44">
        <f>IFERROR(SUMPRODUCT(X147:X147*H147:H147),"0")</f>
        <v>0</v>
      </c>
      <c r="Y149" s="43"/>
      <c r="Z149" s="68"/>
      <c r="AA149" s="68"/>
    </row>
    <row r="150" spans="1:67" ht="14.25" customHeight="1" x14ac:dyDescent="0.25">
      <c r="A150" s="248" t="s">
        <v>167</v>
      </c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67"/>
      <c r="AA150" s="67"/>
    </row>
    <row r="151" spans="1:67" ht="27" customHeight="1" x14ac:dyDescent="0.25">
      <c r="A151" s="64" t="s">
        <v>226</v>
      </c>
      <c r="B151" s="64" t="s">
        <v>227</v>
      </c>
      <c r="C151" s="37">
        <v>4301136008</v>
      </c>
      <c r="D151" s="213">
        <v>4607111036438</v>
      </c>
      <c r="E151" s="213"/>
      <c r="F151" s="63">
        <v>2.7</v>
      </c>
      <c r="G151" s="38">
        <v>1</v>
      </c>
      <c r="H151" s="63">
        <v>2.7</v>
      </c>
      <c r="I151" s="63">
        <v>2.8906000000000001</v>
      </c>
      <c r="J151" s="38">
        <v>126</v>
      </c>
      <c r="K151" s="38" t="s">
        <v>92</v>
      </c>
      <c r="L151" s="39" t="s">
        <v>85</v>
      </c>
      <c r="M151" s="39"/>
      <c r="N151" s="38">
        <v>180</v>
      </c>
      <c r="O151" s="29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1" s="215"/>
      <c r="Q151" s="215"/>
      <c r="R151" s="215"/>
      <c r="S151" s="216"/>
      <c r="T151" s="40" t="s">
        <v>49</v>
      </c>
      <c r="U151" s="40" t="s">
        <v>49</v>
      </c>
      <c r="V151" s="41" t="s">
        <v>42</v>
      </c>
      <c r="W151" s="59">
        <v>0</v>
      </c>
      <c r="X151" s="56">
        <f>IFERROR(IF(W151="","",W151),"")</f>
        <v>0</v>
      </c>
      <c r="Y151" s="42">
        <f>IFERROR(IF(W151="","",W151*0.00936),"")</f>
        <v>0</v>
      </c>
      <c r="Z151" s="69" t="s">
        <v>49</v>
      </c>
      <c r="AA151" s="70" t="s">
        <v>49</v>
      </c>
      <c r="AE151" s="83"/>
      <c r="BB151" s="140" t="s">
        <v>91</v>
      </c>
      <c r="BL151" s="83">
        <f>IFERROR(W151*I151,"0")</f>
        <v>0</v>
      </c>
      <c r="BM151" s="83">
        <f>IFERROR(X151*I151,"0")</f>
        <v>0</v>
      </c>
      <c r="BN151" s="83">
        <f>IFERROR(W151/J151,"0")</f>
        <v>0</v>
      </c>
      <c r="BO151" s="83">
        <f>IFERROR(X151/J151,"0")</f>
        <v>0</v>
      </c>
    </row>
    <row r="152" spans="1:67" ht="37.5" customHeight="1" x14ac:dyDescent="0.25">
      <c r="A152" s="64" t="s">
        <v>228</v>
      </c>
      <c r="B152" s="64" t="s">
        <v>229</v>
      </c>
      <c r="C152" s="37">
        <v>4301136007</v>
      </c>
      <c r="D152" s="213">
        <v>4607111036636</v>
      </c>
      <c r="E152" s="213"/>
      <c r="F152" s="63">
        <v>2.7</v>
      </c>
      <c r="G152" s="38">
        <v>1</v>
      </c>
      <c r="H152" s="63">
        <v>2.7</v>
      </c>
      <c r="I152" s="63">
        <v>2.8919999999999999</v>
      </c>
      <c r="J152" s="38">
        <v>126</v>
      </c>
      <c r="K152" s="38" t="s">
        <v>92</v>
      </c>
      <c r="L152" s="39" t="s">
        <v>85</v>
      </c>
      <c r="M152" s="39"/>
      <c r="N152" s="38">
        <v>180</v>
      </c>
      <c r="O152" s="293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2" s="215"/>
      <c r="Q152" s="215"/>
      <c r="R152" s="215"/>
      <c r="S152" s="216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IFERROR(IF(W152="","",W152*0.00936),"")</f>
        <v>0</v>
      </c>
      <c r="Z152" s="69" t="s">
        <v>49</v>
      </c>
      <c r="AA152" s="70" t="s">
        <v>49</v>
      </c>
      <c r="AE152" s="83"/>
      <c r="BB152" s="141" t="s">
        <v>91</v>
      </c>
      <c r="BL152" s="83">
        <f>IFERROR(W152*I152,"0")</f>
        <v>0</v>
      </c>
      <c r="BM152" s="83">
        <f>IFERROR(X152*I152,"0")</f>
        <v>0</v>
      </c>
      <c r="BN152" s="83">
        <f>IFERROR(W152/J152,"0")</f>
        <v>0</v>
      </c>
      <c r="BO152" s="83">
        <f>IFERROR(X152/J152,"0")</f>
        <v>0</v>
      </c>
    </row>
    <row r="153" spans="1:67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1"/>
      <c r="O153" s="217" t="s">
        <v>43</v>
      </c>
      <c r="P153" s="218"/>
      <c r="Q153" s="218"/>
      <c r="R153" s="218"/>
      <c r="S153" s="218"/>
      <c r="T153" s="218"/>
      <c r="U153" s="219"/>
      <c r="V153" s="43" t="s">
        <v>42</v>
      </c>
      <c r="W153" s="44">
        <f>IFERROR(SUM(W151:W152),"0")</f>
        <v>0</v>
      </c>
      <c r="X153" s="44">
        <f>IFERROR(SUM(X151:X152),"0")</f>
        <v>0</v>
      </c>
      <c r="Y153" s="44">
        <f>IFERROR(IF(Y151="",0,Y151),"0")+IFERROR(IF(Y152="",0,Y152),"0")</f>
        <v>0</v>
      </c>
      <c r="Z153" s="68"/>
      <c r="AA153" s="68"/>
    </row>
    <row r="154" spans="1:67" x14ac:dyDescent="0.2">
      <c r="A154" s="220"/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1"/>
      <c r="O154" s="217" t="s">
        <v>43</v>
      </c>
      <c r="P154" s="218"/>
      <c r="Q154" s="218"/>
      <c r="R154" s="218"/>
      <c r="S154" s="218"/>
      <c r="T154" s="218"/>
      <c r="U154" s="219"/>
      <c r="V154" s="43" t="s">
        <v>0</v>
      </c>
      <c r="W154" s="44">
        <f>IFERROR(SUMPRODUCT(W151:W152*H151:H152),"0")</f>
        <v>0</v>
      </c>
      <c r="X154" s="44">
        <f>IFERROR(SUMPRODUCT(X151:X152*H151:H152),"0")</f>
        <v>0</v>
      </c>
      <c r="Y154" s="43"/>
      <c r="Z154" s="68"/>
      <c r="AA154" s="68"/>
    </row>
    <row r="155" spans="1:67" ht="14.25" customHeight="1" x14ac:dyDescent="0.25">
      <c r="A155" s="248" t="s">
        <v>144</v>
      </c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67"/>
      <c r="AA155" s="67"/>
    </row>
    <row r="156" spans="1:67" ht="37.5" customHeight="1" x14ac:dyDescent="0.25">
      <c r="A156" s="64" t="s">
        <v>230</v>
      </c>
      <c r="B156" s="64" t="s">
        <v>231</v>
      </c>
      <c r="C156" s="37">
        <v>4301135129</v>
      </c>
      <c r="D156" s="213">
        <v>4607111036841</v>
      </c>
      <c r="E156" s="213"/>
      <c r="F156" s="63">
        <v>3.5</v>
      </c>
      <c r="G156" s="38">
        <v>1</v>
      </c>
      <c r="H156" s="63">
        <v>3.5</v>
      </c>
      <c r="I156" s="63">
        <v>3.6920000000000002</v>
      </c>
      <c r="J156" s="38">
        <v>126</v>
      </c>
      <c r="K156" s="38" t="s">
        <v>92</v>
      </c>
      <c r="L156" s="39" t="s">
        <v>85</v>
      </c>
      <c r="M156" s="39"/>
      <c r="N156" s="38">
        <v>180</v>
      </c>
      <c r="O156" s="29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6" s="215"/>
      <c r="Q156" s="215"/>
      <c r="R156" s="215"/>
      <c r="S156" s="216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IFERROR(IF(W156="","",W156*0.00936),"")</f>
        <v>0</v>
      </c>
      <c r="Z156" s="69" t="s">
        <v>49</v>
      </c>
      <c r="AA156" s="70" t="s">
        <v>49</v>
      </c>
      <c r="AE156" s="83"/>
      <c r="BB156" s="142" t="s">
        <v>91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16.5" customHeight="1" x14ac:dyDescent="0.25">
      <c r="A157" s="64" t="s">
        <v>232</v>
      </c>
      <c r="B157" s="64" t="s">
        <v>233</v>
      </c>
      <c r="C157" s="37">
        <v>4301135317</v>
      </c>
      <c r="D157" s="213">
        <v>4607111039057</v>
      </c>
      <c r="E157" s="213"/>
      <c r="F157" s="63">
        <v>1.8</v>
      </c>
      <c r="G157" s="38">
        <v>1</v>
      </c>
      <c r="H157" s="63">
        <v>1.8</v>
      </c>
      <c r="I157" s="63">
        <v>1.9</v>
      </c>
      <c r="J157" s="38">
        <v>234</v>
      </c>
      <c r="K157" s="38" t="s">
        <v>140</v>
      </c>
      <c r="L157" s="39" t="s">
        <v>85</v>
      </c>
      <c r="M157" s="39"/>
      <c r="N157" s="38">
        <v>180</v>
      </c>
      <c r="O157" s="295" t="s">
        <v>234</v>
      </c>
      <c r="P157" s="215"/>
      <c r="Q157" s="215"/>
      <c r="R157" s="215"/>
      <c r="S157" s="216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IFERROR(IF(W157="","",W157*0.00502),"")</f>
        <v>0</v>
      </c>
      <c r="Z157" s="69" t="s">
        <v>49</v>
      </c>
      <c r="AA157" s="70" t="s">
        <v>49</v>
      </c>
      <c r="AE157" s="83"/>
      <c r="BB157" s="143" t="s">
        <v>91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20"/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1"/>
      <c r="O158" s="217" t="s">
        <v>43</v>
      </c>
      <c r="P158" s="218"/>
      <c r="Q158" s="218"/>
      <c r="R158" s="218"/>
      <c r="S158" s="218"/>
      <c r="T158" s="218"/>
      <c r="U158" s="219"/>
      <c r="V158" s="43" t="s">
        <v>42</v>
      </c>
      <c r="W158" s="44">
        <f>IFERROR(SUM(W156:W157),"0")</f>
        <v>0</v>
      </c>
      <c r="X158" s="44">
        <f>IFERROR(SUM(X156:X157),"0")</f>
        <v>0</v>
      </c>
      <c r="Y158" s="44">
        <f>IFERROR(IF(Y156="",0,Y156),"0")+IFERROR(IF(Y157="",0,Y157),"0")</f>
        <v>0</v>
      </c>
      <c r="Z158" s="68"/>
      <c r="AA158" s="68"/>
    </row>
    <row r="159" spans="1:67" x14ac:dyDescent="0.2">
      <c r="A159" s="220"/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1"/>
      <c r="O159" s="217" t="s">
        <v>43</v>
      </c>
      <c r="P159" s="218"/>
      <c r="Q159" s="218"/>
      <c r="R159" s="218"/>
      <c r="S159" s="218"/>
      <c r="T159" s="218"/>
      <c r="U159" s="219"/>
      <c r="V159" s="43" t="s">
        <v>0</v>
      </c>
      <c r="W159" s="44">
        <f>IFERROR(SUMPRODUCT(W156:W157*H156:H157),"0")</f>
        <v>0</v>
      </c>
      <c r="X159" s="44">
        <f>IFERROR(SUMPRODUCT(X156:X157*H156:H157),"0")</f>
        <v>0</v>
      </c>
      <c r="Y159" s="43"/>
      <c r="Z159" s="68"/>
      <c r="AA159" s="68"/>
    </row>
    <row r="160" spans="1:67" ht="16.5" customHeight="1" x14ac:dyDescent="0.25">
      <c r="A160" s="253" t="s">
        <v>235</v>
      </c>
      <c r="B160" s="253"/>
      <c r="C160" s="253"/>
      <c r="D160" s="253"/>
      <c r="E160" s="253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66"/>
      <c r="AA160" s="66"/>
    </row>
    <row r="161" spans="1:67" ht="14.25" customHeight="1" x14ac:dyDescent="0.25">
      <c r="A161" s="248" t="s">
        <v>210</v>
      </c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67"/>
      <c r="AA161" s="67"/>
    </row>
    <row r="162" spans="1:67" ht="16.5" customHeight="1" x14ac:dyDescent="0.25">
      <c r="A162" s="64" t="s">
        <v>236</v>
      </c>
      <c r="B162" s="64" t="s">
        <v>237</v>
      </c>
      <c r="C162" s="37">
        <v>4301071010</v>
      </c>
      <c r="D162" s="213">
        <v>4607111037701</v>
      </c>
      <c r="E162" s="213"/>
      <c r="F162" s="63">
        <v>5</v>
      </c>
      <c r="G162" s="38">
        <v>1</v>
      </c>
      <c r="H162" s="63">
        <v>5</v>
      </c>
      <c r="I162" s="63">
        <v>5.2</v>
      </c>
      <c r="J162" s="38">
        <v>144</v>
      </c>
      <c r="K162" s="38" t="s">
        <v>86</v>
      </c>
      <c r="L162" s="39" t="s">
        <v>85</v>
      </c>
      <c r="M162" s="39"/>
      <c r="N162" s="38">
        <v>180</v>
      </c>
      <c r="O162" s="29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2" s="215"/>
      <c r="Q162" s="215"/>
      <c r="R162" s="215"/>
      <c r="S162" s="216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4" t="s">
        <v>91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20"/>
      <c r="B163" s="220"/>
      <c r="C163" s="220"/>
      <c r="D163" s="220"/>
      <c r="E163" s="220"/>
      <c r="F163" s="220"/>
      <c r="G163" s="220"/>
      <c r="H163" s="220"/>
      <c r="I163" s="220"/>
      <c r="J163" s="220"/>
      <c r="K163" s="220"/>
      <c r="L163" s="220"/>
      <c r="M163" s="220"/>
      <c r="N163" s="221"/>
      <c r="O163" s="217" t="s">
        <v>43</v>
      </c>
      <c r="P163" s="218"/>
      <c r="Q163" s="218"/>
      <c r="R163" s="218"/>
      <c r="S163" s="218"/>
      <c r="T163" s="218"/>
      <c r="U163" s="219"/>
      <c r="V163" s="43" t="s">
        <v>42</v>
      </c>
      <c r="W163" s="44">
        <f>IFERROR(SUM(W162:W162),"0")</f>
        <v>0</v>
      </c>
      <c r="X163" s="44">
        <f>IFERROR(SUM(X162:X162),"0")</f>
        <v>0</v>
      </c>
      <c r="Y163" s="44">
        <f>IFERROR(IF(Y162="",0,Y162),"0")</f>
        <v>0</v>
      </c>
      <c r="Z163" s="68"/>
      <c r="AA163" s="68"/>
    </row>
    <row r="164" spans="1:67" x14ac:dyDescent="0.2">
      <c r="A164" s="220"/>
      <c r="B164" s="220"/>
      <c r="C164" s="220"/>
      <c r="D164" s="220"/>
      <c r="E164" s="220"/>
      <c r="F164" s="220"/>
      <c r="G164" s="220"/>
      <c r="H164" s="220"/>
      <c r="I164" s="220"/>
      <c r="J164" s="220"/>
      <c r="K164" s="220"/>
      <c r="L164" s="220"/>
      <c r="M164" s="220"/>
      <c r="N164" s="221"/>
      <c r="O164" s="217" t="s">
        <v>43</v>
      </c>
      <c r="P164" s="218"/>
      <c r="Q164" s="218"/>
      <c r="R164" s="218"/>
      <c r="S164" s="218"/>
      <c r="T164" s="218"/>
      <c r="U164" s="219"/>
      <c r="V164" s="43" t="s">
        <v>0</v>
      </c>
      <c r="W164" s="44">
        <f>IFERROR(SUMPRODUCT(W162:W162*H162:H162),"0")</f>
        <v>0</v>
      </c>
      <c r="X164" s="44">
        <f>IFERROR(SUMPRODUCT(X162:X162*H162:H162),"0")</f>
        <v>0</v>
      </c>
      <c r="Y164" s="43"/>
      <c r="Z164" s="68"/>
      <c r="AA164" s="68"/>
    </row>
    <row r="165" spans="1:67" ht="16.5" customHeight="1" x14ac:dyDescent="0.25">
      <c r="A165" s="253" t="s">
        <v>238</v>
      </c>
      <c r="B165" s="253"/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66"/>
      <c r="AA165" s="66"/>
    </row>
    <row r="166" spans="1:67" ht="14.25" customHeight="1" x14ac:dyDescent="0.25">
      <c r="A166" s="248" t="s">
        <v>82</v>
      </c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67"/>
      <c r="AA166" s="67"/>
    </row>
    <row r="167" spans="1:67" ht="16.5" customHeight="1" x14ac:dyDescent="0.25">
      <c r="A167" s="64" t="s">
        <v>239</v>
      </c>
      <c r="B167" s="64" t="s">
        <v>240</v>
      </c>
      <c r="C167" s="37">
        <v>4301071026</v>
      </c>
      <c r="D167" s="213">
        <v>4607111036384</v>
      </c>
      <c r="E167" s="213"/>
      <c r="F167" s="63">
        <v>1</v>
      </c>
      <c r="G167" s="38">
        <v>5</v>
      </c>
      <c r="H167" s="63">
        <v>5</v>
      </c>
      <c r="I167" s="63">
        <v>5.2530000000000001</v>
      </c>
      <c r="J167" s="38">
        <v>144</v>
      </c>
      <c r="K167" s="38" t="s">
        <v>86</v>
      </c>
      <c r="L167" s="39" t="s">
        <v>85</v>
      </c>
      <c r="M167" s="39"/>
      <c r="N167" s="38">
        <v>180</v>
      </c>
      <c r="O167" s="288" t="s">
        <v>241</v>
      </c>
      <c r="P167" s="215"/>
      <c r="Q167" s="215"/>
      <c r="R167" s="215"/>
      <c r="S167" s="216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IFERROR(IF(W167="","",W167*0.00866),"")</f>
        <v>0</v>
      </c>
      <c r="Z167" s="69" t="s">
        <v>49</v>
      </c>
      <c r="AA167" s="70" t="s">
        <v>49</v>
      </c>
      <c r="AE167" s="83"/>
      <c r="BB167" s="145" t="s">
        <v>71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242</v>
      </c>
      <c r="B168" s="64" t="s">
        <v>243</v>
      </c>
      <c r="C168" s="37">
        <v>4301070956</v>
      </c>
      <c r="D168" s="213">
        <v>4640242180250</v>
      </c>
      <c r="E168" s="213"/>
      <c r="F168" s="63">
        <v>5</v>
      </c>
      <c r="G168" s="38">
        <v>1</v>
      </c>
      <c r="H168" s="63">
        <v>5</v>
      </c>
      <c r="I168" s="63">
        <v>5.2131999999999996</v>
      </c>
      <c r="J168" s="38">
        <v>144</v>
      </c>
      <c r="K168" s="38" t="s">
        <v>86</v>
      </c>
      <c r="L168" s="39" t="s">
        <v>85</v>
      </c>
      <c r="M168" s="39"/>
      <c r="N168" s="38">
        <v>180</v>
      </c>
      <c r="O168" s="289" t="s">
        <v>244</v>
      </c>
      <c r="P168" s="215"/>
      <c r="Q168" s="215"/>
      <c r="R168" s="215"/>
      <c r="S168" s="216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IFERROR(IF(W168="","",W168*0.00866),"")</f>
        <v>0</v>
      </c>
      <c r="Z168" s="69" t="s">
        <v>49</v>
      </c>
      <c r="AA168" s="70" t="s">
        <v>49</v>
      </c>
      <c r="AE168" s="83"/>
      <c r="BB168" s="146" t="s">
        <v>71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245</v>
      </c>
      <c r="B169" s="64" t="s">
        <v>246</v>
      </c>
      <c r="C169" s="37">
        <v>4301071028</v>
      </c>
      <c r="D169" s="213">
        <v>4607111036216</v>
      </c>
      <c r="E169" s="213"/>
      <c r="F169" s="63">
        <v>1</v>
      </c>
      <c r="G169" s="38">
        <v>5</v>
      </c>
      <c r="H169" s="63">
        <v>5</v>
      </c>
      <c r="I169" s="63">
        <v>5.266</v>
      </c>
      <c r="J169" s="38">
        <v>144</v>
      </c>
      <c r="K169" s="38" t="s">
        <v>86</v>
      </c>
      <c r="L169" s="39" t="s">
        <v>85</v>
      </c>
      <c r="M169" s="39"/>
      <c r="N169" s="38">
        <v>180</v>
      </c>
      <c r="O169" s="2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9" s="215"/>
      <c r="Q169" s="215"/>
      <c r="R169" s="215"/>
      <c r="S169" s="216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IFERROR(IF(W169="","",W169*0.00866),"")</f>
        <v>0</v>
      </c>
      <c r="Z169" s="69" t="s">
        <v>49</v>
      </c>
      <c r="AA169" s="70" t="s">
        <v>49</v>
      </c>
      <c r="AE169" s="83"/>
      <c r="BB169" s="147" t="s">
        <v>71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ht="27" customHeight="1" x14ac:dyDescent="0.25">
      <c r="A170" s="64" t="s">
        <v>247</v>
      </c>
      <c r="B170" s="64" t="s">
        <v>248</v>
      </c>
      <c r="C170" s="37">
        <v>4301071027</v>
      </c>
      <c r="D170" s="213">
        <v>4607111036278</v>
      </c>
      <c r="E170" s="213"/>
      <c r="F170" s="63">
        <v>1</v>
      </c>
      <c r="G170" s="38">
        <v>5</v>
      </c>
      <c r="H170" s="63">
        <v>5</v>
      </c>
      <c r="I170" s="63">
        <v>5.2830000000000004</v>
      </c>
      <c r="J170" s="38">
        <v>84</v>
      </c>
      <c r="K170" s="38" t="s">
        <v>86</v>
      </c>
      <c r="L170" s="39" t="s">
        <v>85</v>
      </c>
      <c r="M170" s="39"/>
      <c r="N170" s="38">
        <v>180</v>
      </c>
      <c r="O170" s="291" t="s">
        <v>249</v>
      </c>
      <c r="P170" s="215"/>
      <c r="Q170" s="215"/>
      <c r="R170" s="215"/>
      <c r="S170" s="216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IFERROR(IF(W170="","",W170*0.0155),"")</f>
        <v>0</v>
      </c>
      <c r="Z170" s="69" t="s">
        <v>49</v>
      </c>
      <c r="AA170" s="70" t="s">
        <v>49</v>
      </c>
      <c r="AE170" s="83"/>
      <c r="BB170" s="148" t="s">
        <v>71</v>
      </c>
      <c r="BL170" s="83">
        <f>IFERROR(W170*I170,"0")</f>
        <v>0</v>
      </c>
      <c r="BM170" s="83">
        <f>IFERROR(X170*I170,"0")</f>
        <v>0</v>
      </c>
      <c r="BN170" s="83">
        <f>IFERROR(W170/J170,"0")</f>
        <v>0</v>
      </c>
      <c r="BO170" s="83">
        <f>IFERROR(X170/J170,"0")</f>
        <v>0</v>
      </c>
    </row>
    <row r="171" spans="1:67" x14ac:dyDescent="0.2">
      <c r="A171" s="220"/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  <c r="M171" s="220"/>
      <c r="N171" s="221"/>
      <c r="O171" s="217" t="s">
        <v>43</v>
      </c>
      <c r="P171" s="218"/>
      <c r="Q171" s="218"/>
      <c r="R171" s="218"/>
      <c r="S171" s="218"/>
      <c r="T171" s="218"/>
      <c r="U171" s="219"/>
      <c r="V171" s="43" t="s">
        <v>42</v>
      </c>
      <c r="W171" s="44">
        <f>IFERROR(SUM(W167:W170),"0")</f>
        <v>0</v>
      </c>
      <c r="X171" s="44">
        <f>IFERROR(SUM(X167:X170),"0")</f>
        <v>0</v>
      </c>
      <c r="Y171" s="44">
        <f>IFERROR(IF(Y167="",0,Y167),"0")+IFERROR(IF(Y168="",0,Y168),"0")+IFERROR(IF(Y169="",0,Y169),"0")+IFERROR(IF(Y170="",0,Y170),"0")</f>
        <v>0</v>
      </c>
      <c r="Z171" s="68"/>
      <c r="AA171" s="68"/>
    </row>
    <row r="172" spans="1:67" x14ac:dyDescent="0.2">
      <c r="A172" s="220"/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1"/>
      <c r="O172" s="217" t="s">
        <v>43</v>
      </c>
      <c r="P172" s="218"/>
      <c r="Q172" s="218"/>
      <c r="R172" s="218"/>
      <c r="S172" s="218"/>
      <c r="T172" s="218"/>
      <c r="U172" s="219"/>
      <c r="V172" s="43" t="s">
        <v>0</v>
      </c>
      <c r="W172" s="44">
        <f>IFERROR(SUMPRODUCT(W167:W170*H167:H170),"0")</f>
        <v>0</v>
      </c>
      <c r="X172" s="44">
        <f>IFERROR(SUMPRODUCT(X167:X170*H167:H170),"0")</f>
        <v>0</v>
      </c>
      <c r="Y172" s="43"/>
      <c r="Z172" s="68"/>
      <c r="AA172" s="68"/>
    </row>
    <row r="173" spans="1:67" ht="14.25" customHeight="1" x14ac:dyDescent="0.25">
      <c r="A173" s="248" t="s">
        <v>250</v>
      </c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67"/>
      <c r="AA173" s="67"/>
    </row>
    <row r="174" spans="1:67" ht="27" customHeight="1" x14ac:dyDescent="0.25">
      <c r="A174" s="64" t="s">
        <v>251</v>
      </c>
      <c r="B174" s="64" t="s">
        <v>252</v>
      </c>
      <c r="C174" s="37">
        <v>4301080153</v>
      </c>
      <c r="D174" s="213">
        <v>4607111036827</v>
      </c>
      <c r="E174" s="213"/>
      <c r="F174" s="63">
        <v>1</v>
      </c>
      <c r="G174" s="38">
        <v>5</v>
      </c>
      <c r="H174" s="63">
        <v>5</v>
      </c>
      <c r="I174" s="63">
        <v>5.2</v>
      </c>
      <c r="J174" s="38">
        <v>144</v>
      </c>
      <c r="K174" s="38" t="s">
        <v>86</v>
      </c>
      <c r="L174" s="39" t="s">
        <v>85</v>
      </c>
      <c r="M174" s="39"/>
      <c r="N174" s="38">
        <v>90</v>
      </c>
      <c r="O174" s="28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4" s="215"/>
      <c r="Q174" s="215"/>
      <c r="R174" s="215"/>
      <c r="S174" s="216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IFERROR(IF(W174="","",W174*0.00866),"")</f>
        <v>0</v>
      </c>
      <c r="Z174" s="69" t="s">
        <v>49</v>
      </c>
      <c r="AA174" s="70" t="s">
        <v>49</v>
      </c>
      <c r="AE174" s="83"/>
      <c r="BB174" s="149" t="s">
        <v>71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ht="27" customHeight="1" x14ac:dyDescent="0.25">
      <c r="A175" s="64" t="s">
        <v>253</v>
      </c>
      <c r="B175" s="64" t="s">
        <v>254</v>
      </c>
      <c r="C175" s="37">
        <v>4301080154</v>
      </c>
      <c r="D175" s="213">
        <v>4607111036834</v>
      </c>
      <c r="E175" s="213"/>
      <c r="F175" s="63">
        <v>1</v>
      </c>
      <c r="G175" s="38">
        <v>5</v>
      </c>
      <c r="H175" s="63">
        <v>5</v>
      </c>
      <c r="I175" s="63">
        <v>5.2530000000000001</v>
      </c>
      <c r="J175" s="38">
        <v>144</v>
      </c>
      <c r="K175" s="38" t="s">
        <v>86</v>
      </c>
      <c r="L175" s="39" t="s">
        <v>85</v>
      </c>
      <c r="M175" s="39"/>
      <c r="N175" s="38">
        <v>90</v>
      </c>
      <c r="O175" s="28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5" s="215"/>
      <c r="Q175" s="215"/>
      <c r="R175" s="215"/>
      <c r="S175" s="216"/>
      <c r="T175" s="40" t="s">
        <v>49</v>
      </c>
      <c r="U175" s="40" t="s">
        <v>49</v>
      </c>
      <c r="V175" s="41" t="s">
        <v>42</v>
      </c>
      <c r="W175" s="59">
        <v>0</v>
      </c>
      <c r="X175" s="56">
        <f>IFERROR(IF(W175="","",W175),"")</f>
        <v>0</v>
      </c>
      <c r="Y175" s="42">
        <f>IFERROR(IF(W175="","",W175*0.00866),"")</f>
        <v>0</v>
      </c>
      <c r="Z175" s="69" t="s">
        <v>49</v>
      </c>
      <c r="AA175" s="70" t="s">
        <v>49</v>
      </c>
      <c r="AE175" s="83"/>
      <c r="BB175" s="150" t="s">
        <v>71</v>
      </c>
      <c r="BL175" s="83">
        <f>IFERROR(W175*I175,"0")</f>
        <v>0</v>
      </c>
      <c r="BM175" s="83">
        <f>IFERROR(X175*I175,"0")</f>
        <v>0</v>
      </c>
      <c r="BN175" s="83">
        <f>IFERROR(W175/J175,"0")</f>
        <v>0</v>
      </c>
      <c r="BO175" s="83">
        <f>IFERROR(X175/J175,"0")</f>
        <v>0</v>
      </c>
    </row>
    <row r="176" spans="1:67" x14ac:dyDescent="0.2">
      <c r="A176" s="220"/>
      <c r="B176" s="220"/>
      <c r="C176" s="220"/>
      <c r="D176" s="220"/>
      <c r="E176" s="220"/>
      <c r="F176" s="220"/>
      <c r="G176" s="220"/>
      <c r="H176" s="220"/>
      <c r="I176" s="220"/>
      <c r="J176" s="220"/>
      <c r="K176" s="220"/>
      <c r="L176" s="220"/>
      <c r="M176" s="220"/>
      <c r="N176" s="221"/>
      <c r="O176" s="217" t="s">
        <v>43</v>
      </c>
      <c r="P176" s="218"/>
      <c r="Q176" s="218"/>
      <c r="R176" s="218"/>
      <c r="S176" s="218"/>
      <c r="T176" s="218"/>
      <c r="U176" s="219"/>
      <c r="V176" s="43" t="s">
        <v>42</v>
      </c>
      <c r="W176" s="44">
        <f>IFERROR(SUM(W174:W175),"0")</f>
        <v>0</v>
      </c>
      <c r="X176" s="44">
        <f>IFERROR(SUM(X174:X175),"0")</f>
        <v>0</v>
      </c>
      <c r="Y176" s="44">
        <f>IFERROR(IF(Y174="",0,Y174),"0")+IFERROR(IF(Y175="",0,Y175),"0")</f>
        <v>0</v>
      </c>
      <c r="Z176" s="68"/>
      <c r="AA176" s="68"/>
    </row>
    <row r="177" spans="1:67" x14ac:dyDescent="0.2">
      <c r="A177" s="220"/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1"/>
      <c r="O177" s="217" t="s">
        <v>43</v>
      </c>
      <c r="P177" s="218"/>
      <c r="Q177" s="218"/>
      <c r="R177" s="218"/>
      <c r="S177" s="218"/>
      <c r="T177" s="218"/>
      <c r="U177" s="219"/>
      <c r="V177" s="43" t="s">
        <v>0</v>
      </c>
      <c r="W177" s="44">
        <f>IFERROR(SUMPRODUCT(W174:W175*H174:H175),"0")</f>
        <v>0</v>
      </c>
      <c r="X177" s="44">
        <f>IFERROR(SUMPRODUCT(X174:X175*H174:H175),"0")</f>
        <v>0</v>
      </c>
      <c r="Y177" s="43"/>
      <c r="Z177" s="68"/>
      <c r="AA177" s="68"/>
    </row>
    <row r="178" spans="1:67" ht="27.75" customHeight="1" x14ac:dyDescent="0.2">
      <c r="A178" s="260" t="s">
        <v>255</v>
      </c>
      <c r="B178" s="260"/>
      <c r="C178" s="260"/>
      <c r="D178" s="260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55"/>
      <c r="AA178" s="55"/>
    </row>
    <row r="179" spans="1:67" ht="16.5" customHeight="1" x14ac:dyDescent="0.25">
      <c r="A179" s="253" t="s">
        <v>256</v>
      </c>
      <c r="B179" s="253"/>
      <c r="C179" s="253"/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66"/>
      <c r="AA179" s="66"/>
    </row>
    <row r="180" spans="1:67" ht="14.25" customHeight="1" x14ac:dyDescent="0.25">
      <c r="A180" s="248" t="s">
        <v>88</v>
      </c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67"/>
      <c r="AA180" s="67"/>
    </row>
    <row r="181" spans="1:67" ht="16.5" customHeight="1" x14ac:dyDescent="0.25">
      <c r="A181" s="64" t="s">
        <v>257</v>
      </c>
      <c r="B181" s="64" t="s">
        <v>258</v>
      </c>
      <c r="C181" s="37">
        <v>4301132097</v>
      </c>
      <c r="D181" s="213">
        <v>4607111035721</v>
      </c>
      <c r="E181" s="213"/>
      <c r="F181" s="63">
        <v>0.25</v>
      </c>
      <c r="G181" s="38">
        <v>12</v>
      </c>
      <c r="H181" s="63">
        <v>3</v>
      </c>
      <c r="I181" s="63">
        <v>3.3879999999999999</v>
      </c>
      <c r="J181" s="38">
        <v>70</v>
      </c>
      <c r="K181" s="38" t="s">
        <v>92</v>
      </c>
      <c r="L181" s="39" t="s">
        <v>85</v>
      </c>
      <c r="M181" s="39"/>
      <c r="N181" s="38">
        <v>365</v>
      </c>
      <c r="O181" s="2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1" s="215"/>
      <c r="Q181" s="215"/>
      <c r="R181" s="215"/>
      <c r="S181" s="216"/>
      <c r="T181" s="40" t="s">
        <v>49</v>
      </c>
      <c r="U181" s="40" t="s">
        <v>49</v>
      </c>
      <c r="V181" s="41" t="s">
        <v>42</v>
      </c>
      <c r="W181" s="59">
        <v>0</v>
      </c>
      <c r="X181" s="56">
        <f>IFERROR(IF(W181="","",W181),"")</f>
        <v>0</v>
      </c>
      <c r="Y181" s="42">
        <f>IFERROR(IF(W181="","",W181*0.01788),"")</f>
        <v>0</v>
      </c>
      <c r="Z181" s="69" t="s">
        <v>49</v>
      </c>
      <c r="AA181" s="70" t="s">
        <v>49</v>
      </c>
      <c r="AE181" s="83"/>
      <c r="BB181" s="151" t="s">
        <v>91</v>
      </c>
      <c r="BL181" s="83">
        <f>IFERROR(W181*I181,"0")</f>
        <v>0</v>
      </c>
      <c r="BM181" s="83">
        <f>IFERROR(X181*I181,"0")</f>
        <v>0</v>
      </c>
      <c r="BN181" s="83">
        <f>IFERROR(W181/J181,"0")</f>
        <v>0</v>
      </c>
      <c r="BO181" s="83">
        <f>IFERROR(X181/J181,"0")</f>
        <v>0</v>
      </c>
    </row>
    <row r="182" spans="1:67" ht="27" customHeight="1" x14ac:dyDescent="0.25">
      <c r="A182" s="64" t="s">
        <v>259</v>
      </c>
      <c r="B182" s="64" t="s">
        <v>260</v>
      </c>
      <c r="C182" s="37">
        <v>4301132100</v>
      </c>
      <c r="D182" s="213">
        <v>4607111035691</v>
      </c>
      <c r="E182" s="213"/>
      <c r="F182" s="63">
        <v>0.25</v>
      </c>
      <c r="G182" s="38">
        <v>12</v>
      </c>
      <c r="H182" s="63">
        <v>3</v>
      </c>
      <c r="I182" s="63">
        <v>3.3879999999999999</v>
      </c>
      <c r="J182" s="38">
        <v>70</v>
      </c>
      <c r="K182" s="38" t="s">
        <v>92</v>
      </c>
      <c r="L182" s="39" t="s">
        <v>85</v>
      </c>
      <c r="M182" s="39"/>
      <c r="N182" s="38">
        <v>365</v>
      </c>
      <c r="O182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2" s="215"/>
      <c r="Q182" s="215"/>
      <c r="R182" s="215"/>
      <c r="S182" s="216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83"/>
      <c r="BB182" s="152" t="s">
        <v>91</v>
      </c>
      <c r="BL182" s="83">
        <f>IFERROR(W182*I182,"0")</f>
        <v>0</v>
      </c>
      <c r="BM182" s="83">
        <f>IFERROR(X182*I182,"0")</f>
        <v>0</v>
      </c>
      <c r="BN182" s="83">
        <f>IFERROR(W182/J182,"0")</f>
        <v>0</v>
      </c>
      <c r="BO182" s="83">
        <f>IFERROR(X182/J182,"0")</f>
        <v>0</v>
      </c>
    </row>
    <row r="183" spans="1:67" x14ac:dyDescent="0.2">
      <c r="A183" s="220"/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1"/>
      <c r="O183" s="217" t="s">
        <v>43</v>
      </c>
      <c r="P183" s="218"/>
      <c r="Q183" s="218"/>
      <c r="R183" s="218"/>
      <c r="S183" s="218"/>
      <c r="T183" s="218"/>
      <c r="U183" s="219"/>
      <c r="V183" s="43" t="s">
        <v>42</v>
      </c>
      <c r="W183" s="44">
        <f>IFERROR(SUM(W181:W182),"0")</f>
        <v>0</v>
      </c>
      <c r="X183" s="44">
        <f>IFERROR(SUM(X181:X182),"0")</f>
        <v>0</v>
      </c>
      <c r="Y183" s="44">
        <f>IFERROR(IF(Y181="",0,Y181),"0")+IFERROR(IF(Y182="",0,Y182),"0")</f>
        <v>0</v>
      </c>
      <c r="Z183" s="68"/>
      <c r="AA183" s="68"/>
    </row>
    <row r="184" spans="1:67" x14ac:dyDescent="0.2">
      <c r="A184" s="220"/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1"/>
      <c r="O184" s="217" t="s">
        <v>43</v>
      </c>
      <c r="P184" s="218"/>
      <c r="Q184" s="218"/>
      <c r="R184" s="218"/>
      <c r="S184" s="218"/>
      <c r="T184" s="218"/>
      <c r="U184" s="219"/>
      <c r="V184" s="43" t="s">
        <v>0</v>
      </c>
      <c r="W184" s="44">
        <f>IFERROR(SUMPRODUCT(W181:W182*H181:H182),"0")</f>
        <v>0</v>
      </c>
      <c r="X184" s="44">
        <f>IFERROR(SUMPRODUCT(X181:X182*H181:H182),"0")</f>
        <v>0</v>
      </c>
      <c r="Y184" s="43"/>
      <c r="Z184" s="68"/>
      <c r="AA184" s="68"/>
    </row>
    <row r="185" spans="1:67" ht="16.5" customHeight="1" x14ac:dyDescent="0.25">
      <c r="A185" s="253" t="s">
        <v>261</v>
      </c>
      <c r="B185" s="253"/>
      <c r="C185" s="253"/>
      <c r="D185" s="253"/>
      <c r="E185" s="253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66"/>
      <c r="AA185" s="66"/>
    </row>
    <row r="186" spans="1:67" ht="14.25" customHeight="1" x14ac:dyDescent="0.25">
      <c r="A186" s="248" t="s">
        <v>261</v>
      </c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67"/>
      <c r="AA186" s="67"/>
    </row>
    <row r="187" spans="1:67" ht="27" customHeight="1" x14ac:dyDescent="0.25">
      <c r="A187" s="64" t="s">
        <v>262</v>
      </c>
      <c r="B187" s="64" t="s">
        <v>263</v>
      </c>
      <c r="C187" s="37">
        <v>4301133002</v>
      </c>
      <c r="D187" s="213">
        <v>4607111035783</v>
      </c>
      <c r="E187" s="213"/>
      <c r="F187" s="63">
        <v>0.2</v>
      </c>
      <c r="G187" s="38">
        <v>8</v>
      </c>
      <c r="H187" s="63">
        <v>1.6</v>
      </c>
      <c r="I187" s="63">
        <v>2.12</v>
      </c>
      <c r="J187" s="38">
        <v>72</v>
      </c>
      <c r="K187" s="38" t="s">
        <v>216</v>
      </c>
      <c r="L187" s="39" t="s">
        <v>85</v>
      </c>
      <c r="M187" s="39"/>
      <c r="N187" s="38">
        <v>180</v>
      </c>
      <c r="O187" s="2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7" s="215"/>
      <c r="Q187" s="215"/>
      <c r="R187" s="215"/>
      <c r="S187" s="216"/>
      <c r="T187" s="40" t="s">
        <v>49</v>
      </c>
      <c r="U187" s="40" t="s">
        <v>49</v>
      </c>
      <c r="V187" s="41" t="s">
        <v>42</v>
      </c>
      <c r="W187" s="59">
        <v>0</v>
      </c>
      <c r="X187" s="56">
        <f>IFERROR(IF(W187="","",W187),"")</f>
        <v>0</v>
      </c>
      <c r="Y187" s="42">
        <f>IFERROR(IF(W187="","",W187*0.01157),"")</f>
        <v>0</v>
      </c>
      <c r="Z187" s="69" t="s">
        <v>49</v>
      </c>
      <c r="AA187" s="70" t="s">
        <v>49</v>
      </c>
      <c r="AE187" s="83"/>
      <c r="BB187" s="153" t="s">
        <v>91</v>
      </c>
      <c r="BL187" s="83">
        <f>IFERROR(W187*I187,"0")</f>
        <v>0</v>
      </c>
      <c r="BM187" s="83">
        <f>IFERROR(X187*I187,"0")</f>
        <v>0</v>
      </c>
      <c r="BN187" s="83">
        <f>IFERROR(W187/J187,"0")</f>
        <v>0</v>
      </c>
      <c r="BO187" s="83">
        <f>IFERROR(X187/J187,"0")</f>
        <v>0</v>
      </c>
    </row>
    <row r="188" spans="1:67" x14ac:dyDescent="0.2">
      <c r="A188" s="220"/>
      <c r="B188" s="220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1"/>
      <c r="O188" s="217" t="s">
        <v>43</v>
      </c>
      <c r="P188" s="218"/>
      <c r="Q188" s="218"/>
      <c r="R188" s="218"/>
      <c r="S188" s="218"/>
      <c r="T188" s="218"/>
      <c r="U188" s="219"/>
      <c r="V188" s="43" t="s">
        <v>42</v>
      </c>
      <c r="W188" s="44">
        <f>IFERROR(SUM(W187:W187),"0")</f>
        <v>0</v>
      </c>
      <c r="X188" s="44">
        <f>IFERROR(SUM(X187:X187),"0")</f>
        <v>0</v>
      </c>
      <c r="Y188" s="44">
        <f>IFERROR(IF(Y187="",0,Y187),"0")</f>
        <v>0</v>
      </c>
      <c r="Z188" s="68"/>
      <c r="AA188" s="68"/>
    </row>
    <row r="189" spans="1:67" x14ac:dyDescent="0.2">
      <c r="A189" s="220"/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1"/>
      <c r="O189" s="217" t="s">
        <v>43</v>
      </c>
      <c r="P189" s="218"/>
      <c r="Q189" s="218"/>
      <c r="R189" s="218"/>
      <c r="S189" s="218"/>
      <c r="T189" s="218"/>
      <c r="U189" s="219"/>
      <c r="V189" s="43" t="s">
        <v>0</v>
      </c>
      <c r="W189" s="44">
        <f>IFERROR(SUMPRODUCT(W187:W187*H187:H187),"0")</f>
        <v>0</v>
      </c>
      <c r="X189" s="44">
        <f>IFERROR(SUMPRODUCT(X187:X187*H187:H187),"0")</f>
        <v>0</v>
      </c>
      <c r="Y189" s="43"/>
      <c r="Z189" s="68"/>
      <c r="AA189" s="68"/>
    </row>
    <row r="190" spans="1:67" ht="16.5" customHeight="1" x14ac:dyDescent="0.25">
      <c r="A190" s="253" t="s">
        <v>255</v>
      </c>
      <c r="B190" s="253"/>
      <c r="C190" s="253"/>
      <c r="D190" s="253"/>
      <c r="E190" s="253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66"/>
      <c r="AA190" s="66"/>
    </row>
    <row r="191" spans="1:67" ht="14.25" customHeight="1" x14ac:dyDescent="0.25">
      <c r="A191" s="248" t="s">
        <v>264</v>
      </c>
      <c r="B191" s="248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67"/>
      <c r="AA191" s="67"/>
    </row>
    <row r="192" spans="1:67" ht="27" customHeight="1" x14ac:dyDescent="0.25">
      <c r="A192" s="64" t="s">
        <v>265</v>
      </c>
      <c r="B192" s="64" t="s">
        <v>266</v>
      </c>
      <c r="C192" s="37">
        <v>4301051319</v>
      </c>
      <c r="D192" s="213">
        <v>4680115881204</v>
      </c>
      <c r="E192" s="213"/>
      <c r="F192" s="63">
        <v>0.33</v>
      </c>
      <c r="G192" s="38">
        <v>6</v>
      </c>
      <c r="H192" s="63">
        <v>1.98</v>
      </c>
      <c r="I192" s="63">
        <v>2.246</v>
      </c>
      <c r="J192" s="38">
        <v>156</v>
      </c>
      <c r="K192" s="38" t="s">
        <v>86</v>
      </c>
      <c r="L192" s="39" t="s">
        <v>268</v>
      </c>
      <c r="M192" s="39"/>
      <c r="N192" s="38">
        <v>365</v>
      </c>
      <c r="O192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2" s="215"/>
      <c r="Q192" s="215"/>
      <c r="R192" s="215"/>
      <c r="S192" s="216"/>
      <c r="T192" s="40" t="s">
        <v>49</v>
      </c>
      <c r="U192" s="40" t="s">
        <v>49</v>
      </c>
      <c r="V192" s="41" t="s">
        <v>42</v>
      </c>
      <c r="W192" s="59">
        <v>0</v>
      </c>
      <c r="X192" s="56">
        <f>IFERROR(IF(W192="","",W192),"")</f>
        <v>0</v>
      </c>
      <c r="Y192" s="42">
        <f>IFERROR(IF(W192="","",W192*0.00753),"")</f>
        <v>0</v>
      </c>
      <c r="Z192" s="69" t="s">
        <v>49</v>
      </c>
      <c r="AA192" s="70" t="s">
        <v>49</v>
      </c>
      <c r="AE192" s="83"/>
      <c r="BB192" s="154" t="s">
        <v>267</v>
      </c>
      <c r="BL192" s="83">
        <f>IFERROR(W192*I192,"0")</f>
        <v>0</v>
      </c>
      <c r="BM192" s="83">
        <f>IFERROR(X192*I192,"0")</f>
        <v>0</v>
      </c>
      <c r="BN192" s="83">
        <f>IFERROR(W192/J192,"0")</f>
        <v>0</v>
      </c>
      <c r="BO192" s="83">
        <f>IFERROR(X192/J192,"0")</f>
        <v>0</v>
      </c>
    </row>
    <row r="193" spans="1:67" x14ac:dyDescent="0.2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1"/>
      <c r="O193" s="217" t="s">
        <v>43</v>
      </c>
      <c r="P193" s="218"/>
      <c r="Q193" s="218"/>
      <c r="R193" s="218"/>
      <c r="S193" s="218"/>
      <c r="T193" s="218"/>
      <c r="U193" s="219"/>
      <c r="V193" s="43" t="s">
        <v>42</v>
      </c>
      <c r="W193" s="44">
        <f>IFERROR(SUM(W192:W192),"0")</f>
        <v>0</v>
      </c>
      <c r="X193" s="44">
        <f>IFERROR(SUM(X192:X192),"0")</f>
        <v>0</v>
      </c>
      <c r="Y193" s="44">
        <f>IFERROR(IF(Y192="",0,Y192),"0")</f>
        <v>0</v>
      </c>
      <c r="Z193" s="68"/>
      <c r="AA193" s="68"/>
    </row>
    <row r="194" spans="1:67" x14ac:dyDescent="0.2">
      <c r="A194" s="220"/>
      <c r="B194" s="220"/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1"/>
      <c r="O194" s="217" t="s">
        <v>43</v>
      </c>
      <c r="P194" s="218"/>
      <c r="Q194" s="218"/>
      <c r="R194" s="218"/>
      <c r="S194" s="218"/>
      <c r="T194" s="218"/>
      <c r="U194" s="219"/>
      <c r="V194" s="43" t="s">
        <v>0</v>
      </c>
      <c r="W194" s="44">
        <f>IFERROR(SUMPRODUCT(W192:W192*H192:H192),"0")</f>
        <v>0</v>
      </c>
      <c r="X194" s="44">
        <f>IFERROR(SUMPRODUCT(X192:X192*H192:H192),"0")</f>
        <v>0</v>
      </c>
      <c r="Y194" s="43"/>
      <c r="Z194" s="68"/>
      <c r="AA194" s="68"/>
    </row>
    <row r="195" spans="1:67" ht="16.5" customHeight="1" x14ac:dyDescent="0.25">
      <c r="A195" s="253" t="s">
        <v>269</v>
      </c>
      <c r="B195" s="253"/>
      <c r="C195" s="253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66"/>
      <c r="AA195" s="66"/>
    </row>
    <row r="196" spans="1:67" ht="14.25" customHeight="1" x14ac:dyDescent="0.25">
      <c r="A196" s="248" t="s">
        <v>88</v>
      </c>
      <c r="B196" s="248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67"/>
      <c r="AA196" s="67"/>
    </row>
    <row r="197" spans="1:67" ht="27" customHeight="1" x14ac:dyDescent="0.25">
      <c r="A197" s="64" t="s">
        <v>270</v>
      </c>
      <c r="B197" s="64" t="s">
        <v>271</v>
      </c>
      <c r="C197" s="37">
        <v>4301132079</v>
      </c>
      <c r="D197" s="213">
        <v>4607111038487</v>
      </c>
      <c r="E197" s="213"/>
      <c r="F197" s="63">
        <v>0.25</v>
      </c>
      <c r="G197" s="38">
        <v>12</v>
      </c>
      <c r="H197" s="63">
        <v>3</v>
      </c>
      <c r="I197" s="63">
        <v>3.7360000000000002</v>
      </c>
      <c r="J197" s="38">
        <v>70</v>
      </c>
      <c r="K197" s="38" t="s">
        <v>92</v>
      </c>
      <c r="L197" s="39" t="s">
        <v>85</v>
      </c>
      <c r="M197" s="39"/>
      <c r="N197" s="38">
        <v>180</v>
      </c>
      <c r="O197" s="28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7" s="215"/>
      <c r="Q197" s="215"/>
      <c r="R197" s="215"/>
      <c r="S197" s="216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IFERROR(IF(W197="","",W197*0.01788),"")</f>
        <v>0</v>
      </c>
      <c r="Z197" s="69" t="s">
        <v>49</v>
      </c>
      <c r="AA197" s="70" t="s">
        <v>49</v>
      </c>
      <c r="AE197" s="83"/>
      <c r="BB197" s="155" t="s">
        <v>91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20"/>
      <c r="B198" s="220"/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1"/>
      <c r="O198" s="217" t="s">
        <v>43</v>
      </c>
      <c r="P198" s="218"/>
      <c r="Q198" s="218"/>
      <c r="R198" s="218"/>
      <c r="S198" s="218"/>
      <c r="T198" s="218"/>
      <c r="U198" s="219"/>
      <c r="V198" s="43" t="s">
        <v>42</v>
      </c>
      <c r="W198" s="44">
        <f>IFERROR(SUM(W197:W197),"0")</f>
        <v>0</v>
      </c>
      <c r="X198" s="44">
        <f>IFERROR(SUM(X197:X197),"0")</f>
        <v>0</v>
      </c>
      <c r="Y198" s="44">
        <f>IFERROR(IF(Y197="",0,Y197),"0")</f>
        <v>0</v>
      </c>
      <c r="Z198" s="68"/>
      <c r="AA198" s="68"/>
    </row>
    <row r="199" spans="1:67" x14ac:dyDescent="0.2">
      <c r="A199" s="220"/>
      <c r="B199" s="220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1"/>
      <c r="O199" s="217" t="s">
        <v>43</v>
      </c>
      <c r="P199" s="218"/>
      <c r="Q199" s="218"/>
      <c r="R199" s="218"/>
      <c r="S199" s="218"/>
      <c r="T199" s="218"/>
      <c r="U199" s="219"/>
      <c r="V199" s="43" t="s">
        <v>0</v>
      </c>
      <c r="W199" s="44">
        <f>IFERROR(SUMPRODUCT(W197:W197*H197:H197),"0")</f>
        <v>0</v>
      </c>
      <c r="X199" s="44">
        <f>IFERROR(SUMPRODUCT(X197:X197*H197:H197),"0")</f>
        <v>0</v>
      </c>
      <c r="Y199" s="43"/>
      <c r="Z199" s="68"/>
      <c r="AA199" s="68"/>
    </row>
    <row r="200" spans="1:67" ht="27.75" customHeight="1" x14ac:dyDescent="0.2">
      <c r="A200" s="260" t="s">
        <v>272</v>
      </c>
      <c r="B200" s="260"/>
      <c r="C200" s="260"/>
      <c r="D200" s="260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0"/>
      <c r="X200" s="260"/>
      <c r="Y200" s="260"/>
      <c r="Z200" s="55"/>
      <c r="AA200" s="55"/>
    </row>
    <row r="201" spans="1:67" ht="16.5" customHeight="1" x14ac:dyDescent="0.25">
      <c r="A201" s="253" t="s">
        <v>273</v>
      </c>
      <c r="B201" s="253"/>
      <c r="C201" s="253"/>
      <c r="D201" s="253"/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66"/>
      <c r="AA201" s="66"/>
    </row>
    <row r="202" spans="1:67" ht="14.25" customHeight="1" x14ac:dyDescent="0.25">
      <c r="A202" s="248" t="s">
        <v>82</v>
      </c>
      <c r="B202" s="248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67"/>
      <c r="AA202" s="67"/>
    </row>
    <row r="203" spans="1:67" ht="16.5" customHeight="1" x14ac:dyDescent="0.25">
      <c r="A203" s="64" t="s">
        <v>274</v>
      </c>
      <c r="B203" s="64" t="s">
        <v>275</v>
      </c>
      <c r="C203" s="37">
        <v>4301070913</v>
      </c>
      <c r="D203" s="213">
        <v>4607111036957</v>
      </c>
      <c r="E203" s="213"/>
      <c r="F203" s="63">
        <v>0.4</v>
      </c>
      <c r="G203" s="38">
        <v>8</v>
      </c>
      <c r="H203" s="63">
        <v>3.2</v>
      </c>
      <c r="I203" s="63">
        <v>3.44</v>
      </c>
      <c r="J203" s="38">
        <v>144</v>
      </c>
      <c r="K203" s="38" t="s">
        <v>86</v>
      </c>
      <c r="L203" s="39" t="s">
        <v>85</v>
      </c>
      <c r="M203" s="39"/>
      <c r="N203" s="38">
        <v>180</v>
      </c>
      <c r="O203" s="2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3" s="215"/>
      <c r="Q203" s="215"/>
      <c r="R203" s="215"/>
      <c r="S203" s="216"/>
      <c r="T203" s="40" t="s">
        <v>49</v>
      </c>
      <c r="U203" s="40" t="s">
        <v>49</v>
      </c>
      <c r="V203" s="41" t="s">
        <v>42</v>
      </c>
      <c r="W203" s="59">
        <v>0</v>
      </c>
      <c r="X203" s="56">
        <f>IFERROR(IF(W203="","",W203),"")</f>
        <v>0</v>
      </c>
      <c r="Y203" s="42">
        <f>IFERROR(IF(W203="","",W203*0.00866),"")</f>
        <v>0</v>
      </c>
      <c r="Z203" s="69" t="s">
        <v>49</v>
      </c>
      <c r="AA203" s="70" t="s">
        <v>49</v>
      </c>
      <c r="AE203" s="83"/>
      <c r="BB203" s="156" t="s">
        <v>71</v>
      </c>
      <c r="BL203" s="83">
        <f>IFERROR(W203*I203,"0")</f>
        <v>0</v>
      </c>
      <c r="BM203" s="83">
        <f>IFERROR(X203*I203,"0")</f>
        <v>0</v>
      </c>
      <c r="BN203" s="83">
        <f>IFERROR(W203/J203,"0")</f>
        <v>0</v>
      </c>
      <c r="BO203" s="83">
        <f>IFERROR(X203/J203,"0")</f>
        <v>0</v>
      </c>
    </row>
    <row r="204" spans="1:67" ht="16.5" customHeight="1" x14ac:dyDescent="0.25">
      <c r="A204" s="64" t="s">
        <v>276</v>
      </c>
      <c r="B204" s="64" t="s">
        <v>277</v>
      </c>
      <c r="C204" s="37">
        <v>4301070912</v>
      </c>
      <c r="D204" s="213">
        <v>4607111037213</v>
      </c>
      <c r="E204" s="213"/>
      <c r="F204" s="63">
        <v>0.4</v>
      </c>
      <c r="G204" s="38">
        <v>8</v>
      </c>
      <c r="H204" s="63">
        <v>3.2</v>
      </c>
      <c r="I204" s="63">
        <v>3.44</v>
      </c>
      <c r="J204" s="38">
        <v>144</v>
      </c>
      <c r="K204" s="38" t="s">
        <v>86</v>
      </c>
      <c r="L204" s="39" t="s">
        <v>85</v>
      </c>
      <c r="M204" s="39"/>
      <c r="N204" s="38">
        <v>180</v>
      </c>
      <c r="O204" s="28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4" s="215"/>
      <c r="Q204" s="215"/>
      <c r="R204" s="215"/>
      <c r="S204" s="216"/>
      <c r="T204" s="40" t="s">
        <v>49</v>
      </c>
      <c r="U204" s="40" t="s">
        <v>49</v>
      </c>
      <c r="V204" s="41" t="s">
        <v>42</v>
      </c>
      <c r="W204" s="59">
        <v>0</v>
      </c>
      <c r="X204" s="56">
        <f>IFERROR(IF(W204="","",W204),"")</f>
        <v>0</v>
      </c>
      <c r="Y204" s="42">
        <f>IFERROR(IF(W204="","",W204*0.00866),"")</f>
        <v>0</v>
      </c>
      <c r="Z204" s="69" t="s">
        <v>49</v>
      </c>
      <c r="AA204" s="70" t="s">
        <v>49</v>
      </c>
      <c r="AE204" s="83"/>
      <c r="BB204" s="157" t="s">
        <v>71</v>
      </c>
      <c r="BL204" s="83">
        <f>IFERROR(W204*I204,"0")</f>
        <v>0</v>
      </c>
      <c r="BM204" s="83">
        <f>IFERROR(X204*I204,"0")</f>
        <v>0</v>
      </c>
      <c r="BN204" s="83">
        <f>IFERROR(W204/J204,"0")</f>
        <v>0</v>
      </c>
      <c r="BO204" s="83">
        <f>IFERROR(X204/J204,"0")</f>
        <v>0</v>
      </c>
    </row>
    <row r="205" spans="1:67" x14ac:dyDescent="0.2">
      <c r="A205" s="220"/>
      <c r="B205" s="220"/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1"/>
      <c r="O205" s="217" t="s">
        <v>43</v>
      </c>
      <c r="P205" s="218"/>
      <c r="Q205" s="218"/>
      <c r="R205" s="218"/>
      <c r="S205" s="218"/>
      <c r="T205" s="218"/>
      <c r="U205" s="219"/>
      <c r="V205" s="43" t="s">
        <v>42</v>
      </c>
      <c r="W205" s="44">
        <f>IFERROR(SUM(W203:W204),"0")</f>
        <v>0</v>
      </c>
      <c r="X205" s="44">
        <f>IFERROR(SUM(X203:X204),"0")</f>
        <v>0</v>
      </c>
      <c r="Y205" s="44">
        <f>IFERROR(IF(Y203="",0,Y203),"0")+IFERROR(IF(Y204="",0,Y204),"0")</f>
        <v>0</v>
      </c>
      <c r="Z205" s="68"/>
      <c r="AA205" s="68"/>
    </row>
    <row r="206" spans="1:67" x14ac:dyDescent="0.2">
      <c r="A206" s="220"/>
      <c r="B206" s="220"/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1"/>
      <c r="O206" s="217" t="s">
        <v>43</v>
      </c>
      <c r="P206" s="218"/>
      <c r="Q206" s="218"/>
      <c r="R206" s="218"/>
      <c r="S206" s="218"/>
      <c r="T206" s="218"/>
      <c r="U206" s="219"/>
      <c r="V206" s="43" t="s">
        <v>0</v>
      </c>
      <c r="W206" s="44">
        <f>IFERROR(SUMPRODUCT(W203:W204*H203:H204),"0")</f>
        <v>0</v>
      </c>
      <c r="X206" s="44">
        <f>IFERROR(SUMPRODUCT(X203:X204*H203:H204),"0")</f>
        <v>0</v>
      </c>
      <c r="Y206" s="43"/>
      <c r="Z206" s="68"/>
      <c r="AA206" s="68"/>
    </row>
    <row r="207" spans="1:67" ht="16.5" customHeight="1" x14ac:dyDescent="0.25">
      <c r="A207" s="253" t="s">
        <v>278</v>
      </c>
      <c r="B207" s="253"/>
      <c r="C207" s="253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66"/>
      <c r="AA207" s="66"/>
    </row>
    <row r="208" spans="1:67" ht="14.25" customHeight="1" x14ac:dyDescent="0.25">
      <c r="A208" s="248" t="s">
        <v>82</v>
      </c>
      <c r="B208" s="248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67"/>
      <c r="AA208" s="67"/>
    </row>
    <row r="209" spans="1:67" ht="16.5" customHeight="1" x14ac:dyDescent="0.25">
      <c r="A209" s="64" t="s">
        <v>279</v>
      </c>
      <c r="B209" s="64" t="s">
        <v>280</v>
      </c>
      <c r="C209" s="37">
        <v>4301070948</v>
      </c>
      <c r="D209" s="213">
        <v>4607111037022</v>
      </c>
      <c r="E209" s="213"/>
      <c r="F209" s="63">
        <v>0.7</v>
      </c>
      <c r="G209" s="38">
        <v>8</v>
      </c>
      <c r="H209" s="63">
        <v>5.6</v>
      </c>
      <c r="I209" s="63">
        <v>5.87</v>
      </c>
      <c r="J209" s="38">
        <v>84</v>
      </c>
      <c r="K209" s="38" t="s">
        <v>86</v>
      </c>
      <c r="L209" s="39" t="s">
        <v>85</v>
      </c>
      <c r="M209" s="39"/>
      <c r="N209" s="38">
        <v>180</v>
      </c>
      <c r="O209" s="2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9" s="215"/>
      <c r="Q209" s="215"/>
      <c r="R209" s="215"/>
      <c r="S209" s="216"/>
      <c r="T209" s="40" t="s">
        <v>49</v>
      </c>
      <c r="U209" s="40" t="s">
        <v>49</v>
      </c>
      <c r="V209" s="41" t="s">
        <v>42</v>
      </c>
      <c r="W209" s="59">
        <v>0</v>
      </c>
      <c r="X209" s="56">
        <f>IFERROR(IF(W209="","",W209),"")</f>
        <v>0</v>
      </c>
      <c r="Y209" s="42">
        <f>IFERROR(IF(W209="","",W209*0.0155),"")</f>
        <v>0</v>
      </c>
      <c r="Z209" s="69" t="s">
        <v>49</v>
      </c>
      <c r="AA209" s="70" t="s">
        <v>49</v>
      </c>
      <c r="AE209" s="83"/>
      <c r="BB209" s="158" t="s">
        <v>71</v>
      </c>
      <c r="BL209" s="83">
        <f>IFERROR(W209*I209,"0")</f>
        <v>0</v>
      </c>
      <c r="BM209" s="83">
        <f>IFERROR(X209*I209,"0")</f>
        <v>0</v>
      </c>
      <c r="BN209" s="83">
        <f>IFERROR(W209/J209,"0")</f>
        <v>0</v>
      </c>
      <c r="BO209" s="83">
        <f>IFERROR(X209/J209,"0")</f>
        <v>0</v>
      </c>
    </row>
    <row r="210" spans="1:67" ht="27" customHeight="1" x14ac:dyDescent="0.25">
      <c r="A210" s="64" t="s">
        <v>281</v>
      </c>
      <c r="B210" s="64" t="s">
        <v>282</v>
      </c>
      <c r="C210" s="37">
        <v>4301070990</v>
      </c>
      <c r="D210" s="213">
        <v>4607111038494</v>
      </c>
      <c r="E210" s="213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86</v>
      </c>
      <c r="L210" s="39" t="s">
        <v>85</v>
      </c>
      <c r="M210" s="39"/>
      <c r="N210" s="38">
        <v>180</v>
      </c>
      <c r="O210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0" s="215"/>
      <c r="Q210" s="215"/>
      <c r="R210" s="215"/>
      <c r="S210" s="216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83"/>
      <c r="BB210" s="159" t="s">
        <v>71</v>
      </c>
      <c r="BL210" s="83">
        <f>IFERROR(W210*I210,"0")</f>
        <v>0</v>
      </c>
      <c r="BM210" s="83">
        <f>IFERROR(X210*I210,"0")</f>
        <v>0</v>
      </c>
      <c r="BN210" s="83">
        <f>IFERROR(W210/J210,"0")</f>
        <v>0</v>
      </c>
      <c r="BO210" s="83">
        <f>IFERROR(X210/J210,"0")</f>
        <v>0</v>
      </c>
    </row>
    <row r="211" spans="1:67" ht="27" customHeight="1" x14ac:dyDescent="0.25">
      <c r="A211" s="64" t="s">
        <v>283</v>
      </c>
      <c r="B211" s="64" t="s">
        <v>284</v>
      </c>
      <c r="C211" s="37">
        <v>4301070966</v>
      </c>
      <c r="D211" s="213">
        <v>4607111038135</v>
      </c>
      <c r="E211" s="213"/>
      <c r="F211" s="63">
        <v>0.7</v>
      </c>
      <c r="G211" s="38">
        <v>8</v>
      </c>
      <c r="H211" s="63">
        <v>5.6</v>
      </c>
      <c r="I211" s="63">
        <v>5.87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2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1" s="215"/>
      <c r="Q211" s="215"/>
      <c r="R211" s="215"/>
      <c r="S211" s="216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60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x14ac:dyDescent="0.2">
      <c r="A212" s="220"/>
      <c r="B212" s="220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1"/>
      <c r="O212" s="217" t="s">
        <v>43</v>
      </c>
      <c r="P212" s="218"/>
      <c r="Q212" s="218"/>
      <c r="R212" s="218"/>
      <c r="S212" s="218"/>
      <c r="T212" s="218"/>
      <c r="U212" s="219"/>
      <c r="V212" s="43" t="s">
        <v>42</v>
      </c>
      <c r="W212" s="44">
        <f>IFERROR(SUM(W209:W211),"0")</f>
        <v>0</v>
      </c>
      <c r="X212" s="44">
        <f>IFERROR(SUM(X209:X211),"0")</f>
        <v>0</v>
      </c>
      <c r="Y212" s="44">
        <f>IFERROR(IF(Y209="",0,Y209),"0")+IFERROR(IF(Y210="",0,Y210),"0")+IFERROR(IF(Y211="",0,Y211),"0")</f>
        <v>0</v>
      </c>
      <c r="Z212" s="68"/>
      <c r="AA212" s="68"/>
    </row>
    <row r="213" spans="1:67" x14ac:dyDescent="0.2">
      <c r="A213" s="220"/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1"/>
      <c r="O213" s="217" t="s">
        <v>43</v>
      </c>
      <c r="P213" s="218"/>
      <c r="Q213" s="218"/>
      <c r="R213" s="218"/>
      <c r="S213" s="218"/>
      <c r="T213" s="218"/>
      <c r="U213" s="219"/>
      <c r="V213" s="43" t="s">
        <v>0</v>
      </c>
      <c r="W213" s="44">
        <f>IFERROR(SUMPRODUCT(W209:W211*H209:H211),"0")</f>
        <v>0</v>
      </c>
      <c r="X213" s="44">
        <f>IFERROR(SUMPRODUCT(X209:X211*H209:H211),"0")</f>
        <v>0</v>
      </c>
      <c r="Y213" s="43"/>
      <c r="Z213" s="68"/>
      <c r="AA213" s="68"/>
    </row>
    <row r="214" spans="1:67" ht="16.5" customHeight="1" x14ac:dyDescent="0.25">
      <c r="A214" s="253" t="s">
        <v>285</v>
      </c>
      <c r="B214" s="253"/>
      <c r="C214" s="253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66"/>
      <c r="AA214" s="66"/>
    </row>
    <row r="215" spans="1:67" ht="14.25" customHeight="1" x14ac:dyDescent="0.25">
      <c r="A215" s="248" t="s">
        <v>82</v>
      </c>
      <c r="B215" s="248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67"/>
      <c r="AA215" s="67"/>
    </row>
    <row r="216" spans="1:67" ht="27" customHeight="1" x14ac:dyDescent="0.25">
      <c r="A216" s="64" t="s">
        <v>286</v>
      </c>
      <c r="B216" s="64" t="s">
        <v>287</v>
      </c>
      <c r="C216" s="37">
        <v>4301070996</v>
      </c>
      <c r="D216" s="213">
        <v>4607111038654</v>
      </c>
      <c r="E216" s="213"/>
      <c r="F216" s="63">
        <v>0.4</v>
      </c>
      <c r="G216" s="38">
        <v>16</v>
      </c>
      <c r="H216" s="63">
        <v>6.4</v>
      </c>
      <c r="I216" s="63">
        <v>6.63</v>
      </c>
      <c r="J216" s="38">
        <v>84</v>
      </c>
      <c r="K216" s="38" t="s">
        <v>86</v>
      </c>
      <c r="L216" s="39" t="s">
        <v>85</v>
      </c>
      <c r="M216" s="39"/>
      <c r="N216" s="38">
        <v>180</v>
      </c>
      <c r="O216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6" s="215"/>
      <c r="Q216" s="215"/>
      <c r="R216" s="215"/>
      <c r="S216" s="216"/>
      <c r="T216" s="40" t="s">
        <v>49</v>
      </c>
      <c r="U216" s="40" t="s">
        <v>49</v>
      </c>
      <c r="V216" s="41" t="s">
        <v>42</v>
      </c>
      <c r="W216" s="59">
        <v>0</v>
      </c>
      <c r="X216" s="56">
        <f t="shared" ref="X216:X221" si="18">IFERROR(IF(W216="","",W216),"")</f>
        <v>0</v>
      </c>
      <c r="Y216" s="42">
        <f t="shared" ref="Y216:Y221" si="19">IFERROR(IF(W216="","",W216*0.0155),"")</f>
        <v>0</v>
      </c>
      <c r="Z216" s="69" t="s">
        <v>49</v>
      </c>
      <c r="AA216" s="70" t="s">
        <v>49</v>
      </c>
      <c r="AE216" s="83"/>
      <c r="BB216" s="161" t="s">
        <v>71</v>
      </c>
      <c r="BL216" s="83">
        <f t="shared" ref="BL216:BL221" si="20">IFERROR(W216*I216,"0")</f>
        <v>0</v>
      </c>
      <c r="BM216" s="83">
        <f t="shared" ref="BM216:BM221" si="21">IFERROR(X216*I216,"0")</f>
        <v>0</v>
      </c>
      <c r="BN216" s="83">
        <f t="shared" ref="BN216:BN221" si="22">IFERROR(W216/J216,"0")</f>
        <v>0</v>
      </c>
      <c r="BO216" s="83">
        <f t="shared" ref="BO216:BO221" si="23">IFERROR(X216/J216,"0")</f>
        <v>0</v>
      </c>
    </row>
    <row r="217" spans="1:67" ht="27" customHeight="1" x14ac:dyDescent="0.25">
      <c r="A217" s="64" t="s">
        <v>288</v>
      </c>
      <c r="B217" s="64" t="s">
        <v>289</v>
      </c>
      <c r="C217" s="37">
        <v>4301070997</v>
      </c>
      <c r="D217" s="213">
        <v>4607111038586</v>
      </c>
      <c r="E217" s="213"/>
      <c r="F217" s="63">
        <v>0.7</v>
      </c>
      <c r="G217" s="38">
        <v>8</v>
      </c>
      <c r="H217" s="63">
        <v>5.6</v>
      </c>
      <c r="I217" s="63">
        <v>5.83</v>
      </c>
      <c r="J217" s="38">
        <v>84</v>
      </c>
      <c r="K217" s="38" t="s">
        <v>86</v>
      </c>
      <c r="L217" s="39" t="s">
        <v>85</v>
      </c>
      <c r="M217" s="39"/>
      <c r="N217" s="38">
        <v>180</v>
      </c>
      <c r="O217" s="2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7" s="215"/>
      <c r="Q217" s="215"/>
      <c r="R217" s="215"/>
      <c r="S217" s="216"/>
      <c r="T217" s="40" t="s">
        <v>49</v>
      </c>
      <c r="U217" s="40" t="s">
        <v>49</v>
      </c>
      <c r="V217" s="41" t="s">
        <v>42</v>
      </c>
      <c r="W217" s="59">
        <v>0</v>
      </c>
      <c r="X217" s="56">
        <f t="shared" si="18"/>
        <v>0</v>
      </c>
      <c r="Y217" s="42">
        <f t="shared" si="19"/>
        <v>0</v>
      </c>
      <c r="Z217" s="69" t="s">
        <v>49</v>
      </c>
      <c r="AA217" s="70" t="s">
        <v>49</v>
      </c>
      <c r="AE217" s="83"/>
      <c r="BB217" s="162" t="s">
        <v>71</v>
      </c>
      <c r="BL217" s="83">
        <f t="shared" si="20"/>
        <v>0</v>
      </c>
      <c r="BM217" s="83">
        <f t="shared" si="21"/>
        <v>0</v>
      </c>
      <c r="BN217" s="83">
        <f t="shared" si="22"/>
        <v>0</v>
      </c>
      <c r="BO217" s="83">
        <f t="shared" si="23"/>
        <v>0</v>
      </c>
    </row>
    <row r="218" spans="1:67" ht="27" customHeight="1" x14ac:dyDescent="0.25">
      <c r="A218" s="64" t="s">
        <v>290</v>
      </c>
      <c r="B218" s="64" t="s">
        <v>291</v>
      </c>
      <c r="C218" s="37">
        <v>4301070962</v>
      </c>
      <c r="D218" s="213">
        <v>4607111038609</v>
      </c>
      <c r="E218" s="213"/>
      <c r="F218" s="63">
        <v>0.4</v>
      </c>
      <c r="G218" s="38">
        <v>16</v>
      </c>
      <c r="H218" s="63">
        <v>6.4</v>
      </c>
      <c r="I218" s="63">
        <v>6.71</v>
      </c>
      <c r="J218" s="38">
        <v>84</v>
      </c>
      <c r="K218" s="38" t="s">
        <v>86</v>
      </c>
      <c r="L218" s="39" t="s">
        <v>85</v>
      </c>
      <c r="M218" s="39"/>
      <c r="N218" s="38">
        <v>180</v>
      </c>
      <c r="O218" s="2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8" s="215"/>
      <c r="Q218" s="215"/>
      <c r="R218" s="215"/>
      <c r="S218" s="216"/>
      <c r="T218" s="40" t="s">
        <v>49</v>
      </c>
      <c r="U218" s="40" t="s">
        <v>49</v>
      </c>
      <c r="V218" s="41" t="s">
        <v>42</v>
      </c>
      <c r="W218" s="59">
        <v>0</v>
      </c>
      <c r="X218" s="56">
        <f t="shared" si="18"/>
        <v>0</v>
      </c>
      <c r="Y218" s="42">
        <f t="shared" si="19"/>
        <v>0</v>
      </c>
      <c r="Z218" s="69" t="s">
        <v>49</v>
      </c>
      <c r="AA218" s="70" t="s">
        <v>49</v>
      </c>
      <c r="AE218" s="83"/>
      <c r="BB218" s="163" t="s">
        <v>71</v>
      </c>
      <c r="BL218" s="83">
        <f t="shared" si="20"/>
        <v>0</v>
      </c>
      <c r="BM218" s="83">
        <f t="shared" si="21"/>
        <v>0</v>
      </c>
      <c r="BN218" s="83">
        <f t="shared" si="22"/>
        <v>0</v>
      </c>
      <c r="BO218" s="83">
        <f t="shared" si="23"/>
        <v>0</v>
      </c>
    </row>
    <row r="219" spans="1:67" ht="27" customHeight="1" x14ac:dyDescent="0.25">
      <c r="A219" s="64" t="s">
        <v>292</v>
      </c>
      <c r="B219" s="64" t="s">
        <v>293</v>
      </c>
      <c r="C219" s="37">
        <v>4301070963</v>
      </c>
      <c r="D219" s="213">
        <v>4607111038630</v>
      </c>
      <c r="E219" s="213"/>
      <c r="F219" s="63">
        <v>0.7</v>
      </c>
      <c r="G219" s="38">
        <v>8</v>
      </c>
      <c r="H219" s="63">
        <v>5.6</v>
      </c>
      <c r="I219" s="63">
        <v>5.87</v>
      </c>
      <c r="J219" s="38">
        <v>84</v>
      </c>
      <c r="K219" s="38" t="s">
        <v>86</v>
      </c>
      <c r="L219" s="39" t="s">
        <v>85</v>
      </c>
      <c r="M219" s="39"/>
      <c r="N219" s="38">
        <v>180</v>
      </c>
      <c r="O219" s="2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9" s="215"/>
      <c r="Q219" s="215"/>
      <c r="R219" s="215"/>
      <c r="S219" s="216"/>
      <c r="T219" s="40" t="s">
        <v>49</v>
      </c>
      <c r="U219" s="40" t="s">
        <v>49</v>
      </c>
      <c r="V219" s="41" t="s">
        <v>42</v>
      </c>
      <c r="W219" s="59">
        <v>0</v>
      </c>
      <c r="X219" s="56">
        <f t="shared" si="18"/>
        <v>0</v>
      </c>
      <c r="Y219" s="42">
        <f t="shared" si="19"/>
        <v>0</v>
      </c>
      <c r="Z219" s="69" t="s">
        <v>49</v>
      </c>
      <c r="AA219" s="70" t="s">
        <v>49</v>
      </c>
      <c r="AE219" s="83"/>
      <c r="BB219" s="164" t="s">
        <v>71</v>
      </c>
      <c r="BL219" s="83">
        <f t="shared" si="20"/>
        <v>0</v>
      </c>
      <c r="BM219" s="83">
        <f t="shared" si="21"/>
        <v>0</v>
      </c>
      <c r="BN219" s="83">
        <f t="shared" si="22"/>
        <v>0</v>
      </c>
      <c r="BO219" s="83">
        <f t="shared" si="23"/>
        <v>0</v>
      </c>
    </row>
    <row r="220" spans="1:67" ht="27" customHeight="1" x14ac:dyDescent="0.25">
      <c r="A220" s="64" t="s">
        <v>294</v>
      </c>
      <c r="B220" s="64" t="s">
        <v>295</v>
      </c>
      <c r="C220" s="37">
        <v>4301070959</v>
      </c>
      <c r="D220" s="213">
        <v>4607111038616</v>
      </c>
      <c r="E220" s="213"/>
      <c r="F220" s="63">
        <v>0.4</v>
      </c>
      <c r="G220" s="38">
        <v>16</v>
      </c>
      <c r="H220" s="63">
        <v>6.4</v>
      </c>
      <c r="I220" s="63">
        <v>6.71</v>
      </c>
      <c r="J220" s="38">
        <v>84</v>
      </c>
      <c r="K220" s="38" t="s">
        <v>86</v>
      </c>
      <c r="L220" s="39" t="s">
        <v>85</v>
      </c>
      <c r="M220" s="39"/>
      <c r="N220" s="38">
        <v>180</v>
      </c>
      <c r="O220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0" s="215"/>
      <c r="Q220" s="215"/>
      <c r="R220" s="215"/>
      <c r="S220" s="216"/>
      <c r="T220" s="40" t="s">
        <v>49</v>
      </c>
      <c r="U220" s="40" t="s">
        <v>49</v>
      </c>
      <c r="V220" s="41" t="s">
        <v>42</v>
      </c>
      <c r="W220" s="59">
        <v>0</v>
      </c>
      <c r="X220" s="56">
        <f t="shared" si="18"/>
        <v>0</v>
      </c>
      <c r="Y220" s="42">
        <f t="shared" si="19"/>
        <v>0</v>
      </c>
      <c r="Z220" s="69" t="s">
        <v>49</v>
      </c>
      <c r="AA220" s="70" t="s">
        <v>49</v>
      </c>
      <c r="AE220" s="83"/>
      <c r="BB220" s="165" t="s">
        <v>71</v>
      </c>
      <c r="BL220" s="83">
        <f t="shared" si="20"/>
        <v>0</v>
      </c>
      <c r="BM220" s="83">
        <f t="shared" si="21"/>
        <v>0</v>
      </c>
      <c r="BN220" s="83">
        <f t="shared" si="22"/>
        <v>0</v>
      </c>
      <c r="BO220" s="83">
        <f t="shared" si="23"/>
        <v>0</v>
      </c>
    </row>
    <row r="221" spans="1:67" ht="27" customHeight="1" x14ac:dyDescent="0.25">
      <c r="A221" s="64" t="s">
        <v>296</v>
      </c>
      <c r="B221" s="64" t="s">
        <v>297</v>
      </c>
      <c r="C221" s="37">
        <v>4301070960</v>
      </c>
      <c r="D221" s="213">
        <v>4607111038623</v>
      </c>
      <c r="E221" s="213"/>
      <c r="F221" s="63">
        <v>0.7</v>
      </c>
      <c r="G221" s="38">
        <v>8</v>
      </c>
      <c r="H221" s="63">
        <v>5.6</v>
      </c>
      <c r="I221" s="63">
        <v>5.87</v>
      </c>
      <c r="J221" s="38">
        <v>84</v>
      </c>
      <c r="K221" s="38" t="s">
        <v>86</v>
      </c>
      <c r="L221" s="39" t="s">
        <v>85</v>
      </c>
      <c r="M221" s="39"/>
      <c r="N221" s="38">
        <v>180</v>
      </c>
      <c r="O221" s="2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1" s="215"/>
      <c r="Q221" s="215"/>
      <c r="R221" s="215"/>
      <c r="S221" s="216"/>
      <c r="T221" s="40" t="s">
        <v>49</v>
      </c>
      <c r="U221" s="40" t="s">
        <v>49</v>
      </c>
      <c r="V221" s="41" t="s">
        <v>42</v>
      </c>
      <c r="W221" s="59">
        <v>0</v>
      </c>
      <c r="X221" s="56">
        <f t="shared" si="18"/>
        <v>0</v>
      </c>
      <c r="Y221" s="42">
        <f t="shared" si="19"/>
        <v>0</v>
      </c>
      <c r="Z221" s="69" t="s">
        <v>49</v>
      </c>
      <c r="AA221" s="70" t="s">
        <v>49</v>
      </c>
      <c r="AE221" s="83"/>
      <c r="BB221" s="166" t="s">
        <v>71</v>
      </c>
      <c r="BL221" s="83">
        <f t="shared" si="20"/>
        <v>0</v>
      </c>
      <c r="BM221" s="83">
        <f t="shared" si="21"/>
        <v>0</v>
      </c>
      <c r="BN221" s="83">
        <f t="shared" si="22"/>
        <v>0</v>
      </c>
      <c r="BO221" s="83">
        <f t="shared" si="23"/>
        <v>0</v>
      </c>
    </row>
    <row r="222" spans="1:67" x14ac:dyDescent="0.2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1"/>
      <c r="O222" s="217" t="s">
        <v>43</v>
      </c>
      <c r="P222" s="218"/>
      <c r="Q222" s="218"/>
      <c r="R222" s="218"/>
      <c r="S222" s="218"/>
      <c r="T222" s="218"/>
      <c r="U222" s="219"/>
      <c r="V222" s="43" t="s">
        <v>42</v>
      </c>
      <c r="W222" s="44">
        <f>IFERROR(SUM(W216:W221),"0")</f>
        <v>0</v>
      </c>
      <c r="X222" s="44">
        <f>IFERROR(SUM(X216:X221),"0")</f>
        <v>0</v>
      </c>
      <c r="Y222" s="44">
        <f>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220"/>
      <c r="B223" s="220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1"/>
      <c r="O223" s="217" t="s">
        <v>43</v>
      </c>
      <c r="P223" s="218"/>
      <c r="Q223" s="218"/>
      <c r="R223" s="218"/>
      <c r="S223" s="218"/>
      <c r="T223" s="218"/>
      <c r="U223" s="219"/>
      <c r="V223" s="43" t="s">
        <v>0</v>
      </c>
      <c r="W223" s="44">
        <f>IFERROR(SUMPRODUCT(W216:W221*H216:H221),"0")</f>
        <v>0</v>
      </c>
      <c r="X223" s="44">
        <f>IFERROR(SUMPRODUCT(X216:X221*H216:H221),"0")</f>
        <v>0</v>
      </c>
      <c r="Y223" s="43"/>
      <c r="Z223" s="68"/>
      <c r="AA223" s="68"/>
    </row>
    <row r="224" spans="1:67" ht="16.5" customHeight="1" x14ac:dyDescent="0.25">
      <c r="A224" s="253" t="s">
        <v>298</v>
      </c>
      <c r="B224" s="253"/>
      <c r="C224" s="253"/>
      <c r="D224" s="253"/>
      <c r="E224" s="253"/>
      <c r="F224" s="253"/>
      <c r="G224" s="253"/>
      <c r="H224" s="253"/>
      <c r="I224" s="253"/>
      <c r="J224" s="253"/>
      <c r="K224" s="253"/>
      <c r="L224" s="253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66"/>
      <c r="AA224" s="66"/>
    </row>
    <row r="225" spans="1:67" ht="14.25" customHeight="1" x14ac:dyDescent="0.25">
      <c r="A225" s="248" t="s">
        <v>82</v>
      </c>
      <c r="B225" s="248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67"/>
      <c r="AA225" s="67"/>
    </row>
    <row r="226" spans="1:67" ht="27" customHeight="1" x14ac:dyDescent="0.25">
      <c r="A226" s="64" t="s">
        <v>299</v>
      </c>
      <c r="B226" s="64" t="s">
        <v>300</v>
      </c>
      <c r="C226" s="37">
        <v>4301070915</v>
      </c>
      <c r="D226" s="213">
        <v>4607111035882</v>
      </c>
      <c r="E226" s="213"/>
      <c r="F226" s="63">
        <v>0.43</v>
      </c>
      <c r="G226" s="38">
        <v>16</v>
      </c>
      <c r="H226" s="63">
        <v>6.88</v>
      </c>
      <c r="I226" s="63">
        <v>7.19</v>
      </c>
      <c r="J226" s="38">
        <v>84</v>
      </c>
      <c r="K226" s="38" t="s">
        <v>86</v>
      </c>
      <c r="L226" s="39" t="s">
        <v>85</v>
      </c>
      <c r="M226" s="39"/>
      <c r="N226" s="38">
        <v>180</v>
      </c>
      <c r="O226" s="2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6" s="215"/>
      <c r="Q226" s="215"/>
      <c r="R226" s="215"/>
      <c r="S226" s="216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7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ht="27" customHeight="1" x14ac:dyDescent="0.25">
      <c r="A227" s="64" t="s">
        <v>301</v>
      </c>
      <c r="B227" s="64" t="s">
        <v>302</v>
      </c>
      <c r="C227" s="37">
        <v>4301070921</v>
      </c>
      <c r="D227" s="213">
        <v>4607111035905</v>
      </c>
      <c r="E227" s="213"/>
      <c r="F227" s="63">
        <v>0.9</v>
      </c>
      <c r="G227" s="38">
        <v>8</v>
      </c>
      <c r="H227" s="63">
        <v>7.2</v>
      </c>
      <c r="I227" s="63">
        <v>7.47</v>
      </c>
      <c r="J227" s="38">
        <v>84</v>
      </c>
      <c r="K227" s="38" t="s">
        <v>86</v>
      </c>
      <c r="L227" s="39" t="s">
        <v>85</v>
      </c>
      <c r="M227" s="39"/>
      <c r="N227" s="38">
        <v>180</v>
      </c>
      <c r="O227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7" s="215"/>
      <c r="Q227" s="215"/>
      <c r="R227" s="215"/>
      <c r="S227" s="216"/>
      <c r="T227" s="40" t="s">
        <v>49</v>
      </c>
      <c r="U227" s="40" t="s">
        <v>49</v>
      </c>
      <c r="V227" s="41" t="s">
        <v>42</v>
      </c>
      <c r="W227" s="59">
        <v>0</v>
      </c>
      <c r="X227" s="56">
        <f>IFERROR(IF(W227="","",W227),"")</f>
        <v>0</v>
      </c>
      <c r="Y227" s="42">
        <f>IFERROR(IF(W227="","",W227*0.0155),"")</f>
        <v>0</v>
      </c>
      <c r="Z227" s="69" t="s">
        <v>49</v>
      </c>
      <c r="AA227" s="70" t="s">
        <v>49</v>
      </c>
      <c r="AE227" s="83"/>
      <c r="BB227" s="168" t="s">
        <v>71</v>
      </c>
      <c r="BL227" s="83">
        <f>IFERROR(W227*I227,"0")</f>
        <v>0</v>
      </c>
      <c r="BM227" s="83">
        <f>IFERROR(X227*I227,"0")</f>
        <v>0</v>
      </c>
      <c r="BN227" s="83">
        <f>IFERROR(W227/J227,"0")</f>
        <v>0</v>
      </c>
      <c r="BO227" s="83">
        <f>IFERROR(X227/J227,"0")</f>
        <v>0</v>
      </c>
    </row>
    <row r="228" spans="1:67" ht="27" customHeight="1" x14ac:dyDescent="0.25">
      <c r="A228" s="64" t="s">
        <v>303</v>
      </c>
      <c r="B228" s="64" t="s">
        <v>304</v>
      </c>
      <c r="C228" s="37">
        <v>4301070917</v>
      </c>
      <c r="D228" s="213">
        <v>4607111035912</v>
      </c>
      <c r="E228" s="213"/>
      <c r="F228" s="63">
        <v>0.43</v>
      </c>
      <c r="G228" s="38">
        <v>16</v>
      </c>
      <c r="H228" s="63">
        <v>6.88</v>
      </c>
      <c r="I228" s="63">
        <v>7.19</v>
      </c>
      <c r="J228" s="38">
        <v>84</v>
      </c>
      <c r="K228" s="38" t="s">
        <v>86</v>
      </c>
      <c r="L228" s="39" t="s">
        <v>85</v>
      </c>
      <c r="M228" s="39"/>
      <c r="N228" s="38">
        <v>180</v>
      </c>
      <c r="O228" s="2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8" s="215"/>
      <c r="Q228" s="215"/>
      <c r="R228" s="215"/>
      <c r="S228" s="216"/>
      <c r="T228" s="40" t="s">
        <v>49</v>
      </c>
      <c r="U228" s="40" t="s">
        <v>49</v>
      </c>
      <c r="V228" s="41" t="s">
        <v>42</v>
      </c>
      <c r="W228" s="59">
        <v>0</v>
      </c>
      <c r="X228" s="56">
        <f>IFERROR(IF(W228="","",W228),"")</f>
        <v>0</v>
      </c>
      <c r="Y228" s="42">
        <f>IFERROR(IF(W228="","",W228*0.0155),"")</f>
        <v>0</v>
      </c>
      <c r="Z228" s="69" t="s">
        <v>49</v>
      </c>
      <c r="AA228" s="70" t="s">
        <v>49</v>
      </c>
      <c r="AE228" s="83"/>
      <c r="BB228" s="169" t="s">
        <v>71</v>
      </c>
      <c r="BL228" s="83">
        <f>IFERROR(W228*I228,"0")</f>
        <v>0</v>
      </c>
      <c r="BM228" s="83">
        <f>IFERROR(X228*I228,"0")</f>
        <v>0</v>
      </c>
      <c r="BN228" s="83">
        <f>IFERROR(W228/J228,"0")</f>
        <v>0</v>
      </c>
      <c r="BO228" s="83">
        <f>IFERROR(X228/J228,"0")</f>
        <v>0</v>
      </c>
    </row>
    <row r="229" spans="1:67" ht="27" customHeight="1" x14ac:dyDescent="0.25">
      <c r="A229" s="64" t="s">
        <v>305</v>
      </c>
      <c r="B229" s="64" t="s">
        <v>306</v>
      </c>
      <c r="C229" s="37">
        <v>4301070920</v>
      </c>
      <c r="D229" s="213">
        <v>4607111035929</v>
      </c>
      <c r="E229" s="213"/>
      <c r="F229" s="63">
        <v>0.9</v>
      </c>
      <c r="G229" s="38">
        <v>8</v>
      </c>
      <c r="H229" s="63">
        <v>7.2</v>
      </c>
      <c r="I229" s="63">
        <v>7.47</v>
      </c>
      <c r="J229" s="38">
        <v>84</v>
      </c>
      <c r="K229" s="38" t="s">
        <v>86</v>
      </c>
      <c r="L229" s="39" t="s">
        <v>85</v>
      </c>
      <c r="M229" s="39"/>
      <c r="N229" s="38">
        <v>180</v>
      </c>
      <c r="O229" s="2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9" s="215"/>
      <c r="Q229" s="215"/>
      <c r="R229" s="215"/>
      <c r="S229" s="216"/>
      <c r="T229" s="40" t="s">
        <v>49</v>
      </c>
      <c r="U229" s="40" t="s">
        <v>49</v>
      </c>
      <c r="V229" s="41" t="s">
        <v>42</v>
      </c>
      <c r="W229" s="59">
        <v>0</v>
      </c>
      <c r="X229" s="56">
        <f>IFERROR(IF(W229="","",W229),"")</f>
        <v>0</v>
      </c>
      <c r="Y229" s="42">
        <f>IFERROR(IF(W229="","",W229*0.0155),"")</f>
        <v>0</v>
      </c>
      <c r="Z229" s="69" t="s">
        <v>49</v>
      </c>
      <c r="AA229" s="70" t="s">
        <v>49</v>
      </c>
      <c r="AE229" s="83"/>
      <c r="BB229" s="170" t="s">
        <v>71</v>
      </c>
      <c r="BL229" s="83">
        <f>IFERROR(W229*I229,"0")</f>
        <v>0</v>
      </c>
      <c r="BM229" s="83">
        <f>IFERROR(X229*I229,"0")</f>
        <v>0</v>
      </c>
      <c r="BN229" s="83">
        <f>IFERROR(W229/J229,"0")</f>
        <v>0</v>
      </c>
      <c r="BO229" s="83">
        <f>IFERROR(X229/J229,"0")</f>
        <v>0</v>
      </c>
    </row>
    <row r="230" spans="1:67" x14ac:dyDescent="0.2">
      <c r="A230" s="220"/>
      <c r="B230" s="220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1"/>
      <c r="O230" s="217" t="s">
        <v>43</v>
      </c>
      <c r="P230" s="218"/>
      <c r="Q230" s="218"/>
      <c r="R230" s="218"/>
      <c r="S230" s="218"/>
      <c r="T230" s="218"/>
      <c r="U230" s="219"/>
      <c r="V230" s="43" t="s">
        <v>42</v>
      </c>
      <c r="W230" s="44">
        <f>IFERROR(SUM(W226:W229),"0")</f>
        <v>0</v>
      </c>
      <c r="X230" s="44">
        <f>IFERROR(SUM(X226:X229),"0")</f>
        <v>0</v>
      </c>
      <c r="Y230" s="44">
        <f>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220"/>
      <c r="B231" s="220"/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1"/>
      <c r="O231" s="217" t="s">
        <v>43</v>
      </c>
      <c r="P231" s="218"/>
      <c r="Q231" s="218"/>
      <c r="R231" s="218"/>
      <c r="S231" s="218"/>
      <c r="T231" s="218"/>
      <c r="U231" s="219"/>
      <c r="V231" s="43" t="s">
        <v>0</v>
      </c>
      <c r="W231" s="44">
        <f>IFERROR(SUMPRODUCT(W226:W229*H226:H229),"0")</f>
        <v>0</v>
      </c>
      <c r="X231" s="44">
        <f>IFERROR(SUMPRODUCT(X226:X229*H226:H229),"0")</f>
        <v>0</v>
      </c>
      <c r="Y231" s="43"/>
      <c r="Z231" s="68"/>
      <c r="AA231" s="68"/>
    </row>
    <row r="232" spans="1:67" ht="16.5" customHeight="1" x14ac:dyDescent="0.25">
      <c r="A232" s="253" t="s">
        <v>307</v>
      </c>
      <c r="B232" s="253"/>
      <c r="C232" s="253"/>
      <c r="D232" s="253"/>
      <c r="E232" s="253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66"/>
      <c r="AA232" s="66"/>
    </row>
    <row r="233" spans="1:67" ht="14.25" customHeight="1" x14ac:dyDescent="0.25">
      <c r="A233" s="248" t="s">
        <v>264</v>
      </c>
      <c r="B233" s="248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67"/>
      <c r="AA233" s="67"/>
    </row>
    <row r="234" spans="1:67" ht="27" customHeight="1" x14ac:dyDescent="0.25">
      <c r="A234" s="64" t="s">
        <v>308</v>
      </c>
      <c r="B234" s="64" t="s">
        <v>309</v>
      </c>
      <c r="C234" s="37">
        <v>4301051320</v>
      </c>
      <c r="D234" s="213">
        <v>4680115881334</v>
      </c>
      <c r="E234" s="213"/>
      <c r="F234" s="63">
        <v>0.33</v>
      </c>
      <c r="G234" s="38">
        <v>6</v>
      </c>
      <c r="H234" s="63">
        <v>1.98</v>
      </c>
      <c r="I234" s="63">
        <v>2.27</v>
      </c>
      <c r="J234" s="38">
        <v>156</v>
      </c>
      <c r="K234" s="38" t="s">
        <v>86</v>
      </c>
      <c r="L234" s="39" t="s">
        <v>268</v>
      </c>
      <c r="M234" s="39"/>
      <c r="N234" s="38">
        <v>365</v>
      </c>
      <c r="O234" s="2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4" s="215"/>
      <c r="Q234" s="215"/>
      <c r="R234" s="215"/>
      <c r="S234" s="216"/>
      <c r="T234" s="40" t="s">
        <v>49</v>
      </c>
      <c r="U234" s="40" t="s">
        <v>49</v>
      </c>
      <c r="V234" s="41" t="s">
        <v>42</v>
      </c>
      <c r="W234" s="59">
        <v>0</v>
      </c>
      <c r="X234" s="56">
        <f>IFERROR(IF(W234="","",W234),"")</f>
        <v>0</v>
      </c>
      <c r="Y234" s="42">
        <f>IFERROR(IF(W234="","",W234*0.00753),"")</f>
        <v>0</v>
      </c>
      <c r="Z234" s="69" t="s">
        <v>49</v>
      </c>
      <c r="AA234" s="70" t="s">
        <v>49</v>
      </c>
      <c r="AE234" s="83"/>
      <c r="BB234" s="171" t="s">
        <v>267</v>
      </c>
      <c r="BL234" s="83">
        <f>IFERROR(W234*I234,"0")</f>
        <v>0</v>
      </c>
      <c r="BM234" s="83">
        <f>IFERROR(X234*I234,"0")</f>
        <v>0</v>
      </c>
      <c r="BN234" s="83">
        <f>IFERROR(W234/J234,"0")</f>
        <v>0</v>
      </c>
      <c r="BO234" s="83">
        <f>IFERROR(X234/J234,"0")</f>
        <v>0</v>
      </c>
    </row>
    <row r="235" spans="1:67" x14ac:dyDescent="0.2">
      <c r="A235" s="220"/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1"/>
      <c r="O235" s="217" t="s">
        <v>43</v>
      </c>
      <c r="P235" s="218"/>
      <c r="Q235" s="218"/>
      <c r="R235" s="218"/>
      <c r="S235" s="218"/>
      <c r="T235" s="218"/>
      <c r="U235" s="219"/>
      <c r="V235" s="43" t="s">
        <v>42</v>
      </c>
      <c r="W235" s="44">
        <f>IFERROR(SUM(W234:W234),"0")</f>
        <v>0</v>
      </c>
      <c r="X235" s="44">
        <f>IFERROR(SUM(X234:X234),"0")</f>
        <v>0</v>
      </c>
      <c r="Y235" s="44">
        <f>IFERROR(IF(Y234="",0,Y234),"0")</f>
        <v>0</v>
      </c>
      <c r="Z235" s="68"/>
      <c r="AA235" s="68"/>
    </row>
    <row r="236" spans="1:67" x14ac:dyDescent="0.2">
      <c r="A236" s="220"/>
      <c r="B236" s="220"/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1"/>
      <c r="O236" s="217" t="s">
        <v>43</v>
      </c>
      <c r="P236" s="218"/>
      <c r="Q236" s="218"/>
      <c r="R236" s="218"/>
      <c r="S236" s="218"/>
      <c r="T236" s="218"/>
      <c r="U236" s="219"/>
      <c r="V236" s="43" t="s">
        <v>0</v>
      </c>
      <c r="W236" s="44">
        <f>IFERROR(SUMPRODUCT(W234:W234*H234:H234),"0")</f>
        <v>0</v>
      </c>
      <c r="X236" s="44">
        <f>IFERROR(SUMPRODUCT(X234:X234*H234:H234),"0")</f>
        <v>0</v>
      </c>
      <c r="Y236" s="43"/>
      <c r="Z236" s="68"/>
      <c r="AA236" s="68"/>
    </row>
    <row r="237" spans="1:67" ht="16.5" customHeight="1" x14ac:dyDescent="0.25">
      <c r="A237" s="253" t="s">
        <v>310</v>
      </c>
      <c r="B237" s="253"/>
      <c r="C237" s="253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66"/>
      <c r="AA237" s="66"/>
    </row>
    <row r="238" spans="1:67" ht="14.25" customHeight="1" x14ac:dyDescent="0.25">
      <c r="A238" s="248" t="s">
        <v>82</v>
      </c>
      <c r="B238" s="248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67"/>
      <c r="AA238" s="67"/>
    </row>
    <row r="239" spans="1:67" ht="16.5" customHeight="1" x14ac:dyDescent="0.25">
      <c r="A239" s="64" t="s">
        <v>311</v>
      </c>
      <c r="B239" s="64" t="s">
        <v>312</v>
      </c>
      <c r="C239" s="37">
        <v>4301070874</v>
      </c>
      <c r="D239" s="213">
        <v>4607111035332</v>
      </c>
      <c r="E239" s="213"/>
      <c r="F239" s="63">
        <v>0.43</v>
      </c>
      <c r="G239" s="38">
        <v>16</v>
      </c>
      <c r="H239" s="63">
        <v>6.88</v>
      </c>
      <c r="I239" s="63">
        <v>7.2060000000000004</v>
      </c>
      <c r="J239" s="38">
        <v>84</v>
      </c>
      <c r="K239" s="38" t="s">
        <v>86</v>
      </c>
      <c r="L239" s="39" t="s">
        <v>85</v>
      </c>
      <c r="M239" s="39"/>
      <c r="N239" s="38">
        <v>180</v>
      </c>
      <c r="O239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9" s="215"/>
      <c r="Q239" s="215"/>
      <c r="R239" s="215"/>
      <c r="S239" s="216"/>
      <c r="T239" s="40" t="s">
        <v>49</v>
      </c>
      <c r="U239" s="40" t="s">
        <v>49</v>
      </c>
      <c r="V239" s="41" t="s">
        <v>42</v>
      </c>
      <c r="W239" s="59">
        <v>0</v>
      </c>
      <c r="X239" s="56">
        <f>IFERROR(IF(W239="","",W239),"")</f>
        <v>0</v>
      </c>
      <c r="Y239" s="42">
        <f>IFERROR(IF(W239="","",W239*0.0155),"")</f>
        <v>0</v>
      </c>
      <c r="Z239" s="69" t="s">
        <v>49</v>
      </c>
      <c r="AA239" s="70" t="s">
        <v>49</v>
      </c>
      <c r="AE239" s="83"/>
      <c r="BB239" s="172" t="s">
        <v>71</v>
      </c>
      <c r="BL239" s="83">
        <f>IFERROR(W239*I239,"0")</f>
        <v>0</v>
      </c>
      <c r="BM239" s="83">
        <f>IFERROR(X239*I239,"0")</f>
        <v>0</v>
      </c>
      <c r="BN239" s="83">
        <f>IFERROR(W239/J239,"0")</f>
        <v>0</v>
      </c>
      <c r="BO239" s="83">
        <f>IFERROR(X239/J239,"0")</f>
        <v>0</v>
      </c>
    </row>
    <row r="240" spans="1:67" ht="16.5" customHeight="1" x14ac:dyDescent="0.25">
      <c r="A240" s="64" t="s">
        <v>313</v>
      </c>
      <c r="B240" s="64" t="s">
        <v>314</v>
      </c>
      <c r="C240" s="37">
        <v>4301071000</v>
      </c>
      <c r="D240" s="213">
        <v>4607111038708</v>
      </c>
      <c r="E240" s="213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8" t="s">
        <v>86</v>
      </c>
      <c r="L240" s="39" t="s">
        <v>85</v>
      </c>
      <c r="M240" s="39"/>
      <c r="N240" s="38">
        <v>180</v>
      </c>
      <c r="O240" s="26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0" s="215"/>
      <c r="Q240" s="215"/>
      <c r="R240" s="215"/>
      <c r="S240" s="216"/>
      <c r="T240" s="40" t="s">
        <v>49</v>
      </c>
      <c r="U240" s="40" t="s">
        <v>49</v>
      </c>
      <c r="V240" s="41" t="s">
        <v>42</v>
      </c>
      <c r="W240" s="59">
        <v>0</v>
      </c>
      <c r="X240" s="56">
        <f>IFERROR(IF(W240="","",W240),"")</f>
        <v>0</v>
      </c>
      <c r="Y240" s="42">
        <f>IFERROR(IF(W240="","",W240*0.0155),"")</f>
        <v>0</v>
      </c>
      <c r="Z240" s="69" t="s">
        <v>49</v>
      </c>
      <c r="AA240" s="70" t="s">
        <v>49</v>
      </c>
      <c r="AE240" s="83"/>
      <c r="BB240" s="173" t="s">
        <v>71</v>
      </c>
      <c r="BL240" s="83">
        <f>IFERROR(W240*I240,"0")</f>
        <v>0</v>
      </c>
      <c r="BM240" s="83">
        <f>IFERROR(X240*I240,"0")</f>
        <v>0</v>
      </c>
      <c r="BN240" s="83">
        <f>IFERROR(W240/J240,"0")</f>
        <v>0</v>
      </c>
      <c r="BO240" s="83">
        <f>IFERROR(X240/J240,"0")</f>
        <v>0</v>
      </c>
    </row>
    <row r="241" spans="1:67" x14ac:dyDescent="0.2">
      <c r="A241" s="220"/>
      <c r="B241" s="220"/>
      <c r="C241" s="220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1"/>
      <c r="O241" s="217" t="s">
        <v>43</v>
      </c>
      <c r="P241" s="218"/>
      <c r="Q241" s="218"/>
      <c r="R241" s="218"/>
      <c r="S241" s="218"/>
      <c r="T241" s="218"/>
      <c r="U241" s="219"/>
      <c r="V241" s="43" t="s">
        <v>42</v>
      </c>
      <c r="W241" s="44">
        <f>IFERROR(SUM(W239:W240),"0")</f>
        <v>0</v>
      </c>
      <c r="X241" s="44">
        <f>IFERROR(SUM(X239:X240),"0")</f>
        <v>0</v>
      </c>
      <c r="Y241" s="44">
        <f>IFERROR(IF(Y239="",0,Y239),"0")+IFERROR(IF(Y240="",0,Y240),"0")</f>
        <v>0</v>
      </c>
      <c r="Z241" s="68"/>
      <c r="AA241" s="68"/>
    </row>
    <row r="242" spans="1:67" x14ac:dyDescent="0.2">
      <c r="A242" s="22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1"/>
      <c r="O242" s="217" t="s">
        <v>43</v>
      </c>
      <c r="P242" s="218"/>
      <c r="Q242" s="218"/>
      <c r="R242" s="218"/>
      <c r="S242" s="218"/>
      <c r="T242" s="218"/>
      <c r="U242" s="219"/>
      <c r="V242" s="43" t="s">
        <v>0</v>
      </c>
      <c r="W242" s="44">
        <f>IFERROR(SUMPRODUCT(W239:W240*H239:H240),"0")</f>
        <v>0</v>
      </c>
      <c r="X242" s="44">
        <f>IFERROR(SUMPRODUCT(X239:X240*H239:H240),"0")</f>
        <v>0</v>
      </c>
      <c r="Y242" s="43"/>
      <c r="Z242" s="68"/>
      <c r="AA242" s="68"/>
    </row>
    <row r="243" spans="1:67" ht="27.75" customHeight="1" x14ac:dyDescent="0.2">
      <c r="A243" s="260" t="s">
        <v>315</v>
      </c>
      <c r="B243" s="260"/>
      <c r="C243" s="260"/>
      <c r="D243" s="260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55"/>
      <c r="AA243" s="55"/>
    </row>
    <row r="244" spans="1:67" ht="16.5" customHeight="1" x14ac:dyDescent="0.25">
      <c r="A244" s="253" t="s">
        <v>316</v>
      </c>
      <c r="B244" s="253"/>
      <c r="C244" s="253"/>
      <c r="D244" s="253"/>
      <c r="E244" s="253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66"/>
      <c r="AA244" s="66"/>
    </row>
    <row r="245" spans="1:67" ht="14.25" customHeight="1" x14ac:dyDescent="0.25">
      <c r="A245" s="248" t="s">
        <v>82</v>
      </c>
      <c r="B245" s="248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67"/>
      <c r="AA245" s="67"/>
    </row>
    <row r="246" spans="1:67" ht="27" customHeight="1" x14ac:dyDescent="0.25">
      <c r="A246" s="64" t="s">
        <v>317</v>
      </c>
      <c r="B246" s="64" t="s">
        <v>318</v>
      </c>
      <c r="C246" s="37">
        <v>4301070941</v>
      </c>
      <c r="D246" s="213">
        <v>4607111036162</v>
      </c>
      <c r="E246" s="213"/>
      <c r="F246" s="63">
        <v>0.8</v>
      </c>
      <c r="G246" s="38">
        <v>8</v>
      </c>
      <c r="H246" s="63">
        <v>6.4</v>
      </c>
      <c r="I246" s="63">
        <v>6.6811999999999996</v>
      </c>
      <c r="J246" s="38">
        <v>84</v>
      </c>
      <c r="K246" s="38" t="s">
        <v>86</v>
      </c>
      <c r="L246" s="39" t="s">
        <v>85</v>
      </c>
      <c r="M246" s="39"/>
      <c r="N246" s="38">
        <v>90</v>
      </c>
      <c r="O246" s="2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6" s="215"/>
      <c r="Q246" s="215"/>
      <c r="R246" s="215"/>
      <c r="S246" s="216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4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x14ac:dyDescent="0.2">
      <c r="A247" s="220"/>
      <c r="B247" s="220"/>
      <c r="C247" s="220"/>
      <c r="D247" s="220"/>
      <c r="E247" s="220"/>
      <c r="F247" s="220"/>
      <c r="G247" s="220"/>
      <c r="H247" s="220"/>
      <c r="I247" s="220"/>
      <c r="J247" s="220"/>
      <c r="K247" s="220"/>
      <c r="L247" s="220"/>
      <c r="M247" s="220"/>
      <c r="N247" s="221"/>
      <c r="O247" s="217" t="s">
        <v>43</v>
      </c>
      <c r="P247" s="218"/>
      <c r="Q247" s="218"/>
      <c r="R247" s="218"/>
      <c r="S247" s="218"/>
      <c r="T247" s="218"/>
      <c r="U247" s="219"/>
      <c r="V247" s="43" t="s">
        <v>42</v>
      </c>
      <c r="W247" s="44">
        <f>IFERROR(SUM(W246:W246),"0")</f>
        <v>0</v>
      </c>
      <c r="X247" s="44">
        <f>IFERROR(SUM(X246:X246),"0")</f>
        <v>0</v>
      </c>
      <c r="Y247" s="44">
        <f>IFERROR(IF(Y246="",0,Y246),"0")</f>
        <v>0</v>
      </c>
      <c r="Z247" s="68"/>
      <c r="AA247" s="68"/>
    </row>
    <row r="248" spans="1:67" x14ac:dyDescent="0.2">
      <c r="A248" s="220"/>
      <c r="B248" s="220"/>
      <c r="C248" s="220"/>
      <c r="D248" s="220"/>
      <c r="E248" s="220"/>
      <c r="F248" s="220"/>
      <c r="G248" s="220"/>
      <c r="H248" s="220"/>
      <c r="I248" s="220"/>
      <c r="J248" s="220"/>
      <c r="K248" s="220"/>
      <c r="L248" s="220"/>
      <c r="M248" s="220"/>
      <c r="N248" s="221"/>
      <c r="O248" s="217" t="s">
        <v>43</v>
      </c>
      <c r="P248" s="218"/>
      <c r="Q248" s="218"/>
      <c r="R248" s="218"/>
      <c r="S248" s="218"/>
      <c r="T248" s="218"/>
      <c r="U248" s="219"/>
      <c r="V248" s="43" t="s">
        <v>0</v>
      </c>
      <c r="W248" s="44">
        <f>IFERROR(SUMPRODUCT(W246:W246*H246:H246),"0")</f>
        <v>0</v>
      </c>
      <c r="X248" s="44">
        <f>IFERROR(SUMPRODUCT(X246:X246*H246:H246),"0")</f>
        <v>0</v>
      </c>
      <c r="Y248" s="43"/>
      <c r="Z248" s="68"/>
      <c r="AA248" s="68"/>
    </row>
    <row r="249" spans="1:67" ht="27.75" customHeight="1" x14ac:dyDescent="0.2">
      <c r="A249" s="260" t="s">
        <v>319</v>
      </c>
      <c r="B249" s="260"/>
      <c r="C249" s="260"/>
      <c r="D249" s="260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55"/>
      <c r="AA249" s="55"/>
    </row>
    <row r="250" spans="1:67" ht="16.5" customHeight="1" x14ac:dyDescent="0.25">
      <c r="A250" s="253" t="s">
        <v>320</v>
      </c>
      <c r="B250" s="253"/>
      <c r="C250" s="253"/>
      <c r="D250" s="253"/>
      <c r="E250" s="253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66"/>
      <c r="AA250" s="66"/>
    </row>
    <row r="251" spans="1:67" ht="14.25" customHeight="1" x14ac:dyDescent="0.25">
      <c r="A251" s="248" t="s">
        <v>82</v>
      </c>
      <c r="B251" s="248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67"/>
      <c r="AA251" s="67"/>
    </row>
    <row r="252" spans="1:67" ht="27" customHeight="1" x14ac:dyDescent="0.25">
      <c r="A252" s="64" t="s">
        <v>321</v>
      </c>
      <c r="B252" s="64" t="s">
        <v>322</v>
      </c>
      <c r="C252" s="37">
        <v>4301070965</v>
      </c>
      <c r="D252" s="213">
        <v>4607111035899</v>
      </c>
      <c r="E252" s="213"/>
      <c r="F252" s="63">
        <v>1</v>
      </c>
      <c r="G252" s="38">
        <v>5</v>
      </c>
      <c r="H252" s="63">
        <v>5</v>
      </c>
      <c r="I252" s="63">
        <v>5.2619999999999996</v>
      </c>
      <c r="J252" s="38">
        <v>84</v>
      </c>
      <c r="K252" s="38" t="s">
        <v>86</v>
      </c>
      <c r="L252" s="39" t="s">
        <v>85</v>
      </c>
      <c r="M252" s="39"/>
      <c r="N252" s="38">
        <v>180</v>
      </c>
      <c r="O252" s="26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2" s="215"/>
      <c r="Q252" s="215"/>
      <c r="R252" s="215"/>
      <c r="S252" s="216"/>
      <c r="T252" s="40" t="s">
        <v>49</v>
      </c>
      <c r="U252" s="40" t="s">
        <v>49</v>
      </c>
      <c r="V252" s="41" t="s">
        <v>42</v>
      </c>
      <c r="W252" s="59">
        <v>0</v>
      </c>
      <c r="X252" s="56">
        <f>IFERROR(IF(W252="","",W252),"")</f>
        <v>0</v>
      </c>
      <c r="Y252" s="42">
        <f>IFERROR(IF(W252="","",W252*0.0155),"")</f>
        <v>0</v>
      </c>
      <c r="Z252" s="69" t="s">
        <v>49</v>
      </c>
      <c r="AA252" s="70" t="s">
        <v>49</v>
      </c>
      <c r="AE252" s="83"/>
      <c r="BB252" s="175" t="s">
        <v>71</v>
      </c>
      <c r="BL252" s="83">
        <f>IFERROR(W252*I252,"0")</f>
        <v>0</v>
      </c>
      <c r="BM252" s="83">
        <f>IFERROR(X252*I252,"0")</f>
        <v>0</v>
      </c>
      <c r="BN252" s="83">
        <f>IFERROR(W252/J252,"0")</f>
        <v>0</v>
      </c>
      <c r="BO252" s="83">
        <f>IFERROR(X252/J252,"0")</f>
        <v>0</v>
      </c>
    </row>
    <row r="253" spans="1:67" x14ac:dyDescent="0.2">
      <c r="A253" s="220"/>
      <c r="B253" s="220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1"/>
      <c r="O253" s="217" t="s">
        <v>43</v>
      </c>
      <c r="P253" s="218"/>
      <c r="Q253" s="218"/>
      <c r="R253" s="218"/>
      <c r="S253" s="218"/>
      <c r="T253" s="218"/>
      <c r="U253" s="219"/>
      <c r="V253" s="43" t="s">
        <v>42</v>
      </c>
      <c r="W253" s="44">
        <f>IFERROR(SUM(W252:W252),"0")</f>
        <v>0</v>
      </c>
      <c r="X253" s="44">
        <f>IFERROR(SUM(X252:X252),"0")</f>
        <v>0</v>
      </c>
      <c r="Y253" s="44">
        <f>IFERROR(IF(Y252="",0,Y252),"0")</f>
        <v>0</v>
      </c>
      <c r="Z253" s="68"/>
      <c r="AA253" s="68"/>
    </row>
    <row r="254" spans="1:67" x14ac:dyDescent="0.2">
      <c r="A254" s="22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0"/>
      <c r="M254" s="220"/>
      <c r="N254" s="221"/>
      <c r="O254" s="217" t="s">
        <v>43</v>
      </c>
      <c r="P254" s="218"/>
      <c r="Q254" s="218"/>
      <c r="R254" s="218"/>
      <c r="S254" s="218"/>
      <c r="T254" s="218"/>
      <c r="U254" s="219"/>
      <c r="V254" s="43" t="s">
        <v>0</v>
      </c>
      <c r="W254" s="44">
        <f>IFERROR(SUMPRODUCT(W252:W252*H252:H252),"0")</f>
        <v>0</v>
      </c>
      <c r="X254" s="44">
        <f>IFERROR(SUMPRODUCT(X252:X252*H252:H252),"0")</f>
        <v>0</v>
      </c>
      <c r="Y254" s="43"/>
      <c r="Z254" s="68"/>
      <c r="AA254" s="68"/>
    </row>
    <row r="255" spans="1:67" ht="16.5" customHeight="1" x14ac:dyDescent="0.25">
      <c r="A255" s="253" t="s">
        <v>323</v>
      </c>
      <c r="B255" s="253"/>
      <c r="C255" s="253"/>
      <c r="D255" s="253"/>
      <c r="E255" s="253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66"/>
      <c r="AA255" s="66"/>
    </row>
    <row r="256" spans="1:67" ht="14.25" customHeight="1" x14ac:dyDescent="0.25">
      <c r="A256" s="248" t="s">
        <v>82</v>
      </c>
      <c r="B256" s="248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67"/>
      <c r="AA256" s="67"/>
    </row>
    <row r="257" spans="1:67" ht="27" customHeight="1" x14ac:dyDescent="0.25">
      <c r="A257" s="64" t="s">
        <v>324</v>
      </c>
      <c r="B257" s="64" t="s">
        <v>325</v>
      </c>
      <c r="C257" s="37">
        <v>4301070870</v>
      </c>
      <c r="D257" s="213">
        <v>4607111036711</v>
      </c>
      <c r="E257" s="213"/>
      <c r="F257" s="63">
        <v>0.8</v>
      </c>
      <c r="G257" s="38">
        <v>8</v>
      </c>
      <c r="H257" s="63">
        <v>6.4</v>
      </c>
      <c r="I257" s="63">
        <v>6.67</v>
      </c>
      <c r="J257" s="38">
        <v>84</v>
      </c>
      <c r="K257" s="38" t="s">
        <v>86</v>
      </c>
      <c r="L257" s="39" t="s">
        <v>85</v>
      </c>
      <c r="M257" s="39"/>
      <c r="N257" s="38">
        <v>90</v>
      </c>
      <c r="O257" s="2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7" s="215"/>
      <c r="Q257" s="215"/>
      <c r="R257" s="215"/>
      <c r="S257" s="216"/>
      <c r="T257" s="40" t="s">
        <v>49</v>
      </c>
      <c r="U257" s="40" t="s">
        <v>49</v>
      </c>
      <c r="V257" s="41" t="s">
        <v>42</v>
      </c>
      <c r="W257" s="59">
        <v>0</v>
      </c>
      <c r="X257" s="56">
        <f>IFERROR(IF(W257="","",W257),"")</f>
        <v>0</v>
      </c>
      <c r="Y257" s="42">
        <f>IFERROR(IF(W257="","",W257*0.0155),"")</f>
        <v>0</v>
      </c>
      <c r="Z257" s="69" t="s">
        <v>49</v>
      </c>
      <c r="AA257" s="70" t="s">
        <v>49</v>
      </c>
      <c r="AE257" s="83"/>
      <c r="BB257" s="176" t="s">
        <v>71</v>
      </c>
      <c r="BL257" s="83">
        <f>IFERROR(W257*I257,"0")</f>
        <v>0</v>
      </c>
      <c r="BM257" s="83">
        <f>IFERROR(X257*I257,"0")</f>
        <v>0</v>
      </c>
      <c r="BN257" s="83">
        <f>IFERROR(W257/J257,"0")</f>
        <v>0</v>
      </c>
      <c r="BO257" s="83">
        <f>IFERROR(X257/J257,"0")</f>
        <v>0</v>
      </c>
    </row>
    <row r="258" spans="1:67" x14ac:dyDescent="0.2">
      <c r="A258" s="22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1"/>
      <c r="O258" s="217" t="s">
        <v>43</v>
      </c>
      <c r="P258" s="218"/>
      <c r="Q258" s="218"/>
      <c r="R258" s="218"/>
      <c r="S258" s="218"/>
      <c r="T258" s="218"/>
      <c r="U258" s="219"/>
      <c r="V258" s="43" t="s">
        <v>42</v>
      </c>
      <c r="W258" s="44">
        <f>IFERROR(SUM(W257:W257),"0")</f>
        <v>0</v>
      </c>
      <c r="X258" s="44">
        <f>IFERROR(SUM(X257:X257),"0")</f>
        <v>0</v>
      </c>
      <c r="Y258" s="44">
        <f>IFERROR(IF(Y257="",0,Y257),"0")</f>
        <v>0</v>
      </c>
      <c r="Z258" s="68"/>
      <c r="AA258" s="68"/>
    </row>
    <row r="259" spans="1:67" x14ac:dyDescent="0.2">
      <c r="A259" s="220"/>
      <c r="B259" s="220"/>
      <c r="C259" s="220"/>
      <c r="D259" s="220"/>
      <c r="E259" s="220"/>
      <c r="F259" s="220"/>
      <c r="G259" s="220"/>
      <c r="H259" s="220"/>
      <c r="I259" s="220"/>
      <c r="J259" s="220"/>
      <c r="K259" s="220"/>
      <c r="L259" s="220"/>
      <c r="M259" s="220"/>
      <c r="N259" s="221"/>
      <c r="O259" s="217" t="s">
        <v>43</v>
      </c>
      <c r="P259" s="218"/>
      <c r="Q259" s="218"/>
      <c r="R259" s="218"/>
      <c r="S259" s="218"/>
      <c r="T259" s="218"/>
      <c r="U259" s="219"/>
      <c r="V259" s="43" t="s">
        <v>0</v>
      </c>
      <c r="W259" s="44">
        <f>IFERROR(SUMPRODUCT(W257:W257*H257:H257),"0")</f>
        <v>0</v>
      </c>
      <c r="X259" s="44">
        <f>IFERROR(SUMPRODUCT(X257:X257*H257:H257),"0")</f>
        <v>0</v>
      </c>
      <c r="Y259" s="43"/>
      <c r="Z259" s="68"/>
      <c r="AA259" s="68"/>
    </row>
    <row r="260" spans="1:67" ht="27.75" customHeight="1" x14ac:dyDescent="0.2">
      <c r="A260" s="260" t="s">
        <v>326</v>
      </c>
      <c r="B260" s="260"/>
      <c r="C260" s="260"/>
      <c r="D260" s="260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55"/>
      <c r="AA260" s="55"/>
    </row>
    <row r="261" spans="1:67" ht="16.5" customHeight="1" x14ac:dyDescent="0.25">
      <c r="A261" s="253" t="s">
        <v>327</v>
      </c>
      <c r="B261" s="253"/>
      <c r="C261" s="253"/>
      <c r="D261" s="253"/>
      <c r="E261" s="253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66"/>
      <c r="AA261" s="66"/>
    </row>
    <row r="262" spans="1:67" ht="14.25" customHeight="1" x14ac:dyDescent="0.25">
      <c r="A262" s="248" t="s">
        <v>82</v>
      </c>
      <c r="B262" s="248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67"/>
      <c r="AA262" s="67"/>
    </row>
    <row r="263" spans="1:67" ht="27" customHeight="1" x14ac:dyDescent="0.25">
      <c r="A263" s="64" t="s">
        <v>328</v>
      </c>
      <c r="B263" s="64" t="s">
        <v>329</v>
      </c>
      <c r="C263" s="37">
        <v>4301071014</v>
      </c>
      <c r="D263" s="213">
        <v>4640242181264</v>
      </c>
      <c r="E263" s="213"/>
      <c r="F263" s="63">
        <v>0.7</v>
      </c>
      <c r="G263" s="38">
        <v>10</v>
      </c>
      <c r="H263" s="63">
        <v>7</v>
      </c>
      <c r="I263" s="63">
        <v>7.28</v>
      </c>
      <c r="J263" s="38">
        <v>84</v>
      </c>
      <c r="K263" s="38" t="s">
        <v>86</v>
      </c>
      <c r="L263" s="39" t="s">
        <v>85</v>
      </c>
      <c r="M263" s="39"/>
      <c r="N263" s="38">
        <v>180</v>
      </c>
      <c r="O263" s="256" t="s">
        <v>330</v>
      </c>
      <c r="P263" s="215"/>
      <c r="Q263" s="215"/>
      <c r="R263" s="215"/>
      <c r="S263" s="216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IFERROR(IF(W263="","",W263*0.0155),"")</f>
        <v>0</v>
      </c>
      <c r="Z263" s="69" t="s">
        <v>49</v>
      </c>
      <c r="AA263" s="70" t="s">
        <v>49</v>
      </c>
      <c r="AE263" s="83"/>
      <c r="BB263" s="177" t="s">
        <v>71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ht="27" customHeight="1" x14ac:dyDescent="0.25">
      <c r="A264" s="64" t="s">
        <v>331</v>
      </c>
      <c r="B264" s="64" t="s">
        <v>332</v>
      </c>
      <c r="C264" s="37">
        <v>4301071021</v>
      </c>
      <c r="D264" s="213">
        <v>4640242181325</v>
      </c>
      <c r="E264" s="213"/>
      <c r="F264" s="63">
        <v>0.7</v>
      </c>
      <c r="G264" s="38">
        <v>10</v>
      </c>
      <c r="H264" s="63">
        <v>7</v>
      </c>
      <c r="I264" s="63">
        <v>7.28</v>
      </c>
      <c r="J264" s="38">
        <v>84</v>
      </c>
      <c r="K264" s="38" t="s">
        <v>86</v>
      </c>
      <c r="L264" s="39" t="s">
        <v>85</v>
      </c>
      <c r="M264" s="39"/>
      <c r="N264" s="38">
        <v>180</v>
      </c>
      <c r="O264" s="257" t="s">
        <v>333</v>
      </c>
      <c r="P264" s="215"/>
      <c r="Q264" s="215"/>
      <c r="R264" s="215"/>
      <c r="S264" s="216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IFERROR(IF(W264="","",W264*0.0155),"")</f>
        <v>0</v>
      </c>
      <c r="Z264" s="69" t="s">
        <v>49</v>
      </c>
      <c r="AA264" s="70" t="s">
        <v>49</v>
      </c>
      <c r="AE264" s="83"/>
      <c r="BB264" s="178" t="s">
        <v>71</v>
      </c>
      <c r="BL264" s="83">
        <f>IFERROR(W264*I264,"0")</f>
        <v>0</v>
      </c>
      <c r="BM264" s="83">
        <f>IFERROR(X264*I264,"0")</f>
        <v>0</v>
      </c>
      <c r="BN264" s="83">
        <f>IFERROR(W264/J264,"0")</f>
        <v>0</v>
      </c>
      <c r="BO264" s="83">
        <f>IFERROR(X264/J264,"0")</f>
        <v>0</v>
      </c>
    </row>
    <row r="265" spans="1:67" ht="27" customHeight="1" x14ac:dyDescent="0.25">
      <c r="A265" s="64" t="s">
        <v>334</v>
      </c>
      <c r="B265" s="64" t="s">
        <v>335</v>
      </c>
      <c r="C265" s="37">
        <v>4301070993</v>
      </c>
      <c r="D265" s="213">
        <v>4640242180670</v>
      </c>
      <c r="E265" s="213"/>
      <c r="F265" s="63">
        <v>1</v>
      </c>
      <c r="G265" s="38">
        <v>6</v>
      </c>
      <c r="H265" s="63">
        <v>6</v>
      </c>
      <c r="I265" s="63">
        <v>6.23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258" t="s">
        <v>336</v>
      </c>
      <c r="P265" s="215"/>
      <c r="Q265" s="215"/>
      <c r="R265" s="215"/>
      <c r="S265" s="216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83"/>
      <c r="BB265" s="179" t="s">
        <v>71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x14ac:dyDescent="0.2">
      <c r="A266" s="22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1"/>
      <c r="O266" s="217" t="s">
        <v>43</v>
      </c>
      <c r="P266" s="218"/>
      <c r="Q266" s="218"/>
      <c r="R266" s="218"/>
      <c r="S266" s="218"/>
      <c r="T266" s="218"/>
      <c r="U266" s="219"/>
      <c r="V266" s="43" t="s">
        <v>42</v>
      </c>
      <c r="W266" s="44">
        <f>IFERROR(SUM(W263:W265),"0")</f>
        <v>0</v>
      </c>
      <c r="X266" s="44">
        <f>IFERROR(SUM(X263:X265),"0")</f>
        <v>0</v>
      </c>
      <c r="Y266" s="44">
        <f>IFERROR(IF(Y263="",0,Y263),"0")+IFERROR(IF(Y264="",0,Y264),"0")+IFERROR(IF(Y265="",0,Y265),"0")</f>
        <v>0</v>
      </c>
      <c r="Z266" s="68"/>
      <c r="AA266" s="68"/>
    </row>
    <row r="267" spans="1:67" x14ac:dyDescent="0.2">
      <c r="A267" s="220"/>
      <c r="B267" s="220"/>
      <c r="C267" s="220"/>
      <c r="D267" s="220"/>
      <c r="E267" s="220"/>
      <c r="F267" s="220"/>
      <c r="G267" s="220"/>
      <c r="H267" s="220"/>
      <c r="I267" s="220"/>
      <c r="J267" s="220"/>
      <c r="K267" s="220"/>
      <c r="L267" s="220"/>
      <c r="M267" s="220"/>
      <c r="N267" s="221"/>
      <c r="O267" s="217" t="s">
        <v>43</v>
      </c>
      <c r="P267" s="218"/>
      <c r="Q267" s="218"/>
      <c r="R267" s="218"/>
      <c r="S267" s="218"/>
      <c r="T267" s="218"/>
      <c r="U267" s="219"/>
      <c r="V267" s="43" t="s">
        <v>0</v>
      </c>
      <c r="W267" s="44">
        <f>IFERROR(SUMPRODUCT(W263:W265*H263:H265),"0")</f>
        <v>0</v>
      </c>
      <c r="X267" s="44">
        <f>IFERROR(SUMPRODUCT(X263:X265*H263:H265),"0")</f>
        <v>0</v>
      </c>
      <c r="Y267" s="43"/>
      <c r="Z267" s="68"/>
      <c r="AA267" s="68"/>
    </row>
    <row r="268" spans="1:67" ht="16.5" customHeight="1" x14ac:dyDescent="0.25">
      <c r="A268" s="253" t="s">
        <v>337</v>
      </c>
      <c r="B268" s="253"/>
      <c r="C268" s="253"/>
      <c r="D268" s="253"/>
      <c r="E268" s="253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66"/>
      <c r="AA268" s="66"/>
    </row>
    <row r="269" spans="1:67" ht="14.25" customHeight="1" x14ac:dyDescent="0.25">
      <c r="A269" s="248" t="s">
        <v>148</v>
      </c>
      <c r="B269" s="248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67"/>
      <c r="AA269" s="67"/>
    </row>
    <row r="270" spans="1:67" ht="27" customHeight="1" x14ac:dyDescent="0.25">
      <c r="A270" s="64" t="s">
        <v>338</v>
      </c>
      <c r="B270" s="64" t="s">
        <v>339</v>
      </c>
      <c r="C270" s="37">
        <v>4301131019</v>
      </c>
      <c r="D270" s="213">
        <v>4640242180427</v>
      </c>
      <c r="E270" s="213"/>
      <c r="F270" s="63">
        <v>1.8</v>
      </c>
      <c r="G270" s="38">
        <v>1</v>
      </c>
      <c r="H270" s="63">
        <v>1.8</v>
      </c>
      <c r="I270" s="63">
        <v>1.915</v>
      </c>
      <c r="J270" s="38">
        <v>234</v>
      </c>
      <c r="K270" s="38" t="s">
        <v>140</v>
      </c>
      <c r="L270" s="39" t="s">
        <v>85</v>
      </c>
      <c r="M270" s="39"/>
      <c r="N270" s="38">
        <v>180</v>
      </c>
      <c r="O270" s="254" t="s">
        <v>340</v>
      </c>
      <c r="P270" s="215"/>
      <c r="Q270" s="215"/>
      <c r="R270" s="215"/>
      <c r="S270" s="216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IFERROR(IF(W270="","",W270*0.00502),"")</f>
        <v>0</v>
      </c>
      <c r="Z270" s="69" t="s">
        <v>49</v>
      </c>
      <c r="AA270" s="70" t="s">
        <v>49</v>
      </c>
      <c r="AE270" s="83"/>
      <c r="BB270" s="180" t="s">
        <v>91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x14ac:dyDescent="0.2">
      <c r="A271" s="220"/>
      <c r="B271" s="220"/>
      <c r="C271" s="220"/>
      <c r="D271" s="220"/>
      <c r="E271" s="220"/>
      <c r="F271" s="220"/>
      <c r="G271" s="220"/>
      <c r="H271" s="220"/>
      <c r="I271" s="220"/>
      <c r="J271" s="220"/>
      <c r="K271" s="220"/>
      <c r="L271" s="220"/>
      <c r="M271" s="220"/>
      <c r="N271" s="221"/>
      <c r="O271" s="217" t="s">
        <v>43</v>
      </c>
      <c r="P271" s="218"/>
      <c r="Q271" s="218"/>
      <c r="R271" s="218"/>
      <c r="S271" s="218"/>
      <c r="T271" s="218"/>
      <c r="U271" s="219"/>
      <c r="V271" s="43" t="s">
        <v>42</v>
      </c>
      <c r="W271" s="44">
        <f>IFERROR(SUM(W270:W270),"0")</f>
        <v>0</v>
      </c>
      <c r="X271" s="44">
        <f>IFERROR(SUM(X270:X270),"0")</f>
        <v>0</v>
      </c>
      <c r="Y271" s="44">
        <f>IFERROR(IF(Y270="",0,Y270),"0")</f>
        <v>0</v>
      </c>
      <c r="Z271" s="68"/>
      <c r="AA271" s="68"/>
    </row>
    <row r="272" spans="1:67" x14ac:dyDescent="0.2">
      <c r="A272" s="220"/>
      <c r="B272" s="220"/>
      <c r="C272" s="220"/>
      <c r="D272" s="220"/>
      <c r="E272" s="220"/>
      <c r="F272" s="220"/>
      <c r="G272" s="220"/>
      <c r="H272" s="220"/>
      <c r="I272" s="220"/>
      <c r="J272" s="220"/>
      <c r="K272" s="220"/>
      <c r="L272" s="220"/>
      <c r="M272" s="220"/>
      <c r="N272" s="221"/>
      <c r="O272" s="217" t="s">
        <v>43</v>
      </c>
      <c r="P272" s="218"/>
      <c r="Q272" s="218"/>
      <c r="R272" s="218"/>
      <c r="S272" s="218"/>
      <c r="T272" s="218"/>
      <c r="U272" s="219"/>
      <c r="V272" s="43" t="s">
        <v>0</v>
      </c>
      <c r="W272" s="44">
        <f>IFERROR(SUMPRODUCT(W270:W270*H270:H270),"0")</f>
        <v>0</v>
      </c>
      <c r="X272" s="44">
        <f>IFERROR(SUMPRODUCT(X270:X270*H270:H270),"0")</f>
        <v>0</v>
      </c>
      <c r="Y272" s="43"/>
      <c r="Z272" s="68"/>
      <c r="AA272" s="68"/>
    </row>
    <row r="273" spans="1:67" ht="14.25" customHeight="1" x14ac:dyDescent="0.25">
      <c r="A273" s="248" t="s">
        <v>88</v>
      </c>
      <c r="B273" s="248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67"/>
      <c r="AA273" s="67"/>
    </row>
    <row r="274" spans="1:67" ht="27" customHeight="1" x14ac:dyDescent="0.25">
      <c r="A274" s="64" t="s">
        <v>341</v>
      </c>
      <c r="B274" s="64" t="s">
        <v>342</v>
      </c>
      <c r="C274" s="37">
        <v>4301132080</v>
      </c>
      <c r="D274" s="213">
        <v>4640242180397</v>
      </c>
      <c r="E274" s="213"/>
      <c r="F274" s="63">
        <v>1</v>
      </c>
      <c r="G274" s="38">
        <v>6</v>
      </c>
      <c r="H274" s="63">
        <v>6</v>
      </c>
      <c r="I274" s="63">
        <v>6.26</v>
      </c>
      <c r="J274" s="38">
        <v>84</v>
      </c>
      <c r="K274" s="38" t="s">
        <v>86</v>
      </c>
      <c r="L274" s="39" t="s">
        <v>85</v>
      </c>
      <c r="M274" s="39"/>
      <c r="N274" s="38">
        <v>180</v>
      </c>
      <c r="O274" s="255" t="s">
        <v>343</v>
      </c>
      <c r="P274" s="215"/>
      <c r="Q274" s="215"/>
      <c r="R274" s="215"/>
      <c r="S274" s="216"/>
      <c r="T274" s="40" t="s">
        <v>49</v>
      </c>
      <c r="U274" s="40" t="s">
        <v>49</v>
      </c>
      <c r="V274" s="41" t="s">
        <v>42</v>
      </c>
      <c r="W274" s="59">
        <v>0</v>
      </c>
      <c r="X274" s="56">
        <f>IFERROR(IF(W274="","",W274),"")</f>
        <v>0</v>
      </c>
      <c r="Y274" s="42">
        <f>IFERROR(IF(W274="","",W274*0.0155),"")</f>
        <v>0</v>
      </c>
      <c r="Z274" s="69" t="s">
        <v>49</v>
      </c>
      <c r="AA274" s="70" t="s">
        <v>49</v>
      </c>
      <c r="AE274" s="83"/>
      <c r="BB274" s="181" t="s">
        <v>91</v>
      </c>
      <c r="BL274" s="83">
        <f>IFERROR(W274*I274,"0")</f>
        <v>0</v>
      </c>
      <c r="BM274" s="83">
        <f>IFERROR(X274*I274,"0")</f>
        <v>0</v>
      </c>
      <c r="BN274" s="83">
        <f>IFERROR(W274/J274,"0")</f>
        <v>0</v>
      </c>
      <c r="BO274" s="83">
        <f>IFERROR(X274/J274,"0")</f>
        <v>0</v>
      </c>
    </row>
    <row r="275" spans="1:67" ht="27" customHeight="1" x14ac:dyDescent="0.25">
      <c r="A275" s="64" t="s">
        <v>344</v>
      </c>
      <c r="B275" s="64" t="s">
        <v>345</v>
      </c>
      <c r="C275" s="37">
        <v>4301132104</v>
      </c>
      <c r="D275" s="213">
        <v>4640242181219</v>
      </c>
      <c r="E275" s="213"/>
      <c r="F275" s="63">
        <v>0.3</v>
      </c>
      <c r="G275" s="38">
        <v>9</v>
      </c>
      <c r="H275" s="63">
        <v>2.7</v>
      </c>
      <c r="I275" s="63">
        <v>2.8450000000000002</v>
      </c>
      <c r="J275" s="38">
        <v>234</v>
      </c>
      <c r="K275" s="38" t="s">
        <v>140</v>
      </c>
      <c r="L275" s="39" t="s">
        <v>85</v>
      </c>
      <c r="M275" s="39"/>
      <c r="N275" s="38">
        <v>180</v>
      </c>
      <c r="O275" s="250" t="s">
        <v>346</v>
      </c>
      <c r="P275" s="215"/>
      <c r="Q275" s="215"/>
      <c r="R275" s="215"/>
      <c r="S275" s="216"/>
      <c r="T275" s="40" t="s">
        <v>49</v>
      </c>
      <c r="U275" s="40" t="s">
        <v>49</v>
      </c>
      <c r="V275" s="41" t="s">
        <v>42</v>
      </c>
      <c r="W275" s="59">
        <v>0</v>
      </c>
      <c r="X275" s="56">
        <f>IFERROR(IF(W275="","",W275),"")</f>
        <v>0</v>
      </c>
      <c r="Y275" s="42">
        <f>IFERROR(IF(W275="","",W275*0.00502),"")</f>
        <v>0</v>
      </c>
      <c r="Z275" s="69" t="s">
        <v>49</v>
      </c>
      <c r="AA275" s="70" t="s">
        <v>49</v>
      </c>
      <c r="AE275" s="83"/>
      <c r="BB275" s="182" t="s">
        <v>91</v>
      </c>
      <c r="BL275" s="83">
        <f>IFERROR(W275*I275,"0")</f>
        <v>0</v>
      </c>
      <c r="BM275" s="83">
        <f>IFERROR(X275*I275,"0")</f>
        <v>0</v>
      </c>
      <c r="BN275" s="83">
        <f>IFERROR(W275/J275,"0")</f>
        <v>0</v>
      </c>
      <c r="BO275" s="83">
        <f>IFERROR(X275/J275,"0")</f>
        <v>0</v>
      </c>
    </row>
    <row r="276" spans="1:67" x14ac:dyDescent="0.2">
      <c r="A276" s="220"/>
      <c r="B276" s="220"/>
      <c r="C276" s="220"/>
      <c r="D276" s="220"/>
      <c r="E276" s="220"/>
      <c r="F276" s="220"/>
      <c r="G276" s="220"/>
      <c r="H276" s="220"/>
      <c r="I276" s="220"/>
      <c r="J276" s="220"/>
      <c r="K276" s="220"/>
      <c r="L276" s="220"/>
      <c r="M276" s="220"/>
      <c r="N276" s="221"/>
      <c r="O276" s="217" t="s">
        <v>43</v>
      </c>
      <c r="P276" s="218"/>
      <c r="Q276" s="218"/>
      <c r="R276" s="218"/>
      <c r="S276" s="218"/>
      <c r="T276" s="218"/>
      <c r="U276" s="219"/>
      <c r="V276" s="43" t="s">
        <v>42</v>
      </c>
      <c r="W276" s="44">
        <f>IFERROR(SUM(W274:W275),"0")</f>
        <v>0</v>
      </c>
      <c r="X276" s="44">
        <f>IFERROR(SUM(X274:X275),"0")</f>
        <v>0</v>
      </c>
      <c r="Y276" s="44">
        <f>IFERROR(IF(Y274="",0,Y274),"0")+IFERROR(IF(Y275="",0,Y275),"0")</f>
        <v>0</v>
      </c>
      <c r="Z276" s="68"/>
      <c r="AA276" s="68"/>
    </row>
    <row r="277" spans="1:67" x14ac:dyDescent="0.2">
      <c r="A277" s="220"/>
      <c r="B277" s="220"/>
      <c r="C277" s="220"/>
      <c r="D277" s="220"/>
      <c r="E277" s="220"/>
      <c r="F277" s="220"/>
      <c r="G277" s="220"/>
      <c r="H277" s="220"/>
      <c r="I277" s="220"/>
      <c r="J277" s="220"/>
      <c r="K277" s="220"/>
      <c r="L277" s="220"/>
      <c r="M277" s="220"/>
      <c r="N277" s="221"/>
      <c r="O277" s="217" t="s">
        <v>43</v>
      </c>
      <c r="P277" s="218"/>
      <c r="Q277" s="218"/>
      <c r="R277" s="218"/>
      <c r="S277" s="218"/>
      <c r="T277" s="218"/>
      <c r="U277" s="219"/>
      <c r="V277" s="43" t="s">
        <v>0</v>
      </c>
      <c r="W277" s="44">
        <f>IFERROR(SUMPRODUCT(W274:W275*H274:H275),"0")</f>
        <v>0</v>
      </c>
      <c r="X277" s="44">
        <f>IFERROR(SUMPRODUCT(X274:X275*H274:H275),"0")</f>
        <v>0</v>
      </c>
      <c r="Y277" s="43"/>
      <c r="Z277" s="68"/>
      <c r="AA277" s="68"/>
    </row>
    <row r="278" spans="1:67" ht="14.25" customHeight="1" x14ac:dyDescent="0.25">
      <c r="A278" s="248" t="s">
        <v>167</v>
      </c>
      <c r="B278" s="248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67"/>
      <c r="AA278" s="67"/>
    </row>
    <row r="279" spans="1:67" ht="27" customHeight="1" x14ac:dyDescent="0.25">
      <c r="A279" s="64" t="s">
        <v>347</v>
      </c>
      <c r="B279" s="64" t="s">
        <v>348</v>
      </c>
      <c r="C279" s="37">
        <v>4301136028</v>
      </c>
      <c r="D279" s="213">
        <v>4640242180304</v>
      </c>
      <c r="E279" s="213"/>
      <c r="F279" s="63">
        <v>2.7</v>
      </c>
      <c r="G279" s="38">
        <v>1</v>
      </c>
      <c r="H279" s="63">
        <v>2.7</v>
      </c>
      <c r="I279" s="63">
        <v>2.8906000000000001</v>
      </c>
      <c r="J279" s="38">
        <v>126</v>
      </c>
      <c r="K279" s="38" t="s">
        <v>92</v>
      </c>
      <c r="L279" s="39" t="s">
        <v>85</v>
      </c>
      <c r="M279" s="39"/>
      <c r="N279" s="38">
        <v>180</v>
      </c>
      <c r="O279" s="251" t="s">
        <v>349</v>
      </c>
      <c r="P279" s="215"/>
      <c r="Q279" s="215"/>
      <c r="R279" s="215"/>
      <c r="S279" s="216"/>
      <c r="T279" s="40" t="s">
        <v>49</v>
      </c>
      <c r="U279" s="40" t="s">
        <v>49</v>
      </c>
      <c r="V279" s="41" t="s">
        <v>42</v>
      </c>
      <c r="W279" s="59">
        <v>0</v>
      </c>
      <c r="X279" s="56">
        <f>IFERROR(IF(W279="","",W279),"")</f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3" t="s">
        <v>91</v>
      </c>
      <c r="BL279" s="83">
        <f>IFERROR(W279*I279,"0")</f>
        <v>0</v>
      </c>
      <c r="BM279" s="83">
        <f>IFERROR(X279*I279,"0")</f>
        <v>0</v>
      </c>
      <c r="BN279" s="83">
        <f>IFERROR(W279/J279,"0")</f>
        <v>0</v>
      </c>
      <c r="BO279" s="83">
        <f>IFERROR(X279/J279,"0")</f>
        <v>0</v>
      </c>
    </row>
    <row r="280" spans="1:67" ht="37.5" customHeight="1" x14ac:dyDescent="0.25">
      <c r="A280" s="64" t="s">
        <v>350</v>
      </c>
      <c r="B280" s="64" t="s">
        <v>351</v>
      </c>
      <c r="C280" s="37">
        <v>4301136027</v>
      </c>
      <c r="D280" s="213">
        <v>4640242180298</v>
      </c>
      <c r="E280" s="213"/>
      <c r="F280" s="63">
        <v>2.7</v>
      </c>
      <c r="G280" s="38">
        <v>1</v>
      </c>
      <c r="H280" s="63">
        <v>2.7</v>
      </c>
      <c r="I280" s="63">
        <v>2.8919999999999999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25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0" s="215"/>
      <c r="Q280" s="215"/>
      <c r="R280" s="215"/>
      <c r="S280" s="216"/>
      <c r="T280" s="40" t="s">
        <v>49</v>
      </c>
      <c r="U280" s="40" t="s">
        <v>49</v>
      </c>
      <c r="V280" s="41" t="s">
        <v>42</v>
      </c>
      <c r="W280" s="59">
        <v>0</v>
      </c>
      <c r="X280" s="56">
        <f>IFERROR(IF(W280="","",W280),"")</f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4" t="s">
        <v>91</v>
      </c>
      <c r="BL280" s="83">
        <f>IFERROR(W280*I280,"0")</f>
        <v>0</v>
      </c>
      <c r="BM280" s="83">
        <f>IFERROR(X280*I280,"0")</f>
        <v>0</v>
      </c>
      <c r="BN280" s="83">
        <f>IFERROR(W280/J280,"0")</f>
        <v>0</v>
      </c>
      <c r="BO280" s="83">
        <f>IFERROR(X280/J280,"0")</f>
        <v>0</v>
      </c>
    </row>
    <row r="281" spans="1:67" ht="27" customHeight="1" x14ac:dyDescent="0.25">
      <c r="A281" s="64" t="s">
        <v>352</v>
      </c>
      <c r="B281" s="64" t="s">
        <v>353</v>
      </c>
      <c r="C281" s="37">
        <v>4301136026</v>
      </c>
      <c r="D281" s="213">
        <v>4640242180236</v>
      </c>
      <c r="E281" s="213"/>
      <c r="F281" s="63">
        <v>5</v>
      </c>
      <c r="G281" s="38">
        <v>1</v>
      </c>
      <c r="H281" s="63">
        <v>5</v>
      </c>
      <c r="I281" s="63">
        <v>5.2350000000000003</v>
      </c>
      <c r="J281" s="38">
        <v>84</v>
      </c>
      <c r="K281" s="38" t="s">
        <v>86</v>
      </c>
      <c r="L281" s="39" t="s">
        <v>85</v>
      </c>
      <c r="M281" s="39"/>
      <c r="N281" s="38">
        <v>180</v>
      </c>
      <c r="O281" s="246" t="s">
        <v>354</v>
      </c>
      <c r="P281" s="215"/>
      <c r="Q281" s="215"/>
      <c r="R281" s="215"/>
      <c r="S281" s="216"/>
      <c r="T281" s="40" t="s">
        <v>49</v>
      </c>
      <c r="U281" s="40" t="s">
        <v>49</v>
      </c>
      <c r="V281" s="41" t="s">
        <v>42</v>
      </c>
      <c r="W281" s="59">
        <v>0</v>
      </c>
      <c r="X281" s="56">
        <f>IFERROR(IF(W281="","",W281),"")</f>
        <v>0</v>
      </c>
      <c r="Y281" s="42">
        <f>IFERROR(IF(W281="","",W281*0.0155),"")</f>
        <v>0</v>
      </c>
      <c r="Z281" s="69" t="s">
        <v>49</v>
      </c>
      <c r="AA281" s="70" t="s">
        <v>49</v>
      </c>
      <c r="AE281" s="83"/>
      <c r="BB281" s="185" t="s">
        <v>91</v>
      </c>
      <c r="BL281" s="83">
        <f>IFERROR(W281*I281,"0")</f>
        <v>0</v>
      </c>
      <c r="BM281" s="83">
        <f>IFERROR(X281*I281,"0")</f>
        <v>0</v>
      </c>
      <c r="BN281" s="83">
        <f>IFERROR(W281/J281,"0")</f>
        <v>0</v>
      </c>
      <c r="BO281" s="83">
        <f>IFERROR(X281/J281,"0")</f>
        <v>0</v>
      </c>
    </row>
    <row r="282" spans="1:67" ht="27" customHeight="1" x14ac:dyDescent="0.25">
      <c r="A282" s="64" t="s">
        <v>355</v>
      </c>
      <c r="B282" s="64" t="s">
        <v>356</v>
      </c>
      <c r="C282" s="37">
        <v>4301136029</v>
      </c>
      <c r="D282" s="213">
        <v>4640242180410</v>
      </c>
      <c r="E282" s="213"/>
      <c r="F282" s="63">
        <v>2.2400000000000002</v>
      </c>
      <c r="G282" s="38">
        <v>1</v>
      </c>
      <c r="H282" s="63">
        <v>2.2400000000000002</v>
      </c>
      <c r="I282" s="63">
        <v>2.4319999999999999</v>
      </c>
      <c r="J282" s="38">
        <v>126</v>
      </c>
      <c r="K282" s="38" t="s">
        <v>92</v>
      </c>
      <c r="L282" s="39" t="s">
        <v>85</v>
      </c>
      <c r="M282" s="39"/>
      <c r="N282" s="38">
        <v>180</v>
      </c>
      <c r="O282" s="24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2" s="215"/>
      <c r="Q282" s="215"/>
      <c r="R282" s="215"/>
      <c r="S282" s="216"/>
      <c r="T282" s="40" t="s">
        <v>49</v>
      </c>
      <c r="U282" s="40" t="s">
        <v>49</v>
      </c>
      <c r="V282" s="41" t="s">
        <v>42</v>
      </c>
      <c r="W282" s="59">
        <v>0</v>
      </c>
      <c r="X282" s="56">
        <f>IFERROR(IF(W282="","",W282),"")</f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6" t="s">
        <v>91</v>
      </c>
      <c r="BL282" s="83">
        <f>IFERROR(W282*I282,"0")</f>
        <v>0</v>
      </c>
      <c r="BM282" s="83">
        <f>IFERROR(X282*I282,"0")</f>
        <v>0</v>
      </c>
      <c r="BN282" s="83">
        <f>IFERROR(W282/J282,"0")</f>
        <v>0</v>
      </c>
      <c r="BO282" s="83">
        <f>IFERROR(X282/J282,"0")</f>
        <v>0</v>
      </c>
    </row>
    <row r="283" spans="1:67" x14ac:dyDescent="0.2">
      <c r="A283" s="220"/>
      <c r="B283" s="220"/>
      <c r="C283" s="220"/>
      <c r="D283" s="220"/>
      <c r="E283" s="220"/>
      <c r="F283" s="220"/>
      <c r="G283" s="220"/>
      <c r="H283" s="220"/>
      <c r="I283" s="220"/>
      <c r="J283" s="220"/>
      <c r="K283" s="220"/>
      <c r="L283" s="220"/>
      <c r="M283" s="220"/>
      <c r="N283" s="221"/>
      <c r="O283" s="217" t="s">
        <v>43</v>
      </c>
      <c r="P283" s="218"/>
      <c r="Q283" s="218"/>
      <c r="R283" s="218"/>
      <c r="S283" s="218"/>
      <c r="T283" s="218"/>
      <c r="U283" s="219"/>
      <c r="V283" s="43" t="s">
        <v>42</v>
      </c>
      <c r="W283" s="44">
        <f>IFERROR(SUM(W279:W282),"0")</f>
        <v>0</v>
      </c>
      <c r="X283" s="44">
        <f>IFERROR(SUM(X279:X282),"0")</f>
        <v>0</v>
      </c>
      <c r="Y283" s="44">
        <f>IFERROR(IF(Y279="",0,Y279),"0")+IFERROR(IF(Y280="",0,Y280),"0")+IFERROR(IF(Y281="",0,Y281),"0")+IFERROR(IF(Y282="",0,Y282),"0")</f>
        <v>0</v>
      </c>
      <c r="Z283" s="68"/>
      <c r="AA283" s="68"/>
    </row>
    <row r="284" spans="1:67" x14ac:dyDescent="0.2">
      <c r="A284" s="220"/>
      <c r="B284" s="220"/>
      <c r="C284" s="220"/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21"/>
      <c r="O284" s="217" t="s">
        <v>43</v>
      </c>
      <c r="P284" s="218"/>
      <c r="Q284" s="218"/>
      <c r="R284" s="218"/>
      <c r="S284" s="218"/>
      <c r="T284" s="218"/>
      <c r="U284" s="219"/>
      <c r="V284" s="43" t="s">
        <v>0</v>
      </c>
      <c r="W284" s="44">
        <f>IFERROR(SUMPRODUCT(W279:W282*H279:H282),"0")</f>
        <v>0</v>
      </c>
      <c r="X284" s="44">
        <f>IFERROR(SUMPRODUCT(X279:X282*H279:H282),"0")</f>
        <v>0</v>
      </c>
      <c r="Y284" s="43"/>
      <c r="Z284" s="68"/>
      <c r="AA284" s="68"/>
    </row>
    <row r="285" spans="1:67" ht="14.25" customHeight="1" x14ac:dyDescent="0.25">
      <c r="A285" s="248" t="s">
        <v>144</v>
      </c>
      <c r="B285" s="248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67"/>
      <c r="AA285" s="67"/>
    </row>
    <row r="286" spans="1:67" ht="27" customHeight="1" x14ac:dyDescent="0.25">
      <c r="A286" s="64" t="s">
        <v>357</v>
      </c>
      <c r="B286" s="64" t="s">
        <v>358</v>
      </c>
      <c r="C286" s="37">
        <v>4301135191</v>
      </c>
      <c r="D286" s="213">
        <v>4640242180373</v>
      </c>
      <c r="E286" s="213"/>
      <c r="F286" s="63">
        <v>3</v>
      </c>
      <c r="G286" s="38">
        <v>1</v>
      </c>
      <c r="H286" s="63">
        <v>3</v>
      </c>
      <c r="I286" s="63">
        <v>3.1920000000000002</v>
      </c>
      <c r="J286" s="38">
        <v>126</v>
      </c>
      <c r="K286" s="38" t="s">
        <v>92</v>
      </c>
      <c r="L286" s="39" t="s">
        <v>85</v>
      </c>
      <c r="M286" s="39"/>
      <c r="N286" s="38">
        <v>180</v>
      </c>
      <c r="O286" s="249" t="s">
        <v>359</v>
      </c>
      <c r="P286" s="215"/>
      <c r="Q286" s="215"/>
      <c r="R286" s="215"/>
      <c r="S286" s="216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ref="X286:X307" si="24">IFERROR(IF(W286="","",W286),"")</f>
        <v>0</v>
      </c>
      <c r="Y286" s="42">
        <f t="shared" ref="Y286:Y291" si="25">IFERROR(IF(W286="","",W286*0.00936),"")</f>
        <v>0</v>
      </c>
      <c r="Z286" s="69" t="s">
        <v>49</v>
      </c>
      <c r="AA286" s="70" t="s">
        <v>49</v>
      </c>
      <c r="AE286" s="83"/>
      <c r="BB286" s="187" t="s">
        <v>91</v>
      </c>
      <c r="BL286" s="83">
        <f t="shared" ref="BL286:BL307" si="26">IFERROR(W286*I286,"0")</f>
        <v>0</v>
      </c>
      <c r="BM286" s="83">
        <f t="shared" ref="BM286:BM307" si="27">IFERROR(X286*I286,"0")</f>
        <v>0</v>
      </c>
      <c r="BN286" s="83">
        <f t="shared" ref="BN286:BN307" si="28">IFERROR(W286/J286,"0")</f>
        <v>0</v>
      </c>
      <c r="BO286" s="83">
        <f t="shared" ref="BO286:BO307" si="29">IFERROR(X286/J286,"0")</f>
        <v>0</v>
      </c>
    </row>
    <row r="287" spans="1:67" ht="27" customHeight="1" x14ac:dyDescent="0.25">
      <c r="A287" s="64" t="s">
        <v>360</v>
      </c>
      <c r="B287" s="64" t="s">
        <v>361</v>
      </c>
      <c r="C287" s="37">
        <v>4301135195</v>
      </c>
      <c r="D287" s="213">
        <v>4640242180366</v>
      </c>
      <c r="E287" s="213"/>
      <c r="F287" s="63">
        <v>3.7</v>
      </c>
      <c r="G287" s="38">
        <v>1</v>
      </c>
      <c r="H287" s="63">
        <v>3.7</v>
      </c>
      <c r="I287" s="63">
        <v>3.8919999999999999</v>
      </c>
      <c r="J287" s="38">
        <v>126</v>
      </c>
      <c r="K287" s="38" t="s">
        <v>92</v>
      </c>
      <c r="L287" s="39" t="s">
        <v>85</v>
      </c>
      <c r="M287" s="39"/>
      <c r="N287" s="38">
        <v>180</v>
      </c>
      <c r="O287" s="241" t="s">
        <v>362</v>
      </c>
      <c r="P287" s="215"/>
      <c r="Q287" s="215"/>
      <c r="R287" s="215"/>
      <c r="S287" s="216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25"/>
        <v>0</v>
      </c>
      <c r="Z287" s="69" t="s">
        <v>49</v>
      </c>
      <c r="AA287" s="70" t="s">
        <v>49</v>
      </c>
      <c r="AE287" s="83"/>
      <c r="BB287" s="188" t="s">
        <v>91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363</v>
      </c>
      <c r="B288" s="64" t="s">
        <v>364</v>
      </c>
      <c r="C288" s="37">
        <v>4301135188</v>
      </c>
      <c r="D288" s="213">
        <v>4640242180335</v>
      </c>
      <c r="E288" s="213"/>
      <c r="F288" s="63">
        <v>3.7</v>
      </c>
      <c r="G288" s="38">
        <v>1</v>
      </c>
      <c r="H288" s="63">
        <v>3.7</v>
      </c>
      <c r="I288" s="63">
        <v>3.8919999999999999</v>
      </c>
      <c r="J288" s="38">
        <v>126</v>
      </c>
      <c r="K288" s="38" t="s">
        <v>92</v>
      </c>
      <c r="L288" s="39" t="s">
        <v>85</v>
      </c>
      <c r="M288" s="39"/>
      <c r="N288" s="38">
        <v>180</v>
      </c>
      <c r="O288" s="242" t="s">
        <v>365</v>
      </c>
      <c r="P288" s="215"/>
      <c r="Q288" s="215"/>
      <c r="R288" s="215"/>
      <c r="S288" s="216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25"/>
        <v>0</v>
      </c>
      <c r="Z288" s="69" t="s">
        <v>49</v>
      </c>
      <c r="AA288" s="70" t="s">
        <v>49</v>
      </c>
      <c r="AE288" s="83"/>
      <c r="BB288" s="189" t="s">
        <v>91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37.5" customHeight="1" x14ac:dyDescent="0.25">
      <c r="A289" s="64" t="s">
        <v>366</v>
      </c>
      <c r="B289" s="64" t="s">
        <v>367</v>
      </c>
      <c r="C289" s="37">
        <v>4301135189</v>
      </c>
      <c r="D289" s="213">
        <v>4640242180342</v>
      </c>
      <c r="E289" s="213"/>
      <c r="F289" s="63">
        <v>3.7</v>
      </c>
      <c r="G289" s="38">
        <v>1</v>
      </c>
      <c r="H289" s="63">
        <v>3.7</v>
      </c>
      <c r="I289" s="63">
        <v>3.8919999999999999</v>
      </c>
      <c r="J289" s="38">
        <v>126</v>
      </c>
      <c r="K289" s="38" t="s">
        <v>92</v>
      </c>
      <c r="L289" s="39" t="s">
        <v>85</v>
      </c>
      <c r="M289" s="39"/>
      <c r="N289" s="38">
        <v>180</v>
      </c>
      <c r="O289" s="24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9" s="215"/>
      <c r="Q289" s="215"/>
      <c r="R289" s="215"/>
      <c r="S289" s="216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25"/>
        <v>0</v>
      </c>
      <c r="Z289" s="69" t="s">
        <v>49</v>
      </c>
      <c r="AA289" s="70" t="s">
        <v>49</v>
      </c>
      <c r="AE289" s="83"/>
      <c r="BB289" s="190" t="s">
        <v>91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37.5" customHeight="1" x14ac:dyDescent="0.25">
      <c r="A290" s="64" t="s">
        <v>368</v>
      </c>
      <c r="B290" s="64" t="s">
        <v>369</v>
      </c>
      <c r="C290" s="37">
        <v>4301135190</v>
      </c>
      <c r="D290" s="213">
        <v>4640242180359</v>
      </c>
      <c r="E290" s="213"/>
      <c r="F290" s="63">
        <v>3.7</v>
      </c>
      <c r="G290" s="38">
        <v>1</v>
      </c>
      <c r="H290" s="63">
        <v>3.7</v>
      </c>
      <c r="I290" s="63">
        <v>3.8919999999999999</v>
      </c>
      <c r="J290" s="38">
        <v>126</v>
      </c>
      <c r="K290" s="38" t="s">
        <v>92</v>
      </c>
      <c r="L290" s="39" t="s">
        <v>85</v>
      </c>
      <c r="M290" s="39"/>
      <c r="N290" s="38">
        <v>180</v>
      </c>
      <c r="O290" s="244" t="s">
        <v>370</v>
      </c>
      <c r="P290" s="215"/>
      <c r="Q290" s="215"/>
      <c r="R290" s="215"/>
      <c r="S290" s="216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25"/>
        <v>0</v>
      </c>
      <c r="Z290" s="69" t="s">
        <v>49</v>
      </c>
      <c r="AA290" s="70" t="s">
        <v>49</v>
      </c>
      <c r="AE290" s="83"/>
      <c r="BB290" s="191" t="s">
        <v>91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37.5" customHeight="1" x14ac:dyDescent="0.25">
      <c r="A291" s="64" t="s">
        <v>371</v>
      </c>
      <c r="B291" s="64" t="s">
        <v>372</v>
      </c>
      <c r="C291" s="37">
        <v>4301135187</v>
      </c>
      <c r="D291" s="213">
        <v>4640242180328</v>
      </c>
      <c r="E291" s="213"/>
      <c r="F291" s="63">
        <v>3.5</v>
      </c>
      <c r="G291" s="38">
        <v>1</v>
      </c>
      <c r="H291" s="63">
        <v>3.5</v>
      </c>
      <c r="I291" s="63">
        <v>3.6920000000000002</v>
      </c>
      <c r="J291" s="38">
        <v>126</v>
      </c>
      <c r="K291" s="38" t="s">
        <v>92</v>
      </c>
      <c r="L291" s="39" t="s">
        <v>85</v>
      </c>
      <c r="M291" s="39"/>
      <c r="N291" s="38">
        <v>180</v>
      </c>
      <c r="O291" s="245" t="s">
        <v>373</v>
      </c>
      <c r="P291" s="215"/>
      <c r="Q291" s="215"/>
      <c r="R291" s="215"/>
      <c r="S291" s="216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 t="shared" si="25"/>
        <v>0</v>
      </c>
      <c r="Z291" s="69" t="s">
        <v>49</v>
      </c>
      <c r="AA291" s="70" t="s">
        <v>49</v>
      </c>
      <c r="AE291" s="83"/>
      <c r="BB291" s="192" t="s">
        <v>91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374</v>
      </c>
      <c r="B292" s="64" t="s">
        <v>375</v>
      </c>
      <c r="C292" s="37">
        <v>4301135186</v>
      </c>
      <c r="D292" s="213">
        <v>4640242180311</v>
      </c>
      <c r="E292" s="213"/>
      <c r="F292" s="63">
        <v>5.5</v>
      </c>
      <c r="G292" s="38">
        <v>1</v>
      </c>
      <c r="H292" s="63">
        <v>5.5</v>
      </c>
      <c r="I292" s="63">
        <v>5.7350000000000003</v>
      </c>
      <c r="J292" s="38">
        <v>84</v>
      </c>
      <c r="K292" s="38" t="s">
        <v>86</v>
      </c>
      <c r="L292" s="39" t="s">
        <v>85</v>
      </c>
      <c r="M292" s="39"/>
      <c r="N292" s="38">
        <v>180</v>
      </c>
      <c r="O292" s="236" t="s">
        <v>376</v>
      </c>
      <c r="P292" s="215"/>
      <c r="Q292" s="215"/>
      <c r="R292" s="215"/>
      <c r="S292" s="216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3" t="s">
        <v>91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377</v>
      </c>
      <c r="B293" s="64" t="s">
        <v>378</v>
      </c>
      <c r="C293" s="37">
        <v>4301135194</v>
      </c>
      <c r="D293" s="213">
        <v>4640242180380</v>
      </c>
      <c r="E293" s="213"/>
      <c r="F293" s="63">
        <v>1.8</v>
      </c>
      <c r="G293" s="38">
        <v>1</v>
      </c>
      <c r="H293" s="63">
        <v>1.8</v>
      </c>
      <c r="I293" s="63">
        <v>1.9119999999999999</v>
      </c>
      <c r="J293" s="38">
        <v>234</v>
      </c>
      <c r="K293" s="38" t="s">
        <v>140</v>
      </c>
      <c r="L293" s="39" t="s">
        <v>85</v>
      </c>
      <c r="M293" s="39"/>
      <c r="N293" s="38">
        <v>180</v>
      </c>
      <c r="O293" s="237" t="s">
        <v>379</v>
      </c>
      <c r="P293" s="215"/>
      <c r="Q293" s="215"/>
      <c r="R293" s="215"/>
      <c r="S293" s="216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IFERROR(IF(W293="","",W293*0.00502),"")</f>
        <v>0</v>
      </c>
      <c r="Z293" s="69" t="s">
        <v>49</v>
      </c>
      <c r="AA293" s="70" t="s">
        <v>49</v>
      </c>
      <c r="AE293" s="83"/>
      <c r="BB293" s="194" t="s">
        <v>91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380</v>
      </c>
      <c r="B294" s="64" t="s">
        <v>381</v>
      </c>
      <c r="C294" s="37">
        <v>4301135192</v>
      </c>
      <c r="D294" s="213">
        <v>4640242180380</v>
      </c>
      <c r="E294" s="213"/>
      <c r="F294" s="63">
        <v>3.7</v>
      </c>
      <c r="G294" s="38">
        <v>1</v>
      </c>
      <c r="H294" s="63">
        <v>3.7</v>
      </c>
      <c r="I294" s="63">
        <v>3.8919999999999999</v>
      </c>
      <c r="J294" s="38">
        <v>126</v>
      </c>
      <c r="K294" s="38" t="s">
        <v>92</v>
      </c>
      <c r="L294" s="39" t="s">
        <v>85</v>
      </c>
      <c r="M294" s="39"/>
      <c r="N294" s="38">
        <v>180</v>
      </c>
      <c r="O294" s="238" t="s">
        <v>382</v>
      </c>
      <c r="P294" s="215"/>
      <c r="Q294" s="215"/>
      <c r="R294" s="215"/>
      <c r="S294" s="216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IFERROR(IF(W294="","",W294*0.00936),"")</f>
        <v>0</v>
      </c>
      <c r="Z294" s="69" t="s">
        <v>49</v>
      </c>
      <c r="AA294" s="70" t="s">
        <v>49</v>
      </c>
      <c r="AE294" s="83"/>
      <c r="BB294" s="195" t="s">
        <v>91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383</v>
      </c>
      <c r="B295" s="64" t="s">
        <v>384</v>
      </c>
      <c r="C295" s="37">
        <v>4301135193</v>
      </c>
      <c r="D295" s="213">
        <v>4640242180403</v>
      </c>
      <c r="E295" s="213"/>
      <c r="F295" s="63">
        <v>3</v>
      </c>
      <c r="G295" s="38">
        <v>1</v>
      </c>
      <c r="H295" s="63">
        <v>3</v>
      </c>
      <c r="I295" s="63">
        <v>3.1920000000000002</v>
      </c>
      <c r="J295" s="38">
        <v>126</v>
      </c>
      <c r="K295" s="38" t="s">
        <v>92</v>
      </c>
      <c r="L295" s="39" t="s">
        <v>85</v>
      </c>
      <c r="M295" s="39"/>
      <c r="N295" s="38">
        <v>180</v>
      </c>
      <c r="O295" s="239" t="s">
        <v>385</v>
      </c>
      <c r="P295" s="215"/>
      <c r="Q295" s="215"/>
      <c r="R295" s="215"/>
      <c r="S295" s="216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IFERROR(IF(W295="","",W295*0.00936),"")</f>
        <v>0</v>
      </c>
      <c r="Z295" s="69" t="s">
        <v>49</v>
      </c>
      <c r="AA295" s="70" t="s">
        <v>49</v>
      </c>
      <c r="AE295" s="83"/>
      <c r="BB295" s="196" t="s">
        <v>91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386</v>
      </c>
      <c r="B296" s="64" t="s">
        <v>387</v>
      </c>
      <c r="C296" s="37">
        <v>4301135304</v>
      </c>
      <c r="D296" s="213">
        <v>4640242181240</v>
      </c>
      <c r="E296" s="213"/>
      <c r="F296" s="63">
        <v>0.3</v>
      </c>
      <c r="G296" s="38">
        <v>9</v>
      </c>
      <c r="H296" s="63">
        <v>2.7</v>
      </c>
      <c r="I296" s="63">
        <v>2.8</v>
      </c>
      <c r="J296" s="38">
        <v>234</v>
      </c>
      <c r="K296" s="38" t="s">
        <v>140</v>
      </c>
      <c r="L296" s="39" t="s">
        <v>85</v>
      </c>
      <c r="M296" s="39"/>
      <c r="N296" s="38">
        <v>180</v>
      </c>
      <c r="O296" s="240" t="s">
        <v>388</v>
      </c>
      <c r="P296" s="215"/>
      <c r="Q296" s="215"/>
      <c r="R296" s="215"/>
      <c r="S296" s="216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 t="shared" ref="Y296:Y302" si="30">IFERROR(IF(W296="","",W296*0.00502),"")</f>
        <v>0</v>
      </c>
      <c r="Z296" s="69" t="s">
        <v>49</v>
      </c>
      <c r="AA296" s="70" t="s">
        <v>49</v>
      </c>
      <c r="AE296" s="83"/>
      <c r="BB296" s="197" t="s">
        <v>91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389</v>
      </c>
      <c r="B297" s="64" t="s">
        <v>390</v>
      </c>
      <c r="C297" s="37">
        <v>4301135310</v>
      </c>
      <c r="D297" s="213">
        <v>4640242181318</v>
      </c>
      <c r="E297" s="213"/>
      <c r="F297" s="63">
        <v>0.3</v>
      </c>
      <c r="G297" s="38">
        <v>9</v>
      </c>
      <c r="H297" s="63">
        <v>2.7</v>
      </c>
      <c r="I297" s="63">
        <v>2.9079999999999999</v>
      </c>
      <c r="J297" s="38">
        <v>234</v>
      </c>
      <c r="K297" s="38" t="s">
        <v>140</v>
      </c>
      <c r="L297" s="39" t="s">
        <v>85</v>
      </c>
      <c r="M297" s="39"/>
      <c r="N297" s="38">
        <v>180</v>
      </c>
      <c r="O297" s="231" t="s">
        <v>391</v>
      </c>
      <c r="P297" s="215"/>
      <c r="Q297" s="215"/>
      <c r="R297" s="215"/>
      <c r="S297" s="216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 t="shared" si="30"/>
        <v>0</v>
      </c>
      <c r="Z297" s="69" t="s">
        <v>49</v>
      </c>
      <c r="AA297" s="70" t="s">
        <v>49</v>
      </c>
      <c r="AE297" s="83"/>
      <c r="BB297" s="198" t="s">
        <v>91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392</v>
      </c>
      <c r="B298" s="64" t="s">
        <v>393</v>
      </c>
      <c r="C298" s="37">
        <v>4301135306</v>
      </c>
      <c r="D298" s="213">
        <v>4640242181578</v>
      </c>
      <c r="E298" s="213"/>
      <c r="F298" s="63">
        <v>0.3</v>
      </c>
      <c r="G298" s="38">
        <v>9</v>
      </c>
      <c r="H298" s="63">
        <v>2.7</v>
      </c>
      <c r="I298" s="63">
        <v>2.8450000000000002</v>
      </c>
      <c r="J298" s="38">
        <v>234</v>
      </c>
      <c r="K298" s="38" t="s">
        <v>140</v>
      </c>
      <c r="L298" s="39" t="s">
        <v>85</v>
      </c>
      <c r="M298" s="39"/>
      <c r="N298" s="38">
        <v>180</v>
      </c>
      <c r="O298" s="232" t="s">
        <v>394</v>
      </c>
      <c r="P298" s="215"/>
      <c r="Q298" s="215"/>
      <c r="R298" s="215"/>
      <c r="S298" s="216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 t="shared" si="30"/>
        <v>0</v>
      </c>
      <c r="Z298" s="69" t="s">
        <v>49</v>
      </c>
      <c r="AA298" s="70" t="s">
        <v>49</v>
      </c>
      <c r="AE298" s="83"/>
      <c r="BB298" s="199" t="s">
        <v>91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395</v>
      </c>
      <c r="B299" s="64" t="s">
        <v>396</v>
      </c>
      <c r="C299" s="37">
        <v>4301135305</v>
      </c>
      <c r="D299" s="213">
        <v>4640242181394</v>
      </c>
      <c r="E299" s="213"/>
      <c r="F299" s="63">
        <v>0.3</v>
      </c>
      <c r="G299" s="38">
        <v>9</v>
      </c>
      <c r="H299" s="63">
        <v>2.7</v>
      </c>
      <c r="I299" s="63">
        <v>2.8450000000000002</v>
      </c>
      <c r="J299" s="38">
        <v>234</v>
      </c>
      <c r="K299" s="38" t="s">
        <v>140</v>
      </c>
      <c r="L299" s="39" t="s">
        <v>85</v>
      </c>
      <c r="M299" s="39"/>
      <c r="N299" s="38">
        <v>180</v>
      </c>
      <c r="O299" s="233" t="s">
        <v>397</v>
      </c>
      <c r="P299" s="215"/>
      <c r="Q299" s="215"/>
      <c r="R299" s="215"/>
      <c r="S299" s="216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 t="shared" si="30"/>
        <v>0</v>
      </c>
      <c r="Z299" s="69" t="s">
        <v>49</v>
      </c>
      <c r="AA299" s="70" t="s">
        <v>49</v>
      </c>
      <c r="AE299" s="83"/>
      <c r="BB299" s="200" t="s">
        <v>91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ht="27" customHeight="1" x14ac:dyDescent="0.25">
      <c r="A300" s="64" t="s">
        <v>398</v>
      </c>
      <c r="B300" s="64" t="s">
        <v>399</v>
      </c>
      <c r="C300" s="37">
        <v>4301135309</v>
      </c>
      <c r="D300" s="213">
        <v>4640242181332</v>
      </c>
      <c r="E300" s="213"/>
      <c r="F300" s="63">
        <v>0.3</v>
      </c>
      <c r="G300" s="38">
        <v>9</v>
      </c>
      <c r="H300" s="63">
        <v>2.7</v>
      </c>
      <c r="I300" s="63">
        <v>2.9079999999999999</v>
      </c>
      <c r="J300" s="38">
        <v>234</v>
      </c>
      <c r="K300" s="38" t="s">
        <v>140</v>
      </c>
      <c r="L300" s="39" t="s">
        <v>85</v>
      </c>
      <c r="M300" s="39"/>
      <c r="N300" s="38">
        <v>180</v>
      </c>
      <c r="O300" s="234" t="s">
        <v>400</v>
      </c>
      <c r="P300" s="215"/>
      <c r="Q300" s="215"/>
      <c r="R300" s="215"/>
      <c r="S300" s="216"/>
      <c r="T300" s="40" t="s">
        <v>49</v>
      </c>
      <c r="U300" s="40" t="s">
        <v>49</v>
      </c>
      <c r="V300" s="41" t="s">
        <v>42</v>
      </c>
      <c r="W300" s="59">
        <v>0</v>
      </c>
      <c r="X300" s="56">
        <f t="shared" si="24"/>
        <v>0</v>
      </c>
      <c r="Y300" s="42">
        <f t="shared" si="30"/>
        <v>0</v>
      </c>
      <c r="Z300" s="69" t="s">
        <v>49</v>
      </c>
      <c r="AA300" s="70" t="s">
        <v>49</v>
      </c>
      <c r="AE300" s="83"/>
      <c r="BB300" s="201" t="s">
        <v>91</v>
      </c>
      <c r="BL300" s="83">
        <f t="shared" si="26"/>
        <v>0</v>
      </c>
      <c r="BM300" s="83">
        <f t="shared" si="27"/>
        <v>0</v>
      </c>
      <c r="BN300" s="83">
        <f t="shared" si="28"/>
        <v>0</v>
      </c>
      <c r="BO300" s="83">
        <f t="shared" si="29"/>
        <v>0</v>
      </c>
    </row>
    <row r="301" spans="1:67" ht="27" customHeight="1" x14ac:dyDescent="0.25">
      <c r="A301" s="64" t="s">
        <v>401</v>
      </c>
      <c r="B301" s="64" t="s">
        <v>402</v>
      </c>
      <c r="C301" s="37">
        <v>4301135308</v>
      </c>
      <c r="D301" s="213">
        <v>4640242181349</v>
      </c>
      <c r="E301" s="213"/>
      <c r="F301" s="63">
        <v>0.3</v>
      </c>
      <c r="G301" s="38">
        <v>9</v>
      </c>
      <c r="H301" s="63">
        <v>2.7</v>
      </c>
      <c r="I301" s="63">
        <v>2.9079999999999999</v>
      </c>
      <c r="J301" s="38">
        <v>234</v>
      </c>
      <c r="K301" s="38" t="s">
        <v>140</v>
      </c>
      <c r="L301" s="39" t="s">
        <v>85</v>
      </c>
      <c r="M301" s="39"/>
      <c r="N301" s="38">
        <v>180</v>
      </c>
      <c r="O301" s="235" t="s">
        <v>403</v>
      </c>
      <c r="P301" s="215"/>
      <c r="Q301" s="215"/>
      <c r="R301" s="215"/>
      <c r="S301" s="216"/>
      <c r="T301" s="40" t="s">
        <v>49</v>
      </c>
      <c r="U301" s="40" t="s">
        <v>49</v>
      </c>
      <c r="V301" s="41" t="s">
        <v>42</v>
      </c>
      <c r="W301" s="59">
        <v>0</v>
      </c>
      <c r="X301" s="56">
        <f t="shared" si="24"/>
        <v>0</v>
      </c>
      <c r="Y301" s="42">
        <f t="shared" si="30"/>
        <v>0</v>
      </c>
      <c r="Z301" s="69" t="s">
        <v>49</v>
      </c>
      <c r="AA301" s="70" t="s">
        <v>49</v>
      </c>
      <c r="AE301" s="83"/>
      <c r="BB301" s="202" t="s">
        <v>91</v>
      </c>
      <c r="BL301" s="83">
        <f t="shared" si="26"/>
        <v>0</v>
      </c>
      <c r="BM301" s="83">
        <f t="shared" si="27"/>
        <v>0</v>
      </c>
      <c r="BN301" s="83">
        <f t="shared" si="28"/>
        <v>0</v>
      </c>
      <c r="BO301" s="83">
        <f t="shared" si="29"/>
        <v>0</v>
      </c>
    </row>
    <row r="302" spans="1:67" ht="27" customHeight="1" x14ac:dyDescent="0.25">
      <c r="A302" s="64" t="s">
        <v>404</v>
      </c>
      <c r="B302" s="64" t="s">
        <v>405</v>
      </c>
      <c r="C302" s="37">
        <v>4301135307</v>
      </c>
      <c r="D302" s="213">
        <v>4640242181370</v>
      </c>
      <c r="E302" s="213"/>
      <c r="F302" s="63">
        <v>0.3</v>
      </c>
      <c r="G302" s="38">
        <v>9</v>
      </c>
      <c r="H302" s="63">
        <v>2.7</v>
      </c>
      <c r="I302" s="63">
        <v>2.9079999999999999</v>
      </c>
      <c r="J302" s="38">
        <v>234</v>
      </c>
      <c r="K302" s="38" t="s">
        <v>140</v>
      </c>
      <c r="L302" s="39" t="s">
        <v>85</v>
      </c>
      <c r="M302" s="39"/>
      <c r="N302" s="38">
        <v>180</v>
      </c>
      <c r="O302" s="226" t="s">
        <v>406</v>
      </c>
      <c r="P302" s="215"/>
      <c r="Q302" s="215"/>
      <c r="R302" s="215"/>
      <c r="S302" s="216"/>
      <c r="T302" s="40" t="s">
        <v>49</v>
      </c>
      <c r="U302" s="40" t="s">
        <v>49</v>
      </c>
      <c r="V302" s="41" t="s">
        <v>42</v>
      </c>
      <c r="W302" s="59">
        <v>0</v>
      </c>
      <c r="X302" s="56">
        <f t="shared" si="24"/>
        <v>0</v>
      </c>
      <c r="Y302" s="42">
        <f t="shared" si="30"/>
        <v>0</v>
      </c>
      <c r="Z302" s="69" t="s">
        <v>49</v>
      </c>
      <c r="AA302" s="70" t="s">
        <v>49</v>
      </c>
      <c r="AE302" s="83"/>
      <c r="BB302" s="203" t="s">
        <v>91</v>
      </c>
      <c r="BL302" s="83">
        <f t="shared" si="26"/>
        <v>0</v>
      </c>
      <c r="BM302" s="83">
        <f t="shared" si="27"/>
        <v>0</v>
      </c>
      <c r="BN302" s="83">
        <f t="shared" si="28"/>
        <v>0</v>
      </c>
      <c r="BO302" s="83">
        <f t="shared" si="29"/>
        <v>0</v>
      </c>
    </row>
    <row r="303" spans="1:67" ht="27" customHeight="1" x14ac:dyDescent="0.25">
      <c r="A303" s="64" t="s">
        <v>407</v>
      </c>
      <c r="B303" s="64" t="s">
        <v>408</v>
      </c>
      <c r="C303" s="37">
        <v>4301135318</v>
      </c>
      <c r="D303" s="213">
        <v>4607111037480</v>
      </c>
      <c r="E303" s="213"/>
      <c r="F303" s="63">
        <v>1</v>
      </c>
      <c r="G303" s="38">
        <v>4</v>
      </c>
      <c r="H303" s="63">
        <v>4</v>
      </c>
      <c r="I303" s="63">
        <v>4.2724000000000002</v>
      </c>
      <c r="J303" s="38">
        <v>84</v>
      </c>
      <c r="K303" s="38" t="s">
        <v>86</v>
      </c>
      <c r="L303" s="39" t="s">
        <v>85</v>
      </c>
      <c r="M303" s="39"/>
      <c r="N303" s="38">
        <v>180</v>
      </c>
      <c r="O303" s="227" t="s">
        <v>409</v>
      </c>
      <c r="P303" s="215"/>
      <c r="Q303" s="215"/>
      <c r="R303" s="215"/>
      <c r="S303" s="216"/>
      <c r="T303" s="40" t="s">
        <v>49</v>
      </c>
      <c r="U303" s="40" t="s">
        <v>49</v>
      </c>
      <c r="V303" s="41" t="s">
        <v>42</v>
      </c>
      <c r="W303" s="59">
        <v>0</v>
      </c>
      <c r="X303" s="56">
        <f t="shared" si="24"/>
        <v>0</v>
      </c>
      <c r="Y303" s="42">
        <f>IFERROR(IF(W303="","",W303*0.0155),"")</f>
        <v>0</v>
      </c>
      <c r="Z303" s="69" t="s">
        <v>49</v>
      </c>
      <c r="AA303" s="70" t="s">
        <v>49</v>
      </c>
      <c r="AE303" s="83"/>
      <c r="BB303" s="204" t="s">
        <v>91</v>
      </c>
      <c r="BL303" s="83">
        <f t="shared" si="26"/>
        <v>0</v>
      </c>
      <c r="BM303" s="83">
        <f t="shared" si="27"/>
        <v>0</v>
      </c>
      <c r="BN303" s="83">
        <f t="shared" si="28"/>
        <v>0</v>
      </c>
      <c r="BO303" s="83">
        <f t="shared" si="29"/>
        <v>0</v>
      </c>
    </row>
    <row r="304" spans="1:67" ht="27" customHeight="1" x14ac:dyDescent="0.25">
      <c r="A304" s="64" t="s">
        <v>407</v>
      </c>
      <c r="B304" s="64" t="s">
        <v>410</v>
      </c>
      <c r="C304" s="37">
        <v>4301135153</v>
      </c>
      <c r="D304" s="213">
        <v>4607111037480</v>
      </c>
      <c r="E304" s="213"/>
      <c r="F304" s="63">
        <v>1</v>
      </c>
      <c r="G304" s="38">
        <v>4</v>
      </c>
      <c r="H304" s="63">
        <v>4</v>
      </c>
      <c r="I304" s="63">
        <v>4.2724000000000002</v>
      </c>
      <c r="J304" s="38">
        <v>84</v>
      </c>
      <c r="K304" s="38" t="s">
        <v>86</v>
      </c>
      <c r="L304" s="39" t="s">
        <v>85</v>
      </c>
      <c r="M304" s="39"/>
      <c r="N304" s="38">
        <v>180</v>
      </c>
      <c r="O304" s="22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4" s="215"/>
      <c r="Q304" s="215"/>
      <c r="R304" s="215"/>
      <c r="S304" s="216"/>
      <c r="T304" s="40" t="s">
        <v>49</v>
      </c>
      <c r="U304" s="40" t="s">
        <v>49</v>
      </c>
      <c r="V304" s="41" t="s">
        <v>42</v>
      </c>
      <c r="W304" s="59">
        <v>0</v>
      </c>
      <c r="X304" s="56">
        <f t="shared" si="24"/>
        <v>0</v>
      </c>
      <c r="Y304" s="42">
        <f>IFERROR(IF(W304="","",W304*0.0155),"")</f>
        <v>0</v>
      </c>
      <c r="Z304" s="69" t="s">
        <v>49</v>
      </c>
      <c r="AA304" s="70" t="s">
        <v>49</v>
      </c>
      <c r="AE304" s="83"/>
      <c r="BB304" s="205" t="s">
        <v>91</v>
      </c>
      <c r="BL304" s="83">
        <f t="shared" si="26"/>
        <v>0</v>
      </c>
      <c r="BM304" s="83">
        <f t="shared" si="27"/>
        <v>0</v>
      </c>
      <c r="BN304" s="83">
        <f t="shared" si="28"/>
        <v>0</v>
      </c>
      <c r="BO304" s="83">
        <f t="shared" si="29"/>
        <v>0</v>
      </c>
    </row>
    <row r="305" spans="1:67" ht="27" customHeight="1" x14ac:dyDescent="0.25">
      <c r="A305" s="64" t="s">
        <v>411</v>
      </c>
      <c r="B305" s="64" t="s">
        <v>412</v>
      </c>
      <c r="C305" s="37">
        <v>4301135319</v>
      </c>
      <c r="D305" s="213">
        <v>4607111037473</v>
      </c>
      <c r="E305" s="213"/>
      <c r="F305" s="63">
        <v>1</v>
      </c>
      <c r="G305" s="38">
        <v>4</v>
      </c>
      <c r="H305" s="63">
        <v>4</v>
      </c>
      <c r="I305" s="63">
        <v>4.2300000000000004</v>
      </c>
      <c r="J305" s="38">
        <v>84</v>
      </c>
      <c r="K305" s="38" t="s">
        <v>86</v>
      </c>
      <c r="L305" s="39" t="s">
        <v>85</v>
      </c>
      <c r="M305" s="39"/>
      <c r="N305" s="38">
        <v>180</v>
      </c>
      <c r="O305" s="229" t="s">
        <v>413</v>
      </c>
      <c r="P305" s="215"/>
      <c r="Q305" s="215"/>
      <c r="R305" s="215"/>
      <c r="S305" s="216"/>
      <c r="T305" s="40" t="s">
        <v>49</v>
      </c>
      <c r="U305" s="40" t="s">
        <v>49</v>
      </c>
      <c r="V305" s="41" t="s">
        <v>42</v>
      </c>
      <c r="W305" s="59">
        <v>0</v>
      </c>
      <c r="X305" s="56">
        <f t="shared" si="24"/>
        <v>0</v>
      </c>
      <c r="Y305" s="42">
        <f>IFERROR(IF(W305="","",W305*0.0155),"")</f>
        <v>0</v>
      </c>
      <c r="Z305" s="69" t="s">
        <v>49</v>
      </c>
      <c r="AA305" s="70" t="s">
        <v>49</v>
      </c>
      <c r="AE305" s="83"/>
      <c r="BB305" s="206" t="s">
        <v>91</v>
      </c>
      <c r="BL305" s="83">
        <f t="shared" si="26"/>
        <v>0</v>
      </c>
      <c r="BM305" s="83">
        <f t="shared" si="27"/>
        <v>0</v>
      </c>
      <c r="BN305" s="83">
        <f t="shared" si="28"/>
        <v>0</v>
      </c>
      <c r="BO305" s="83">
        <f t="shared" si="29"/>
        <v>0</v>
      </c>
    </row>
    <row r="306" spans="1:67" ht="27" customHeight="1" x14ac:dyDescent="0.25">
      <c r="A306" s="64" t="s">
        <v>411</v>
      </c>
      <c r="B306" s="64" t="s">
        <v>414</v>
      </c>
      <c r="C306" s="37">
        <v>4301135152</v>
      </c>
      <c r="D306" s="213">
        <v>4607111037473</v>
      </c>
      <c r="E306" s="213"/>
      <c r="F306" s="63">
        <v>1</v>
      </c>
      <c r="G306" s="38">
        <v>4</v>
      </c>
      <c r="H306" s="63">
        <v>4</v>
      </c>
      <c r="I306" s="63">
        <v>4.2300000000000004</v>
      </c>
      <c r="J306" s="38">
        <v>84</v>
      </c>
      <c r="K306" s="38" t="s">
        <v>86</v>
      </c>
      <c r="L306" s="39" t="s">
        <v>85</v>
      </c>
      <c r="M306" s="39"/>
      <c r="N306" s="38">
        <v>180</v>
      </c>
      <c r="O306" s="23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6" s="215"/>
      <c r="Q306" s="215"/>
      <c r="R306" s="215"/>
      <c r="S306" s="216"/>
      <c r="T306" s="40" t="s">
        <v>49</v>
      </c>
      <c r="U306" s="40" t="s">
        <v>49</v>
      </c>
      <c r="V306" s="41" t="s">
        <v>42</v>
      </c>
      <c r="W306" s="59">
        <v>0</v>
      </c>
      <c r="X306" s="56">
        <f t="shared" si="24"/>
        <v>0</v>
      </c>
      <c r="Y306" s="42">
        <f>IFERROR(IF(W306="","",W306*0.0155),"")</f>
        <v>0</v>
      </c>
      <c r="Z306" s="69" t="s">
        <v>49</v>
      </c>
      <c r="AA306" s="70" t="s">
        <v>49</v>
      </c>
      <c r="AE306" s="83"/>
      <c r="BB306" s="207" t="s">
        <v>91</v>
      </c>
      <c r="BL306" s="83">
        <f t="shared" si="26"/>
        <v>0</v>
      </c>
      <c r="BM306" s="83">
        <f t="shared" si="27"/>
        <v>0</v>
      </c>
      <c r="BN306" s="83">
        <f t="shared" si="28"/>
        <v>0</v>
      </c>
      <c r="BO306" s="83">
        <f t="shared" si="29"/>
        <v>0</v>
      </c>
    </row>
    <row r="307" spans="1:67" ht="27" customHeight="1" x14ac:dyDescent="0.25">
      <c r="A307" s="64" t="s">
        <v>415</v>
      </c>
      <c r="B307" s="64" t="s">
        <v>416</v>
      </c>
      <c r="C307" s="37">
        <v>4301135198</v>
      </c>
      <c r="D307" s="213">
        <v>4640242180663</v>
      </c>
      <c r="E307" s="213"/>
      <c r="F307" s="63">
        <v>0.9</v>
      </c>
      <c r="G307" s="38">
        <v>4</v>
      </c>
      <c r="H307" s="63">
        <v>3.6</v>
      </c>
      <c r="I307" s="63">
        <v>3.83</v>
      </c>
      <c r="J307" s="38">
        <v>84</v>
      </c>
      <c r="K307" s="38" t="s">
        <v>86</v>
      </c>
      <c r="L307" s="39" t="s">
        <v>85</v>
      </c>
      <c r="M307" s="39"/>
      <c r="N307" s="38">
        <v>180</v>
      </c>
      <c r="O307" s="214" t="s">
        <v>417</v>
      </c>
      <c r="P307" s="215"/>
      <c r="Q307" s="215"/>
      <c r="R307" s="215"/>
      <c r="S307" s="216"/>
      <c r="T307" s="40" t="s">
        <v>49</v>
      </c>
      <c r="U307" s="40" t="s">
        <v>49</v>
      </c>
      <c r="V307" s="41" t="s">
        <v>42</v>
      </c>
      <c r="W307" s="59">
        <v>0</v>
      </c>
      <c r="X307" s="56">
        <f t="shared" si="24"/>
        <v>0</v>
      </c>
      <c r="Y307" s="42">
        <f>IFERROR(IF(W307="","",W307*0.0155),"")</f>
        <v>0</v>
      </c>
      <c r="Z307" s="69" t="s">
        <v>49</v>
      </c>
      <c r="AA307" s="70" t="s">
        <v>49</v>
      </c>
      <c r="AE307" s="83"/>
      <c r="BB307" s="208" t="s">
        <v>91</v>
      </c>
      <c r="BL307" s="83">
        <f t="shared" si="26"/>
        <v>0</v>
      </c>
      <c r="BM307" s="83">
        <f t="shared" si="27"/>
        <v>0</v>
      </c>
      <c r="BN307" s="83">
        <f t="shared" si="28"/>
        <v>0</v>
      </c>
      <c r="BO307" s="83">
        <f t="shared" si="29"/>
        <v>0</v>
      </c>
    </row>
    <row r="308" spans="1:67" x14ac:dyDescent="0.2">
      <c r="A308" s="220"/>
      <c r="B308" s="220"/>
      <c r="C308" s="220"/>
      <c r="D308" s="220"/>
      <c r="E308" s="220"/>
      <c r="F308" s="220"/>
      <c r="G308" s="220"/>
      <c r="H308" s="220"/>
      <c r="I308" s="220"/>
      <c r="J308" s="220"/>
      <c r="K308" s="220"/>
      <c r="L308" s="220"/>
      <c r="M308" s="220"/>
      <c r="N308" s="221"/>
      <c r="O308" s="217" t="s">
        <v>43</v>
      </c>
      <c r="P308" s="218"/>
      <c r="Q308" s="218"/>
      <c r="R308" s="218"/>
      <c r="S308" s="218"/>
      <c r="T308" s="218"/>
      <c r="U308" s="219"/>
      <c r="V308" s="43" t="s">
        <v>42</v>
      </c>
      <c r="W308" s="44">
        <f>IFERROR(SUM(W286:W307),"0")</f>
        <v>0</v>
      </c>
      <c r="X308" s="44">
        <f>IFERROR(SUM(X286:X307),"0")</f>
        <v>0</v>
      </c>
      <c r="Y308" s="44">
        <f>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</f>
        <v>0</v>
      </c>
      <c r="Z308" s="68"/>
      <c r="AA308" s="68"/>
    </row>
    <row r="309" spans="1:67" x14ac:dyDescent="0.2">
      <c r="A309" s="220"/>
      <c r="B309" s="220"/>
      <c r="C309" s="220"/>
      <c r="D309" s="220"/>
      <c r="E309" s="220"/>
      <c r="F309" s="220"/>
      <c r="G309" s="220"/>
      <c r="H309" s="220"/>
      <c r="I309" s="220"/>
      <c r="J309" s="220"/>
      <c r="K309" s="220"/>
      <c r="L309" s="220"/>
      <c r="M309" s="220"/>
      <c r="N309" s="221"/>
      <c r="O309" s="217" t="s">
        <v>43</v>
      </c>
      <c r="P309" s="218"/>
      <c r="Q309" s="218"/>
      <c r="R309" s="218"/>
      <c r="S309" s="218"/>
      <c r="T309" s="218"/>
      <c r="U309" s="219"/>
      <c r="V309" s="43" t="s">
        <v>0</v>
      </c>
      <c r="W309" s="44">
        <f>IFERROR(SUMPRODUCT(W286:W307*H286:H307),"0")</f>
        <v>0</v>
      </c>
      <c r="X309" s="44">
        <f>IFERROR(SUMPRODUCT(X286:X307*H286:H307),"0")</f>
        <v>0</v>
      </c>
      <c r="Y309" s="43"/>
      <c r="Z309" s="68"/>
      <c r="AA309" s="68"/>
    </row>
    <row r="310" spans="1:67" ht="15" customHeight="1" x14ac:dyDescent="0.2">
      <c r="A310" s="220"/>
      <c r="B310" s="220"/>
      <c r="C310" s="220"/>
      <c r="D310" s="220"/>
      <c r="E310" s="220"/>
      <c r="F310" s="220"/>
      <c r="G310" s="220"/>
      <c r="H310" s="220"/>
      <c r="I310" s="220"/>
      <c r="J310" s="220"/>
      <c r="K310" s="220"/>
      <c r="L310" s="220"/>
      <c r="M310" s="220"/>
      <c r="N310" s="225"/>
      <c r="O310" s="222" t="s">
        <v>36</v>
      </c>
      <c r="P310" s="223"/>
      <c r="Q310" s="223"/>
      <c r="R310" s="223"/>
      <c r="S310" s="223"/>
      <c r="T310" s="223"/>
      <c r="U310" s="224"/>
      <c r="V310" s="43" t="s">
        <v>0</v>
      </c>
      <c r="W310" s="44">
        <f>IFERROR(W24+W33+W41+W51+W61+W67+W72+W78+W89+W96+W104+W112+W118+W126+W131+W138+W143+W149+W154+W159+W164+W172+W177+W184+W189+W194+W199+W206+W213+W223+W231+W236+W242+W248+W254+W259+W267+W272+W277+W284+W309,"0")</f>
        <v>0</v>
      </c>
      <c r="X310" s="44">
        <f>IFERROR(X24+X33+X41+X51+X61+X67+X72+X78+X89+X96+X104+X112+X118+X126+X131+X138+X143+X149+X154+X159+X164+X172+X177+X184+X189+X194+X199+X206+X213+X223+X231+X236+X242+X248+X254+X259+X267+X272+X277+X284+X309,"0")</f>
        <v>0</v>
      </c>
      <c r="Y310" s="43"/>
      <c r="Z310" s="68"/>
      <c r="AA310" s="68"/>
    </row>
    <row r="311" spans="1:67" x14ac:dyDescent="0.2">
      <c r="A311" s="220"/>
      <c r="B311" s="220"/>
      <c r="C311" s="220"/>
      <c r="D311" s="220"/>
      <c r="E311" s="220"/>
      <c r="F311" s="220"/>
      <c r="G311" s="220"/>
      <c r="H311" s="220"/>
      <c r="I311" s="220"/>
      <c r="J311" s="220"/>
      <c r="K311" s="220"/>
      <c r="L311" s="220"/>
      <c r="M311" s="220"/>
      <c r="N311" s="225"/>
      <c r="O311" s="222" t="s">
        <v>37</v>
      </c>
      <c r="P311" s="223"/>
      <c r="Q311" s="223"/>
      <c r="R311" s="223"/>
      <c r="S311" s="223"/>
      <c r="T311" s="223"/>
      <c r="U311" s="224"/>
      <c r="V311" s="43" t="s">
        <v>0</v>
      </c>
      <c r="W311" s="44">
        <f>IFERROR(SUM(BL22:BL307),"0")</f>
        <v>0</v>
      </c>
      <c r="X311" s="44">
        <f>IFERROR(SUM(BM22:BM307),"0")</f>
        <v>0</v>
      </c>
      <c r="Y311" s="43"/>
      <c r="Z311" s="68"/>
      <c r="AA311" s="68"/>
    </row>
    <row r="312" spans="1:67" x14ac:dyDescent="0.2">
      <c r="A312" s="220"/>
      <c r="B312" s="220"/>
      <c r="C312" s="220"/>
      <c r="D312" s="220"/>
      <c r="E312" s="220"/>
      <c r="F312" s="220"/>
      <c r="G312" s="220"/>
      <c r="H312" s="220"/>
      <c r="I312" s="220"/>
      <c r="J312" s="220"/>
      <c r="K312" s="220"/>
      <c r="L312" s="220"/>
      <c r="M312" s="220"/>
      <c r="N312" s="225"/>
      <c r="O312" s="222" t="s">
        <v>38</v>
      </c>
      <c r="P312" s="223"/>
      <c r="Q312" s="223"/>
      <c r="R312" s="223"/>
      <c r="S312" s="223"/>
      <c r="T312" s="223"/>
      <c r="U312" s="224"/>
      <c r="V312" s="43" t="s">
        <v>23</v>
      </c>
      <c r="W312" s="45">
        <f>ROUNDUP(SUM(BN22:BN307),0)</f>
        <v>0</v>
      </c>
      <c r="X312" s="45">
        <f>ROUNDUP(SUM(BO22:BO307),0)</f>
        <v>0</v>
      </c>
      <c r="Y312" s="43"/>
      <c r="Z312" s="68"/>
      <c r="AA312" s="68"/>
    </row>
    <row r="313" spans="1:67" x14ac:dyDescent="0.2">
      <c r="A313" s="220"/>
      <c r="B313" s="220"/>
      <c r="C313" s="220"/>
      <c r="D313" s="220"/>
      <c r="E313" s="220"/>
      <c r="F313" s="220"/>
      <c r="G313" s="220"/>
      <c r="H313" s="220"/>
      <c r="I313" s="220"/>
      <c r="J313" s="220"/>
      <c r="K313" s="220"/>
      <c r="L313" s="220"/>
      <c r="M313" s="220"/>
      <c r="N313" s="225"/>
      <c r="O313" s="222" t="s">
        <v>39</v>
      </c>
      <c r="P313" s="223"/>
      <c r="Q313" s="223"/>
      <c r="R313" s="223"/>
      <c r="S313" s="223"/>
      <c r="T313" s="223"/>
      <c r="U313" s="224"/>
      <c r="V313" s="43" t="s">
        <v>0</v>
      </c>
      <c r="W313" s="44">
        <f>GrossWeightTotal+PalletQtyTotal*25</f>
        <v>0</v>
      </c>
      <c r="X313" s="44">
        <f>GrossWeightTotalR+PalletQtyTotalR*25</f>
        <v>0</v>
      </c>
      <c r="Y313" s="43"/>
      <c r="Z313" s="68"/>
      <c r="AA313" s="68"/>
    </row>
    <row r="314" spans="1:67" x14ac:dyDescent="0.2">
      <c r="A314" s="220"/>
      <c r="B314" s="220"/>
      <c r="C314" s="220"/>
      <c r="D314" s="220"/>
      <c r="E314" s="220"/>
      <c r="F314" s="220"/>
      <c r="G314" s="220"/>
      <c r="H314" s="220"/>
      <c r="I314" s="220"/>
      <c r="J314" s="220"/>
      <c r="K314" s="220"/>
      <c r="L314" s="220"/>
      <c r="M314" s="220"/>
      <c r="N314" s="225"/>
      <c r="O314" s="222" t="s">
        <v>40</v>
      </c>
      <c r="P314" s="223"/>
      <c r="Q314" s="223"/>
      <c r="R314" s="223"/>
      <c r="S314" s="223"/>
      <c r="T314" s="223"/>
      <c r="U314" s="224"/>
      <c r="V314" s="43" t="s">
        <v>23</v>
      </c>
      <c r="W314" s="44">
        <f>IFERROR(W23+W32+W40+W50+W60+W66+W71+W77+W88+W95+W103+W111+W117+W125+W130+W137+W142+W148+W153+W158+W163+W171+W176+W183+W188+W193+W198+W205+W212+W222+W230+W235+W241+W247+W253+W258+W266+W271+W276+W283+W308,"0")</f>
        <v>0</v>
      </c>
      <c r="X314" s="44">
        <f>IFERROR(X23+X32+X40+X50+X60+X66+X71+X77+X88+X95+X103+X111+X117+X125+X130+X137+X142+X148+X153+X158+X163+X171+X176+X183+X188+X193+X198+X205+X212+X222+X230+X235+X241+X247+X253+X258+X266+X271+X276+X283+X308,"0")</f>
        <v>0</v>
      </c>
      <c r="Y314" s="43"/>
      <c r="Z314" s="68"/>
      <c r="AA314" s="68"/>
    </row>
    <row r="315" spans="1:67" ht="14.25" x14ac:dyDescent="0.2">
      <c r="A315" s="220"/>
      <c r="B315" s="220"/>
      <c r="C315" s="220"/>
      <c r="D315" s="220"/>
      <c r="E315" s="220"/>
      <c r="F315" s="220"/>
      <c r="G315" s="220"/>
      <c r="H315" s="220"/>
      <c r="I315" s="220"/>
      <c r="J315" s="220"/>
      <c r="K315" s="220"/>
      <c r="L315" s="220"/>
      <c r="M315" s="220"/>
      <c r="N315" s="225"/>
      <c r="O315" s="222" t="s">
        <v>41</v>
      </c>
      <c r="P315" s="223"/>
      <c r="Q315" s="223"/>
      <c r="R315" s="223"/>
      <c r="S315" s="223"/>
      <c r="T315" s="223"/>
      <c r="U315" s="224"/>
      <c r="V315" s="46" t="s">
        <v>55</v>
      </c>
      <c r="W315" s="43"/>
      <c r="X315" s="43"/>
      <c r="Y315" s="43">
        <f>IFERROR(Y23+Y32+Y40+Y50+Y60+Y66+Y71+Y77+Y88+Y95+Y103+Y111+Y117+Y125+Y130+Y137+Y142+Y148+Y153+Y158+Y163+Y171+Y176+Y183+Y188+Y193+Y198+Y205+Y212+Y222+Y230+Y235+Y241+Y247+Y253+Y258+Y266+Y271+Y276+Y283+Y308,"0")</f>
        <v>0</v>
      </c>
      <c r="Z315" s="68"/>
      <c r="AA315" s="68"/>
    </row>
    <row r="316" spans="1:67" ht="13.5" thickBot="1" x14ac:dyDescent="0.25"/>
    <row r="317" spans="1:67" ht="27" thickTop="1" thickBot="1" x14ac:dyDescent="0.25">
      <c r="A317" s="47" t="s">
        <v>9</v>
      </c>
      <c r="B317" s="82" t="s">
        <v>81</v>
      </c>
      <c r="C317" s="209" t="s">
        <v>48</v>
      </c>
      <c r="D317" s="209" t="s">
        <v>48</v>
      </c>
      <c r="E317" s="209" t="s">
        <v>48</v>
      </c>
      <c r="F317" s="209" t="s">
        <v>48</v>
      </c>
      <c r="G317" s="209" t="s">
        <v>48</v>
      </c>
      <c r="H317" s="209" t="s">
        <v>48</v>
      </c>
      <c r="I317" s="209" t="s">
        <v>48</v>
      </c>
      <c r="J317" s="209" t="s">
        <v>48</v>
      </c>
      <c r="K317" s="209" t="s">
        <v>48</v>
      </c>
      <c r="L317" s="209" t="s">
        <v>48</v>
      </c>
      <c r="M317" s="210"/>
      <c r="N317" s="209" t="s">
        <v>48</v>
      </c>
      <c r="O317" s="209" t="s">
        <v>48</v>
      </c>
      <c r="P317" s="209" t="s">
        <v>48</v>
      </c>
      <c r="Q317" s="209" t="s">
        <v>48</v>
      </c>
      <c r="R317" s="209" t="s">
        <v>48</v>
      </c>
      <c r="S317" s="209" t="s">
        <v>48</v>
      </c>
      <c r="T317" s="209" t="s">
        <v>222</v>
      </c>
      <c r="U317" s="209" t="s">
        <v>222</v>
      </c>
      <c r="V317" s="209" t="s">
        <v>222</v>
      </c>
      <c r="W317" s="209" t="s">
        <v>255</v>
      </c>
      <c r="X317" s="209" t="s">
        <v>255</v>
      </c>
      <c r="Y317" s="209" t="s">
        <v>255</v>
      </c>
      <c r="Z317" s="209" t="s">
        <v>255</v>
      </c>
      <c r="AA317" s="209" t="s">
        <v>272</v>
      </c>
      <c r="AB317" s="209" t="s">
        <v>272</v>
      </c>
      <c r="AC317" s="209" t="s">
        <v>272</v>
      </c>
      <c r="AD317" s="209" t="s">
        <v>272</v>
      </c>
      <c r="AE317" s="209" t="s">
        <v>272</v>
      </c>
      <c r="AF317" s="209" t="s">
        <v>272</v>
      </c>
      <c r="AG317" s="82" t="s">
        <v>315</v>
      </c>
      <c r="AH317" s="209" t="s">
        <v>319</v>
      </c>
      <c r="AI317" s="209" t="s">
        <v>319</v>
      </c>
      <c r="AJ317" s="209" t="s">
        <v>326</v>
      </c>
      <c r="AK317" s="209" t="s">
        <v>326</v>
      </c>
    </row>
    <row r="318" spans="1:67" ht="14.25" customHeight="1" thickTop="1" x14ac:dyDescent="0.2">
      <c r="A318" s="211" t="s">
        <v>10</v>
      </c>
      <c r="B318" s="209" t="s">
        <v>81</v>
      </c>
      <c r="C318" s="209" t="s">
        <v>87</v>
      </c>
      <c r="D318" s="209" t="s">
        <v>99</v>
      </c>
      <c r="E318" s="209" t="s">
        <v>109</v>
      </c>
      <c r="F318" s="209" t="s">
        <v>124</v>
      </c>
      <c r="G318" s="209" t="s">
        <v>137</v>
      </c>
      <c r="H318" s="209" t="s">
        <v>143</v>
      </c>
      <c r="I318" s="209" t="s">
        <v>147</v>
      </c>
      <c r="J318" s="209" t="s">
        <v>153</v>
      </c>
      <c r="K318" s="209" t="s">
        <v>167</v>
      </c>
      <c r="L318" s="209" t="s">
        <v>174</v>
      </c>
      <c r="M318" s="1"/>
      <c r="N318" s="209" t="s">
        <v>183</v>
      </c>
      <c r="O318" s="209" t="s">
        <v>191</v>
      </c>
      <c r="P318" s="209" t="s">
        <v>196</v>
      </c>
      <c r="Q318" s="209" t="s">
        <v>206</v>
      </c>
      <c r="R318" s="209" t="s">
        <v>209</v>
      </c>
      <c r="S318" s="209" t="s">
        <v>219</v>
      </c>
      <c r="T318" s="209" t="s">
        <v>223</v>
      </c>
      <c r="U318" s="209" t="s">
        <v>235</v>
      </c>
      <c r="V318" s="209" t="s">
        <v>238</v>
      </c>
      <c r="W318" s="209" t="s">
        <v>256</v>
      </c>
      <c r="X318" s="209" t="s">
        <v>261</v>
      </c>
      <c r="Y318" s="209" t="s">
        <v>255</v>
      </c>
      <c r="Z318" s="209" t="s">
        <v>269</v>
      </c>
      <c r="AA318" s="209" t="s">
        <v>273</v>
      </c>
      <c r="AB318" s="209" t="s">
        <v>278</v>
      </c>
      <c r="AC318" s="209" t="s">
        <v>285</v>
      </c>
      <c r="AD318" s="209" t="s">
        <v>298</v>
      </c>
      <c r="AE318" s="209" t="s">
        <v>307</v>
      </c>
      <c r="AF318" s="209" t="s">
        <v>310</v>
      </c>
      <c r="AG318" s="209" t="s">
        <v>316</v>
      </c>
      <c r="AH318" s="209" t="s">
        <v>320</v>
      </c>
      <c r="AI318" s="209" t="s">
        <v>323</v>
      </c>
      <c r="AJ318" s="209" t="s">
        <v>327</v>
      </c>
      <c r="AK318" s="209" t="s">
        <v>337</v>
      </c>
    </row>
    <row r="319" spans="1:67" ht="13.5" thickBot="1" x14ac:dyDescent="0.25">
      <c r="A319" s="212"/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1"/>
      <c r="N319" s="209"/>
      <c r="O319" s="209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09"/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09"/>
    </row>
    <row r="320" spans="1:67" ht="18" thickTop="1" thickBot="1" x14ac:dyDescent="0.25">
      <c r="A320" s="47" t="s">
        <v>13</v>
      </c>
      <c r="B320" s="53">
        <f>IFERROR(W22*H22,"0")</f>
        <v>0</v>
      </c>
      <c r="C320" s="53">
        <f>IFERROR(W28*H28,"0")+IFERROR(W29*H29,"0")+IFERROR(W30*H30,"0")+IFERROR(W31*H31,"0")</f>
        <v>0</v>
      </c>
      <c r="D320" s="53">
        <f>IFERROR(W36*H36,"0")+IFERROR(W37*H37,"0")+IFERROR(W38*H38,"0")+IFERROR(W39*H39,"0")</f>
        <v>0</v>
      </c>
      <c r="E320" s="53">
        <f>IFERROR(W44*H44,"0")+IFERROR(W45*H45,"0")+IFERROR(W46*H46,"0")+IFERROR(W47*H47,"0")+IFERROR(W48*H48,"0")+IFERROR(W49*H49,"0")</f>
        <v>0</v>
      </c>
      <c r="F320" s="53">
        <f>IFERROR(W54*H54,"0")+IFERROR(W55*H55,"0")+IFERROR(W56*H56,"0")+IFERROR(W57*H57,"0")+IFERROR(W58*H58,"0")+IFERROR(W59*H59,"0")</f>
        <v>0</v>
      </c>
      <c r="G320" s="53">
        <f>IFERROR(W64*H64,"0")+IFERROR(W65*H65,"0")</f>
        <v>0</v>
      </c>
      <c r="H320" s="53">
        <f>IFERROR(W70*H70,"0")</f>
        <v>0</v>
      </c>
      <c r="I320" s="53">
        <f>IFERROR(W75*H75,"0")+IFERROR(W76*H76,"0")</f>
        <v>0</v>
      </c>
      <c r="J320" s="53">
        <f>IFERROR(W81*H81,"0")+IFERROR(W82*H82,"0")+IFERROR(W83*H83,"0")+IFERROR(W84*H84,"0")+IFERROR(W85*H85,"0")+IFERROR(W86*H86,"0")+IFERROR(W87*H87,"0")</f>
        <v>0</v>
      </c>
      <c r="K320" s="53">
        <f>IFERROR(W92*H92,"0")+IFERROR(W93*H93,"0")+IFERROR(W94*H94,"0")</f>
        <v>0</v>
      </c>
      <c r="L320" s="53">
        <f>IFERROR(W99*H99,"0")+IFERROR(W100*H100,"0")+IFERROR(W101*H101,"0")+IFERROR(W102*H102,"0")</f>
        <v>0</v>
      </c>
      <c r="M320" s="1"/>
      <c r="N320" s="53">
        <f>IFERROR(W107*H107,"0")+IFERROR(W108*H108,"0")+IFERROR(W109*H109,"0")+IFERROR(W110*H110,"0")</f>
        <v>0</v>
      </c>
      <c r="O320" s="53">
        <f>IFERROR(W115*H115,"0")+IFERROR(W116*H116,"0")</f>
        <v>0</v>
      </c>
      <c r="P320" s="53">
        <f>IFERROR(W121*H121,"0")+IFERROR(W122*H122,"0")+IFERROR(W123*H123,"0")+IFERROR(W124*H124,"0")</f>
        <v>0</v>
      </c>
      <c r="Q320" s="53">
        <f>IFERROR(W129*H129,"0")</f>
        <v>0</v>
      </c>
      <c r="R320" s="53">
        <f>IFERROR(W134*H134,"0")+IFERROR(W135*H135,"0")+IFERROR(W136*H136,"0")</f>
        <v>0</v>
      </c>
      <c r="S320" s="53">
        <f>IFERROR(W141*H141,"0")</f>
        <v>0</v>
      </c>
      <c r="T320" s="53">
        <f>IFERROR(W147*H147,"0")+IFERROR(W151*H151,"0")+IFERROR(W152*H152,"0")+IFERROR(W156*H156,"0")+IFERROR(W157*H157,"0")</f>
        <v>0</v>
      </c>
      <c r="U320" s="53">
        <f>IFERROR(W162*H162,"0")</f>
        <v>0</v>
      </c>
      <c r="V320" s="53">
        <f>IFERROR(W167*H167,"0")+IFERROR(W168*H168,"0")+IFERROR(W169*H169,"0")+IFERROR(W170*H170,"0")+IFERROR(W174*H174,"0")+IFERROR(W175*H175,"0")</f>
        <v>0</v>
      </c>
      <c r="W320" s="53">
        <f>IFERROR(W181*H181,"0")+IFERROR(W182*H182,"0")</f>
        <v>0</v>
      </c>
      <c r="X320" s="53">
        <f>IFERROR(W187*H187,"0")</f>
        <v>0</v>
      </c>
      <c r="Y320" s="53">
        <f>IFERROR(W192*H192,"0")</f>
        <v>0</v>
      </c>
      <c r="Z320" s="53">
        <f>IFERROR(W197*H197,"0")</f>
        <v>0</v>
      </c>
      <c r="AA320" s="53">
        <f>IFERROR(W203*H203,"0")+IFERROR(W204*H204,"0")</f>
        <v>0</v>
      </c>
      <c r="AB320" s="53">
        <f>IFERROR(W209*H209,"0")+IFERROR(W210*H210,"0")+IFERROR(W211*H211,"0")</f>
        <v>0</v>
      </c>
      <c r="AC320" s="53">
        <f>IFERROR(W216*H216,"0")+IFERROR(W217*H217,"0")+IFERROR(W218*H218,"0")+IFERROR(W219*H219,"0")+IFERROR(W220*H220,"0")+IFERROR(W221*H221,"0")</f>
        <v>0</v>
      </c>
      <c r="AD320" s="53">
        <f>IFERROR(W226*H226,"0")+IFERROR(W227*H227,"0")+IFERROR(W228*H228,"0")+IFERROR(W229*H229,"0")</f>
        <v>0</v>
      </c>
      <c r="AE320" s="53">
        <f>IFERROR(W234*H234,"0")</f>
        <v>0</v>
      </c>
      <c r="AF320" s="53">
        <f>IFERROR(W239*H239,"0")+IFERROR(W240*H240,"0")</f>
        <v>0</v>
      </c>
      <c r="AG320" s="53">
        <f>IFERROR(W246*H246,"0")</f>
        <v>0</v>
      </c>
      <c r="AH320" s="53">
        <f>IFERROR(W252*H252,"0")</f>
        <v>0</v>
      </c>
      <c r="AI320" s="53">
        <f>IFERROR(W257*H257,"0")</f>
        <v>0</v>
      </c>
      <c r="AJ320" s="53">
        <f>IFERROR(W263*H263,"0")+IFERROR(W264*H264,"0")+IFERROR(W265*H265,"0")</f>
        <v>0</v>
      </c>
      <c r="AK320" s="53">
        <f>IFERROR(W270*H270,"0")+IFERROR(W274*H274,"0")+IFERROR(W275*H275,"0")+IFERROR(W279*H279,"0")+IFERROR(W280*H280,"0")+IFERROR(W281*H281,"0")+IFERROR(W282*H282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</f>
        <v>0</v>
      </c>
    </row>
    <row r="321" spans="1:3" ht="13.5" thickTop="1" x14ac:dyDescent="0.2">
      <c r="C321" s="1"/>
    </row>
    <row r="322" spans="1:3" ht="19.5" customHeight="1" x14ac:dyDescent="0.2">
      <c r="A322" s="71" t="s">
        <v>65</v>
      </c>
      <c r="B322" s="71" t="s">
        <v>66</v>
      </c>
      <c r="C322" s="71" t="s">
        <v>68</v>
      </c>
    </row>
    <row r="323" spans="1:3" x14ac:dyDescent="0.2">
      <c r="A323" s="72">
        <f>SUMPRODUCT(--(BB:BB="ЗПФ"),--(V:V="кор"),H:H,X:X)+SUMPRODUCT(--(BB:BB="ЗПФ"),--(V:V="кг"),X:X)</f>
        <v>0</v>
      </c>
      <c r="B323" s="73">
        <f>SUMPRODUCT(--(BB:BB="ПГП"),--(V:V="кор"),H:H,X:X)+SUMPRODUCT(--(BB:BB="ПГП"),--(V:V="кг"),X:X)</f>
        <v>0</v>
      </c>
      <c r="C323" s="73">
        <f>SUMPRODUCT(--(BB:BB="КИЗ"),--(V:V="кор"),H:H,X:X)+SUMPRODUCT(--(BB:BB="КИЗ"),--(V:V="кг"),X:X)</f>
        <v>0</v>
      </c>
    </row>
  </sheetData>
  <sheetProtection algorithmName="SHA-512" hashValue="Mtypeqnlg5A+tqTuP6OVJ0PoVND32bea8gRmSgiI62a18q1swZ6DpR2QK3YsLUZGpTTqWot9lddRttWbZuybkQ==" saltValue="hjrMEYV0T09ECh3mwNF+5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72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A91:Y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O111:U111"/>
    <mergeCell ref="A111:N112"/>
    <mergeCell ref="O112:U112"/>
    <mergeCell ref="A113:Y113"/>
    <mergeCell ref="A114:Y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A120:Y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O125:U125"/>
    <mergeCell ref="A125:N126"/>
    <mergeCell ref="O126:U126"/>
    <mergeCell ref="A127:Y127"/>
    <mergeCell ref="A128:Y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D141:E141"/>
    <mergeCell ref="O141:S141"/>
    <mergeCell ref="O142:U142"/>
    <mergeCell ref="A142:N143"/>
    <mergeCell ref="O143:U143"/>
    <mergeCell ref="A144:Y144"/>
    <mergeCell ref="A145:Y145"/>
    <mergeCell ref="A146:Y146"/>
    <mergeCell ref="D147:E147"/>
    <mergeCell ref="O147:S147"/>
    <mergeCell ref="O148:U148"/>
    <mergeCell ref="A148:N149"/>
    <mergeCell ref="O149:U149"/>
    <mergeCell ref="A150:Y150"/>
    <mergeCell ref="D151:E151"/>
    <mergeCell ref="O151:S151"/>
    <mergeCell ref="D152:E152"/>
    <mergeCell ref="O152:S152"/>
    <mergeCell ref="O153:U153"/>
    <mergeCell ref="A153:N154"/>
    <mergeCell ref="O154:U154"/>
    <mergeCell ref="A155:Y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O163:U163"/>
    <mergeCell ref="A163:N164"/>
    <mergeCell ref="O164:U164"/>
    <mergeCell ref="A165:Y165"/>
    <mergeCell ref="A166:Y166"/>
    <mergeCell ref="D167:E167"/>
    <mergeCell ref="O167:S167"/>
    <mergeCell ref="D168:E168"/>
    <mergeCell ref="O168:S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A179:Y179"/>
    <mergeCell ref="A180:Y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A186:Y186"/>
    <mergeCell ref="D187:E187"/>
    <mergeCell ref="O187:S187"/>
    <mergeCell ref="O188:U188"/>
    <mergeCell ref="A188:N189"/>
    <mergeCell ref="O189:U189"/>
    <mergeCell ref="A190:Y190"/>
    <mergeCell ref="A191:Y191"/>
    <mergeCell ref="D192:E192"/>
    <mergeCell ref="O192:S192"/>
    <mergeCell ref="O193:U193"/>
    <mergeCell ref="A193:N194"/>
    <mergeCell ref="O194:U194"/>
    <mergeCell ref="A195:Y195"/>
    <mergeCell ref="A196:Y196"/>
    <mergeCell ref="D197:E197"/>
    <mergeCell ref="O197:S197"/>
    <mergeCell ref="O198:U198"/>
    <mergeCell ref="A198:N199"/>
    <mergeCell ref="O199:U199"/>
    <mergeCell ref="A200:Y200"/>
    <mergeCell ref="A201:Y201"/>
    <mergeCell ref="A202:Y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A214:Y214"/>
    <mergeCell ref="A215:Y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O241:U241"/>
    <mergeCell ref="A241:N242"/>
    <mergeCell ref="O242:U242"/>
    <mergeCell ref="A243:Y243"/>
    <mergeCell ref="A244:Y244"/>
    <mergeCell ref="A245:Y245"/>
    <mergeCell ref="D246:E246"/>
    <mergeCell ref="O246:S246"/>
    <mergeCell ref="O247:U247"/>
    <mergeCell ref="A247:N248"/>
    <mergeCell ref="O248:U248"/>
    <mergeCell ref="A249:Y249"/>
    <mergeCell ref="A250:Y250"/>
    <mergeCell ref="A251:Y251"/>
    <mergeCell ref="D252:E252"/>
    <mergeCell ref="O252:S252"/>
    <mergeCell ref="O253:U253"/>
    <mergeCell ref="A253:N254"/>
    <mergeCell ref="O254:U254"/>
    <mergeCell ref="A255:Y255"/>
    <mergeCell ref="A256:Y256"/>
    <mergeCell ref="D257:E257"/>
    <mergeCell ref="O257:S257"/>
    <mergeCell ref="O258:U258"/>
    <mergeCell ref="A258:N259"/>
    <mergeCell ref="O259:U259"/>
    <mergeCell ref="A260:Y260"/>
    <mergeCell ref="A261:Y261"/>
    <mergeCell ref="A262:Y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A269:Y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O276:U276"/>
    <mergeCell ref="A276:N277"/>
    <mergeCell ref="O277:U277"/>
    <mergeCell ref="A278:Y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D304:E304"/>
    <mergeCell ref="O304:S304"/>
    <mergeCell ref="D305:E305"/>
    <mergeCell ref="O305:S305"/>
    <mergeCell ref="D306:E306"/>
    <mergeCell ref="O306:S306"/>
    <mergeCell ref="D307:E307"/>
    <mergeCell ref="O307:S307"/>
    <mergeCell ref="O308:U308"/>
    <mergeCell ref="A308:N309"/>
    <mergeCell ref="O309:U309"/>
    <mergeCell ref="O310:U310"/>
    <mergeCell ref="A310:N315"/>
    <mergeCell ref="O311:U311"/>
    <mergeCell ref="O312:U312"/>
    <mergeCell ref="O313:U313"/>
    <mergeCell ref="O314:U314"/>
    <mergeCell ref="O315:U315"/>
    <mergeCell ref="C317:S317"/>
    <mergeCell ref="T317:V317"/>
    <mergeCell ref="W317:Z317"/>
    <mergeCell ref="AA317:AF317"/>
    <mergeCell ref="AH317:AI317"/>
    <mergeCell ref="AJ317:AK317"/>
    <mergeCell ref="A318:A319"/>
    <mergeCell ref="B318:B319"/>
    <mergeCell ref="C318:C319"/>
    <mergeCell ref="D318:D319"/>
    <mergeCell ref="E318:E319"/>
    <mergeCell ref="F318:F319"/>
    <mergeCell ref="G318:G319"/>
    <mergeCell ref="H318:H319"/>
    <mergeCell ref="I318:I319"/>
    <mergeCell ref="J318:J319"/>
    <mergeCell ref="K318:K319"/>
    <mergeCell ref="L318:L319"/>
    <mergeCell ref="N318:N319"/>
    <mergeCell ref="O318:O319"/>
    <mergeCell ref="P318:P319"/>
    <mergeCell ref="Q318:Q319"/>
    <mergeCell ref="R318:R319"/>
    <mergeCell ref="S318:S319"/>
    <mergeCell ref="T318:T319"/>
    <mergeCell ref="U318:U319"/>
    <mergeCell ref="V318:V319"/>
    <mergeCell ref="W318:W319"/>
    <mergeCell ref="X318:X319"/>
    <mergeCell ref="Y318:Y319"/>
    <mergeCell ref="Z318:Z319"/>
    <mergeCell ref="AA318:AA319"/>
    <mergeCell ref="AB318:AB319"/>
    <mergeCell ref="AC318:AC319"/>
    <mergeCell ref="AD318:AD319"/>
    <mergeCell ref="AE318:AE319"/>
    <mergeCell ref="AF318:AF319"/>
    <mergeCell ref="AG318:AG319"/>
    <mergeCell ref="AH318:AH319"/>
    <mergeCell ref="AI318:AI319"/>
    <mergeCell ref="AJ318:AJ319"/>
    <mergeCell ref="AK318:AK31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418</v>
      </c>
      <c r="H1" s="9"/>
    </row>
    <row r="3" spans="2:8" x14ac:dyDescent="0.2">
      <c r="B3" s="54" t="s">
        <v>419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421</v>
      </c>
      <c r="D6" s="54" t="s">
        <v>422</v>
      </c>
      <c r="E6" s="54" t="s">
        <v>49</v>
      </c>
    </row>
    <row r="8" spans="2:8" x14ac:dyDescent="0.2">
      <c r="B8" s="54" t="s">
        <v>80</v>
      </c>
      <c r="C8" s="54" t="s">
        <v>421</v>
      </c>
      <c r="D8" s="54" t="s">
        <v>49</v>
      </c>
      <c r="E8" s="54" t="s">
        <v>49</v>
      </c>
    </row>
    <row r="10" spans="2:8" x14ac:dyDescent="0.2">
      <c r="B10" s="54" t="s">
        <v>423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433</v>
      </c>
      <c r="C20" s="54" t="s">
        <v>49</v>
      </c>
      <c r="D20" s="54" t="s">
        <v>49</v>
      </c>
      <c r="E20" s="54" t="s">
        <v>49</v>
      </c>
    </row>
  </sheetData>
  <sheetProtection algorithmName="SHA-512" hashValue="m1dkBoyHDvlLeUVbPCzTeTFsPrAs4qust+rABWrOdOGcQ4skm/U8ZVlHbRdOB/BGNfZU+WIG2VzpQA+jjoC3Rg==" saltValue="fJCg/g4Zq2pCCbFPx+y1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2024-06-03T08:03:23Z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