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84F300-5BD3-4EB5-90CB-F8F2CEEFC3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заказа'!$B$176:$B$176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заказа'!$B$248:$B$248</definedName>
    <definedName name="ProductId86">'Бланк заказа'!$B$249:$B$249</definedName>
    <definedName name="ProductId87">'Бланк заказа'!$B$254:$B$254</definedName>
    <definedName name="ProductId88">'Бланк заказа'!$B$258:$B$258</definedName>
    <definedName name="ProductId89">'Бланк заказа'!$B$259:$B$259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заказа'!$W$90:$W$90</definedName>
    <definedName name="SalesQty33">'Бланк заказа'!$W$91:$W$91</definedName>
    <definedName name="SalesQty34">'Бланк заказа'!$W$92:$W$92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заказа'!$W$105:$W$105</definedName>
    <definedName name="SalesQty4">'Бланк заказа'!$W$30:$W$30</definedName>
    <definedName name="SalesQty40">'Бланк заказа'!$W$106:$W$106</definedName>
    <definedName name="SalesQty41">'Бланк заказа'!$W$111:$W$111</definedName>
    <definedName name="SalesQty42">'Бланк заказа'!$W$116:$W$116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заказа'!$W$124:$W$124</definedName>
    <definedName name="SalesQty47">'Бланк заказа'!$W$129:$W$129</definedName>
    <definedName name="SalesQty48">'Бланк заказа'!$W$130:$W$130</definedName>
    <definedName name="SalesQty49">'Бланк заказа'!$W$135:$W$135</definedName>
    <definedName name="SalesQty5">'Бланк заказа'!$W$31:$W$31</definedName>
    <definedName name="SalesQty50">'Бланк заказа'!$W$141:$W$141</definedName>
    <definedName name="SalesQty51">'Бланк заказа'!$W$146:$W$146</definedName>
    <definedName name="SalesQty52">'Бланк заказа'!$W$151:$W$151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заказа'!$W$158:$W$158</definedName>
    <definedName name="SalesQty57">'Бланк заказа'!$W$159:$W$159</definedName>
    <definedName name="SalesQty58">'Бланк заказа'!$W$165:$W$165</definedName>
    <definedName name="SalesQty59">'Бланк заказа'!$W$166:$W$166</definedName>
    <definedName name="SalesQty6">'Бланк заказа'!$W$36:$W$36</definedName>
    <definedName name="SalesQty60">'Бланк заказа'!$W$171:$W$171</definedName>
    <definedName name="SalesQty61">'Бланк заказа'!$W$176:$W$176</definedName>
    <definedName name="SalesQty62">'Бланк заказа'!$W$181:$W$181</definedName>
    <definedName name="SalesQty63">'Бланк заказа'!$W$187:$W$187</definedName>
    <definedName name="SalesQty64">'Бланк заказа'!$W$188:$W$188</definedName>
    <definedName name="SalesQty65">'Бланк заказа'!$W$193:$W$193</definedName>
    <definedName name="SalesQty66">'Бланк заказа'!$W$194:$W$194</definedName>
    <definedName name="SalesQty67">'Бланк заказа'!$W$195:$W$195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заказа'!$W$218:$W$218</definedName>
    <definedName name="SalesQty79">'Бланк заказа'!$W$223:$W$223</definedName>
    <definedName name="SalesQty8">'Бланк заказа'!$W$38:$W$38</definedName>
    <definedName name="SalesQty80">'Бланк заказа'!$W$224:$W$224</definedName>
    <definedName name="SalesQty81">'Бланк заказа'!$W$230:$W$230</definedName>
    <definedName name="SalesQty82">'Бланк заказа'!$W$236:$W$236</definedName>
    <definedName name="SalesQty83">'Бланк заказа'!$W$241:$W$241</definedName>
    <definedName name="SalesQty84">'Бланк заказа'!$W$247:$W$247</definedName>
    <definedName name="SalesQty85">'Бланк заказа'!$W$248:$W$248</definedName>
    <definedName name="SalesQty86">'Бланк заказа'!$W$249:$W$249</definedName>
    <definedName name="SalesQty87">'Бланк заказа'!$W$254:$W$254</definedName>
    <definedName name="SalesQty88">'Бланк заказа'!$W$258:$W$258</definedName>
    <definedName name="SalesQty89">'Бланк заказа'!$W$259:$W$259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заказа'!$X$90:$X$90</definedName>
    <definedName name="SalesRoundBox33">'Бланк заказа'!$X$91:$X$91</definedName>
    <definedName name="SalesRoundBox34">'Бланк заказа'!$X$92:$X$92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заказа'!$X$105:$X$105</definedName>
    <definedName name="SalesRoundBox4">'Бланк заказа'!$X$30:$X$30</definedName>
    <definedName name="SalesRoundBox40">'Бланк заказа'!$X$106:$X$106</definedName>
    <definedName name="SalesRoundBox41">'Бланк заказа'!$X$111:$X$111</definedName>
    <definedName name="SalesRoundBox42">'Бланк заказа'!$X$116:$X$116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заказа'!$X$124:$X$124</definedName>
    <definedName name="SalesRoundBox47">'Бланк заказа'!$X$129:$X$129</definedName>
    <definedName name="SalesRoundBox48">'Бланк заказа'!$X$130:$X$130</definedName>
    <definedName name="SalesRoundBox49">'Бланк заказа'!$X$135:$X$135</definedName>
    <definedName name="SalesRoundBox5">'Бланк заказа'!$X$31:$X$31</definedName>
    <definedName name="SalesRoundBox50">'Бланк заказа'!$X$141:$X$141</definedName>
    <definedName name="SalesRoundBox51">'Бланк заказа'!$X$146:$X$146</definedName>
    <definedName name="SalesRoundBox52">'Бланк заказа'!$X$151:$X$151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заказа'!$X$158:$X$158</definedName>
    <definedName name="SalesRoundBox57">'Бланк заказа'!$X$159:$X$159</definedName>
    <definedName name="SalesRoundBox58">'Бланк заказа'!$X$165:$X$165</definedName>
    <definedName name="SalesRoundBox59">'Бланк заказа'!$X$166:$X$166</definedName>
    <definedName name="SalesRoundBox6">'Бланк заказа'!$X$36:$X$36</definedName>
    <definedName name="SalesRoundBox60">'Бланк заказа'!$X$171:$X$171</definedName>
    <definedName name="SalesRoundBox61">'Бланк заказа'!$X$176:$X$176</definedName>
    <definedName name="SalesRoundBox62">'Бланк заказа'!$X$181:$X$181</definedName>
    <definedName name="SalesRoundBox63">'Бланк заказа'!$X$187:$X$187</definedName>
    <definedName name="SalesRoundBox64">'Бланк заказа'!$X$188:$X$188</definedName>
    <definedName name="SalesRoundBox65">'Бланк заказа'!$X$193:$X$193</definedName>
    <definedName name="SalesRoundBox66">'Бланк заказа'!$X$194:$X$194</definedName>
    <definedName name="SalesRoundBox67">'Бланк заказа'!$X$195:$X$195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заказа'!$X$218:$X$218</definedName>
    <definedName name="SalesRoundBox79">'Бланк заказа'!$X$223:$X$223</definedName>
    <definedName name="SalesRoundBox8">'Бланк заказа'!$X$38:$X$38</definedName>
    <definedName name="SalesRoundBox80">'Бланк заказа'!$X$224:$X$224</definedName>
    <definedName name="SalesRoundBox81">'Бланк заказа'!$X$230:$X$230</definedName>
    <definedName name="SalesRoundBox82">'Бланк заказа'!$X$236:$X$236</definedName>
    <definedName name="SalesRoundBox83">'Бланк заказа'!$X$241:$X$241</definedName>
    <definedName name="SalesRoundBox84">'Бланк заказа'!$X$247:$X$247</definedName>
    <definedName name="SalesRoundBox85">'Бланк заказа'!$X$248:$X$248</definedName>
    <definedName name="SalesRoundBox86">'Бланк заказа'!$X$249:$X$249</definedName>
    <definedName name="SalesRoundBox87">'Бланк заказа'!$X$254:$X$254</definedName>
    <definedName name="SalesRoundBox88">'Бланк заказа'!$X$258:$X$258</definedName>
    <definedName name="SalesRoundBox89">'Бланк заказа'!$X$259:$X$259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заказа'!$V$90:$V$90</definedName>
    <definedName name="UnitOfMeasure33">'Бланк заказа'!$V$91:$V$91</definedName>
    <definedName name="UnitOfMeasure34">'Бланк заказа'!$V$92:$V$92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заказа'!$V$105:$V$105</definedName>
    <definedName name="UnitOfMeasure4">'Бланк заказа'!$V$30:$V$30</definedName>
    <definedName name="UnitOfMeasure40">'Бланк заказа'!$V$106:$V$106</definedName>
    <definedName name="UnitOfMeasure41">'Бланк заказа'!$V$111:$V$111</definedName>
    <definedName name="UnitOfMeasure42">'Бланк заказа'!$V$116:$V$116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заказа'!$V$124:$V$124</definedName>
    <definedName name="UnitOfMeasure47">'Бланк заказа'!$V$129:$V$129</definedName>
    <definedName name="UnitOfMeasure48">'Бланк заказа'!$V$130:$V$130</definedName>
    <definedName name="UnitOfMeasure49">'Бланк заказа'!$V$135:$V$135</definedName>
    <definedName name="UnitOfMeasure5">'Бланк заказа'!$V$31:$V$31</definedName>
    <definedName name="UnitOfMeasure50">'Бланк заказа'!$V$141:$V$141</definedName>
    <definedName name="UnitOfMeasure51">'Бланк заказа'!$V$146:$V$146</definedName>
    <definedName name="UnitOfMeasure52">'Бланк заказа'!$V$151:$V$151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заказа'!$V$158:$V$158</definedName>
    <definedName name="UnitOfMeasure57">'Бланк заказа'!$V$159:$V$159</definedName>
    <definedName name="UnitOfMeasure58">'Бланк заказа'!$V$165:$V$165</definedName>
    <definedName name="UnitOfMeasure59">'Бланк заказа'!$V$166:$V$166</definedName>
    <definedName name="UnitOfMeasure6">'Бланк заказа'!$V$36:$V$36</definedName>
    <definedName name="UnitOfMeasure60">'Бланк заказа'!$V$171:$V$171</definedName>
    <definedName name="UnitOfMeasure61">'Бланк заказа'!$V$176:$V$176</definedName>
    <definedName name="UnitOfMeasure62">'Бланк заказа'!$V$181:$V$181</definedName>
    <definedName name="UnitOfMeasure63">'Бланк заказа'!$V$187:$V$187</definedName>
    <definedName name="UnitOfMeasure64">'Бланк заказа'!$V$188:$V$188</definedName>
    <definedName name="UnitOfMeasure65">'Бланк заказа'!$V$193:$V$193</definedName>
    <definedName name="UnitOfMeasure66">'Бланк заказа'!$V$194:$V$194</definedName>
    <definedName name="UnitOfMeasure67">'Бланк заказа'!$V$195:$V$195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заказа'!$V$218:$V$218</definedName>
    <definedName name="UnitOfMeasure79">'Бланк заказа'!$V$223:$V$223</definedName>
    <definedName name="UnitOfMeasure8">'Бланк заказа'!$V$38:$V$38</definedName>
    <definedName name="UnitOfMeasure80">'Бланк заказа'!$V$224:$V$224</definedName>
    <definedName name="UnitOfMeasure81">'Бланк заказа'!$V$230:$V$230</definedName>
    <definedName name="UnitOfMeasure82">'Бланк заказа'!$V$236:$V$236</definedName>
    <definedName name="UnitOfMeasure83">'Бланк заказа'!$V$241:$V$241</definedName>
    <definedName name="UnitOfMeasure84">'Бланк заказа'!$V$247:$V$247</definedName>
    <definedName name="UnitOfMeasure85">'Бланк заказа'!$V$248:$V$248</definedName>
    <definedName name="UnitOfMeasure86">'Бланк заказа'!$V$249:$V$249</definedName>
    <definedName name="UnitOfMeasure87">'Бланк заказа'!$V$254:$V$254</definedName>
    <definedName name="UnitOfMeasure88">'Бланк заказа'!$V$258:$V$258</definedName>
    <definedName name="UnitOfMeasure89">'Бланк заказа'!$V$259:$V$259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2" i="2" l="1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L302" i="2"/>
  <c r="K302" i="2"/>
  <c r="J302" i="2"/>
  <c r="I302" i="2"/>
  <c r="H302" i="2"/>
  <c r="G302" i="2"/>
  <c r="F302" i="2"/>
  <c r="E302" i="2"/>
  <c r="D302" i="2"/>
  <c r="C302" i="2"/>
  <c r="B302" i="2"/>
  <c r="W294" i="2"/>
  <c r="W293" i="2"/>
  <c r="W291" i="2"/>
  <c r="W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X291" i="2" s="1"/>
  <c r="O273" i="2"/>
  <c r="Y272" i="2"/>
  <c r="X272" i="2"/>
  <c r="Y271" i="2"/>
  <c r="X271" i="2"/>
  <c r="Y270" i="2"/>
  <c r="X270" i="2"/>
  <c r="W268" i="2"/>
  <c r="W267" i="2"/>
  <c r="Y266" i="2"/>
  <c r="X266" i="2"/>
  <c r="O266" i="2"/>
  <c r="Y265" i="2"/>
  <c r="X265" i="2"/>
  <c r="Y264" i="2"/>
  <c r="X264" i="2"/>
  <c r="X267" i="2" s="1"/>
  <c r="O264" i="2"/>
  <c r="Y263" i="2"/>
  <c r="Y267" i="2" s="1"/>
  <c r="X263" i="2"/>
  <c r="X261" i="2"/>
  <c r="W261" i="2"/>
  <c r="W260" i="2"/>
  <c r="Y259" i="2"/>
  <c r="X259" i="2"/>
  <c r="Y258" i="2"/>
  <c r="Y260" i="2" s="1"/>
  <c r="X258" i="2"/>
  <c r="X260" i="2" s="1"/>
  <c r="W256" i="2"/>
  <c r="Y255" i="2"/>
  <c r="W255" i="2"/>
  <c r="Y254" i="2"/>
  <c r="X254" i="2"/>
  <c r="X255" i="2" s="1"/>
  <c r="W251" i="2"/>
  <c r="W250" i="2"/>
  <c r="Y249" i="2"/>
  <c r="X249" i="2"/>
  <c r="Y248" i="2"/>
  <c r="X248" i="2"/>
  <c r="Y247" i="2"/>
  <c r="Y250" i="2" s="1"/>
  <c r="X247" i="2"/>
  <c r="X250" i="2" s="1"/>
  <c r="W243" i="2"/>
  <c r="W242" i="2"/>
  <c r="Y241" i="2"/>
  <c r="Y242" i="2" s="1"/>
  <c r="X241" i="2"/>
  <c r="X243" i="2" s="1"/>
  <c r="O241" i="2"/>
  <c r="W238" i="2"/>
  <c r="W237" i="2"/>
  <c r="Y236" i="2"/>
  <c r="Y237" i="2" s="1"/>
  <c r="X236" i="2"/>
  <c r="X237" i="2" s="1"/>
  <c r="O236" i="2"/>
  <c r="W232" i="2"/>
  <c r="W231" i="2"/>
  <c r="Y230" i="2"/>
  <c r="Y231" i="2" s="1"/>
  <c r="X230" i="2"/>
  <c r="X232" i="2" s="1"/>
  <c r="O230" i="2"/>
  <c r="W226" i="2"/>
  <c r="W225" i="2"/>
  <c r="Y224" i="2"/>
  <c r="X224" i="2"/>
  <c r="O224" i="2"/>
  <c r="Y223" i="2"/>
  <c r="X223" i="2"/>
  <c r="X226" i="2" s="1"/>
  <c r="O223" i="2"/>
  <c r="W220" i="2"/>
  <c r="X219" i="2"/>
  <c r="W219" i="2"/>
  <c r="Y218" i="2"/>
  <c r="Y219" i="2" s="1"/>
  <c r="X218" i="2"/>
  <c r="X220" i="2" s="1"/>
  <c r="O218" i="2"/>
  <c r="W215" i="2"/>
  <c r="W214" i="2"/>
  <c r="Y213" i="2"/>
  <c r="X213" i="2"/>
  <c r="O213" i="2"/>
  <c r="Y212" i="2"/>
  <c r="X212" i="2"/>
  <c r="O212" i="2"/>
  <c r="Y211" i="2"/>
  <c r="X211" i="2"/>
  <c r="X215" i="2" s="1"/>
  <c r="O211" i="2"/>
  <c r="Y210" i="2"/>
  <c r="Y214" i="2" s="1"/>
  <c r="X210" i="2"/>
  <c r="O210" i="2"/>
  <c r="W207" i="2"/>
  <c r="W206" i="2"/>
  <c r="Y205" i="2"/>
  <c r="X205" i="2"/>
  <c r="O205" i="2"/>
  <c r="Y204" i="2"/>
  <c r="X204" i="2"/>
  <c r="O204" i="2"/>
  <c r="Y203" i="2"/>
  <c r="X203" i="2"/>
  <c r="O203" i="2"/>
  <c r="Y202" i="2"/>
  <c r="X202" i="2"/>
  <c r="O202" i="2"/>
  <c r="Y201" i="2"/>
  <c r="X201" i="2"/>
  <c r="O201" i="2"/>
  <c r="Y200" i="2"/>
  <c r="X200" i="2"/>
  <c r="O200" i="2"/>
  <c r="W197" i="2"/>
  <c r="W196" i="2"/>
  <c r="Y195" i="2"/>
  <c r="X195" i="2"/>
  <c r="O195" i="2"/>
  <c r="Y194" i="2"/>
  <c r="Y196" i="2" s="1"/>
  <c r="X194" i="2"/>
  <c r="O194" i="2"/>
  <c r="Y193" i="2"/>
  <c r="X193" i="2"/>
  <c r="X197" i="2" s="1"/>
  <c r="O193" i="2"/>
  <c r="W190" i="2"/>
  <c r="W189" i="2"/>
  <c r="Y188" i="2"/>
  <c r="X188" i="2"/>
  <c r="X189" i="2" s="1"/>
  <c r="O188" i="2"/>
  <c r="Y187" i="2"/>
  <c r="Y189" i="2" s="1"/>
  <c r="X187" i="2"/>
  <c r="O187" i="2"/>
  <c r="W183" i="2"/>
  <c r="W182" i="2"/>
  <c r="Y181" i="2"/>
  <c r="Y182" i="2" s="1"/>
  <c r="X181" i="2"/>
  <c r="X182" i="2" s="1"/>
  <c r="O181" i="2"/>
  <c r="W178" i="2"/>
  <c r="W177" i="2"/>
  <c r="Y176" i="2"/>
  <c r="Y177" i="2" s="1"/>
  <c r="X176" i="2"/>
  <c r="X177" i="2" s="1"/>
  <c r="O176" i="2"/>
  <c r="W173" i="2"/>
  <c r="W172" i="2"/>
  <c r="Y171" i="2"/>
  <c r="Y172" i="2" s="1"/>
  <c r="X171" i="2"/>
  <c r="X173" i="2" s="1"/>
  <c r="O171" i="2"/>
  <c r="W168" i="2"/>
  <c r="W167" i="2"/>
  <c r="Y166" i="2"/>
  <c r="X166" i="2"/>
  <c r="Y165" i="2"/>
  <c r="Y167" i="2" s="1"/>
  <c r="X165" i="2"/>
  <c r="X168" i="2" s="1"/>
  <c r="W161" i="2"/>
  <c r="W160" i="2"/>
  <c r="Y159" i="2"/>
  <c r="X159" i="2"/>
  <c r="O159" i="2"/>
  <c r="Y158" i="2"/>
  <c r="Y160" i="2" s="1"/>
  <c r="X158" i="2"/>
  <c r="X161" i="2" s="1"/>
  <c r="O158" i="2"/>
  <c r="W156" i="2"/>
  <c r="W155" i="2"/>
  <c r="Y154" i="2"/>
  <c r="X154" i="2"/>
  <c r="Y153" i="2"/>
  <c r="X153" i="2"/>
  <c r="O153" i="2"/>
  <c r="Y152" i="2"/>
  <c r="X152" i="2"/>
  <c r="Y151" i="2"/>
  <c r="Y155" i="2" s="1"/>
  <c r="X151" i="2"/>
  <c r="W148" i="2"/>
  <c r="X147" i="2"/>
  <c r="W147" i="2"/>
  <c r="Y146" i="2"/>
  <c r="Y147" i="2" s="1"/>
  <c r="X146" i="2"/>
  <c r="X148" i="2" s="1"/>
  <c r="O146" i="2"/>
  <c r="W143" i="2"/>
  <c r="Y142" i="2"/>
  <c r="W142" i="2"/>
  <c r="Y141" i="2"/>
  <c r="X141" i="2"/>
  <c r="X143" i="2" s="1"/>
  <c r="W137" i="2"/>
  <c r="W136" i="2"/>
  <c r="Y135" i="2"/>
  <c r="Y136" i="2" s="1"/>
  <c r="X135" i="2"/>
  <c r="X136" i="2" s="1"/>
  <c r="O135" i="2"/>
  <c r="W132" i="2"/>
  <c r="W131" i="2"/>
  <c r="Y130" i="2"/>
  <c r="X130" i="2"/>
  <c r="O130" i="2"/>
  <c r="Y129" i="2"/>
  <c r="Y131" i="2" s="1"/>
  <c r="X129" i="2"/>
  <c r="X132" i="2" s="1"/>
  <c r="O129" i="2"/>
  <c r="W126" i="2"/>
  <c r="W125" i="2"/>
  <c r="Y124" i="2"/>
  <c r="Y125" i="2" s="1"/>
  <c r="X124" i="2"/>
  <c r="X125" i="2" s="1"/>
  <c r="O124" i="2"/>
  <c r="W121" i="2"/>
  <c r="W120" i="2"/>
  <c r="Y119" i="2"/>
  <c r="X119" i="2"/>
  <c r="O119" i="2"/>
  <c r="Y118" i="2"/>
  <c r="X118" i="2"/>
  <c r="O118" i="2"/>
  <c r="Y117" i="2"/>
  <c r="X117" i="2"/>
  <c r="O117" i="2"/>
  <c r="Y116" i="2"/>
  <c r="X116" i="2"/>
  <c r="X121" i="2" s="1"/>
  <c r="O116" i="2"/>
  <c r="X113" i="2"/>
  <c r="W113" i="2"/>
  <c r="X112" i="2"/>
  <c r="W112" i="2"/>
  <c r="Y111" i="2"/>
  <c r="Y112" i="2" s="1"/>
  <c r="X111" i="2"/>
  <c r="O111" i="2"/>
  <c r="W108" i="2"/>
  <c r="W107" i="2"/>
  <c r="Y106" i="2"/>
  <c r="X106" i="2"/>
  <c r="O106" i="2"/>
  <c r="Y105" i="2"/>
  <c r="Y107" i="2" s="1"/>
  <c r="X105" i="2"/>
  <c r="O105" i="2"/>
  <c r="W102" i="2"/>
  <c r="W101" i="2"/>
  <c r="Y100" i="2"/>
  <c r="X100" i="2"/>
  <c r="O100" i="2"/>
  <c r="Y99" i="2"/>
  <c r="X99" i="2"/>
  <c r="O99" i="2"/>
  <c r="Y98" i="2"/>
  <c r="X98" i="2"/>
  <c r="O98" i="2"/>
  <c r="Y97" i="2"/>
  <c r="Y101" i="2" s="1"/>
  <c r="X97" i="2"/>
  <c r="O97" i="2"/>
  <c r="W94" i="2"/>
  <c r="W93" i="2"/>
  <c r="Y92" i="2"/>
  <c r="X92" i="2"/>
  <c r="O92" i="2"/>
  <c r="Y91" i="2"/>
  <c r="X91" i="2"/>
  <c r="O91" i="2"/>
  <c r="Y90" i="2"/>
  <c r="Y93" i="2" s="1"/>
  <c r="X90" i="2"/>
  <c r="O90" i="2"/>
  <c r="W87" i="2"/>
  <c r="W86" i="2"/>
  <c r="Y85" i="2"/>
  <c r="X85" i="2"/>
  <c r="O85" i="2"/>
  <c r="Y84" i="2"/>
  <c r="X84" i="2"/>
  <c r="O84" i="2"/>
  <c r="Y83" i="2"/>
  <c r="X83" i="2"/>
  <c r="O83" i="2"/>
  <c r="Y82" i="2"/>
  <c r="X82" i="2"/>
  <c r="O82" i="2"/>
  <c r="Y81" i="2"/>
  <c r="X81" i="2"/>
  <c r="O81" i="2"/>
  <c r="Y80" i="2"/>
  <c r="X80" i="2"/>
  <c r="O80" i="2"/>
  <c r="W77" i="2"/>
  <c r="W76" i="2"/>
  <c r="Y75" i="2"/>
  <c r="X75" i="2"/>
  <c r="O75" i="2"/>
  <c r="Y74" i="2"/>
  <c r="Y76" i="2" s="1"/>
  <c r="X74" i="2"/>
  <c r="O74" i="2"/>
  <c r="W71" i="2"/>
  <c r="W70" i="2"/>
  <c r="Y69" i="2"/>
  <c r="Y70" i="2" s="1"/>
  <c r="X69" i="2"/>
  <c r="X71" i="2" s="1"/>
  <c r="O69" i="2"/>
  <c r="W66" i="2"/>
  <c r="W65" i="2"/>
  <c r="Y64" i="2"/>
  <c r="X64" i="2"/>
  <c r="O64" i="2"/>
  <c r="Y63" i="2"/>
  <c r="X63" i="2"/>
  <c r="X65" i="2" s="1"/>
  <c r="O63" i="2"/>
  <c r="W60" i="2"/>
  <c r="W59" i="2"/>
  <c r="Y58" i="2"/>
  <c r="X58" i="2"/>
  <c r="O58" i="2"/>
  <c r="Y57" i="2"/>
  <c r="X57" i="2"/>
  <c r="O57" i="2"/>
  <c r="Y56" i="2"/>
  <c r="X56" i="2"/>
  <c r="O56" i="2"/>
  <c r="Y55" i="2"/>
  <c r="X55" i="2"/>
  <c r="O55" i="2"/>
  <c r="Y54" i="2"/>
  <c r="X54" i="2"/>
  <c r="O54" i="2"/>
  <c r="Y53" i="2"/>
  <c r="X53" i="2"/>
  <c r="X60" i="2" s="1"/>
  <c r="O53" i="2"/>
  <c r="W50" i="2"/>
  <c r="W49" i="2"/>
  <c r="Y48" i="2"/>
  <c r="X48" i="2"/>
  <c r="O48" i="2"/>
  <c r="Y47" i="2"/>
  <c r="X47" i="2"/>
  <c r="O47" i="2"/>
  <c r="Y46" i="2"/>
  <c r="X46" i="2"/>
  <c r="O46" i="2"/>
  <c r="Y45" i="2"/>
  <c r="X45" i="2"/>
  <c r="Y44" i="2"/>
  <c r="X44" i="2"/>
  <c r="X50" i="2" s="1"/>
  <c r="W41" i="2"/>
  <c r="W40" i="2"/>
  <c r="Y39" i="2"/>
  <c r="X39" i="2"/>
  <c r="O39" i="2"/>
  <c r="Y38" i="2"/>
  <c r="X38" i="2"/>
  <c r="O38" i="2"/>
  <c r="Y37" i="2"/>
  <c r="X37" i="2"/>
  <c r="Y36" i="2"/>
  <c r="X36" i="2"/>
  <c r="O36" i="2"/>
  <c r="W33" i="2"/>
  <c r="W32" i="2"/>
  <c r="Y31" i="2"/>
  <c r="X31" i="2"/>
  <c r="O31" i="2"/>
  <c r="Y30" i="2"/>
  <c r="X30" i="2"/>
  <c r="O30" i="2"/>
  <c r="Y29" i="2"/>
  <c r="X29" i="2"/>
  <c r="O29" i="2"/>
  <c r="Y28" i="2"/>
  <c r="X28" i="2"/>
  <c r="X32" i="2" s="1"/>
  <c r="O28" i="2"/>
  <c r="W24" i="2"/>
  <c r="W292" i="2" s="1"/>
  <c r="X23" i="2"/>
  <c r="W23" i="2"/>
  <c r="Y22" i="2"/>
  <c r="Y23" i="2" s="1"/>
  <c r="X22" i="2"/>
  <c r="O22" i="2"/>
  <c r="H10" i="2"/>
  <c r="A9" i="2"/>
  <c r="F10" i="2" s="1"/>
  <c r="D7" i="2"/>
  <c r="P6" i="2"/>
  <c r="O2" i="2"/>
  <c r="X40" i="2" l="1"/>
  <c r="Y86" i="2"/>
  <c r="X190" i="2"/>
  <c r="Y206" i="2"/>
  <c r="X251" i="2"/>
  <c r="X256" i="2"/>
  <c r="X294" i="2"/>
  <c r="W296" i="2"/>
  <c r="Y32" i="2"/>
  <c r="X33" i="2"/>
  <c r="Y40" i="2"/>
  <c r="Y49" i="2"/>
  <c r="Y59" i="2"/>
  <c r="Y65" i="2"/>
  <c r="X70" i="2"/>
  <c r="X77" i="2"/>
  <c r="X76" i="2"/>
  <c r="X87" i="2"/>
  <c r="X86" i="2"/>
  <c r="X93" i="2"/>
  <c r="X94" i="2"/>
  <c r="X102" i="2"/>
  <c r="X107" i="2"/>
  <c r="Y120" i="2"/>
  <c r="X131" i="2"/>
  <c r="X137" i="2"/>
  <c r="X142" i="2"/>
  <c r="X155" i="2"/>
  <c r="X160" i="2"/>
  <c r="X172" i="2"/>
  <c r="X183" i="2"/>
  <c r="X196" i="2"/>
  <c r="X207" i="2"/>
  <c r="X214" i="2"/>
  <c r="Y225" i="2"/>
  <c r="X231" i="2"/>
  <c r="X268" i="2"/>
  <c r="X290" i="2"/>
  <c r="Y290" i="2"/>
  <c r="W295" i="2"/>
  <c r="Y297" i="2"/>
  <c r="X24" i="2"/>
  <c r="X178" i="2"/>
  <c r="X238" i="2"/>
  <c r="X59" i="2"/>
  <c r="X120" i="2"/>
  <c r="H9" i="2"/>
  <c r="J9" i="2"/>
  <c r="X66" i="2"/>
  <c r="X108" i="2"/>
  <c r="X126" i="2"/>
  <c r="X293" i="2"/>
  <c r="X41" i="2"/>
  <c r="X156" i="2"/>
  <c r="F9" i="2"/>
  <c r="X101" i="2"/>
  <c r="X49" i="2"/>
  <c r="A10" i="2"/>
  <c r="X167" i="2"/>
  <c r="X206" i="2"/>
  <c r="X225" i="2"/>
  <c r="X242" i="2"/>
  <c r="X296" i="2" l="1"/>
  <c r="X295" i="2"/>
  <c r="A305" i="2"/>
  <c r="X292" i="2"/>
  <c r="C305" i="2" s="1"/>
  <c r="B305" i="2" l="1"/>
</calcChain>
</file>

<file path=xl/sharedStrings.xml><?xml version="1.0" encoding="utf-8"?>
<sst xmlns="http://schemas.openxmlformats.org/spreadsheetml/2006/main" count="1651" uniqueCount="436">
  <si>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</si>
  <si>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</si>
  <si>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</si>
  <si>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</si>
  <si>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</si>
  <si>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</si>
  <si>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</si>
  <si>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</si>
  <si>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</si>
  <si>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</si>
  <si>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</si>
  <si>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</si>
  <si>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</si>
  <si>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</si>
  <si>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</si>
  <si>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</si>
  <si>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</si>
  <si>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</si>
  <si>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</si>
  <si>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</si>
  <si>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</si>
  <si>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</si>
  <si>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</si>
  <si>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</si>
  <si>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</si>
  <si>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</si>
  <si>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</si>
  <si>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</si>
  <si>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</si>
  <si>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</si>
  <si>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</si>
  <si>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</si>
  <si>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</si>
  <si>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</si>
  <si>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</si>
  <si>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</si>
  <si>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</si>
  <si>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</si>
  <si>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</si>
  <si>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</si>
  <si>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</si>
  <si>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</si>
  <si>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</si>
  <si>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</si>
  <si>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</si>
  <si>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</si>
  <si>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</si>
  <si>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</si>
  <si>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</si>
  <si>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</si>
  <si>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</si>
  <si>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</si>
  <si>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</si>
  <si>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</si>
  <si>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</si>
  <si>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</si>
  <si>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</si>
  <si>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</si>
  <si>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</si>
  <si>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</si>
  <si>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</si>
  <si>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</si>
  <si>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</si>
  <si>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</si>
  <si>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</si>
  <si>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</si>
  <si>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</si>
  <si>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</si>
  <si>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</si>
  <si>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</si>
  <si>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</si>
  <si>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</si>
  <si>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08.05.2024</t>
  </si>
  <si>
    <t>04.05.2024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</si>
  <si>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</si>
  <si>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</si>
  <si>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</si>
  <si>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</si>
  <si>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</si>
  <si>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</si>
  <si>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</si>
  <si>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</si>
  <si>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</si>
  <si>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</si>
  <si>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</si>
  <si>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</si>
  <si>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</si>
  <si>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</si>
  <si>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</si>
  <si>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</si>
  <si>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</si>
  <si>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</si>
  <si>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</si>
  <si>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</si>
  <si>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</si>
  <si>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</si>
  <si>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</si>
  <si>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</si>
  <si>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</si>
  <si>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</si>
  <si>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</si>
  <si>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</si>
  <si>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</si>
  <si>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</si>
  <si>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</si>
  <si>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</si>
  <si>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</si>
  <si>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</si>
  <si>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</si>
  <si>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</si>
  <si>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</si>
  <si>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</si>
  <si>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«Чебупай сладкая клубника» ф/в 0,2 ТМ «Горячая штучка»</t>
  </si>
  <si>
    <t>Новинка</t>
  </si>
  <si>
    <t>10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</si>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</sst>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5"/>
  <sheetViews>
    <sheetView showGridLines="0" tabSelected="1" zoomScaleNormal="100" zoomScaleSheetLayoutView="100" workbookViewId="0">
      <selection activeCell="D6" sqref="D6:L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197" t="s">
        <v>29</v>
      </c>
      <c r="E1" s="197"/>
      <c r="F1" s="197"/>
      <c r="G1" s="14" t="s">
        <v>71</v>
      </c>
      <c r="H1" s="197" t="s">
        <v>50</v>
      </c>
      <c r="I1" s="197"/>
      <c r="J1" s="197"/>
      <c r="K1" s="197"/>
      <c r="L1" s="197"/>
      <c r="M1" s="197"/>
      <c r="N1" s="197"/>
      <c r="O1" s="197"/>
      <c r="P1" s="197"/>
      <c r="Q1" s="198" t="s">
        <v>72</v>
      </c>
      <c r="R1" s="199"/>
      <c r="S1" s="19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0"/>
      <c r="P3" s="200"/>
      <c r="Q3" s="200"/>
      <c r="R3" s="200"/>
      <c r="S3" s="200"/>
      <c r="T3" s="200"/>
      <c r="U3" s="200"/>
      <c r="V3" s="20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1" t="s">
        <v>8</v>
      </c>
      <c r="B5" s="201"/>
      <c r="C5" s="201"/>
      <c r="D5" s="202"/>
      <c r="E5" s="202"/>
      <c r="F5" s="203" t="s">
        <v>14</v>
      </c>
      <c r="G5" s="203"/>
      <c r="H5" s="202"/>
      <c r="I5" s="202"/>
      <c r="J5" s="202"/>
      <c r="K5" s="202"/>
      <c r="L5" s="202"/>
      <c r="M5" s="77"/>
      <c r="O5" s="27" t="s">
        <v>4</v>
      </c>
      <c r="P5" s="204">
        <v>45420</v>
      </c>
      <c r="Q5" s="204"/>
      <c r="S5" s="205" t="s">
        <v>3</v>
      </c>
      <c r="T5" s="206"/>
      <c r="U5" s="207" t="s">
        <v>404</v>
      </c>
      <c r="V5" s="208"/>
      <c r="AA5" s="60"/>
      <c r="AB5" s="60"/>
      <c r="AC5" s="60"/>
    </row>
    <row r="6" spans="1:30" s="17" customFormat="1" ht="24" customHeight="1" x14ac:dyDescent="0.2">
      <c r="A6" s="201" t="s">
        <v>1</v>
      </c>
      <c r="B6" s="201"/>
      <c r="C6" s="201"/>
      <c r="D6" s="209" t="s">
        <v>417</v>
      </c>
      <c r="E6" s="209"/>
      <c r="F6" s="209"/>
      <c r="G6" s="209"/>
      <c r="H6" s="209"/>
      <c r="I6" s="209"/>
      <c r="J6" s="209"/>
      <c r="K6" s="209"/>
      <c r="L6" s="209"/>
      <c r="M6" s="78"/>
      <c r="O6" s="27" t="s">
        <v>30</v>
      </c>
      <c r="P6" s="210" t="str">
        <f>IF(P5=0," ",CHOOSE(WEEKDAY(P5,2),"Понедельник","Вторник","Среда","Четверг","Пятница","Суббота","Воскресенье"))</f>
        <v>Среда</v>
      </c>
      <c r="Q6" s="210"/>
      <c r="S6" s="211" t="s">
        <v>5</v>
      </c>
      <c r="T6" s="212"/>
      <c r="U6" s="213" t="s">
        <v>74</v>
      </c>
      <c r="V6" s="21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19" t="str">
        <f>IFERROR(VLOOKUP(DeliveryAddress,Table,3,0),1)</f>
        <v>5</v>
      </c>
      <c r="E7" s="220"/>
      <c r="F7" s="220"/>
      <c r="G7" s="220"/>
      <c r="H7" s="220"/>
      <c r="I7" s="220"/>
      <c r="J7" s="220"/>
      <c r="K7" s="220"/>
      <c r="L7" s="221"/>
      <c r="M7" s="79"/>
      <c r="O7" s="29"/>
      <c r="P7" s="49"/>
      <c r="Q7" s="49"/>
      <c r="S7" s="211"/>
      <c r="T7" s="212"/>
      <c r="U7" s="215"/>
      <c r="V7" s="216"/>
      <c r="AA7" s="60"/>
      <c r="AB7" s="60"/>
      <c r="AC7" s="60"/>
    </row>
    <row r="8" spans="1:30" s="17" customFormat="1" ht="25.5" customHeight="1" x14ac:dyDescent="0.2">
      <c r="A8" s="222" t="s">
        <v>61</v>
      </c>
      <c r="B8" s="222"/>
      <c r="C8" s="222"/>
      <c r="D8" s="223"/>
      <c r="E8" s="223"/>
      <c r="F8" s="223"/>
      <c r="G8" s="223"/>
      <c r="H8" s="223"/>
      <c r="I8" s="223"/>
      <c r="J8" s="223"/>
      <c r="K8" s="223"/>
      <c r="L8" s="223"/>
      <c r="M8" s="80"/>
      <c r="O8" s="27" t="s">
        <v>11</v>
      </c>
      <c r="P8" s="224">
        <v>0.375</v>
      </c>
      <c r="Q8" s="224"/>
      <c r="S8" s="211"/>
      <c r="T8" s="212"/>
      <c r="U8" s="215"/>
      <c r="V8" s="216"/>
      <c r="AA8" s="60"/>
      <c r="AB8" s="60"/>
      <c r="AC8" s="60"/>
    </row>
    <row r="9" spans="1:30" s="17" customFormat="1" ht="39.950000000000003" customHeight="1" x14ac:dyDescent="0.2">
      <c r="A9" s="2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5"/>
      <c r="C9" s="225"/>
      <c r="D9" s="226" t="s">
        <v>49</v>
      </c>
      <c r="E9" s="227"/>
      <c r="F9" s="2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5"/>
      <c r="H9" s="228" t="str">
        <f>IF(AND($A$9="Тип доверенности/получателя при получении в адресе перегруза:",$D$9="Разовая доверенность"),"Введите ФИО","")</f>
        <v/>
      </c>
      <c r="I9" s="228"/>
      <c r="J9" s="2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8"/>
      <c r="L9" s="228"/>
      <c r="M9" s="75"/>
      <c r="O9" s="31" t="s">
        <v>15</v>
      </c>
      <c r="P9" s="229"/>
      <c r="Q9" s="229"/>
      <c r="S9" s="211"/>
      <c r="T9" s="212"/>
      <c r="U9" s="217"/>
      <c r="V9" s="21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5"/>
      <c r="C10" s="225"/>
      <c r="D10" s="226"/>
      <c r="E10" s="227"/>
      <c r="F10" s="2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5"/>
      <c r="H10" s="230" t="str">
        <f>IFERROR(VLOOKUP($D$10,Proxy,2,FALSE),"")</f>
        <v/>
      </c>
      <c r="I10" s="230"/>
      <c r="J10" s="230"/>
      <c r="K10" s="230"/>
      <c r="L10" s="230"/>
      <c r="M10" s="76"/>
      <c r="O10" s="31" t="s">
        <v>35</v>
      </c>
      <c r="P10" s="231"/>
      <c r="Q10" s="231"/>
      <c r="T10" s="29" t="s">
        <v>12</v>
      </c>
      <c r="U10" s="232" t="s">
        <v>75</v>
      </c>
      <c r="V10" s="23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4"/>
      <c r="Q11" s="234"/>
      <c r="T11" s="29" t="s">
        <v>31</v>
      </c>
      <c r="U11" s="235" t="s">
        <v>58</v>
      </c>
      <c r="V11" s="23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36" t="s">
        <v>76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81"/>
      <c r="O12" s="27" t="s">
        <v>33</v>
      </c>
      <c r="P12" s="224"/>
      <c r="Q12" s="224"/>
      <c r="R12" s="28"/>
      <c r="S12"/>
      <c r="T12" s="29" t="s">
        <v>49</v>
      </c>
      <c r="U12" s="237"/>
      <c r="V12" s="237"/>
      <c r="W12"/>
      <c r="AA12" s="60"/>
      <c r="AB12" s="60"/>
      <c r="AC12" s="60"/>
    </row>
    <row r="13" spans="1:30" s="17" customFormat="1" ht="23.25" customHeight="1" x14ac:dyDescent="0.2">
      <c r="A13" s="236" t="s">
        <v>77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81"/>
      <c r="N13" s="31"/>
      <c r="O13" s="31" t="s">
        <v>34</v>
      </c>
      <c r="P13" s="235"/>
      <c r="Q13" s="23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36" t="s">
        <v>78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81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38" t="s">
        <v>79</v>
      </c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82"/>
      <c r="N15"/>
      <c r="O15" s="239" t="s">
        <v>64</v>
      </c>
      <c r="P15" s="239"/>
      <c r="Q15" s="239"/>
      <c r="R15" s="239"/>
      <c r="S15" s="23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0"/>
      <c r="P16" s="240"/>
      <c r="Q16" s="240"/>
      <c r="R16" s="240"/>
      <c r="S16" s="240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242" t="s">
        <v>62</v>
      </c>
      <c r="B17" s="242" t="s">
        <v>52</v>
      </c>
      <c r="C17" s="243" t="s">
        <v>51</v>
      </c>
      <c r="D17" s="242" t="s">
        <v>53</v>
      </c>
      <c r="E17" s="242"/>
      <c r="F17" s="242" t="s">
        <v>24</v>
      </c>
      <c r="G17" s="242" t="s">
        <v>27</v>
      </c>
      <c r="H17" s="242" t="s">
        <v>25</v>
      </c>
      <c r="I17" s="242" t="s">
        <v>26</v>
      </c>
      <c r="J17" s="244" t="s">
        <v>16</v>
      </c>
      <c r="K17" s="244" t="s">
        <v>69</v>
      </c>
      <c r="L17" s="244" t="s">
        <v>2</v>
      </c>
      <c r="M17" s="244" t="s">
        <v>70</v>
      </c>
      <c r="N17" s="242" t="s">
        <v>28</v>
      </c>
      <c r="O17" s="242" t="s">
        <v>17</v>
      </c>
      <c r="P17" s="242"/>
      <c r="Q17" s="242"/>
      <c r="R17" s="242"/>
      <c r="S17" s="242"/>
      <c r="T17" s="241" t="s">
        <v>59</v>
      </c>
      <c r="U17" s="242"/>
      <c r="V17" s="242" t="s">
        <v>6</v>
      </c>
      <c r="W17" s="242" t="s">
        <v>44</v>
      </c>
      <c r="X17" s="246" t="s">
        <v>57</v>
      </c>
      <c r="Y17" s="242" t="s">
        <v>18</v>
      </c>
      <c r="Z17" s="248" t="s">
        <v>63</v>
      </c>
      <c r="AA17" s="248" t="s">
        <v>19</v>
      </c>
      <c r="AB17" s="249" t="s">
        <v>60</v>
      </c>
      <c r="AC17" s="250"/>
      <c r="AD17" s="251"/>
      <c r="AE17" s="255"/>
      <c r="BB17" s="256" t="s">
        <v>67</v>
      </c>
    </row>
    <row r="18" spans="1:54" ht="14.25" customHeight="1" x14ac:dyDescent="0.2">
      <c r="A18" s="242"/>
      <c r="B18" s="242"/>
      <c r="C18" s="243"/>
      <c r="D18" s="242"/>
      <c r="E18" s="242"/>
      <c r="F18" s="242" t="s">
        <v>20</v>
      </c>
      <c r="G18" s="242" t="s">
        <v>21</v>
      </c>
      <c r="H18" s="242" t="s">
        <v>22</v>
      </c>
      <c r="I18" s="242" t="s">
        <v>22</v>
      </c>
      <c r="J18" s="245"/>
      <c r="K18" s="245"/>
      <c r="L18" s="245"/>
      <c r="M18" s="245"/>
      <c r="N18" s="242"/>
      <c r="O18" s="242"/>
      <c r="P18" s="242"/>
      <c r="Q18" s="242"/>
      <c r="R18" s="242"/>
      <c r="S18" s="242"/>
      <c r="T18" s="36" t="s">
        <v>47</v>
      </c>
      <c r="U18" s="36" t="s">
        <v>46</v>
      </c>
      <c r="V18" s="242"/>
      <c r="W18" s="242"/>
      <c r="X18" s="247"/>
      <c r="Y18" s="242"/>
      <c r="Z18" s="248"/>
      <c r="AA18" s="248"/>
      <c r="AB18" s="252"/>
      <c r="AC18" s="253"/>
      <c r="AD18" s="254"/>
      <c r="AE18" s="255"/>
      <c r="BB18" s="256"/>
    </row>
    <row r="19" spans="1:54" ht="27.75" customHeight="1" x14ac:dyDescent="0.2">
      <c r="A19" s="257" t="s">
        <v>80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55"/>
      <c r="AA19" s="55"/>
    </row>
    <row r="20" spans="1:54" ht="16.5" customHeight="1" x14ac:dyDescent="0.25">
      <c r="A20" s="258" t="s">
        <v>80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66"/>
      <c r="AA20" s="66"/>
    </row>
    <row r="21" spans="1:54" ht="14.25" customHeight="1" x14ac:dyDescent="0.25">
      <c r="A21" s="259" t="s">
        <v>81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67"/>
      <c r="AA21" s="67"/>
    </row>
    <row r="22" spans="1:54" ht="27" customHeight="1" x14ac:dyDescent="0.25">
      <c r="A22" s="64" t="s">
        <v>82</v>
      </c>
      <c r="B22" s="64" t="s">
        <v>83</v>
      </c>
      <c r="C22" s="37">
        <v>4301070899</v>
      </c>
      <c r="D22" s="260">
        <v>4607111035752</v>
      </c>
      <c r="E22" s="26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2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2"/>
      <c r="Q22" s="262"/>
      <c r="R22" s="262"/>
      <c r="S22" s="263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74"/>
      <c r="BB22" s="84" t="s">
        <v>71</v>
      </c>
    </row>
    <row r="23" spans="1:54" x14ac:dyDescent="0.2">
      <c r="A23" s="267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8"/>
      <c r="O23" s="264" t="s">
        <v>43</v>
      </c>
      <c r="P23" s="265"/>
      <c r="Q23" s="265"/>
      <c r="R23" s="265"/>
      <c r="S23" s="265"/>
      <c r="T23" s="265"/>
      <c r="U23" s="266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54" x14ac:dyDescent="0.2">
      <c r="A24" s="267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8"/>
      <c r="O24" s="264" t="s">
        <v>43</v>
      </c>
      <c r="P24" s="265"/>
      <c r="Q24" s="265"/>
      <c r="R24" s="265"/>
      <c r="S24" s="265"/>
      <c r="T24" s="265"/>
      <c r="U24" s="266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54" ht="27.75" customHeight="1" x14ac:dyDescent="0.2">
      <c r="A25" s="257" t="s">
        <v>48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55"/>
      <c r="AA25" s="55"/>
    </row>
    <row r="26" spans="1:54" ht="16.5" customHeight="1" x14ac:dyDescent="0.25">
      <c r="A26" s="258" t="s">
        <v>86</v>
      </c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66"/>
      <c r="AA26" s="66"/>
    </row>
    <row r="27" spans="1:54" ht="14.25" customHeight="1" x14ac:dyDescent="0.25">
      <c r="A27" s="259" t="s">
        <v>87</v>
      </c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67"/>
      <c r="AA27" s="67"/>
    </row>
    <row r="28" spans="1:54" ht="27" customHeight="1" x14ac:dyDescent="0.25">
      <c r="A28" s="64" t="s">
        <v>88</v>
      </c>
      <c r="B28" s="64" t="s">
        <v>89</v>
      </c>
      <c r="C28" s="37">
        <v>4301132066</v>
      </c>
      <c r="D28" s="260">
        <v>4607111036520</v>
      </c>
      <c r="E28" s="26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26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2"/>
      <c r="Q28" s="262"/>
      <c r="R28" s="262"/>
      <c r="S28" s="263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74"/>
      <c r="BB28" s="85" t="s">
        <v>90</v>
      </c>
    </row>
    <row r="29" spans="1:54" ht="27" customHeight="1" x14ac:dyDescent="0.25">
      <c r="A29" s="64" t="s">
        <v>92</v>
      </c>
      <c r="B29" s="64" t="s">
        <v>93</v>
      </c>
      <c r="C29" s="37">
        <v>4301132063</v>
      </c>
      <c r="D29" s="260">
        <v>4607111036605</v>
      </c>
      <c r="E29" s="26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2"/>
      <c r="Q29" s="262"/>
      <c r="R29" s="262"/>
      <c r="S29" s="263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74"/>
      <c r="BB29" s="86" t="s">
        <v>90</v>
      </c>
    </row>
    <row r="30" spans="1:54" ht="27" customHeight="1" x14ac:dyDescent="0.25">
      <c r="A30" s="64" t="s">
        <v>94</v>
      </c>
      <c r="B30" s="64" t="s">
        <v>95</v>
      </c>
      <c r="C30" s="37">
        <v>4301132064</v>
      </c>
      <c r="D30" s="260">
        <v>4607111036537</v>
      </c>
      <c r="E30" s="26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27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2"/>
      <c r="Q30" s="262"/>
      <c r="R30" s="262"/>
      <c r="S30" s="263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74"/>
      <c r="BB30" s="87" t="s">
        <v>90</v>
      </c>
    </row>
    <row r="31" spans="1:54" ht="27" customHeight="1" x14ac:dyDescent="0.25">
      <c r="A31" s="64" t="s">
        <v>96</v>
      </c>
      <c r="B31" s="64" t="s">
        <v>97</v>
      </c>
      <c r="C31" s="37">
        <v>4301132065</v>
      </c>
      <c r="D31" s="260">
        <v>4607111036599</v>
      </c>
      <c r="E31" s="26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2"/>
      <c r="Q31" s="262"/>
      <c r="R31" s="262"/>
      <c r="S31" s="263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74"/>
      <c r="BB31" s="88" t="s">
        <v>90</v>
      </c>
    </row>
    <row r="32" spans="1:54" x14ac:dyDescent="0.2">
      <c r="A32" s="267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8"/>
      <c r="O32" s="264" t="s">
        <v>43</v>
      </c>
      <c r="P32" s="265"/>
      <c r="Q32" s="265"/>
      <c r="R32" s="265"/>
      <c r="S32" s="265"/>
      <c r="T32" s="265"/>
      <c r="U32" s="266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54" x14ac:dyDescent="0.2">
      <c r="A33" s="267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8"/>
      <c r="O33" s="264" t="s">
        <v>43</v>
      </c>
      <c r="P33" s="265"/>
      <c r="Q33" s="265"/>
      <c r="R33" s="265"/>
      <c r="S33" s="265"/>
      <c r="T33" s="265"/>
      <c r="U33" s="266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54" ht="16.5" customHeight="1" x14ac:dyDescent="0.25">
      <c r="A34" s="258" t="s">
        <v>98</v>
      </c>
      <c r="B34" s="258"/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66"/>
      <c r="AA34" s="66"/>
    </row>
    <row r="35" spans="1:54" ht="14.25" customHeight="1" x14ac:dyDescent="0.25">
      <c r="A35" s="259" t="s">
        <v>81</v>
      </c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67"/>
      <c r="AA35" s="67"/>
    </row>
    <row r="36" spans="1:54" ht="27" customHeight="1" x14ac:dyDescent="0.25">
      <c r="A36" s="64" t="s">
        <v>99</v>
      </c>
      <c r="B36" s="64" t="s">
        <v>100</v>
      </c>
      <c r="C36" s="37">
        <v>4301070865</v>
      </c>
      <c r="D36" s="260">
        <v>4607111036285</v>
      </c>
      <c r="E36" s="26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2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2"/>
      <c r="Q36" s="262"/>
      <c r="R36" s="262"/>
      <c r="S36" s="263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74"/>
      <c r="BB36" s="89" t="s">
        <v>71</v>
      </c>
    </row>
    <row r="37" spans="1:54" ht="27" customHeight="1" x14ac:dyDescent="0.25">
      <c r="A37" s="64" t="s">
        <v>101</v>
      </c>
      <c r="B37" s="64" t="s">
        <v>102</v>
      </c>
      <c r="C37" s="37">
        <v>4301070861</v>
      </c>
      <c r="D37" s="260">
        <v>4607111036308</v>
      </c>
      <c r="E37" s="26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274" t="s">
        <v>103</v>
      </c>
      <c r="P37" s="262"/>
      <c r="Q37" s="262"/>
      <c r="R37" s="262"/>
      <c r="S37" s="263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74"/>
      <c r="BB37" s="90" t="s">
        <v>71</v>
      </c>
    </row>
    <row r="38" spans="1:54" ht="27" customHeight="1" x14ac:dyDescent="0.25">
      <c r="A38" s="64" t="s">
        <v>104</v>
      </c>
      <c r="B38" s="64" t="s">
        <v>105</v>
      </c>
      <c r="C38" s="37">
        <v>4301070884</v>
      </c>
      <c r="D38" s="260">
        <v>4607111036315</v>
      </c>
      <c r="E38" s="26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2"/>
      <c r="Q38" s="262"/>
      <c r="R38" s="262"/>
      <c r="S38" s="263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74"/>
      <c r="BB38" s="91" t="s">
        <v>71</v>
      </c>
    </row>
    <row r="39" spans="1:54" ht="27" customHeight="1" x14ac:dyDescent="0.25">
      <c r="A39" s="64" t="s">
        <v>106</v>
      </c>
      <c r="B39" s="64" t="s">
        <v>107</v>
      </c>
      <c r="C39" s="37">
        <v>4301070864</v>
      </c>
      <c r="D39" s="260">
        <v>4607111036292</v>
      </c>
      <c r="E39" s="26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9"/>
      <c r="N39" s="38">
        <v>180</v>
      </c>
      <c r="O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2"/>
      <c r="Q39" s="262"/>
      <c r="R39" s="262"/>
      <c r="S39" s="263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74"/>
      <c r="BB39" s="92" t="s">
        <v>71</v>
      </c>
    </row>
    <row r="40" spans="1:54" x14ac:dyDescent="0.2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8"/>
      <c r="O40" s="264" t="s">
        <v>43</v>
      </c>
      <c r="P40" s="265"/>
      <c r="Q40" s="265"/>
      <c r="R40" s="265"/>
      <c r="S40" s="265"/>
      <c r="T40" s="265"/>
      <c r="U40" s="266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54" x14ac:dyDescent="0.2">
      <c r="A41" s="267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8"/>
      <c r="O41" s="264" t="s">
        <v>43</v>
      </c>
      <c r="P41" s="265"/>
      <c r="Q41" s="265"/>
      <c r="R41" s="265"/>
      <c r="S41" s="265"/>
      <c r="T41" s="265"/>
      <c r="U41" s="266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54" ht="16.5" customHeight="1" x14ac:dyDescent="0.25">
      <c r="A42" s="258" t="s">
        <v>108</v>
      </c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66"/>
      <c r="AA42" s="66"/>
    </row>
    <row r="43" spans="1:54" ht="14.25" customHeight="1" x14ac:dyDescent="0.25">
      <c r="A43" s="259" t="s">
        <v>109</v>
      </c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67"/>
      <c r="AA43" s="67"/>
    </row>
    <row r="44" spans="1:54" ht="27" customHeight="1" x14ac:dyDescent="0.25">
      <c r="A44" s="64" t="s">
        <v>110</v>
      </c>
      <c r="B44" s="64" t="s">
        <v>111</v>
      </c>
      <c r="C44" s="37">
        <v>4301190047</v>
      </c>
      <c r="D44" s="260">
        <v>4607111038579</v>
      </c>
      <c r="E44" s="26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9" t="s">
        <v>84</v>
      </c>
      <c r="M44" s="39"/>
      <c r="N44" s="38">
        <v>365</v>
      </c>
      <c r="O44" s="277" t="s">
        <v>112</v>
      </c>
      <c r="P44" s="262"/>
      <c r="Q44" s="262"/>
      <c r="R44" s="262"/>
      <c r="S44" s="263"/>
      <c r="T44" s="40" t="s">
        <v>49</v>
      </c>
      <c r="U44" s="40" t="s">
        <v>49</v>
      </c>
      <c r="V44" s="41" t="s">
        <v>42</v>
      </c>
      <c r="W44" s="59">
        <v>0</v>
      </c>
      <c r="X44" s="56">
        <f>IFERROR(IF(W44="","",W44),"")</f>
        <v>0</v>
      </c>
      <c r="Y44" s="42">
        <f>IFERROR(IF(W44="","",W44*0.0095),"")</f>
        <v>0</v>
      </c>
      <c r="Z44" s="69" t="s">
        <v>49</v>
      </c>
      <c r="AA44" s="70" t="s">
        <v>113</v>
      </c>
      <c r="AE44" s="74"/>
      <c r="BB44" s="93" t="s">
        <v>90</v>
      </c>
    </row>
    <row r="45" spans="1:54" ht="27" customHeight="1" x14ac:dyDescent="0.25">
      <c r="A45" s="64" t="s">
        <v>115</v>
      </c>
      <c r="B45" s="64" t="s">
        <v>116</v>
      </c>
      <c r="C45" s="37">
        <v>4301190049</v>
      </c>
      <c r="D45" s="260">
        <v>4607111038968</v>
      </c>
      <c r="E45" s="26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9" t="s">
        <v>84</v>
      </c>
      <c r="M45" s="39"/>
      <c r="N45" s="38">
        <v>365</v>
      </c>
      <c r="O45" s="278" t="s">
        <v>117</v>
      </c>
      <c r="P45" s="262"/>
      <c r="Q45" s="262"/>
      <c r="R45" s="262"/>
      <c r="S45" s="263"/>
      <c r="T45" s="40" t="s">
        <v>49</v>
      </c>
      <c r="U45" s="40" t="s">
        <v>49</v>
      </c>
      <c r="V45" s="41" t="s">
        <v>42</v>
      </c>
      <c r="W45" s="59">
        <v>0</v>
      </c>
      <c r="X45" s="56">
        <f>IFERROR(IF(W45="","",W45),"")</f>
        <v>0</v>
      </c>
      <c r="Y45" s="42">
        <f>IFERROR(IF(W45="","",W45*0.0095),"")</f>
        <v>0</v>
      </c>
      <c r="Z45" s="69" t="s">
        <v>49</v>
      </c>
      <c r="AA45" s="70" t="s">
        <v>113</v>
      </c>
      <c r="AE45" s="74"/>
      <c r="BB45" s="94" t="s">
        <v>90</v>
      </c>
    </row>
    <row r="46" spans="1:54" ht="16.5" customHeight="1" x14ac:dyDescent="0.25">
      <c r="A46" s="64" t="s">
        <v>118</v>
      </c>
      <c r="B46" s="64" t="s">
        <v>119</v>
      </c>
      <c r="C46" s="37">
        <v>4301190046</v>
      </c>
      <c r="D46" s="260">
        <v>4607111038951</v>
      </c>
      <c r="E46" s="26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9" t="s">
        <v>84</v>
      </c>
      <c r="M46" s="39"/>
      <c r="N46" s="38">
        <v>365</v>
      </c>
      <c r="O46" s="27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62"/>
      <c r="Q46" s="262"/>
      <c r="R46" s="262"/>
      <c r="S46" s="263"/>
      <c r="T46" s="40" t="s">
        <v>49</v>
      </c>
      <c r="U46" s="40" t="s">
        <v>49</v>
      </c>
      <c r="V46" s="41" t="s">
        <v>42</v>
      </c>
      <c r="W46" s="59">
        <v>0</v>
      </c>
      <c r="X46" s="56">
        <f>IFERROR(IF(W46="","",W46),"")</f>
        <v>0</v>
      </c>
      <c r="Y46" s="42">
        <f>IFERROR(IF(W46="","",W46*0.0095),"")</f>
        <v>0</v>
      </c>
      <c r="Z46" s="69" t="s">
        <v>49</v>
      </c>
      <c r="AA46" s="70" t="s">
        <v>49</v>
      </c>
      <c r="AE46" s="74"/>
      <c r="BB46" s="95" t="s">
        <v>90</v>
      </c>
    </row>
    <row r="47" spans="1:54" ht="27" customHeight="1" x14ac:dyDescent="0.25">
      <c r="A47" s="64" t="s">
        <v>120</v>
      </c>
      <c r="B47" s="64" t="s">
        <v>121</v>
      </c>
      <c r="C47" s="37">
        <v>4301190022</v>
      </c>
      <c r="D47" s="260">
        <v>4607111037053</v>
      </c>
      <c r="E47" s="260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114</v>
      </c>
      <c r="L47" s="39" t="s">
        <v>84</v>
      </c>
      <c r="M47" s="39"/>
      <c r="N47" s="38">
        <v>365</v>
      </c>
      <c r="O47" s="28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62"/>
      <c r="Q47" s="262"/>
      <c r="R47" s="262"/>
      <c r="S47" s="263"/>
      <c r="T47" s="40" t="s">
        <v>49</v>
      </c>
      <c r="U47" s="40" t="s">
        <v>49</v>
      </c>
      <c r="V47" s="41" t="s">
        <v>42</v>
      </c>
      <c r="W47" s="59">
        <v>0</v>
      </c>
      <c r="X47" s="56">
        <f>IFERROR(IF(W47="","",W47),"")</f>
        <v>0</v>
      </c>
      <c r="Y47" s="42">
        <f>IFERROR(IF(W47="","",W47*0.0095),"")</f>
        <v>0</v>
      </c>
      <c r="Z47" s="69" t="s">
        <v>49</v>
      </c>
      <c r="AA47" s="70" t="s">
        <v>49</v>
      </c>
      <c r="AE47" s="74"/>
      <c r="BB47" s="96" t="s">
        <v>90</v>
      </c>
    </row>
    <row r="48" spans="1:54" ht="27" customHeight="1" x14ac:dyDescent="0.25">
      <c r="A48" s="64" t="s">
        <v>122</v>
      </c>
      <c r="B48" s="64" t="s">
        <v>123</v>
      </c>
      <c r="C48" s="37">
        <v>4301190023</v>
      </c>
      <c r="D48" s="260">
        <v>4607111037060</v>
      </c>
      <c r="E48" s="260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114</v>
      </c>
      <c r="L48" s="39" t="s">
        <v>84</v>
      </c>
      <c r="M48" s="39"/>
      <c r="N48" s="38">
        <v>365</v>
      </c>
      <c r="O48" s="28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62"/>
      <c r="Q48" s="262"/>
      <c r="R48" s="262"/>
      <c r="S48" s="263"/>
      <c r="T48" s="40" t="s">
        <v>49</v>
      </c>
      <c r="U48" s="40" t="s">
        <v>49</v>
      </c>
      <c r="V48" s="41" t="s">
        <v>42</v>
      </c>
      <c r="W48" s="59">
        <v>0</v>
      </c>
      <c r="X48" s="56">
        <f>IFERROR(IF(W48="","",W48),"")</f>
        <v>0</v>
      </c>
      <c r="Y48" s="42">
        <f>IFERROR(IF(W48="","",W48*0.0095),"")</f>
        <v>0</v>
      </c>
      <c r="Z48" s="69" t="s">
        <v>49</v>
      </c>
      <c r="AA48" s="70" t="s">
        <v>49</v>
      </c>
      <c r="AE48" s="74"/>
      <c r="BB48" s="97" t="s">
        <v>90</v>
      </c>
    </row>
    <row r="49" spans="1:54" x14ac:dyDescent="0.2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8"/>
      <c r="O49" s="264" t="s">
        <v>43</v>
      </c>
      <c r="P49" s="265"/>
      <c r="Q49" s="265"/>
      <c r="R49" s="265"/>
      <c r="S49" s="265"/>
      <c r="T49" s="265"/>
      <c r="U49" s="266"/>
      <c r="V49" s="43" t="s">
        <v>42</v>
      </c>
      <c r="W49" s="44">
        <f>IFERROR(SUM(W44:W48),"0")</f>
        <v>0</v>
      </c>
      <c r="X49" s="44">
        <f>IFERROR(SUM(X44:X48),"0")</f>
        <v>0</v>
      </c>
      <c r="Y49" s="44">
        <f>IFERROR(IF(Y44="",0,Y44),"0")+IFERROR(IF(Y45="",0,Y45),"0")+IFERROR(IF(Y46="",0,Y46),"0")+IFERROR(IF(Y47="",0,Y47),"0")+IFERROR(IF(Y48="",0,Y48),"0")</f>
        <v>0</v>
      </c>
      <c r="Z49" s="68"/>
      <c r="AA49" s="68"/>
    </row>
    <row r="50" spans="1:54" x14ac:dyDescent="0.2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8"/>
      <c r="O50" s="264" t="s">
        <v>43</v>
      </c>
      <c r="P50" s="265"/>
      <c r="Q50" s="265"/>
      <c r="R50" s="265"/>
      <c r="S50" s="265"/>
      <c r="T50" s="265"/>
      <c r="U50" s="266"/>
      <c r="V50" s="43" t="s">
        <v>0</v>
      </c>
      <c r="W50" s="44">
        <f>IFERROR(SUMPRODUCT(W44:W48*H44:H48),"0")</f>
        <v>0</v>
      </c>
      <c r="X50" s="44">
        <f>IFERROR(SUMPRODUCT(X44:X48*H44:H48),"0")</f>
        <v>0</v>
      </c>
      <c r="Y50" s="43"/>
      <c r="Z50" s="68"/>
      <c r="AA50" s="68"/>
    </row>
    <row r="51" spans="1:54" ht="16.5" customHeight="1" x14ac:dyDescent="0.25">
      <c r="A51" s="258" t="s">
        <v>124</v>
      </c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66"/>
      <c r="AA51" s="66"/>
    </row>
    <row r="52" spans="1:54" ht="14.25" customHeight="1" x14ac:dyDescent="0.25">
      <c r="A52" s="259" t="s">
        <v>81</v>
      </c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67"/>
      <c r="AA52" s="67"/>
    </row>
    <row r="53" spans="1:54" ht="27" customHeight="1" x14ac:dyDescent="0.25">
      <c r="A53" s="64" t="s">
        <v>125</v>
      </c>
      <c r="B53" s="64" t="s">
        <v>126</v>
      </c>
      <c r="C53" s="37">
        <v>4301070989</v>
      </c>
      <c r="D53" s="260">
        <v>4607111037190</v>
      </c>
      <c r="E53" s="260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85</v>
      </c>
      <c r="L53" s="39" t="s">
        <v>84</v>
      </c>
      <c r="M53" s="39"/>
      <c r="N53" s="38">
        <v>180</v>
      </c>
      <c r="O53" s="2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62"/>
      <c r="Q53" s="262"/>
      <c r="R53" s="262"/>
      <c r="S53" s="263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ref="X53:X58" si="0">IFERROR(IF(W53="","",W53),"")</f>
        <v>0</v>
      </c>
      <c r="Y53" s="42">
        <f t="shared" ref="Y53:Y58" si="1">IFERROR(IF(W53="","",W53*0.0155),"")</f>
        <v>0</v>
      </c>
      <c r="Z53" s="69" t="s">
        <v>49</v>
      </c>
      <c r="AA53" s="70" t="s">
        <v>49</v>
      </c>
      <c r="AE53" s="74"/>
      <c r="BB53" s="98" t="s">
        <v>71</v>
      </c>
    </row>
    <row r="54" spans="1:54" ht="27" customHeight="1" x14ac:dyDescent="0.25">
      <c r="A54" s="64" t="s">
        <v>127</v>
      </c>
      <c r="B54" s="64" t="s">
        <v>128</v>
      </c>
      <c r="C54" s="37">
        <v>4301070972</v>
      </c>
      <c r="D54" s="260">
        <v>4607111037183</v>
      </c>
      <c r="E54" s="260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28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62"/>
      <c r="Q54" s="262"/>
      <c r="R54" s="262"/>
      <c r="S54" s="263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0"/>
        <v>0</v>
      </c>
      <c r="Y54" s="42">
        <f t="shared" si="1"/>
        <v>0</v>
      </c>
      <c r="Z54" s="69" t="s">
        <v>49</v>
      </c>
      <c r="AA54" s="70" t="s">
        <v>49</v>
      </c>
      <c r="AE54" s="74"/>
      <c r="BB54" s="99" t="s">
        <v>71</v>
      </c>
    </row>
    <row r="55" spans="1:54" ht="27" customHeight="1" x14ac:dyDescent="0.25">
      <c r="A55" s="64" t="s">
        <v>129</v>
      </c>
      <c r="B55" s="64" t="s">
        <v>130</v>
      </c>
      <c r="C55" s="37">
        <v>4301070970</v>
      </c>
      <c r="D55" s="260">
        <v>4607111037091</v>
      </c>
      <c r="E55" s="260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62"/>
      <c r="Q55" s="262"/>
      <c r="R55" s="262"/>
      <c r="S55" s="263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0"/>
        <v>0</v>
      </c>
      <c r="Y55" s="42">
        <f t="shared" si="1"/>
        <v>0</v>
      </c>
      <c r="Z55" s="69" t="s">
        <v>49</v>
      </c>
      <c r="AA55" s="70" t="s">
        <v>49</v>
      </c>
      <c r="AE55" s="74"/>
      <c r="BB55" s="100" t="s">
        <v>71</v>
      </c>
    </row>
    <row r="56" spans="1:54" ht="27" customHeight="1" x14ac:dyDescent="0.25">
      <c r="A56" s="64" t="s">
        <v>131</v>
      </c>
      <c r="B56" s="64" t="s">
        <v>132</v>
      </c>
      <c r="C56" s="37">
        <v>4301070971</v>
      </c>
      <c r="D56" s="260">
        <v>4607111036902</v>
      </c>
      <c r="E56" s="260"/>
      <c r="F56" s="63">
        <v>0.9</v>
      </c>
      <c r="G56" s="38">
        <v>8</v>
      </c>
      <c r="H56" s="63">
        <v>7.2</v>
      </c>
      <c r="I56" s="63">
        <v>7.43</v>
      </c>
      <c r="J56" s="38">
        <v>84</v>
      </c>
      <c r="K56" s="38" t="s">
        <v>85</v>
      </c>
      <c r="L56" s="39" t="s">
        <v>84</v>
      </c>
      <c r="M56" s="39"/>
      <c r="N56" s="38">
        <v>180</v>
      </c>
      <c r="O56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62"/>
      <c r="Q56" s="262"/>
      <c r="R56" s="262"/>
      <c r="S56" s="263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0"/>
        <v>0</v>
      </c>
      <c r="Y56" s="42">
        <f t="shared" si="1"/>
        <v>0</v>
      </c>
      <c r="Z56" s="69" t="s">
        <v>49</v>
      </c>
      <c r="AA56" s="70" t="s">
        <v>49</v>
      </c>
      <c r="AE56" s="74"/>
      <c r="BB56" s="101" t="s">
        <v>71</v>
      </c>
    </row>
    <row r="57" spans="1:54" ht="27" customHeight="1" x14ac:dyDescent="0.25">
      <c r="A57" s="64" t="s">
        <v>133</v>
      </c>
      <c r="B57" s="64" t="s">
        <v>134</v>
      </c>
      <c r="C57" s="37">
        <v>4301070969</v>
      </c>
      <c r="D57" s="260">
        <v>4607111036858</v>
      </c>
      <c r="E57" s="260"/>
      <c r="F57" s="63">
        <v>0.43</v>
      </c>
      <c r="G57" s="38">
        <v>16</v>
      </c>
      <c r="H57" s="63">
        <v>6.88</v>
      </c>
      <c r="I57" s="63">
        <v>7.1996000000000002</v>
      </c>
      <c r="J57" s="38">
        <v>84</v>
      </c>
      <c r="K57" s="38" t="s">
        <v>85</v>
      </c>
      <c r="L57" s="39" t="s">
        <v>84</v>
      </c>
      <c r="M57" s="39"/>
      <c r="N57" s="38">
        <v>180</v>
      </c>
      <c r="O57" s="28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62"/>
      <c r="Q57" s="262"/>
      <c r="R57" s="262"/>
      <c r="S57" s="263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0"/>
        <v>0</v>
      </c>
      <c r="Y57" s="42">
        <f t="shared" si="1"/>
        <v>0</v>
      </c>
      <c r="Z57" s="69" t="s">
        <v>49</v>
      </c>
      <c r="AA57" s="70" t="s">
        <v>49</v>
      </c>
      <c r="AE57" s="74"/>
      <c r="BB57" s="102" t="s">
        <v>71</v>
      </c>
    </row>
    <row r="58" spans="1:54" ht="27" customHeight="1" x14ac:dyDescent="0.25">
      <c r="A58" s="64" t="s">
        <v>135</v>
      </c>
      <c r="B58" s="64" t="s">
        <v>136</v>
      </c>
      <c r="C58" s="37">
        <v>4301070968</v>
      </c>
      <c r="D58" s="260">
        <v>4607111036889</v>
      </c>
      <c r="E58" s="260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8" t="s">
        <v>85</v>
      </c>
      <c r="L58" s="39" t="s">
        <v>84</v>
      </c>
      <c r="M58" s="39"/>
      <c r="N58" s="38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62"/>
      <c r="Q58" s="262"/>
      <c r="R58" s="262"/>
      <c r="S58" s="263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0"/>
        <v>0</v>
      </c>
      <c r="Y58" s="42">
        <f t="shared" si="1"/>
        <v>0</v>
      </c>
      <c r="Z58" s="69" t="s">
        <v>49</v>
      </c>
      <c r="AA58" s="70" t="s">
        <v>49</v>
      </c>
      <c r="AE58" s="74"/>
      <c r="BB58" s="103" t="s">
        <v>71</v>
      </c>
    </row>
    <row r="59" spans="1:54" x14ac:dyDescent="0.2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8"/>
      <c r="O59" s="264" t="s">
        <v>43</v>
      </c>
      <c r="P59" s="265"/>
      <c r="Q59" s="265"/>
      <c r="R59" s="265"/>
      <c r="S59" s="265"/>
      <c r="T59" s="265"/>
      <c r="U59" s="266"/>
      <c r="V59" s="43" t="s">
        <v>42</v>
      </c>
      <c r="W59" s="44">
        <f>IFERROR(SUM(W53:W58),"0")</f>
        <v>0</v>
      </c>
      <c r="X59" s="44">
        <f>IFERROR(SUM(X53:X58),"0")</f>
        <v>0</v>
      </c>
      <c r="Y59" s="44">
        <f>IFERROR(IF(Y53="",0,Y53),"0")+IFERROR(IF(Y54="",0,Y54),"0")+IFERROR(IF(Y55="",0,Y55),"0")+IFERROR(IF(Y56="",0,Y56),"0")+IFERROR(IF(Y57="",0,Y57),"0")+IFERROR(IF(Y58="",0,Y58),"0")</f>
        <v>0</v>
      </c>
      <c r="Z59" s="68"/>
      <c r="AA59" s="68"/>
    </row>
    <row r="60" spans="1:54" x14ac:dyDescent="0.2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8"/>
      <c r="O60" s="264" t="s">
        <v>43</v>
      </c>
      <c r="P60" s="265"/>
      <c r="Q60" s="265"/>
      <c r="R60" s="265"/>
      <c r="S60" s="265"/>
      <c r="T60" s="265"/>
      <c r="U60" s="266"/>
      <c r="V60" s="43" t="s">
        <v>0</v>
      </c>
      <c r="W60" s="44">
        <f>IFERROR(SUMPRODUCT(W53:W58*H53:H58),"0")</f>
        <v>0</v>
      </c>
      <c r="X60" s="44">
        <f>IFERROR(SUMPRODUCT(X53:X58*H53:H58),"0")</f>
        <v>0</v>
      </c>
      <c r="Y60" s="43"/>
      <c r="Z60" s="68"/>
      <c r="AA60" s="68"/>
    </row>
    <row r="61" spans="1:54" ht="16.5" customHeight="1" x14ac:dyDescent="0.25">
      <c r="A61" s="258" t="s">
        <v>137</v>
      </c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66"/>
      <c r="AA61" s="66"/>
    </row>
    <row r="62" spans="1:54" ht="14.25" customHeight="1" x14ac:dyDescent="0.25">
      <c r="A62" s="259" t="s">
        <v>81</v>
      </c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67"/>
      <c r="AA62" s="67"/>
    </row>
    <row r="63" spans="1:54" ht="27" customHeight="1" x14ac:dyDescent="0.25">
      <c r="A63" s="64" t="s">
        <v>138</v>
      </c>
      <c r="B63" s="64" t="s">
        <v>139</v>
      </c>
      <c r="C63" s="37">
        <v>4301070977</v>
      </c>
      <c r="D63" s="260">
        <v>4607111037411</v>
      </c>
      <c r="E63" s="260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8" t="s">
        <v>140</v>
      </c>
      <c r="L63" s="39" t="s">
        <v>84</v>
      </c>
      <c r="M63" s="39"/>
      <c r="N63" s="38">
        <v>180</v>
      </c>
      <c r="O63" s="2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62"/>
      <c r="Q63" s="262"/>
      <c r="R63" s="262"/>
      <c r="S63" s="263"/>
      <c r="T63" s="40" t="s">
        <v>49</v>
      </c>
      <c r="U63" s="40" t="s">
        <v>49</v>
      </c>
      <c r="V63" s="41" t="s">
        <v>42</v>
      </c>
      <c r="W63" s="59">
        <v>0</v>
      </c>
      <c r="X63" s="56">
        <f>IFERROR(IF(W63="","",W63),"")</f>
        <v>0</v>
      </c>
      <c r="Y63" s="42">
        <f>IFERROR(IF(W63="","",W63*0.00502),"")</f>
        <v>0</v>
      </c>
      <c r="Z63" s="69" t="s">
        <v>49</v>
      </c>
      <c r="AA63" s="70" t="s">
        <v>49</v>
      </c>
      <c r="AE63" s="74"/>
      <c r="BB63" s="104" t="s">
        <v>71</v>
      </c>
    </row>
    <row r="64" spans="1:54" ht="27" customHeight="1" x14ac:dyDescent="0.25">
      <c r="A64" s="64" t="s">
        <v>141</v>
      </c>
      <c r="B64" s="64" t="s">
        <v>142</v>
      </c>
      <c r="C64" s="37">
        <v>4301070981</v>
      </c>
      <c r="D64" s="260">
        <v>4607111036728</v>
      </c>
      <c r="E64" s="260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8" t="s">
        <v>85</v>
      </c>
      <c r="L64" s="39" t="s">
        <v>84</v>
      </c>
      <c r="M64" s="39"/>
      <c r="N64" s="38">
        <v>180</v>
      </c>
      <c r="O64" s="28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62"/>
      <c r="Q64" s="262"/>
      <c r="R64" s="262"/>
      <c r="S64" s="263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IFERROR(IF(W64="","",W64*0.00866),"")</f>
        <v>0</v>
      </c>
      <c r="Z64" s="69" t="s">
        <v>49</v>
      </c>
      <c r="AA64" s="70" t="s">
        <v>49</v>
      </c>
      <c r="AE64" s="74"/>
      <c r="BB64" s="105" t="s">
        <v>71</v>
      </c>
    </row>
    <row r="65" spans="1:54" x14ac:dyDescent="0.2">
      <c r="A65" s="267"/>
      <c r="B65" s="267"/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8"/>
      <c r="O65" s="264" t="s">
        <v>43</v>
      </c>
      <c r="P65" s="265"/>
      <c r="Q65" s="265"/>
      <c r="R65" s="265"/>
      <c r="S65" s="265"/>
      <c r="T65" s="265"/>
      <c r="U65" s="266"/>
      <c r="V65" s="43" t="s">
        <v>42</v>
      </c>
      <c r="W65" s="44">
        <f>IFERROR(SUM(W63:W64),"0")</f>
        <v>0</v>
      </c>
      <c r="X65" s="44">
        <f>IFERROR(SUM(X63:X64),"0")</f>
        <v>0</v>
      </c>
      <c r="Y65" s="44">
        <f>IFERROR(IF(Y63="",0,Y63),"0")+IFERROR(IF(Y64="",0,Y64),"0")</f>
        <v>0</v>
      </c>
      <c r="Z65" s="68"/>
      <c r="AA65" s="68"/>
    </row>
    <row r="66" spans="1:54" x14ac:dyDescent="0.2">
      <c r="A66" s="267"/>
      <c r="B66" s="267"/>
      <c r="C66" s="267"/>
      <c r="D66" s="267"/>
      <c r="E66" s="267"/>
      <c r="F66" s="267"/>
      <c r="G66" s="267"/>
      <c r="H66" s="267"/>
      <c r="I66" s="267"/>
      <c r="J66" s="267"/>
      <c r="K66" s="267"/>
      <c r="L66" s="267"/>
      <c r="M66" s="267"/>
      <c r="N66" s="268"/>
      <c r="O66" s="264" t="s">
        <v>43</v>
      </c>
      <c r="P66" s="265"/>
      <c r="Q66" s="265"/>
      <c r="R66" s="265"/>
      <c r="S66" s="265"/>
      <c r="T66" s="265"/>
      <c r="U66" s="266"/>
      <c r="V66" s="43" t="s">
        <v>0</v>
      </c>
      <c r="W66" s="44">
        <f>IFERROR(SUMPRODUCT(W63:W64*H63:H64),"0")</f>
        <v>0</v>
      </c>
      <c r="X66" s="44">
        <f>IFERROR(SUMPRODUCT(X63:X64*H63:H64),"0")</f>
        <v>0</v>
      </c>
      <c r="Y66" s="43"/>
      <c r="Z66" s="68"/>
      <c r="AA66" s="68"/>
    </row>
    <row r="67" spans="1:54" ht="16.5" customHeight="1" x14ac:dyDescent="0.25">
      <c r="A67" s="258" t="s">
        <v>143</v>
      </c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66"/>
      <c r="AA67" s="66"/>
    </row>
    <row r="68" spans="1:54" ht="14.25" customHeight="1" x14ac:dyDescent="0.25">
      <c r="A68" s="259" t="s">
        <v>144</v>
      </c>
      <c r="B68" s="259"/>
      <c r="C68" s="259"/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67"/>
      <c r="AA68" s="67"/>
    </row>
    <row r="69" spans="1:54" ht="27" customHeight="1" x14ac:dyDescent="0.25">
      <c r="A69" s="64" t="s">
        <v>145</v>
      </c>
      <c r="B69" s="64" t="s">
        <v>146</v>
      </c>
      <c r="C69" s="37">
        <v>4301135113</v>
      </c>
      <c r="D69" s="260">
        <v>4607111033659</v>
      </c>
      <c r="E69" s="260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8" t="s">
        <v>91</v>
      </c>
      <c r="L69" s="39" t="s">
        <v>84</v>
      </c>
      <c r="M69" s="39"/>
      <c r="N69" s="38">
        <v>180</v>
      </c>
      <c r="O69" s="29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62"/>
      <c r="Q69" s="262"/>
      <c r="R69" s="262"/>
      <c r="S69" s="263"/>
      <c r="T69" s="40" t="s">
        <v>49</v>
      </c>
      <c r="U69" s="40" t="s">
        <v>49</v>
      </c>
      <c r="V69" s="41" t="s">
        <v>42</v>
      </c>
      <c r="W69" s="59">
        <v>0</v>
      </c>
      <c r="X69" s="56">
        <f>IFERROR(IF(W69="","",W69),"")</f>
        <v>0</v>
      </c>
      <c r="Y69" s="42">
        <f>IFERROR(IF(W69="","",W69*0.01788),"")</f>
        <v>0</v>
      </c>
      <c r="Z69" s="69" t="s">
        <v>49</v>
      </c>
      <c r="AA69" s="70" t="s">
        <v>49</v>
      </c>
      <c r="AE69" s="74"/>
      <c r="BB69" s="106" t="s">
        <v>90</v>
      </c>
    </row>
    <row r="70" spans="1:54" x14ac:dyDescent="0.2">
      <c r="A70" s="267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8"/>
      <c r="O70" s="264" t="s">
        <v>43</v>
      </c>
      <c r="P70" s="265"/>
      <c r="Q70" s="265"/>
      <c r="R70" s="265"/>
      <c r="S70" s="265"/>
      <c r="T70" s="265"/>
      <c r="U70" s="266"/>
      <c r="V70" s="43" t="s">
        <v>42</v>
      </c>
      <c r="W70" s="44">
        <f>IFERROR(SUM(W69:W69),"0")</f>
        <v>0</v>
      </c>
      <c r="X70" s="44">
        <f>IFERROR(SUM(X69:X69),"0")</f>
        <v>0</v>
      </c>
      <c r="Y70" s="44">
        <f>IFERROR(IF(Y69="",0,Y69),"0")</f>
        <v>0</v>
      </c>
      <c r="Z70" s="68"/>
      <c r="AA70" s="68"/>
    </row>
    <row r="71" spans="1:54" x14ac:dyDescent="0.2">
      <c r="A71" s="267"/>
      <c r="B71" s="267"/>
      <c r="C71" s="267"/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8"/>
      <c r="O71" s="264" t="s">
        <v>43</v>
      </c>
      <c r="P71" s="265"/>
      <c r="Q71" s="265"/>
      <c r="R71" s="265"/>
      <c r="S71" s="265"/>
      <c r="T71" s="265"/>
      <c r="U71" s="266"/>
      <c r="V71" s="43" t="s">
        <v>0</v>
      </c>
      <c r="W71" s="44">
        <f>IFERROR(SUMPRODUCT(W69:W69*H69:H69),"0")</f>
        <v>0</v>
      </c>
      <c r="X71" s="44">
        <f>IFERROR(SUMPRODUCT(X69:X69*H69:H69),"0")</f>
        <v>0</v>
      </c>
      <c r="Y71" s="43"/>
      <c r="Z71" s="68"/>
      <c r="AA71" s="68"/>
    </row>
    <row r="72" spans="1:54" ht="16.5" customHeight="1" x14ac:dyDescent="0.25">
      <c r="A72" s="258" t="s">
        <v>147</v>
      </c>
      <c r="B72" s="258"/>
      <c r="C72" s="258"/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66"/>
      <c r="AA72" s="66"/>
    </row>
    <row r="73" spans="1:54" ht="14.25" customHeight="1" x14ac:dyDescent="0.25">
      <c r="A73" s="259" t="s">
        <v>148</v>
      </c>
      <c r="B73" s="259"/>
      <c r="C73" s="259"/>
      <c r="D73" s="259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67"/>
      <c r="AA73" s="67"/>
    </row>
    <row r="74" spans="1:54" ht="27" customHeight="1" x14ac:dyDescent="0.25">
      <c r="A74" s="64" t="s">
        <v>149</v>
      </c>
      <c r="B74" s="64" t="s">
        <v>150</v>
      </c>
      <c r="C74" s="37">
        <v>4301131012</v>
      </c>
      <c r="D74" s="260">
        <v>4607111034137</v>
      </c>
      <c r="E74" s="260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91</v>
      </c>
      <c r="L74" s="39" t="s">
        <v>84</v>
      </c>
      <c r="M74" s="39"/>
      <c r="N74" s="38">
        <v>180</v>
      </c>
      <c r="O74" s="29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62"/>
      <c r="Q74" s="262"/>
      <c r="R74" s="262"/>
      <c r="S74" s="263"/>
      <c r="T74" s="40" t="s">
        <v>49</v>
      </c>
      <c r="U74" s="40" t="s">
        <v>49</v>
      </c>
      <c r="V74" s="41" t="s">
        <v>42</v>
      </c>
      <c r="W74" s="59">
        <v>0</v>
      </c>
      <c r="X74" s="56">
        <f>IFERROR(IF(W74="","",W74),"")</f>
        <v>0</v>
      </c>
      <c r="Y74" s="42">
        <f>IFERROR(IF(W74="","",W74*0.01788),"")</f>
        <v>0</v>
      </c>
      <c r="Z74" s="69" t="s">
        <v>49</v>
      </c>
      <c r="AA74" s="70" t="s">
        <v>49</v>
      </c>
      <c r="AE74" s="74"/>
      <c r="BB74" s="107" t="s">
        <v>90</v>
      </c>
    </row>
    <row r="75" spans="1:54" ht="27" customHeight="1" x14ac:dyDescent="0.25">
      <c r="A75" s="64" t="s">
        <v>151</v>
      </c>
      <c r="B75" s="64" t="s">
        <v>152</v>
      </c>
      <c r="C75" s="37">
        <v>4301131011</v>
      </c>
      <c r="D75" s="260">
        <v>4607111034120</v>
      </c>
      <c r="E75" s="260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91</v>
      </c>
      <c r="L75" s="39" t="s">
        <v>84</v>
      </c>
      <c r="M75" s="39"/>
      <c r="N75" s="38">
        <v>180</v>
      </c>
      <c r="O75" s="29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5" s="262"/>
      <c r="Q75" s="262"/>
      <c r="R75" s="262"/>
      <c r="S75" s="263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74"/>
      <c r="BB75" s="108" t="s">
        <v>90</v>
      </c>
    </row>
    <row r="76" spans="1:54" x14ac:dyDescent="0.2">
      <c r="A76" s="267"/>
      <c r="B76" s="267"/>
      <c r="C76" s="267"/>
      <c r="D76" s="267"/>
      <c r="E76" s="267"/>
      <c r="F76" s="267"/>
      <c r="G76" s="267"/>
      <c r="H76" s="267"/>
      <c r="I76" s="267"/>
      <c r="J76" s="267"/>
      <c r="K76" s="267"/>
      <c r="L76" s="267"/>
      <c r="M76" s="267"/>
      <c r="N76" s="268"/>
      <c r="O76" s="264" t="s">
        <v>43</v>
      </c>
      <c r="P76" s="265"/>
      <c r="Q76" s="265"/>
      <c r="R76" s="265"/>
      <c r="S76" s="265"/>
      <c r="T76" s="265"/>
      <c r="U76" s="266"/>
      <c r="V76" s="43" t="s">
        <v>42</v>
      </c>
      <c r="W76" s="44">
        <f>IFERROR(SUM(W74:W75),"0")</f>
        <v>0</v>
      </c>
      <c r="X76" s="44">
        <f>IFERROR(SUM(X74:X75),"0")</f>
        <v>0</v>
      </c>
      <c r="Y76" s="44">
        <f>IFERROR(IF(Y74="",0,Y74),"0")+IFERROR(IF(Y75="",0,Y75),"0")</f>
        <v>0</v>
      </c>
      <c r="Z76" s="68"/>
      <c r="AA76" s="68"/>
    </row>
    <row r="77" spans="1:54" x14ac:dyDescent="0.2">
      <c r="A77" s="267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8"/>
      <c r="O77" s="264" t="s">
        <v>43</v>
      </c>
      <c r="P77" s="265"/>
      <c r="Q77" s="265"/>
      <c r="R77" s="265"/>
      <c r="S77" s="265"/>
      <c r="T77" s="265"/>
      <c r="U77" s="266"/>
      <c r="V77" s="43" t="s">
        <v>0</v>
      </c>
      <c r="W77" s="44">
        <f>IFERROR(SUMPRODUCT(W74:W75*H74:H75),"0")</f>
        <v>0</v>
      </c>
      <c r="X77" s="44">
        <f>IFERROR(SUMPRODUCT(X74:X75*H74:H75),"0")</f>
        <v>0</v>
      </c>
      <c r="Y77" s="43"/>
      <c r="Z77" s="68"/>
      <c r="AA77" s="68"/>
    </row>
    <row r="78" spans="1:54" ht="16.5" customHeight="1" x14ac:dyDescent="0.25">
      <c r="A78" s="258" t="s">
        <v>153</v>
      </c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66"/>
      <c r="AA78" s="66"/>
    </row>
    <row r="79" spans="1:54" ht="14.25" customHeight="1" x14ac:dyDescent="0.25">
      <c r="A79" s="259" t="s">
        <v>144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67"/>
      <c r="AA79" s="67"/>
    </row>
    <row r="80" spans="1:54" ht="27" customHeight="1" x14ac:dyDescent="0.25">
      <c r="A80" s="64" t="s">
        <v>154</v>
      </c>
      <c r="B80" s="64" t="s">
        <v>155</v>
      </c>
      <c r="C80" s="37">
        <v>4301135053</v>
      </c>
      <c r="D80" s="260">
        <v>4607111036407</v>
      </c>
      <c r="E80" s="260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8" t="s">
        <v>91</v>
      </c>
      <c r="L80" s="39" t="s">
        <v>84</v>
      </c>
      <c r="M80" s="39"/>
      <c r="N80" s="38">
        <v>180</v>
      </c>
      <c r="O80" s="29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0" s="262"/>
      <c r="Q80" s="262"/>
      <c r="R80" s="262"/>
      <c r="S80" s="263"/>
      <c r="T80" s="40" t="s">
        <v>49</v>
      </c>
      <c r="U80" s="40" t="s">
        <v>49</v>
      </c>
      <c r="V80" s="41" t="s">
        <v>42</v>
      </c>
      <c r="W80" s="59">
        <v>0</v>
      </c>
      <c r="X80" s="56">
        <f t="shared" ref="X80:X85" si="2">IFERROR(IF(W80="","",W80),"")</f>
        <v>0</v>
      </c>
      <c r="Y80" s="42">
        <f t="shared" ref="Y80:Y85" si="3">IFERROR(IF(W80="","",W80*0.01788),"")</f>
        <v>0</v>
      </c>
      <c r="Z80" s="69" t="s">
        <v>49</v>
      </c>
      <c r="AA80" s="70" t="s">
        <v>49</v>
      </c>
      <c r="AE80" s="74"/>
      <c r="BB80" s="109" t="s">
        <v>90</v>
      </c>
    </row>
    <row r="81" spans="1:54" ht="16.5" customHeight="1" x14ac:dyDescent="0.25">
      <c r="A81" s="64" t="s">
        <v>156</v>
      </c>
      <c r="B81" s="64" t="s">
        <v>157</v>
      </c>
      <c r="C81" s="37">
        <v>4301135122</v>
      </c>
      <c r="D81" s="260">
        <v>4607111033628</v>
      </c>
      <c r="E81" s="260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9"/>
      <c r="N81" s="38">
        <v>180</v>
      </c>
      <c r="O81" s="29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1" s="262"/>
      <c r="Q81" s="262"/>
      <c r="R81" s="262"/>
      <c r="S81" s="263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si="2"/>
        <v>0</v>
      </c>
      <c r="Y81" s="42">
        <f t="shared" si="3"/>
        <v>0</v>
      </c>
      <c r="Z81" s="69" t="s">
        <v>49</v>
      </c>
      <c r="AA81" s="70" t="s">
        <v>49</v>
      </c>
      <c r="AE81" s="74"/>
      <c r="BB81" s="110" t="s">
        <v>90</v>
      </c>
    </row>
    <row r="82" spans="1:54" ht="27" customHeight="1" x14ac:dyDescent="0.25">
      <c r="A82" s="64" t="s">
        <v>158</v>
      </c>
      <c r="B82" s="64" t="s">
        <v>159</v>
      </c>
      <c r="C82" s="37">
        <v>4301130400</v>
      </c>
      <c r="D82" s="260">
        <v>4607111033451</v>
      </c>
      <c r="E82" s="26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29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2" s="262"/>
      <c r="Q82" s="262"/>
      <c r="R82" s="262"/>
      <c r="S82" s="263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2"/>
        <v>0</v>
      </c>
      <c r="Y82" s="42">
        <f t="shared" si="3"/>
        <v>0</v>
      </c>
      <c r="Z82" s="69" t="s">
        <v>49</v>
      </c>
      <c r="AA82" s="70" t="s">
        <v>49</v>
      </c>
      <c r="AE82" s="74"/>
      <c r="BB82" s="111" t="s">
        <v>90</v>
      </c>
    </row>
    <row r="83" spans="1:54" ht="27" customHeight="1" x14ac:dyDescent="0.25">
      <c r="A83" s="64" t="s">
        <v>160</v>
      </c>
      <c r="B83" s="64" t="s">
        <v>161</v>
      </c>
      <c r="C83" s="37">
        <v>4301135120</v>
      </c>
      <c r="D83" s="260">
        <v>4607111035141</v>
      </c>
      <c r="E83" s="260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91</v>
      </c>
      <c r="L83" s="39" t="s">
        <v>84</v>
      </c>
      <c r="M83" s="39"/>
      <c r="N83" s="38">
        <v>180</v>
      </c>
      <c r="O83" s="29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3" s="262"/>
      <c r="Q83" s="262"/>
      <c r="R83" s="262"/>
      <c r="S83" s="263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2"/>
        <v>0</v>
      </c>
      <c r="Y83" s="42">
        <f t="shared" si="3"/>
        <v>0</v>
      </c>
      <c r="Z83" s="69" t="s">
        <v>49</v>
      </c>
      <c r="AA83" s="70" t="s">
        <v>49</v>
      </c>
      <c r="AE83" s="74"/>
      <c r="BB83" s="112" t="s">
        <v>90</v>
      </c>
    </row>
    <row r="84" spans="1:54" ht="27" customHeight="1" x14ac:dyDescent="0.25">
      <c r="A84" s="64" t="s">
        <v>162</v>
      </c>
      <c r="B84" s="64" t="s">
        <v>163</v>
      </c>
      <c r="C84" s="37">
        <v>4301135111</v>
      </c>
      <c r="D84" s="260">
        <v>4607111035028</v>
      </c>
      <c r="E84" s="260"/>
      <c r="F84" s="63">
        <v>0.48</v>
      </c>
      <c r="G84" s="38">
        <v>8</v>
      </c>
      <c r="H84" s="63">
        <v>3.84</v>
      </c>
      <c r="I84" s="63">
        <v>4.4488000000000003</v>
      </c>
      <c r="J84" s="38">
        <v>70</v>
      </c>
      <c r="K84" s="38" t="s">
        <v>91</v>
      </c>
      <c r="L84" s="39" t="s">
        <v>84</v>
      </c>
      <c r="M84" s="39"/>
      <c r="N84" s="38">
        <v>180</v>
      </c>
      <c r="O84" s="29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4" s="262"/>
      <c r="Q84" s="262"/>
      <c r="R84" s="262"/>
      <c r="S84" s="263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2"/>
        <v>0</v>
      </c>
      <c r="Y84" s="42">
        <f t="shared" si="3"/>
        <v>0</v>
      </c>
      <c r="Z84" s="69" t="s">
        <v>49</v>
      </c>
      <c r="AA84" s="70" t="s">
        <v>49</v>
      </c>
      <c r="AE84" s="74"/>
      <c r="BB84" s="113" t="s">
        <v>90</v>
      </c>
    </row>
    <row r="85" spans="1:54" ht="27" customHeight="1" x14ac:dyDescent="0.25">
      <c r="A85" s="64" t="s">
        <v>164</v>
      </c>
      <c r="B85" s="64" t="s">
        <v>165</v>
      </c>
      <c r="C85" s="37">
        <v>4301135109</v>
      </c>
      <c r="D85" s="260">
        <v>4607111033444</v>
      </c>
      <c r="E85" s="260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91</v>
      </c>
      <c r="L85" s="39" t="s">
        <v>84</v>
      </c>
      <c r="M85" s="39"/>
      <c r="N85" s="38">
        <v>180</v>
      </c>
      <c r="O85" s="29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5" s="262"/>
      <c r="Q85" s="262"/>
      <c r="R85" s="262"/>
      <c r="S85" s="263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2"/>
        <v>0</v>
      </c>
      <c r="Y85" s="42">
        <f t="shared" si="3"/>
        <v>0</v>
      </c>
      <c r="Z85" s="69" t="s">
        <v>49</v>
      </c>
      <c r="AA85" s="70" t="s">
        <v>49</v>
      </c>
      <c r="AE85" s="74"/>
      <c r="BB85" s="114" t="s">
        <v>90</v>
      </c>
    </row>
    <row r="86" spans="1:54" x14ac:dyDescent="0.2">
      <c r="A86" s="267"/>
      <c r="B86" s="267"/>
      <c r="C86" s="267"/>
      <c r="D86" s="267"/>
      <c r="E86" s="267"/>
      <c r="F86" s="267"/>
      <c r="G86" s="267"/>
      <c r="H86" s="267"/>
      <c r="I86" s="267"/>
      <c r="J86" s="267"/>
      <c r="K86" s="267"/>
      <c r="L86" s="267"/>
      <c r="M86" s="267"/>
      <c r="N86" s="268"/>
      <c r="O86" s="264" t="s">
        <v>43</v>
      </c>
      <c r="P86" s="265"/>
      <c r="Q86" s="265"/>
      <c r="R86" s="265"/>
      <c r="S86" s="265"/>
      <c r="T86" s="265"/>
      <c r="U86" s="266"/>
      <c r="V86" s="43" t="s">
        <v>42</v>
      </c>
      <c r="W86" s="44">
        <f>IFERROR(SUM(W80:W85),"0")</f>
        <v>0</v>
      </c>
      <c r="X86" s="44">
        <f>IFERROR(SUM(X80:X85),"0")</f>
        <v>0</v>
      </c>
      <c r="Y86" s="44">
        <f>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x14ac:dyDescent="0.2">
      <c r="A87" s="267"/>
      <c r="B87" s="267"/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M87" s="267"/>
      <c r="N87" s="268"/>
      <c r="O87" s="264" t="s">
        <v>43</v>
      </c>
      <c r="P87" s="265"/>
      <c r="Q87" s="265"/>
      <c r="R87" s="265"/>
      <c r="S87" s="265"/>
      <c r="T87" s="265"/>
      <c r="U87" s="266"/>
      <c r="V87" s="43" t="s">
        <v>0</v>
      </c>
      <c r="W87" s="44">
        <f>IFERROR(SUMPRODUCT(W80:W85*H80:H85),"0")</f>
        <v>0</v>
      </c>
      <c r="X87" s="44">
        <f>IFERROR(SUMPRODUCT(X80:X85*H80:H85),"0")</f>
        <v>0</v>
      </c>
      <c r="Y87" s="43"/>
      <c r="Z87" s="68"/>
      <c r="AA87" s="68"/>
    </row>
    <row r="88" spans="1:54" ht="16.5" customHeight="1" x14ac:dyDescent="0.25">
      <c r="A88" s="258" t="s">
        <v>166</v>
      </c>
      <c r="B88" s="258"/>
      <c r="C88" s="258"/>
      <c r="D88" s="258"/>
      <c r="E88" s="258"/>
      <c r="F88" s="258"/>
      <c r="G88" s="258"/>
      <c r="H88" s="258"/>
      <c r="I88" s="258"/>
      <c r="J88" s="258"/>
      <c r="K88" s="258"/>
      <c r="L88" s="258"/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66"/>
      <c r="AA88" s="66"/>
    </row>
    <row r="89" spans="1:54" ht="14.25" customHeight="1" x14ac:dyDescent="0.25">
      <c r="A89" s="259" t="s">
        <v>166</v>
      </c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67"/>
      <c r="AA89" s="67"/>
    </row>
    <row r="90" spans="1:54" ht="27" customHeight="1" x14ac:dyDescent="0.25">
      <c r="A90" s="64" t="s">
        <v>167</v>
      </c>
      <c r="B90" s="64" t="s">
        <v>168</v>
      </c>
      <c r="C90" s="37">
        <v>4301136013</v>
      </c>
      <c r="D90" s="260">
        <v>4607025784012</v>
      </c>
      <c r="E90" s="260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8" t="s">
        <v>91</v>
      </c>
      <c r="L90" s="39" t="s">
        <v>84</v>
      </c>
      <c r="M90" s="39"/>
      <c r="N90" s="38">
        <v>180</v>
      </c>
      <c r="O90" s="29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0" s="262"/>
      <c r="Q90" s="262"/>
      <c r="R90" s="262"/>
      <c r="S90" s="263"/>
      <c r="T90" s="40" t="s">
        <v>49</v>
      </c>
      <c r="U90" s="40" t="s">
        <v>49</v>
      </c>
      <c r="V90" s="41" t="s">
        <v>42</v>
      </c>
      <c r="W90" s="59">
        <v>0</v>
      </c>
      <c r="X90" s="56">
        <f>IFERROR(IF(W90="","",W90),"")</f>
        <v>0</v>
      </c>
      <c r="Y90" s="42">
        <f>IFERROR(IF(W90="","",W90*0.00936),"")</f>
        <v>0</v>
      </c>
      <c r="Z90" s="69" t="s">
        <v>49</v>
      </c>
      <c r="AA90" s="70" t="s">
        <v>49</v>
      </c>
      <c r="AE90" s="74"/>
      <c r="BB90" s="115" t="s">
        <v>90</v>
      </c>
    </row>
    <row r="91" spans="1:54" ht="27" customHeight="1" x14ac:dyDescent="0.25">
      <c r="A91" s="64" t="s">
        <v>169</v>
      </c>
      <c r="B91" s="64" t="s">
        <v>170</v>
      </c>
      <c r="C91" s="37">
        <v>4301136012</v>
      </c>
      <c r="D91" s="260">
        <v>4607025784319</v>
      </c>
      <c r="E91" s="260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8" t="s">
        <v>91</v>
      </c>
      <c r="L91" s="39" t="s">
        <v>84</v>
      </c>
      <c r="M91" s="39"/>
      <c r="N91" s="38">
        <v>180</v>
      </c>
      <c r="O91" s="3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1" s="262"/>
      <c r="Q91" s="262"/>
      <c r="R91" s="262"/>
      <c r="S91" s="263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IFERROR(IF(W91="","",W91*0.01788),"")</f>
        <v>0</v>
      </c>
      <c r="Z91" s="69" t="s">
        <v>49</v>
      </c>
      <c r="AA91" s="70" t="s">
        <v>49</v>
      </c>
      <c r="AE91" s="74"/>
      <c r="BB91" s="116" t="s">
        <v>90</v>
      </c>
    </row>
    <row r="92" spans="1:54" ht="16.5" customHeight="1" x14ac:dyDescent="0.25">
      <c r="A92" s="64" t="s">
        <v>171</v>
      </c>
      <c r="B92" s="64" t="s">
        <v>172</v>
      </c>
      <c r="C92" s="37">
        <v>4301136014</v>
      </c>
      <c r="D92" s="260">
        <v>4607111035370</v>
      </c>
      <c r="E92" s="260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8" t="s">
        <v>85</v>
      </c>
      <c r="L92" s="39" t="s">
        <v>84</v>
      </c>
      <c r="M92" s="39"/>
      <c r="N92" s="38">
        <v>180</v>
      </c>
      <c r="O92" s="30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2" s="262"/>
      <c r="Q92" s="262"/>
      <c r="R92" s="262"/>
      <c r="S92" s="263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IFERROR(IF(W92="","",W92*0.0155),"")</f>
        <v>0</v>
      </c>
      <c r="Z92" s="69" t="s">
        <v>49</v>
      </c>
      <c r="AA92" s="70" t="s">
        <v>49</v>
      </c>
      <c r="AE92" s="74"/>
      <c r="BB92" s="117" t="s">
        <v>90</v>
      </c>
    </row>
    <row r="93" spans="1:54" x14ac:dyDescent="0.2">
      <c r="A93" s="267"/>
      <c r="B93" s="267"/>
      <c r="C93" s="267"/>
      <c r="D93" s="267"/>
      <c r="E93" s="267"/>
      <c r="F93" s="267"/>
      <c r="G93" s="267"/>
      <c r="H93" s="267"/>
      <c r="I93" s="267"/>
      <c r="J93" s="267"/>
      <c r="K93" s="267"/>
      <c r="L93" s="267"/>
      <c r="M93" s="267"/>
      <c r="N93" s="268"/>
      <c r="O93" s="264" t="s">
        <v>43</v>
      </c>
      <c r="P93" s="265"/>
      <c r="Q93" s="265"/>
      <c r="R93" s="265"/>
      <c r="S93" s="265"/>
      <c r="T93" s="265"/>
      <c r="U93" s="266"/>
      <c r="V93" s="43" t="s">
        <v>42</v>
      </c>
      <c r="W93" s="44">
        <f>IFERROR(SUM(W90:W92),"0")</f>
        <v>0</v>
      </c>
      <c r="X93" s="44">
        <f>IFERROR(SUM(X90:X92),"0")</f>
        <v>0</v>
      </c>
      <c r="Y93" s="44">
        <f>IFERROR(IF(Y90="",0,Y90),"0")+IFERROR(IF(Y91="",0,Y91),"0")+IFERROR(IF(Y92="",0,Y92),"0")</f>
        <v>0</v>
      </c>
      <c r="Z93" s="68"/>
      <c r="AA93" s="68"/>
    </row>
    <row r="94" spans="1:54" x14ac:dyDescent="0.2">
      <c r="A94" s="267"/>
      <c r="B94" s="267"/>
      <c r="C94" s="267"/>
      <c r="D94" s="267"/>
      <c r="E94" s="267"/>
      <c r="F94" s="267"/>
      <c r="G94" s="267"/>
      <c r="H94" s="267"/>
      <c r="I94" s="267"/>
      <c r="J94" s="267"/>
      <c r="K94" s="267"/>
      <c r="L94" s="267"/>
      <c r="M94" s="267"/>
      <c r="N94" s="268"/>
      <c r="O94" s="264" t="s">
        <v>43</v>
      </c>
      <c r="P94" s="265"/>
      <c r="Q94" s="265"/>
      <c r="R94" s="265"/>
      <c r="S94" s="265"/>
      <c r="T94" s="265"/>
      <c r="U94" s="266"/>
      <c r="V94" s="43" t="s">
        <v>0</v>
      </c>
      <c r="W94" s="44">
        <f>IFERROR(SUMPRODUCT(W90:W92*H90:H92),"0")</f>
        <v>0</v>
      </c>
      <c r="X94" s="44">
        <f>IFERROR(SUMPRODUCT(X90:X92*H90:H92),"0")</f>
        <v>0</v>
      </c>
      <c r="Y94" s="43"/>
      <c r="Z94" s="68"/>
      <c r="AA94" s="68"/>
    </row>
    <row r="95" spans="1:54" ht="16.5" customHeight="1" x14ac:dyDescent="0.25">
      <c r="A95" s="258" t="s">
        <v>173</v>
      </c>
      <c r="B95" s="258"/>
      <c r="C95" s="258"/>
      <c r="D95" s="258"/>
      <c r="E95" s="258"/>
      <c r="F95" s="258"/>
      <c r="G95" s="258"/>
      <c r="H95" s="258"/>
      <c r="I95" s="258"/>
      <c r="J95" s="258"/>
      <c r="K95" s="258"/>
      <c r="L95" s="258"/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66"/>
      <c r="AA95" s="66"/>
    </row>
    <row r="96" spans="1:54" ht="14.25" customHeight="1" x14ac:dyDescent="0.25">
      <c r="A96" s="259" t="s">
        <v>81</v>
      </c>
      <c r="B96" s="259"/>
      <c r="C96" s="259"/>
      <c r="D96" s="259"/>
      <c r="E96" s="259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Z96" s="67"/>
      <c r="AA96" s="67"/>
    </row>
    <row r="97" spans="1:54" ht="27" customHeight="1" x14ac:dyDescent="0.25">
      <c r="A97" s="64" t="s">
        <v>174</v>
      </c>
      <c r="B97" s="64" t="s">
        <v>175</v>
      </c>
      <c r="C97" s="37">
        <v>4301070975</v>
      </c>
      <c r="D97" s="260">
        <v>4607111033970</v>
      </c>
      <c r="E97" s="260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85</v>
      </c>
      <c r="L97" s="39" t="s">
        <v>84</v>
      </c>
      <c r="M97" s="39"/>
      <c r="N97" s="38">
        <v>180</v>
      </c>
      <c r="O97" s="30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7" s="262"/>
      <c r="Q97" s="262"/>
      <c r="R97" s="262"/>
      <c r="S97" s="263"/>
      <c r="T97" s="40" t="s">
        <v>49</v>
      </c>
      <c r="U97" s="40" t="s">
        <v>49</v>
      </c>
      <c r="V97" s="41" t="s">
        <v>42</v>
      </c>
      <c r="W97" s="59">
        <v>0</v>
      </c>
      <c r="X97" s="56">
        <f>IFERROR(IF(W97="","",W97),"")</f>
        <v>0</v>
      </c>
      <c r="Y97" s="42">
        <f>IFERROR(IF(W97="","",W97*0.0155),"")</f>
        <v>0</v>
      </c>
      <c r="Z97" s="69" t="s">
        <v>49</v>
      </c>
      <c r="AA97" s="70" t="s">
        <v>49</v>
      </c>
      <c r="AE97" s="74"/>
      <c r="BB97" s="118" t="s">
        <v>71</v>
      </c>
    </row>
    <row r="98" spans="1:54" ht="27" customHeight="1" x14ac:dyDescent="0.25">
      <c r="A98" s="64" t="s">
        <v>176</v>
      </c>
      <c r="B98" s="64" t="s">
        <v>177</v>
      </c>
      <c r="C98" s="37">
        <v>4301070976</v>
      </c>
      <c r="D98" s="260">
        <v>4607111034144</v>
      </c>
      <c r="E98" s="260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85</v>
      </c>
      <c r="L98" s="39" t="s">
        <v>84</v>
      </c>
      <c r="M98" s="39"/>
      <c r="N98" s="38">
        <v>180</v>
      </c>
      <c r="O98" s="3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8" s="262"/>
      <c r="Q98" s="262"/>
      <c r="R98" s="262"/>
      <c r="S98" s="263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74"/>
      <c r="BB98" s="119" t="s">
        <v>71</v>
      </c>
    </row>
    <row r="99" spans="1:54" ht="27" customHeight="1" x14ac:dyDescent="0.25">
      <c r="A99" s="64" t="s">
        <v>178</v>
      </c>
      <c r="B99" s="64" t="s">
        <v>179</v>
      </c>
      <c r="C99" s="37">
        <v>4301070973</v>
      </c>
      <c r="D99" s="260">
        <v>4607111033987</v>
      </c>
      <c r="E99" s="260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85</v>
      </c>
      <c r="L99" s="39" t="s">
        <v>84</v>
      </c>
      <c r="M99" s="39"/>
      <c r="N99" s="38">
        <v>180</v>
      </c>
      <c r="O99" s="30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9" s="262"/>
      <c r="Q99" s="262"/>
      <c r="R99" s="262"/>
      <c r="S99" s="263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74"/>
      <c r="BB99" s="120" t="s">
        <v>71</v>
      </c>
    </row>
    <row r="100" spans="1:54" ht="27" customHeight="1" x14ac:dyDescent="0.25">
      <c r="A100" s="64" t="s">
        <v>180</v>
      </c>
      <c r="B100" s="64" t="s">
        <v>181</v>
      </c>
      <c r="C100" s="37">
        <v>4301070974</v>
      </c>
      <c r="D100" s="260">
        <v>4607111034151</v>
      </c>
      <c r="E100" s="260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85</v>
      </c>
      <c r="L100" s="39" t="s">
        <v>84</v>
      </c>
      <c r="M100" s="39"/>
      <c r="N100" s="38">
        <v>180</v>
      </c>
      <c r="O100" s="30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0" s="262"/>
      <c r="Q100" s="262"/>
      <c r="R100" s="262"/>
      <c r="S100" s="263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74"/>
      <c r="BB100" s="121" t="s">
        <v>71</v>
      </c>
    </row>
    <row r="101" spans="1:54" x14ac:dyDescent="0.2">
      <c r="A101" s="267"/>
      <c r="B101" s="267"/>
      <c r="C101" s="267"/>
      <c r="D101" s="267"/>
      <c r="E101" s="267"/>
      <c r="F101" s="267"/>
      <c r="G101" s="267"/>
      <c r="H101" s="267"/>
      <c r="I101" s="267"/>
      <c r="J101" s="267"/>
      <c r="K101" s="267"/>
      <c r="L101" s="267"/>
      <c r="M101" s="267"/>
      <c r="N101" s="268"/>
      <c r="O101" s="264" t="s">
        <v>43</v>
      </c>
      <c r="P101" s="265"/>
      <c r="Q101" s="265"/>
      <c r="R101" s="265"/>
      <c r="S101" s="265"/>
      <c r="T101" s="265"/>
      <c r="U101" s="266"/>
      <c r="V101" s="43" t="s">
        <v>42</v>
      </c>
      <c r="W101" s="44">
        <f>IFERROR(SUM(W97:W100),"0")</f>
        <v>0</v>
      </c>
      <c r="X101" s="44">
        <f>IFERROR(SUM(X97:X100),"0")</f>
        <v>0</v>
      </c>
      <c r="Y101" s="44">
        <f>IFERROR(IF(Y97="",0,Y97),"0")+IFERROR(IF(Y98="",0,Y98),"0")+IFERROR(IF(Y99="",0,Y99),"0")+IFERROR(IF(Y100="",0,Y100),"0")</f>
        <v>0</v>
      </c>
      <c r="Z101" s="68"/>
      <c r="AA101" s="68"/>
    </row>
    <row r="102" spans="1:54" x14ac:dyDescent="0.2">
      <c r="A102" s="267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8"/>
      <c r="O102" s="264" t="s">
        <v>43</v>
      </c>
      <c r="P102" s="265"/>
      <c r="Q102" s="265"/>
      <c r="R102" s="265"/>
      <c r="S102" s="265"/>
      <c r="T102" s="265"/>
      <c r="U102" s="266"/>
      <c r="V102" s="43" t="s">
        <v>0</v>
      </c>
      <c r="W102" s="44">
        <f>IFERROR(SUMPRODUCT(W97:W100*H97:H100),"0")</f>
        <v>0</v>
      </c>
      <c r="X102" s="44">
        <f>IFERROR(SUMPRODUCT(X97:X100*H97:H100),"0")</f>
        <v>0</v>
      </c>
      <c r="Y102" s="43"/>
      <c r="Z102" s="68"/>
      <c r="AA102" s="68"/>
    </row>
    <row r="103" spans="1:54" ht="16.5" customHeight="1" x14ac:dyDescent="0.25">
      <c r="A103" s="258" t="s">
        <v>182</v>
      </c>
      <c r="B103" s="258"/>
      <c r="C103" s="258"/>
      <c r="D103" s="258"/>
      <c r="E103" s="258"/>
      <c r="F103" s="258"/>
      <c r="G103" s="258"/>
      <c r="H103" s="258"/>
      <c r="I103" s="258"/>
      <c r="J103" s="258"/>
      <c r="K103" s="258"/>
      <c r="L103" s="258"/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66"/>
      <c r="AA103" s="66"/>
    </row>
    <row r="104" spans="1:54" ht="14.25" customHeight="1" x14ac:dyDescent="0.25">
      <c r="A104" s="259" t="s">
        <v>144</v>
      </c>
      <c r="B104" s="259"/>
      <c r="C104" s="259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59"/>
      <c r="P104" s="259"/>
      <c r="Q104" s="259"/>
      <c r="R104" s="259"/>
      <c r="S104" s="259"/>
      <c r="T104" s="259"/>
      <c r="U104" s="259"/>
      <c r="V104" s="259"/>
      <c r="W104" s="259"/>
      <c r="X104" s="259"/>
      <c r="Y104" s="259"/>
      <c r="Z104" s="67"/>
      <c r="AA104" s="67"/>
    </row>
    <row r="105" spans="1:54" ht="27" customHeight="1" x14ac:dyDescent="0.25">
      <c r="A105" s="64" t="s">
        <v>183</v>
      </c>
      <c r="B105" s="64" t="s">
        <v>184</v>
      </c>
      <c r="C105" s="37">
        <v>4301135162</v>
      </c>
      <c r="D105" s="260">
        <v>4607111034014</v>
      </c>
      <c r="E105" s="260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9"/>
      <c r="N105" s="38">
        <v>180</v>
      </c>
      <c r="O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5" s="262"/>
      <c r="Q105" s="262"/>
      <c r="R105" s="262"/>
      <c r="S105" s="263"/>
      <c r="T105" s="40" t="s">
        <v>49</v>
      </c>
      <c r="U105" s="40" t="s">
        <v>49</v>
      </c>
      <c r="V105" s="41" t="s">
        <v>42</v>
      </c>
      <c r="W105" s="59">
        <v>0</v>
      </c>
      <c r="X105" s="56">
        <f>IFERROR(IF(W105="","",W105),"")</f>
        <v>0</v>
      </c>
      <c r="Y105" s="42">
        <f>IFERROR(IF(W105="","",W105*0.01788),"")</f>
        <v>0</v>
      </c>
      <c r="Z105" s="69" t="s">
        <v>49</v>
      </c>
      <c r="AA105" s="70" t="s">
        <v>49</v>
      </c>
      <c r="AE105" s="74"/>
      <c r="BB105" s="122" t="s">
        <v>90</v>
      </c>
    </row>
    <row r="106" spans="1:54" ht="27" customHeight="1" x14ac:dyDescent="0.25">
      <c r="A106" s="64" t="s">
        <v>185</v>
      </c>
      <c r="B106" s="64" t="s">
        <v>186</v>
      </c>
      <c r="C106" s="37">
        <v>4301135117</v>
      </c>
      <c r="D106" s="260">
        <v>4607111033994</v>
      </c>
      <c r="E106" s="260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91</v>
      </c>
      <c r="L106" s="39" t="s">
        <v>84</v>
      </c>
      <c r="M106" s="39"/>
      <c r="N106" s="38">
        <v>180</v>
      </c>
      <c r="O106" s="30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6" s="262"/>
      <c r="Q106" s="262"/>
      <c r="R106" s="262"/>
      <c r="S106" s="263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IFERROR(IF(W106="","",W106*0.01788),"")</f>
        <v>0</v>
      </c>
      <c r="Z106" s="69" t="s">
        <v>49</v>
      </c>
      <c r="AA106" s="70" t="s">
        <v>49</v>
      </c>
      <c r="AE106" s="74"/>
      <c r="BB106" s="123" t="s">
        <v>90</v>
      </c>
    </row>
    <row r="107" spans="1:54" x14ac:dyDescent="0.2">
      <c r="A107" s="267"/>
      <c r="B107" s="267"/>
      <c r="C107" s="267"/>
      <c r="D107" s="267"/>
      <c r="E107" s="267"/>
      <c r="F107" s="267"/>
      <c r="G107" s="267"/>
      <c r="H107" s="267"/>
      <c r="I107" s="267"/>
      <c r="J107" s="267"/>
      <c r="K107" s="267"/>
      <c r="L107" s="267"/>
      <c r="M107" s="267"/>
      <c r="N107" s="268"/>
      <c r="O107" s="264" t="s">
        <v>43</v>
      </c>
      <c r="P107" s="265"/>
      <c r="Q107" s="265"/>
      <c r="R107" s="265"/>
      <c r="S107" s="265"/>
      <c r="T107" s="265"/>
      <c r="U107" s="266"/>
      <c r="V107" s="43" t="s">
        <v>42</v>
      </c>
      <c r="W107" s="44">
        <f>IFERROR(SUM(W105:W106),"0")</f>
        <v>0</v>
      </c>
      <c r="X107" s="44">
        <f>IFERROR(SUM(X105:X106),"0")</f>
        <v>0</v>
      </c>
      <c r="Y107" s="44">
        <f>IFERROR(IF(Y105="",0,Y105),"0")+IFERROR(IF(Y106="",0,Y106),"0")</f>
        <v>0</v>
      </c>
      <c r="Z107" s="68"/>
      <c r="AA107" s="68"/>
    </row>
    <row r="108" spans="1:54" x14ac:dyDescent="0.2">
      <c r="A108" s="267"/>
      <c r="B108" s="267"/>
      <c r="C108" s="267"/>
      <c r="D108" s="267"/>
      <c r="E108" s="267"/>
      <c r="F108" s="267"/>
      <c r="G108" s="267"/>
      <c r="H108" s="267"/>
      <c r="I108" s="267"/>
      <c r="J108" s="267"/>
      <c r="K108" s="267"/>
      <c r="L108" s="267"/>
      <c r="M108" s="267"/>
      <c r="N108" s="268"/>
      <c r="O108" s="264" t="s">
        <v>43</v>
      </c>
      <c r="P108" s="265"/>
      <c r="Q108" s="265"/>
      <c r="R108" s="265"/>
      <c r="S108" s="265"/>
      <c r="T108" s="265"/>
      <c r="U108" s="266"/>
      <c r="V108" s="43" t="s">
        <v>0</v>
      </c>
      <c r="W108" s="44">
        <f>IFERROR(SUMPRODUCT(W105:W106*H105:H106),"0")</f>
        <v>0</v>
      </c>
      <c r="X108" s="44">
        <f>IFERROR(SUMPRODUCT(X105:X106*H105:H106),"0")</f>
        <v>0</v>
      </c>
      <c r="Y108" s="43"/>
      <c r="Z108" s="68"/>
      <c r="AA108" s="68"/>
    </row>
    <row r="109" spans="1:54" ht="16.5" customHeight="1" x14ac:dyDescent="0.25">
      <c r="A109" s="258" t="s">
        <v>187</v>
      </c>
      <c r="B109" s="258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8"/>
      <c r="N109" s="258"/>
      <c r="O109" s="258"/>
      <c r="P109" s="258"/>
      <c r="Q109" s="258"/>
      <c r="R109" s="258"/>
      <c r="S109" s="258"/>
      <c r="T109" s="258"/>
      <c r="U109" s="258"/>
      <c r="V109" s="258"/>
      <c r="W109" s="258"/>
      <c r="X109" s="258"/>
      <c r="Y109" s="258"/>
      <c r="Z109" s="66"/>
      <c r="AA109" s="66"/>
    </row>
    <row r="110" spans="1:54" ht="14.25" customHeight="1" x14ac:dyDescent="0.25">
      <c r="A110" s="259" t="s">
        <v>144</v>
      </c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67"/>
      <c r="AA110" s="67"/>
    </row>
    <row r="111" spans="1:54" ht="16.5" customHeight="1" x14ac:dyDescent="0.25">
      <c r="A111" s="64" t="s">
        <v>188</v>
      </c>
      <c r="B111" s="64" t="s">
        <v>189</v>
      </c>
      <c r="C111" s="37">
        <v>4301135112</v>
      </c>
      <c r="D111" s="260">
        <v>4607111034199</v>
      </c>
      <c r="E111" s="260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91</v>
      </c>
      <c r="L111" s="39" t="s">
        <v>84</v>
      </c>
      <c r="M111" s="39"/>
      <c r="N111" s="38">
        <v>180</v>
      </c>
      <c r="O111" s="30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1" s="262"/>
      <c r="Q111" s="262"/>
      <c r="R111" s="262"/>
      <c r="S111" s="263"/>
      <c r="T111" s="40" t="s">
        <v>49</v>
      </c>
      <c r="U111" s="40" t="s">
        <v>49</v>
      </c>
      <c r="V111" s="41" t="s">
        <v>42</v>
      </c>
      <c r="W111" s="59">
        <v>0</v>
      </c>
      <c r="X111" s="56">
        <f>IFERROR(IF(W111="","",W111),"")</f>
        <v>0</v>
      </c>
      <c r="Y111" s="42">
        <f>IFERROR(IF(W111="","",W111*0.01788),"")</f>
        <v>0</v>
      </c>
      <c r="Z111" s="69" t="s">
        <v>49</v>
      </c>
      <c r="AA111" s="70" t="s">
        <v>49</v>
      </c>
      <c r="AE111" s="74"/>
      <c r="BB111" s="124" t="s">
        <v>90</v>
      </c>
    </row>
    <row r="112" spans="1:54" x14ac:dyDescent="0.2">
      <c r="A112" s="267"/>
      <c r="B112" s="267"/>
      <c r="C112" s="267"/>
      <c r="D112" s="267"/>
      <c r="E112" s="267"/>
      <c r="F112" s="267"/>
      <c r="G112" s="267"/>
      <c r="H112" s="267"/>
      <c r="I112" s="267"/>
      <c r="J112" s="267"/>
      <c r="K112" s="267"/>
      <c r="L112" s="267"/>
      <c r="M112" s="267"/>
      <c r="N112" s="268"/>
      <c r="O112" s="264" t="s">
        <v>43</v>
      </c>
      <c r="P112" s="265"/>
      <c r="Q112" s="265"/>
      <c r="R112" s="265"/>
      <c r="S112" s="265"/>
      <c r="T112" s="265"/>
      <c r="U112" s="266"/>
      <c r="V112" s="43" t="s">
        <v>42</v>
      </c>
      <c r="W112" s="44">
        <f>IFERROR(SUM(W111:W111),"0")</f>
        <v>0</v>
      </c>
      <c r="X112" s="44">
        <f>IFERROR(SUM(X111:X111),"0")</f>
        <v>0</v>
      </c>
      <c r="Y112" s="44">
        <f>IFERROR(IF(Y111="",0,Y111),"0")</f>
        <v>0</v>
      </c>
      <c r="Z112" s="68"/>
      <c r="AA112" s="68"/>
    </row>
    <row r="113" spans="1:54" x14ac:dyDescent="0.2">
      <c r="A113" s="267"/>
      <c r="B113" s="267"/>
      <c r="C113" s="267"/>
      <c r="D113" s="267"/>
      <c r="E113" s="267"/>
      <c r="F113" s="267"/>
      <c r="G113" s="267"/>
      <c r="H113" s="267"/>
      <c r="I113" s="267"/>
      <c r="J113" s="267"/>
      <c r="K113" s="267"/>
      <c r="L113" s="267"/>
      <c r="M113" s="267"/>
      <c r="N113" s="268"/>
      <c r="O113" s="264" t="s">
        <v>43</v>
      </c>
      <c r="P113" s="265"/>
      <c r="Q113" s="265"/>
      <c r="R113" s="265"/>
      <c r="S113" s="265"/>
      <c r="T113" s="265"/>
      <c r="U113" s="266"/>
      <c r="V113" s="43" t="s">
        <v>0</v>
      </c>
      <c r="W113" s="44">
        <f>IFERROR(SUMPRODUCT(W111:W111*H111:H111),"0")</f>
        <v>0</v>
      </c>
      <c r="X113" s="44">
        <f>IFERROR(SUMPRODUCT(X111:X111*H111:H111),"0")</f>
        <v>0</v>
      </c>
      <c r="Y113" s="43"/>
      <c r="Z113" s="68"/>
      <c r="AA113" s="68"/>
    </row>
    <row r="114" spans="1:54" ht="16.5" customHeight="1" x14ac:dyDescent="0.25">
      <c r="A114" s="258" t="s">
        <v>190</v>
      </c>
      <c r="B114" s="258"/>
      <c r="C114" s="258"/>
      <c r="D114" s="258"/>
      <c r="E114" s="258"/>
      <c r="F114" s="258"/>
      <c r="G114" s="258"/>
      <c r="H114" s="258"/>
      <c r="I114" s="258"/>
      <c r="J114" s="258"/>
      <c r="K114" s="258"/>
      <c r="L114" s="258"/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66"/>
      <c r="AA114" s="66"/>
    </row>
    <row r="115" spans="1:54" ht="14.25" customHeight="1" x14ac:dyDescent="0.25">
      <c r="A115" s="259" t="s">
        <v>144</v>
      </c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67"/>
      <c r="AA115" s="67"/>
    </row>
    <row r="116" spans="1:54" ht="27" customHeight="1" x14ac:dyDescent="0.25">
      <c r="A116" s="64" t="s">
        <v>191</v>
      </c>
      <c r="B116" s="64" t="s">
        <v>192</v>
      </c>
      <c r="C116" s="37">
        <v>4301130006</v>
      </c>
      <c r="D116" s="260">
        <v>4607111034670</v>
      </c>
      <c r="E116" s="260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9"/>
      <c r="N116" s="38">
        <v>180</v>
      </c>
      <c r="O116" s="30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6" s="262"/>
      <c r="Q116" s="262"/>
      <c r="R116" s="262"/>
      <c r="S116" s="263"/>
      <c r="T116" s="40" t="s">
        <v>49</v>
      </c>
      <c r="U116" s="40" t="s">
        <v>49</v>
      </c>
      <c r="V116" s="41" t="s">
        <v>42</v>
      </c>
      <c r="W116" s="59">
        <v>0</v>
      </c>
      <c r="X116" s="56">
        <f>IFERROR(IF(W116="","",W116),"")</f>
        <v>0</v>
      </c>
      <c r="Y116" s="42">
        <f>IFERROR(IF(W116="","",W116*0.00936),"")</f>
        <v>0</v>
      </c>
      <c r="Z116" s="69" t="s">
        <v>193</v>
      </c>
      <c r="AA116" s="70" t="s">
        <v>49</v>
      </c>
      <c r="AE116" s="74"/>
      <c r="BB116" s="125" t="s">
        <v>90</v>
      </c>
    </row>
    <row r="117" spans="1:54" ht="27" customHeight="1" x14ac:dyDescent="0.25">
      <c r="A117" s="64" t="s">
        <v>194</v>
      </c>
      <c r="B117" s="64" t="s">
        <v>195</v>
      </c>
      <c r="C117" s="37">
        <v>4301130003</v>
      </c>
      <c r="D117" s="260">
        <v>4607111034687</v>
      </c>
      <c r="E117" s="260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91</v>
      </c>
      <c r="L117" s="39" t="s">
        <v>84</v>
      </c>
      <c r="M117" s="39"/>
      <c r="N117" s="38">
        <v>180</v>
      </c>
      <c r="O117" s="31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7" s="262"/>
      <c r="Q117" s="262"/>
      <c r="R117" s="262"/>
      <c r="S117" s="263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193</v>
      </c>
      <c r="AA117" s="70" t="s">
        <v>49</v>
      </c>
      <c r="AE117" s="74"/>
      <c r="BB117" s="126" t="s">
        <v>90</v>
      </c>
    </row>
    <row r="118" spans="1:54" ht="27" customHeight="1" x14ac:dyDescent="0.25">
      <c r="A118" s="64" t="s">
        <v>196</v>
      </c>
      <c r="B118" s="64" t="s">
        <v>197</v>
      </c>
      <c r="C118" s="37">
        <v>4301135181</v>
      </c>
      <c r="D118" s="260">
        <v>4607111034380</v>
      </c>
      <c r="E118" s="260"/>
      <c r="F118" s="63">
        <v>0.25</v>
      </c>
      <c r="G118" s="38">
        <v>12</v>
      </c>
      <c r="H118" s="63">
        <v>3</v>
      </c>
      <c r="I118" s="63">
        <v>3.28</v>
      </c>
      <c r="J118" s="38">
        <v>70</v>
      </c>
      <c r="K118" s="38" t="s">
        <v>91</v>
      </c>
      <c r="L118" s="39" t="s">
        <v>84</v>
      </c>
      <c r="M118" s="39"/>
      <c r="N118" s="38">
        <v>180</v>
      </c>
      <c r="O118" s="31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8" s="262"/>
      <c r="Q118" s="262"/>
      <c r="R118" s="262"/>
      <c r="S118" s="263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IFERROR(IF(W118="","",W118*0.01788),"")</f>
        <v>0</v>
      </c>
      <c r="Z118" s="69" t="s">
        <v>49</v>
      </c>
      <c r="AA118" s="70" t="s">
        <v>49</v>
      </c>
      <c r="AE118" s="74"/>
      <c r="BB118" s="127" t="s">
        <v>90</v>
      </c>
    </row>
    <row r="119" spans="1:54" ht="27" customHeight="1" x14ac:dyDescent="0.25">
      <c r="A119" s="64" t="s">
        <v>198</v>
      </c>
      <c r="B119" s="64" t="s">
        <v>199</v>
      </c>
      <c r="C119" s="37">
        <v>4301135180</v>
      </c>
      <c r="D119" s="260">
        <v>4607111034397</v>
      </c>
      <c r="E119" s="260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91</v>
      </c>
      <c r="L119" s="39" t="s">
        <v>84</v>
      </c>
      <c r="M119" s="39"/>
      <c r="N119" s="38">
        <v>180</v>
      </c>
      <c r="O119" s="31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9" s="262"/>
      <c r="Q119" s="262"/>
      <c r="R119" s="262"/>
      <c r="S119" s="263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74"/>
      <c r="BB119" s="128" t="s">
        <v>90</v>
      </c>
    </row>
    <row r="120" spans="1:54" x14ac:dyDescent="0.2">
      <c r="A120" s="267"/>
      <c r="B120" s="267"/>
      <c r="C120" s="267"/>
      <c r="D120" s="267"/>
      <c r="E120" s="267"/>
      <c r="F120" s="267"/>
      <c r="G120" s="267"/>
      <c r="H120" s="267"/>
      <c r="I120" s="267"/>
      <c r="J120" s="267"/>
      <c r="K120" s="267"/>
      <c r="L120" s="267"/>
      <c r="M120" s="267"/>
      <c r="N120" s="268"/>
      <c r="O120" s="264" t="s">
        <v>43</v>
      </c>
      <c r="P120" s="265"/>
      <c r="Q120" s="265"/>
      <c r="R120" s="265"/>
      <c r="S120" s="265"/>
      <c r="T120" s="265"/>
      <c r="U120" s="266"/>
      <c r="V120" s="43" t="s">
        <v>42</v>
      </c>
      <c r="W120" s="44">
        <f>IFERROR(SUM(W116:W119),"0")</f>
        <v>0</v>
      </c>
      <c r="X120" s="44">
        <f>IFERROR(SUM(X116:X119),"0")</f>
        <v>0</v>
      </c>
      <c r="Y120" s="44">
        <f>IFERROR(IF(Y116="",0,Y116),"0")+IFERROR(IF(Y117="",0,Y117),"0")+IFERROR(IF(Y118="",0,Y118),"0")+IFERROR(IF(Y119="",0,Y119),"0")</f>
        <v>0</v>
      </c>
      <c r="Z120" s="68"/>
      <c r="AA120" s="68"/>
    </row>
    <row r="121" spans="1:54" x14ac:dyDescent="0.2">
      <c r="A121" s="267"/>
      <c r="B121" s="267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7"/>
      <c r="N121" s="268"/>
      <c r="O121" s="264" t="s">
        <v>43</v>
      </c>
      <c r="P121" s="265"/>
      <c r="Q121" s="265"/>
      <c r="R121" s="265"/>
      <c r="S121" s="265"/>
      <c r="T121" s="265"/>
      <c r="U121" s="266"/>
      <c r="V121" s="43" t="s">
        <v>0</v>
      </c>
      <c r="W121" s="44">
        <f>IFERROR(SUMPRODUCT(W116:W119*H116:H119),"0")</f>
        <v>0</v>
      </c>
      <c r="X121" s="44">
        <f>IFERROR(SUMPRODUCT(X116:X119*H116:H119),"0")</f>
        <v>0</v>
      </c>
      <c r="Y121" s="43"/>
      <c r="Z121" s="68"/>
      <c r="AA121" s="68"/>
    </row>
    <row r="122" spans="1:54" ht="16.5" customHeight="1" x14ac:dyDescent="0.25">
      <c r="A122" s="258" t="s">
        <v>200</v>
      </c>
      <c r="B122" s="258"/>
      <c r="C122" s="258"/>
      <c r="D122" s="258"/>
      <c r="E122" s="258"/>
      <c r="F122" s="258"/>
      <c r="G122" s="258"/>
      <c r="H122" s="258"/>
      <c r="I122" s="258"/>
      <c r="J122" s="258"/>
      <c r="K122" s="258"/>
      <c r="L122" s="258"/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66"/>
      <c r="AA122" s="66"/>
    </row>
    <row r="123" spans="1:54" ht="14.25" customHeight="1" x14ac:dyDescent="0.25">
      <c r="A123" s="259" t="s">
        <v>144</v>
      </c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67"/>
      <c r="AA123" s="67"/>
    </row>
    <row r="124" spans="1:54" ht="27" customHeight="1" x14ac:dyDescent="0.25">
      <c r="A124" s="64" t="s">
        <v>201</v>
      </c>
      <c r="B124" s="64" t="s">
        <v>202</v>
      </c>
      <c r="C124" s="37">
        <v>4301135134</v>
      </c>
      <c r="D124" s="260">
        <v>4607111035806</v>
      </c>
      <c r="E124" s="260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91</v>
      </c>
      <c r="L124" s="39" t="s">
        <v>84</v>
      </c>
      <c r="M124" s="39"/>
      <c r="N124" s="38">
        <v>180</v>
      </c>
      <c r="O124" s="31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4" s="262"/>
      <c r="Q124" s="262"/>
      <c r="R124" s="262"/>
      <c r="S124" s="263"/>
      <c r="T124" s="40" t="s">
        <v>49</v>
      </c>
      <c r="U124" s="40" t="s">
        <v>49</v>
      </c>
      <c r="V124" s="41" t="s">
        <v>42</v>
      </c>
      <c r="W124" s="59">
        <v>0</v>
      </c>
      <c r="X124" s="56">
        <f>IFERROR(IF(W124="","",W124),"")</f>
        <v>0</v>
      </c>
      <c r="Y124" s="42">
        <f>IFERROR(IF(W124="","",W124*0.01788),"")</f>
        <v>0</v>
      </c>
      <c r="Z124" s="69" t="s">
        <v>49</v>
      </c>
      <c r="AA124" s="70" t="s">
        <v>49</v>
      </c>
      <c r="AE124" s="74"/>
      <c r="BB124" s="129" t="s">
        <v>90</v>
      </c>
    </row>
    <row r="125" spans="1:54" x14ac:dyDescent="0.2">
      <c r="A125" s="267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8"/>
      <c r="O125" s="264" t="s">
        <v>43</v>
      </c>
      <c r="P125" s="265"/>
      <c r="Q125" s="265"/>
      <c r="R125" s="265"/>
      <c r="S125" s="265"/>
      <c r="T125" s="265"/>
      <c r="U125" s="266"/>
      <c r="V125" s="43" t="s">
        <v>42</v>
      </c>
      <c r="W125" s="44">
        <f>IFERROR(SUM(W124:W124),"0")</f>
        <v>0</v>
      </c>
      <c r="X125" s="44">
        <f>IFERROR(SUM(X124:X124),"0")</f>
        <v>0</v>
      </c>
      <c r="Y125" s="44">
        <f>IFERROR(IF(Y124="",0,Y124),"0")</f>
        <v>0</v>
      </c>
      <c r="Z125" s="68"/>
      <c r="AA125" s="68"/>
    </row>
    <row r="126" spans="1:54" x14ac:dyDescent="0.2">
      <c r="A126" s="267"/>
      <c r="B126" s="267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7"/>
      <c r="N126" s="268"/>
      <c r="O126" s="264" t="s">
        <v>43</v>
      </c>
      <c r="P126" s="265"/>
      <c r="Q126" s="265"/>
      <c r="R126" s="265"/>
      <c r="S126" s="265"/>
      <c r="T126" s="265"/>
      <c r="U126" s="266"/>
      <c r="V126" s="43" t="s">
        <v>0</v>
      </c>
      <c r="W126" s="44">
        <f>IFERROR(SUMPRODUCT(W124:W124*H124:H124),"0")</f>
        <v>0</v>
      </c>
      <c r="X126" s="44">
        <f>IFERROR(SUMPRODUCT(X124:X124*H124:H124),"0")</f>
        <v>0</v>
      </c>
      <c r="Y126" s="43"/>
      <c r="Z126" s="68"/>
      <c r="AA126" s="68"/>
    </row>
    <row r="127" spans="1:54" ht="16.5" customHeight="1" x14ac:dyDescent="0.25">
      <c r="A127" s="258" t="s">
        <v>203</v>
      </c>
      <c r="B127" s="258"/>
      <c r="C127" s="258"/>
      <c r="D127" s="258"/>
      <c r="E127" s="258"/>
      <c r="F127" s="258"/>
      <c r="G127" s="258"/>
      <c r="H127" s="258"/>
      <c r="I127" s="258"/>
      <c r="J127" s="258"/>
      <c r="K127" s="258"/>
      <c r="L127" s="258"/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66"/>
      <c r="AA127" s="66"/>
    </row>
    <row r="128" spans="1:54" ht="14.25" customHeight="1" x14ac:dyDescent="0.25">
      <c r="A128" s="259" t="s">
        <v>204</v>
      </c>
      <c r="B128" s="259"/>
      <c r="C128" s="259"/>
      <c r="D128" s="259"/>
      <c r="E128" s="259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Z128" s="67"/>
      <c r="AA128" s="67"/>
    </row>
    <row r="129" spans="1:54" ht="27" customHeight="1" x14ac:dyDescent="0.25">
      <c r="A129" s="64" t="s">
        <v>205</v>
      </c>
      <c r="B129" s="64" t="s">
        <v>206</v>
      </c>
      <c r="C129" s="37">
        <v>4301070768</v>
      </c>
      <c r="D129" s="260">
        <v>4607111035639</v>
      </c>
      <c r="E129" s="260"/>
      <c r="F129" s="63">
        <v>0.2</v>
      </c>
      <c r="G129" s="38">
        <v>12</v>
      </c>
      <c r="H129" s="63">
        <v>2.4</v>
      </c>
      <c r="I129" s="63">
        <v>3.13</v>
      </c>
      <c r="J129" s="38">
        <v>48</v>
      </c>
      <c r="K129" s="38" t="s">
        <v>207</v>
      </c>
      <c r="L129" s="39" t="s">
        <v>84</v>
      </c>
      <c r="M129" s="39"/>
      <c r="N129" s="38">
        <v>180</v>
      </c>
      <c r="O129" s="31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9" s="262"/>
      <c r="Q129" s="262"/>
      <c r="R129" s="262"/>
      <c r="S129" s="263"/>
      <c r="T129" s="40" t="s">
        <v>49</v>
      </c>
      <c r="U129" s="40" t="s">
        <v>49</v>
      </c>
      <c r="V129" s="41" t="s">
        <v>42</v>
      </c>
      <c r="W129" s="59">
        <v>0</v>
      </c>
      <c r="X129" s="56">
        <f>IFERROR(IF(W129="","",W129),"")</f>
        <v>0</v>
      </c>
      <c r="Y129" s="42">
        <f>IFERROR(IF(W129="","",W129*0.01786),"")</f>
        <v>0</v>
      </c>
      <c r="Z129" s="69" t="s">
        <v>49</v>
      </c>
      <c r="AA129" s="70" t="s">
        <v>49</v>
      </c>
      <c r="AE129" s="74"/>
      <c r="BB129" s="130" t="s">
        <v>90</v>
      </c>
    </row>
    <row r="130" spans="1:54" ht="27" customHeight="1" x14ac:dyDescent="0.25">
      <c r="A130" s="64" t="s">
        <v>208</v>
      </c>
      <c r="B130" s="64" t="s">
        <v>209</v>
      </c>
      <c r="C130" s="37">
        <v>4301070797</v>
      </c>
      <c r="D130" s="260">
        <v>4607111035646</v>
      </c>
      <c r="E130" s="260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210</v>
      </c>
      <c r="L130" s="39" t="s">
        <v>84</v>
      </c>
      <c r="M130" s="39"/>
      <c r="N130" s="38">
        <v>180</v>
      </c>
      <c r="O130" s="31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0" s="262"/>
      <c r="Q130" s="262"/>
      <c r="R130" s="262"/>
      <c r="S130" s="263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IFERROR(IF(W130="","",W130*0.01157),"")</f>
        <v>0</v>
      </c>
      <c r="Z130" s="69" t="s">
        <v>49</v>
      </c>
      <c r="AA130" s="70" t="s">
        <v>49</v>
      </c>
      <c r="AE130" s="74"/>
      <c r="BB130" s="131" t="s">
        <v>90</v>
      </c>
    </row>
    <row r="131" spans="1:54" x14ac:dyDescent="0.2">
      <c r="A131" s="267"/>
      <c r="B131" s="267"/>
      <c r="C131" s="267"/>
      <c r="D131" s="267"/>
      <c r="E131" s="267"/>
      <c r="F131" s="267"/>
      <c r="G131" s="267"/>
      <c r="H131" s="267"/>
      <c r="I131" s="267"/>
      <c r="J131" s="267"/>
      <c r="K131" s="267"/>
      <c r="L131" s="267"/>
      <c r="M131" s="267"/>
      <c r="N131" s="268"/>
      <c r="O131" s="264" t="s">
        <v>43</v>
      </c>
      <c r="P131" s="265"/>
      <c r="Q131" s="265"/>
      <c r="R131" s="265"/>
      <c r="S131" s="265"/>
      <c r="T131" s="265"/>
      <c r="U131" s="266"/>
      <c r="V131" s="43" t="s">
        <v>42</v>
      </c>
      <c r="W131" s="44">
        <f>IFERROR(SUM(W129:W130),"0")</f>
        <v>0</v>
      </c>
      <c r="X131" s="44">
        <f>IFERROR(SUM(X129:X130),"0")</f>
        <v>0</v>
      </c>
      <c r="Y131" s="44">
        <f>IFERROR(IF(Y129="",0,Y129),"0")+IFERROR(IF(Y130="",0,Y130),"0")</f>
        <v>0</v>
      </c>
      <c r="Z131" s="68"/>
      <c r="AA131" s="68"/>
    </row>
    <row r="132" spans="1:54" x14ac:dyDescent="0.2">
      <c r="A132" s="267"/>
      <c r="B132" s="267"/>
      <c r="C132" s="267"/>
      <c r="D132" s="267"/>
      <c r="E132" s="267"/>
      <c r="F132" s="267"/>
      <c r="G132" s="267"/>
      <c r="H132" s="267"/>
      <c r="I132" s="267"/>
      <c r="J132" s="267"/>
      <c r="K132" s="267"/>
      <c r="L132" s="267"/>
      <c r="M132" s="267"/>
      <c r="N132" s="268"/>
      <c r="O132" s="264" t="s">
        <v>43</v>
      </c>
      <c r="P132" s="265"/>
      <c r="Q132" s="265"/>
      <c r="R132" s="265"/>
      <c r="S132" s="265"/>
      <c r="T132" s="265"/>
      <c r="U132" s="266"/>
      <c r="V132" s="43" t="s">
        <v>0</v>
      </c>
      <c r="W132" s="44">
        <f>IFERROR(SUMPRODUCT(W129:W130*H129:H130),"0")</f>
        <v>0</v>
      </c>
      <c r="X132" s="44">
        <f>IFERROR(SUMPRODUCT(X129:X130*H129:H130),"0")</f>
        <v>0</v>
      </c>
      <c r="Y132" s="43"/>
      <c r="Z132" s="68"/>
      <c r="AA132" s="68"/>
    </row>
    <row r="133" spans="1:54" ht="16.5" customHeight="1" x14ac:dyDescent="0.25">
      <c r="A133" s="258" t="s">
        <v>211</v>
      </c>
      <c r="B133" s="258"/>
      <c r="C133" s="258"/>
      <c r="D133" s="258"/>
      <c r="E133" s="258"/>
      <c r="F133" s="258"/>
      <c r="G133" s="258"/>
      <c r="H133" s="258"/>
      <c r="I133" s="258"/>
      <c r="J133" s="258"/>
      <c r="K133" s="258"/>
      <c r="L133" s="258"/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66"/>
      <c r="AA133" s="66"/>
    </row>
    <row r="134" spans="1:54" ht="14.25" customHeight="1" x14ac:dyDescent="0.25">
      <c r="A134" s="259" t="s">
        <v>144</v>
      </c>
      <c r="B134" s="259"/>
      <c r="C134" s="259"/>
      <c r="D134" s="259"/>
      <c r="E134" s="259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X134" s="259"/>
      <c r="Y134" s="259"/>
      <c r="Z134" s="67"/>
      <c r="AA134" s="67"/>
    </row>
    <row r="135" spans="1:54" ht="27" customHeight="1" x14ac:dyDescent="0.25">
      <c r="A135" s="64" t="s">
        <v>212</v>
      </c>
      <c r="B135" s="64" t="s">
        <v>213</v>
      </c>
      <c r="C135" s="37">
        <v>4301135133</v>
      </c>
      <c r="D135" s="260">
        <v>4607111036568</v>
      </c>
      <c r="E135" s="260"/>
      <c r="F135" s="63">
        <v>0.28000000000000003</v>
      </c>
      <c r="G135" s="38">
        <v>6</v>
      </c>
      <c r="H135" s="63">
        <v>1.68</v>
      </c>
      <c r="I135" s="63">
        <v>2.1017999999999999</v>
      </c>
      <c r="J135" s="38">
        <v>126</v>
      </c>
      <c r="K135" s="38" t="s">
        <v>91</v>
      </c>
      <c r="L135" s="39" t="s">
        <v>84</v>
      </c>
      <c r="M135" s="39"/>
      <c r="N135" s="38">
        <v>180</v>
      </c>
      <c r="O135" s="31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5" s="262"/>
      <c r="Q135" s="262"/>
      <c r="R135" s="262"/>
      <c r="S135" s="263"/>
      <c r="T135" s="40" t="s">
        <v>49</v>
      </c>
      <c r="U135" s="40" t="s">
        <v>49</v>
      </c>
      <c r="V135" s="41" t="s">
        <v>42</v>
      </c>
      <c r="W135" s="59">
        <v>0</v>
      </c>
      <c r="X135" s="56">
        <f>IFERROR(IF(W135="","",W135),"")</f>
        <v>0</v>
      </c>
      <c r="Y135" s="42">
        <f>IFERROR(IF(W135="","",W135*0.00936),"")</f>
        <v>0</v>
      </c>
      <c r="Z135" s="69" t="s">
        <v>49</v>
      </c>
      <c r="AA135" s="70" t="s">
        <v>49</v>
      </c>
      <c r="AE135" s="74"/>
      <c r="BB135" s="132" t="s">
        <v>90</v>
      </c>
    </row>
    <row r="136" spans="1:54" x14ac:dyDescent="0.2">
      <c r="A136" s="267"/>
      <c r="B136" s="267"/>
      <c r="C136" s="267"/>
      <c r="D136" s="267"/>
      <c r="E136" s="267"/>
      <c r="F136" s="267"/>
      <c r="G136" s="267"/>
      <c r="H136" s="267"/>
      <c r="I136" s="267"/>
      <c r="J136" s="267"/>
      <c r="K136" s="267"/>
      <c r="L136" s="267"/>
      <c r="M136" s="267"/>
      <c r="N136" s="268"/>
      <c r="O136" s="264" t="s">
        <v>43</v>
      </c>
      <c r="P136" s="265"/>
      <c r="Q136" s="265"/>
      <c r="R136" s="265"/>
      <c r="S136" s="265"/>
      <c r="T136" s="265"/>
      <c r="U136" s="266"/>
      <c r="V136" s="43" t="s">
        <v>42</v>
      </c>
      <c r="W136" s="44">
        <f>IFERROR(SUM(W135:W135),"0")</f>
        <v>0</v>
      </c>
      <c r="X136" s="44">
        <f>IFERROR(SUM(X135:X135),"0")</f>
        <v>0</v>
      </c>
      <c r="Y136" s="44">
        <f>IFERROR(IF(Y135="",0,Y135),"0")</f>
        <v>0</v>
      </c>
      <c r="Z136" s="68"/>
      <c r="AA136" s="68"/>
    </row>
    <row r="137" spans="1:54" x14ac:dyDescent="0.2">
      <c r="A137" s="267"/>
      <c r="B137" s="267"/>
      <c r="C137" s="267"/>
      <c r="D137" s="267"/>
      <c r="E137" s="267"/>
      <c r="F137" s="267"/>
      <c r="G137" s="267"/>
      <c r="H137" s="267"/>
      <c r="I137" s="267"/>
      <c r="J137" s="267"/>
      <c r="K137" s="267"/>
      <c r="L137" s="267"/>
      <c r="M137" s="267"/>
      <c r="N137" s="268"/>
      <c r="O137" s="264" t="s">
        <v>43</v>
      </c>
      <c r="P137" s="265"/>
      <c r="Q137" s="265"/>
      <c r="R137" s="265"/>
      <c r="S137" s="265"/>
      <c r="T137" s="265"/>
      <c r="U137" s="266"/>
      <c r="V137" s="43" t="s">
        <v>0</v>
      </c>
      <c r="W137" s="44">
        <f>IFERROR(SUMPRODUCT(W135:W135*H135:H135),"0")</f>
        <v>0</v>
      </c>
      <c r="X137" s="44">
        <f>IFERROR(SUMPRODUCT(X135:X135*H135:H135),"0")</f>
        <v>0</v>
      </c>
      <c r="Y137" s="43"/>
      <c r="Z137" s="68"/>
      <c r="AA137" s="68"/>
    </row>
    <row r="138" spans="1:54" ht="27.75" customHeight="1" x14ac:dyDescent="0.2">
      <c r="A138" s="257" t="s">
        <v>214</v>
      </c>
      <c r="B138" s="257"/>
      <c r="C138" s="257"/>
      <c r="D138" s="257"/>
      <c r="E138" s="257"/>
      <c r="F138" s="257"/>
      <c r="G138" s="257"/>
      <c r="H138" s="257"/>
      <c r="I138" s="257"/>
      <c r="J138" s="257"/>
      <c r="K138" s="257"/>
      <c r="L138" s="257"/>
      <c r="M138" s="257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55"/>
      <c r="AA138" s="55"/>
    </row>
    <row r="139" spans="1:54" ht="16.5" customHeight="1" x14ac:dyDescent="0.25">
      <c r="A139" s="258" t="s">
        <v>215</v>
      </c>
      <c r="B139" s="258"/>
      <c r="C139" s="258"/>
      <c r="D139" s="258"/>
      <c r="E139" s="258"/>
      <c r="F139" s="258"/>
      <c r="G139" s="258"/>
      <c r="H139" s="258"/>
      <c r="I139" s="258"/>
      <c r="J139" s="258"/>
      <c r="K139" s="258"/>
      <c r="L139" s="258"/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66"/>
      <c r="AA139" s="66"/>
    </row>
    <row r="140" spans="1:54" ht="14.25" customHeight="1" x14ac:dyDescent="0.25">
      <c r="A140" s="259" t="s">
        <v>144</v>
      </c>
      <c r="B140" s="259"/>
      <c r="C140" s="259"/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59"/>
      <c r="P140" s="259"/>
      <c r="Q140" s="259"/>
      <c r="R140" s="259"/>
      <c r="S140" s="259"/>
      <c r="T140" s="259"/>
      <c r="U140" s="259"/>
      <c r="V140" s="259"/>
      <c r="W140" s="259"/>
      <c r="X140" s="259"/>
      <c r="Y140" s="259"/>
      <c r="Z140" s="67"/>
      <c r="AA140" s="67"/>
    </row>
    <row r="141" spans="1:54" ht="16.5" customHeight="1" x14ac:dyDescent="0.25">
      <c r="A141" s="64" t="s">
        <v>216</v>
      </c>
      <c r="B141" s="64" t="s">
        <v>217</v>
      </c>
      <c r="C141" s="37">
        <v>4301135317</v>
      </c>
      <c r="D141" s="260">
        <v>4607111039057</v>
      </c>
      <c r="E141" s="260"/>
      <c r="F141" s="63">
        <v>1.8</v>
      </c>
      <c r="G141" s="38">
        <v>1</v>
      </c>
      <c r="H141" s="63">
        <v>1.8</v>
      </c>
      <c r="I141" s="63">
        <v>1.9</v>
      </c>
      <c r="J141" s="38">
        <v>234</v>
      </c>
      <c r="K141" s="38" t="s">
        <v>140</v>
      </c>
      <c r="L141" s="39" t="s">
        <v>84</v>
      </c>
      <c r="M141" s="39"/>
      <c r="N141" s="38">
        <v>180</v>
      </c>
      <c r="O141" s="317" t="s">
        <v>218</v>
      </c>
      <c r="P141" s="262"/>
      <c r="Q141" s="262"/>
      <c r="R141" s="262"/>
      <c r="S141" s="263"/>
      <c r="T141" s="40" t="s">
        <v>49</v>
      </c>
      <c r="U141" s="40" t="s">
        <v>49</v>
      </c>
      <c r="V141" s="41" t="s">
        <v>42</v>
      </c>
      <c r="W141" s="59">
        <v>0</v>
      </c>
      <c r="X141" s="56">
        <f>IFERROR(IF(W141="","",W141),"")</f>
        <v>0</v>
      </c>
      <c r="Y141" s="42">
        <f>IFERROR(IF(W141="","",W141*0.00502),"")</f>
        <v>0</v>
      </c>
      <c r="Z141" s="69" t="s">
        <v>49</v>
      </c>
      <c r="AA141" s="70" t="s">
        <v>49</v>
      </c>
      <c r="AE141" s="74"/>
      <c r="BB141" s="133" t="s">
        <v>90</v>
      </c>
    </row>
    <row r="142" spans="1:54" x14ac:dyDescent="0.2">
      <c r="A142" s="267"/>
      <c r="B142" s="267"/>
      <c r="C142" s="267"/>
      <c r="D142" s="267"/>
      <c r="E142" s="267"/>
      <c r="F142" s="267"/>
      <c r="G142" s="267"/>
      <c r="H142" s="267"/>
      <c r="I142" s="267"/>
      <c r="J142" s="267"/>
      <c r="K142" s="267"/>
      <c r="L142" s="267"/>
      <c r="M142" s="267"/>
      <c r="N142" s="268"/>
      <c r="O142" s="264" t="s">
        <v>43</v>
      </c>
      <c r="P142" s="265"/>
      <c r="Q142" s="265"/>
      <c r="R142" s="265"/>
      <c r="S142" s="265"/>
      <c r="T142" s="265"/>
      <c r="U142" s="266"/>
      <c r="V142" s="43" t="s">
        <v>42</v>
      </c>
      <c r="W142" s="44">
        <f>IFERROR(SUM(W141:W141),"0")</f>
        <v>0</v>
      </c>
      <c r="X142" s="44">
        <f>IFERROR(SUM(X141:X141),"0")</f>
        <v>0</v>
      </c>
      <c r="Y142" s="44">
        <f>IFERROR(IF(Y141="",0,Y141),"0")</f>
        <v>0</v>
      </c>
      <c r="Z142" s="68"/>
      <c r="AA142" s="68"/>
    </row>
    <row r="143" spans="1:54" x14ac:dyDescent="0.2">
      <c r="A143" s="267"/>
      <c r="B143" s="267"/>
      <c r="C143" s="267"/>
      <c r="D143" s="267"/>
      <c r="E143" s="267"/>
      <c r="F143" s="267"/>
      <c r="G143" s="267"/>
      <c r="H143" s="267"/>
      <c r="I143" s="267"/>
      <c r="J143" s="267"/>
      <c r="K143" s="267"/>
      <c r="L143" s="267"/>
      <c r="M143" s="267"/>
      <c r="N143" s="268"/>
      <c r="O143" s="264" t="s">
        <v>43</v>
      </c>
      <c r="P143" s="265"/>
      <c r="Q143" s="265"/>
      <c r="R143" s="265"/>
      <c r="S143" s="265"/>
      <c r="T143" s="265"/>
      <c r="U143" s="266"/>
      <c r="V143" s="43" t="s">
        <v>0</v>
      </c>
      <c r="W143" s="44">
        <f>IFERROR(SUMPRODUCT(W141:W141*H141:H141),"0")</f>
        <v>0</v>
      </c>
      <c r="X143" s="44">
        <f>IFERROR(SUMPRODUCT(X141:X141*H141:H141),"0")</f>
        <v>0</v>
      </c>
      <c r="Y143" s="43"/>
      <c r="Z143" s="68"/>
      <c r="AA143" s="68"/>
    </row>
    <row r="144" spans="1:54" ht="16.5" customHeight="1" x14ac:dyDescent="0.25">
      <c r="A144" s="258" t="s">
        <v>219</v>
      </c>
      <c r="B144" s="258"/>
      <c r="C144" s="258"/>
      <c r="D144" s="258"/>
      <c r="E144" s="258"/>
      <c r="F144" s="258"/>
      <c r="G144" s="258"/>
      <c r="H144" s="258"/>
      <c r="I144" s="258"/>
      <c r="J144" s="258"/>
      <c r="K144" s="258"/>
      <c r="L144" s="258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  <c r="Y144" s="258"/>
      <c r="Z144" s="66"/>
      <c r="AA144" s="66"/>
    </row>
    <row r="145" spans="1:54" ht="14.25" customHeight="1" x14ac:dyDescent="0.25">
      <c r="A145" s="259" t="s">
        <v>204</v>
      </c>
      <c r="B145" s="259"/>
      <c r="C145" s="259"/>
      <c r="D145" s="259"/>
      <c r="E145" s="259"/>
      <c r="F145" s="259"/>
      <c r="G145" s="259"/>
      <c r="H145" s="259"/>
      <c r="I145" s="259"/>
      <c r="J145" s="259"/>
      <c r="K145" s="259"/>
      <c r="L145" s="259"/>
      <c r="M145" s="259"/>
      <c r="N145" s="259"/>
      <c r="O145" s="259"/>
      <c r="P145" s="259"/>
      <c r="Q145" s="259"/>
      <c r="R145" s="259"/>
      <c r="S145" s="259"/>
      <c r="T145" s="259"/>
      <c r="U145" s="259"/>
      <c r="V145" s="259"/>
      <c r="W145" s="259"/>
      <c r="X145" s="259"/>
      <c r="Y145" s="259"/>
      <c r="Z145" s="67"/>
      <c r="AA145" s="67"/>
    </row>
    <row r="146" spans="1:54" ht="16.5" customHeight="1" x14ac:dyDescent="0.25">
      <c r="A146" s="64" t="s">
        <v>220</v>
      </c>
      <c r="B146" s="64" t="s">
        <v>221</v>
      </c>
      <c r="C146" s="37">
        <v>4301071010</v>
      </c>
      <c r="D146" s="260">
        <v>4607111037701</v>
      </c>
      <c r="E146" s="260"/>
      <c r="F146" s="63">
        <v>5</v>
      </c>
      <c r="G146" s="38">
        <v>1</v>
      </c>
      <c r="H146" s="63">
        <v>5</v>
      </c>
      <c r="I146" s="63">
        <v>5.2</v>
      </c>
      <c r="J146" s="38">
        <v>144</v>
      </c>
      <c r="K146" s="38" t="s">
        <v>85</v>
      </c>
      <c r="L146" s="39" t="s">
        <v>84</v>
      </c>
      <c r="M146" s="39"/>
      <c r="N146" s="38">
        <v>180</v>
      </c>
      <c r="O146" s="31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6" s="262"/>
      <c r="Q146" s="262"/>
      <c r="R146" s="262"/>
      <c r="S146" s="263"/>
      <c r="T146" s="40" t="s">
        <v>49</v>
      </c>
      <c r="U146" s="40" t="s">
        <v>49</v>
      </c>
      <c r="V146" s="41" t="s">
        <v>42</v>
      </c>
      <c r="W146" s="59">
        <v>0</v>
      </c>
      <c r="X146" s="56">
        <f>IFERROR(IF(W146="","",W146),"")</f>
        <v>0</v>
      </c>
      <c r="Y146" s="42">
        <f>IFERROR(IF(W146="","",W146*0.00866),"")</f>
        <v>0</v>
      </c>
      <c r="Z146" s="69" t="s">
        <v>49</v>
      </c>
      <c r="AA146" s="70" t="s">
        <v>49</v>
      </c>
      <c r="AE146" s="74"/>
      <c r="BB146" s="134" t="s">
        <v>90</v>
      </c>
    </row>
    <row r="147" spans="1:54" x14ac:dyDescent="0.2">
      <c r="A147" s="267"/>
      <c r="B147" s="267"/>
      <c r="C147" s="267"/>
      <c r="D147" s="267"/>
      <c r="E147" s="267"/>
      <c r="F147" s="267"/>
      <c r="G147" s="267"/>
      <c r="H147" s="267"/>
      <c r="I147" s="267"/>
      <c r="J147" s="267"/>
      <c r="K147" s="267"/>
      <c r="L147" s="267"/>
      <c r="M147" s="267"/>
      <c r="N147" s="268"/>
      <c r="O147" s="264" t="s">
        <v>43</v>
      </c>
      <c r="P147" s="265"/>
      <c r="Q147" s="265"/>
      <c r="R147" s="265"/>
      <c r="S147" s="265"/>
      <c r="T147" s="265"/>
      <c r="U147" s="266"/>
      <c r="V147" s="43" t="s">
        <v>42</v>
      </c>
      <c r="W147" s="44">
        <f>IFERROR(SUM(W146:W146),"0")</f>
        <v>0</v>
      </c>
      <c r="X147" s="44">
        <f>IFERROR(SUM(X146:X146),"0")</f>
        <v>0</v>
      </c>
      <c r="Y147" s="44">
        <f>IFERROR(IF(Y146="",0,Y146),"0")</f>
        <v>0</v>
      </c>
      <c r="Z147" s="68"/>
      <c r="AA147" s="68"/>
    </row>
    <row r="148" spans="1:54" x14ac:dyDescent="0.2">
      <c r="A148" s="267"/>
      <c r="B148" s="267"/>
      <c r="C148" s="267"/>
      <c r="D148" s="267"/>
      <c r="E148" s="267"/>
      <c r="F148" s="267"/>
      <c r="G148" s="267"/>
      <c r="H148" s="267"/>
      <c r="I148" s="267"/>
      <c r="J148" s="267"/>
      <c r="K148" s="267"/>
      <c r="L148" s="267"/>
      <c r="M148" s="267"/>
      <c r="N148" s="268"/>
      <c r="O148" s="264" t="s">
        <v>43</v>
      </c>
      <c r="P148" s="265"/>
      <c r="Q148" s="265"/>
      <c r="R148" s="265"/>
      <c r="S148" s="265"/>
      <c r="T148" s="265"/>
      <c r="U148" s="266"/>
      <c r="V148" s="43" t="s">
        <v>0</v>
      </c>
      <c r="W148" s="44">
        <f>IFERROR(SUMPRODUCT(W146:W146*H146:H146),"0")</f>
        <v>0</v>
      </c>
      <c r="X148" s="44">
        <f>IFERROR(SUMPRODUCT(X146:X146*H146:H146),"0")</f>
        <v>0</v>
      </c>
      <c r="Y148" s="43"/>
      <c r="Z148" s="68"/>
      <c r="AA148" s="68"/>
    </row>
    <row r="149" spans="1:54" ht="16.5" customHeight="1" x14ac:dyDescent="0.25">
      <c r="A149" s="258" t="s">
        <v>222</v>
      </c>
      <c r="B149" s="258"/>
      <c r="C149" s="258"/>
      <c r="D149" s="258"/>
      <c r="E149" s="258"/>
      <c r="F149" s="258"/>
      <c r="G149" s="258"/>
      <c r="H149" s="258"/>
      <c r="I149" s="258"/>
      <c r="J149" s="258"/>
      <c r="K149" s="258"/>
      <c r="L149" s="258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  <c r="Y149" s="258"/>
      <c r="Z149" s="66"/>
      <c r="AA149" s="66"/>
    </row>
    <row r="150" spans="1:54" ht="14.25" customHeight="1" x14ac:dyDescent="0.25">
      <c r="A150" s="259" t="s">
        <v>81</v>
      </c>
      <c r="B150" s="259"/>
      <c r="C150" s="25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259"/>
      <c r="V150" s="259"/>
      <c r="W150" s="259"/>
      <c r="X150" s="259"/>
      <c r="Y150" s="259"/>
      <c r="Z150" s="67"/>
      <c r="AA150" s="67"/>
    </row>
    <row r="151" spans="1:54" ht="16.5" customHeight="1" x14ac:dyDescent="0.25">
      <c r="A151" s="64" t="s">
        <v>223</v>
      </c>
      <c r="B151" s="64" t="s">
        <v>224</v>
      </c>
      <c r="C151" s="37">
        <v>4301071026</v>
      </c>
      <c r="D151" s="260">
        <v>4607111036384</v>
      </c>
      <c r="E151" s="260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9"/>
      <c r="N151" s="38">
        <v>180</v>
      </c>
      <c r="O151" s="319" t="s">
        <v>225</v>
      </c>
      <c r="P151" s="262"/>
      <c r="Q151" s="262"/>
      <c r="R151" s="262"/>
      <c r="S151" s="263"/>
      <c r="T151" s="40" t="s">
        <v>49</v>
      </c>
      <c r="U151" s="40" t="s">
        <v>49</v>
      </c>
      <c r="V151" s="41" t="s">
        <v>42</v>
      </c>
      <c r="W151" s="59">
        <v>0</v>
      </c>
      <c r="X151" s="56">
        <f>IFERROR(IF(W151="","",W151),"")</f>
        <v>0</v>
      </c>
      <c r="Y151" s="42">
        <f>IFERROR(IF(W151="","",W151*0.00866),"")</f>
        <v>0</v>
      </c>
      <c r="Z151" s="69" t="s">
        <v>49</v>
      </c>
      <c r="AA151" s="70" t="s">
        <v>49</v>
      </c>
      <c r="AE151" s="74"/>
      <c r="BB151" s="135" t="s">
        <v>71</v>
      </c>
    </row>
    <row r="152" spans="1:54" ht="27" customHeight="1" x14ac:dyDescent="0.25">
      <c r="A152" s="64" t="s">
        <v>226</v>
      </c>
      <c r="B152" s="64" t="s">
        <v>227</v>
      </c>
      <c r="C152" s="37">
        <v>4301070956</v>
      </c>
      <c r="D152" s="260">
        <v>4640242180250</v>
      </c>
      <c r="E152" s="260"/>
      <c r="F152" s="63">
        <v>5</v>
      </c>
      <c r="G152" s="38">
        <v>1</v>
      </c>
      <c r="H152" s="63">
        <v>5</v>
      </c>
      <c r="I152" s="63">
        <v>5.2131999999999996</v>
      </c>
      <c r="J152" s="38">
        <v>144</v>
      </c>
      <c r="K152" s="38" t="s">
        <v>85</v>
      </c>
      <c r="L152" s="39" t="s">
        <v>84</v>
      </c>
      <c r="M152" s="39"/>
      <c r="N152" s="38">
        <v>180</v>
      </c>
      <c r="O152" s="320" t="s">
        <v>228</v>
      </c>
      <c r="P152" s="262"/>
      <c r="Q152" s="262"/>
      <c r="R152" s="262"/>
      <c r="S152" s="263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IFERROR(IF(W152="","",W152*0.00866),"")</f>
        <v>0</v>
      </c>
      <c r="Z152" s="69" t="s">
        <v>49</v>
      </c>
      <c r="AA152" s="70" t="s">
        <v>49</v>
      </c>
      <c r="AE152" s="74"/>
      <c r="BB152" s="136" t="s">
        <v>71</v>
      </c>
    </row>
    <row r="153" spans="1:54" ht="27" customHeight="1" x14ac:dyDescent="0.25">
      <c r="A153" s="64" t="s">
        <v>229</v>
      </c>
      <c r="B153" s="64" t="s">
        <v>230</v>
      </c>
      <c r="C153" s="37">
        <v>4301071028</v>
      </c>
      <c r="D153" s="260">
        <v>4607111036216</v>
      </c>
      <c r="E153" s="260"/>
      <c r="F153" s="63">
        <v>1</v>
      </c>
      <c r="G153" s="38">
        <v>5</v>
      </c>
      <c r="H153" s="63">
        <v>5</v>
      </c>
      <c r="I153" s="63">
        <v>5.266</v>
      </c>
      <c r="J153" s="38">
        <v>144</v>
      </c>
      <c r="K153" s="38" t="s">
        <v>85</v>
      </c>
      <c r="L153" s="39" t="s">
        <v>84</v>
      </c>
      <c r="M153" s="39"/>
      <c r="N153" s="38">
        <v>180</v>
      </c>
      <c r="O153" s="32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3" s="262"/>
      <c r="Q153" s="262"/>
      <c r="R153" s="262"/>
      <c r="S153" s="263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74"/>
      <c r="BB153" s="137" t="s">
        <v>71</v>
      </c>
    </row>
    <row r="154" spans="1:54" ht="27" customHeight="1" x14ac:dyDescent="0.25">
      <c r="A154" s="64" t="s">
        <v>231</v>
      </c>
      <c r="B154" s="64" t="s">
        <v>232</v>
      </c>
      <c r="C154" s="37">
        <v>4301071027</v>
      </c>
      <c r="D154" s="260">
        <v>4607111036278</v>
      </c>
      <c r="E154" s="260"/>
      <c r="F154" s="63">
        <v>1</v>
      </c>
      <c r="G154" s="38">
        <v>5</v>
      </c>
      <c r="H154" s="63">
        <v>5</v>
      </c>
      <c r="I154" s="63">
        <v>5.2830000000000004</v>
      </c>
      <c r="J154" s="38">
        <v>84</v>
      </c>
      <c r="K154" s="38" t="s">
        <v>85</v>
      </c>
      <c r="L154" s="39" t="s">
        <v>84</v>
      </c>
      <c r="M154" s="39"/>
      <c r="N154" s="38">
        <v>180</v>
      </c>
      <c r="O154" s="322" t="s">
        <v>233</v>
      </c>
      <c r="P154" s="262"/>
      <c r="Q154" s="262"/>
      <c r="R154" s="262"/>
      <c r="S154" s="263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IFERROR(IF(W154="","",W154*0.0155),"")</f>
        <v>0</v>
      </c>
      <c r="Z154" s="69" t="s">
        <v>49</v>
      </c>
      <c r="AA154" s="70" t="s">
        <v>49</v>
      </c>
      <c r="AE154" s="74"/>
      <c r="BB154" s="138" t="s">
        <v>71</v>
      </c>
    </row>
    <row r="155" spans="1:54" x14ac:dyDescent="0.2">
      <c r="A155" s="267"/>
      <c r="B155" s="267"/>
      <c r="C155" s="267"/>
      <c r="D155" s="267"/>
      <c r="E155" s="267"/>
      <c r="F155" s="267"/>
      <c r="G155" s="267"/>
      <c r="H155" s="267"/>
      <c r="I155" s="267"/>
      <c r="J155" s="267"/>
      <c r="K155" s="267"/>
      <c r="L155" s="267"/>
      <c r="M155" s="267"/>
      <c r="N155" s="268"/>
      <c r="O155" s="264" t="s">
        <v>43</v>
      </c>
      <c r="P155" s="265"/>
      <c r="Q155" s="265"/>
      <c r="R155" s="265"/>
      <c r="S155" s="265"/>
      <c r="T155" s="265"/>
      <c r="U155" s="266"/>
      <c r="V155" s="43" t="s">
        <v>42</v>
      </c>
      <c r="W155" s="44">
        <f>IFERROR(SUM(W151:W154),"0")</f>
        <v>0</v>
      </c>
      <c r="X155" s="44">
        <f>IFERROR(SUM(X151:X154),"0")</f>
        <v>0</v>
      </c>
      <c r="Y155" s="44">
        <f>IFERROR(IF(Y151="",0,Y151),"0")+IFERROR(IF(Y152="",0,Y152),"0")+IFERROR(IF(Y153="",0,Y153),"0")+IFERROR(IF(Y154="",0,Y154),"0")</f>
        <v>0</v>
      </c>
      <c r="Z155" s="68"/>
      <c r="AA155" s="68"/>
    </row>
    <row r="156" spans="1:54" x14ac:dyDescent="0.2">
      <c r="A156" s="267"/>
      <c r="B156" s="267"/>
      <c r="C156" s="267"/>
      <c r="D156" s="267"/>
      <c r="E156" s="267"/>
      <c r="F156" s="267"/>
      <c r="G156" s="267"/>
      <c r="H156" s="267"/>
      <c r="I156" s="267"/>
      <c r="J156" s="267"/>
      <c r="K156" s="267"/>
      <c r="L156" s="267"/>
      <c r="M156" s="267"/>
      <c r="N156" s="268"/>
      <c r="O156" s="264" t="s">
        <v>43</v>
      </c>
      <c r="P156" s="265"/>
      <c r="Q156" s="265"/>
      <c r="R156" s="265"/>
      <c r="S156" s="265"/>
      <c r="T156" s="265"/>
      <c r="U156" s="266"/>
      <c r="V156" s="43" t="s">
        <v>0</v>
      </c>
      <c r="W156" s="44">
        <f>IFERROR(SUMPRODUCT(W151:W154*H151:H154),"0")</f>
        <v>0</v>
      </c>
      <c r="X156" s="44">
        <f>IFERROR(SUMPRODUCT(X151:X154*H151:H154),"0")</f>
        <v>0</v>
      </c>
      <c r="Y156" s="43"/>
      <c r="Z156" s="68"/>
      <c r="AA156" s="68"/>
    </row>
    <row r="157" spans="1:54" ht="14.25" customHeight="1" x14ac:dyDescent="0.25">
      <c r="A157" s="259" t="s">
        <v>234</v>
      </c>
      <c r="B157" s="259"/>
      <c r="C157" s="25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259"/>
      <c r="S157" s="259"/>
      <c r="T157" s="259"/>
      <c r="U157" s="259"/>
      <c r="V157" s="259"/>
      <c r="W157" s="259"/>
      <c r="X157" s="259"/>
      <c r="Y157" s="259"/>
      <c r="Z157" s="67"/>
      <c r="AA157" s="67"/>
    </row>
    <row r="158" spans="1:54" ht="27" customHeight="1" x14ac:dyDescent="0.25">
      <c r="A158" s="64" t="s">
        <v>235</v>
      </c>
      <c r="B158" s="64" t="s">
        <v>236</v>
      </c>
      <c r="C158" s="37">
        <v>4301080153</v>
      </c>
      <c r="D158" s="260">
        <v>4607111036827</v>
      </c>
      <c r="E158" s="260"/>
      <c r="F158" s="63">
        <v>1</v>
      </c>
      <c r="G158" s="38">
        <v>5</v>
      </c>
      <c r="H158" s="63">
        <v>5</v>
      </c>
      <c r="I158" s="63">
        <v>5.2</v>
      </c>
      <c r="J158" s="38">
        <v>144</v>
      </c>
      <c r="K158" s="38" t="s">
        <v>85</v>
      </c>
      <c r="L158" s="39" t="s">
        <v>84</v>
      </c>
      <c r="M158" s="39"/>
      <c r="N158" s="38">
        <v>90</v>
      </c>
      <c r="O158" s="32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8" s="262"/>
      <c r="Q158" s="262"/>
      <c r="R158" s="262"/>
      <c r="S158" s="263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IFERROR(IF(W158="","",W158*0.00866),"")</f>
        <v>0</v>
      </c>
      <c r="Z158" s="69" t="s">
        <v>49</v>
      </c>
      <c r="AA158" s="70" t="s">
        <v>49</v>
      </c>
      <c r="AE158" s="74"/>
      <c r="BB158" s="139" t="s">
        <v>71</v>
      </c>
    </row>
    <row r="159" spans="1:54" ht="27" customHeight="1" x14ac:dyDescent="0.25">
      <c r="A159" s="64" t="s">
        <v>237</v>
      </c>
      <c r="B159" s="64" t="s">
        <v>238</v>
      </c>
      <c r="C159" s="37">
        <v>4301080154</v>
      </c>
      <c r="D159" s="260">
        <v>4607111036834</v>
      </c>
      <c r="E159" s="260"/>
      <c r="F159" s="63">
        <v>1</v>
      </c>
      <c r="G159" s="38">
        <v>5</v>
      </c>
      <c r="H159" s="63">
        <v>5</v>
      </c>
      <c r="I159" s="63">
        <v>5.2530000000000001</v>
      </c>
      <c r="J159" s="38">
        <v>144</v>
      </c>
      <c r="K159" s="38" t="s">
        <v>85</v>
      </c>
      <c r="L159" s="39" t="s">
        <v>84</v>
      </c>
      <c r="M159" s="39"/>
      <c r="N159" s="38">
        <v>90</v>
      </c>
      <c r="O159" s="3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9" s="262"/>
      <c r="Q159" s="262"/>
      <c r="R159" s="262"/>
      <c r="S159" s="263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74"/>
      <c r="BB159" s="140" t="s">
        <v>71</v>
      </c>
    </row>
    <row r="160" spans="1:54" x14ac:dyDescent="0.2">
      <c r="A160" s="267"/>
      <c r="B160" s="267"/>
      <c r="C160" s="267"/>
      <c r="D160" s="267"/>
      <c r="E160" s="267"/>
      <c r="F160" s="267"/>
      <c r="G160" s="267"/>
      <c r="H160" s="267"/>
      <c r="I160" s="267"/>
      <c r="J160" s="267"/>
      <c r="K160" s="267"/>
      <c r="L160" s="267"/>
      <c r="M160" s="267"/>
      <c r="N160" s="268"/>
      <c r="O160" s="264" t="s">
        <v>43</v>
      </c>
      <c r="P160" s="265"/>
      <c r="Q160" s="265"/>
      <c r="R160" s="265"/>
      <c r="S160" s="265"/>
      <c r="T160" s="265"/>
      <c r="U160" s="266"/>
      <c r="V160" s="43" t="s">
        <v>42</v>
      </c>
      <c r="W160" s="44">
        <f>IFERROR(SUM(W158:W159),"0")</f>
        <v>0</v>
      </c>
      <c r="X160" s="44">
        <f>IFERROR(SUM(X158:X159),"0")</f>
        <v>0</v>
      </c>
      <c r="Y160" s="44">
        <f>IFERROR(IF(Y158="",0,Y158),"0")+IFERROR(IF(Y159="",0,Y159),"0")</f>
        <v>0</v>
      </c>
      <c r="Z160" s="68"/>
      <c r="AA160" s="68"/>
    </row>
    <row r="161" spans="1:54" x14ac:dyDescent="0.2">
      <c r="A161" s="267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8"/>
      <c r="O161" s="264" t="s">
        <v>43</v>
      </c>
      <c r="P161" s="265"/>
      <c r="Q161" s="265"/>
      <c r="R161" s="265"/>
      <c r="S161" s="265"/>
      <c r="T161" s="265"/>
      <c r="U161" s="266"/>
      <c r="V161" s="43" t="s">
        <v>0</v>
      </c>
      <c r="W161" s="44">
        <f>IFERROR(SUMPRODUCT(W158:W159*H158:H159),"0")</f>
        <v>0</v>
      </c>
      <c r="X161" s="44">
        <f>IFERROR(SUMPRODUCT(X158:X159*H158:H159),"0")</f>
        <v>0</v>
      </c>
      <c r="Y161" s="43"/>
      <c r="Z161" s="68"/>
      <c r="AA161" s="68"/>
    </row>
    <row r="162" spans="1:54" ht="27.75" customHeight="1" x14ac:dyDescent="0.2">
      <c r="A162" s="257" t="s">
        <v>239</v>
      </c>
      <c r="B162" s="257"/>
      <c r="C162" s="257"/>
      <c r="D162" s="257"/>
      <c r="E162" s="257"/>
      <c r="F162" s="257"/>
      <c r="G162" s="257"/>
      <c r="H162" s="257"/>
      <c r="I162" s="257"/>
      <c r="J162" s="257"/>
      <c r="K162" s="257"/>
      <c r="L162" s="257"/>
      <c r="M162" s="257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55"/>
      <c r="AA162" s="55"/>
    </row>
    <row r="163" spans="1:54" ht="16.5" customHeight="1" x14ac:dyDescent="0.25">
      <c r="A163" s="258" t="s">
        <v>240</v>
      </c>
      <c r="B163" s="258"/>
      <c r="C163" s="258"/>
      <c r="D163" s="258"/>
      <c r="E163" s="258"/>
      <c r="F163" s="258"/>
      <c r="G163" s="258"/>
      <c r="H163" s="258"/>
      <c r="I163" s="258"/>
      <c r="J163" s="258"/>
      <c r="K163" s="258"/>
      <c r="L163" s="258"/>
      <c r="M163" s="258"/>
      <c r="N163" s="258"/>
      <c r="O163" s="258"/>
      <c r="P163" s="258"/>
      <c r="Q163" s="258"/>
      <c r="R163" s="258"/>
      <c r="S163" s="258"/>
      <c r="T163" s="258"/>
      <c r="U163" s="258"/>
      <c r="V163" s="258"/>
      <c r="W163" s="258"/>
      <c r="X163" s="258"/>
      <c r="Y163" s="258"/>
      <c r="Z163" s="66"/>
      <c r="AA163" s="66"/>
    </row>
    <row r="164" spans="1:54" ht="14.25" customHeight="1" x14ac:dyDescent="0.25">
      <c r="A164" s="259" t="s">
        <v>87</v>
      </c>
      <c r="B164" s="259"/>
      <c r="C164" s="259"/>
      <c r="D164" s="259"/>
      <c r="E164" s="259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59"/>
      <c r="S164" s="259"/>
      <c r="T164" s="259"/>
      <c r="U164" s="259"/>
      <c r="V164" s="259"/>
      <c r="W164" s="259"/>
      <c r="X164" s="259"/>
      <c r="Y164" s="259"/>
      <c r="Z164" s="67"/>
      <c r="AA164" s="67"/>
    </row>
    <row r="165" spans="1:54" ht="16.5" customHeight="1" x14ac:dyDescent="0.25">
      <c r="A165" s="64" t="s">
        <v>241</v>
      </c>
      <c r="B165" s="64" t="s">
        <v>242</v>
      </c>
      <c r="C165" s="37">
        <v>4301132097</v>
      </c>
      <c r="D165" s="260">
        <v>4607111035721</v>
      </c>
      <c r="E165" s="260"/>
      <c r="F165" s="63">
        <v>0.25</v>
      </c>
      <c r="G165" s="38">
        <v>12</v>
      </c>
      <c r="H165" s="63">
        <v>3</v>
      </c>
      <c r="I165" s="63">
        <v>3.3879999999999999</v>
      </c>
      <c r="J165" s="38">
        <v>70</v>
      </c>
      <c r="K165" s="38" t="s">
        <v>91</v>
      </c>
      <c r="L165" s="39" t="s">
        <v>84</v>
      </c>
      <c r="M165" s="39"/>
      <c r="N165" s="38">
        <v>365</v>
      </c>
      <c r="O165" s="325" t="s">
        <v>243</v>
      </c>
      <c r="P165" s="262"/>
      <c r="Q165" s="262"/>
      <c r="R165" s="262"/>
      <c r="S165" s="263"/>
      <c r="T165" s="40" t="s">
        <v>49</v>
      </c>
      <c r="U165" s="40" t="s">
        <v>49</v>
      </c>
      <c r="V165" s="41" t="s">
        <v>42</v>
      </c>
      <c r="W165" s="59">
        <v>0</v>
      </c>
      <c r="X165" s="56">
        <f>IFERROR(IF(W165="","",W165),"")</f>
        <v>0</v>
      </c>
      <c r="Y165" s="42">
        <f>IFERROR(IF(W165="","",W165*0.01788),"")</f>
        <v>0</v>
      </c>
      <c r="Z165" s="69" t="s">
        <v>49</v>
      </c>
      <c r="AA165" s="70" t="s">
        <v>49</v>
      </c>
      <c r="AE165" s="74"/>
      <c r="BB165" s="141" t="s">
        <v>90</v>
      </c>
    </row>
    <row r="166" spans="1:54" ht="27" customHeight="1" x14ac:dyDescent="0.25">
      <c r="A166" s="64" t="s">
        <v>244</v>
      </c>
      <c r="B166" s="64" t="s">
        <v>245</v>
      </c>
      <c r="C166" s="37">
        <v>4301132100</v>
      </c>
      <c r="D166" s="260">
        <v>4607111035691</v>
      </c>
      <c r="E166" s="260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91</v>
      </c>
      <c r="L166" s="39" t="s">
        <v>84</v>
      </c>
      <c r="M166" s="39"/>
      <c r="N166" s="38">
        <v>365</v>
      </c>
      <c r="O166" s="326" t="s">
        <v>246</v>
      </c>
      <c r="P166" s="262"/>
      <c r="Q166" s="262"/>
      <c r="R166" s="262"/>
      <c r="S166" s="263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IFERROR(IF(W166="","",W166*0.01788),"")</f>
        <v>0</v>
      </c>
      <c r="Z166" s="69" t="s">
        <v>49</v>
      </c>
      <c r="AA166" s="70" t="s">
        <v>49</v>
      </c>
      <c r="AE166" s="74"/>
      <c r="BB166" s="142" t="s">
        <v>90</v>
      </c>
    </row>
    <row r="167" spans="1:54" x14ac:dyDescent="0.2">
      <c r="A167" s="267"/>
      <c r="B167" s="267"/>
      <c r="C167" s="267"/>
      <c r="D167" s="267"/>
      <c r="E167" s="267"/>
      <c r="F167" s="267"/>
      <c r="G167" s="267"/>
      <c r="H167" s="267"/>
      <c r="I167" s="267"/>
      <c r="J167" s="267"/>
      <c r="K167" s="267"/>
      <c r="L167" s="267"/>
      <c r="M167" s="267"/>
      <c r="N167" s="268"/>
      <c r="O167" s="264" t="s">
        <v>43</v>
      </c>
      <c r="P167" s="265"/>
      <c r="Q167" s="265"/>
      <c r="R167" s="265"/>
      <c r="S167" s="265"/>
      <c r="T167" s="265"/>
      <c r="U167" s="266"/>
      <c r="V167" s="43" t="s">
        <v>42</v>
      </c>
      <c r="W167" s="44">
        <f>IFERROR(SUM(W165:W166),"0")</f>
        <v>0</v>
      </c>
      <c r="X167" s="44">
        <f>IFERROR(SUM(X165:X166),"0")</f>
        <v>0</v>
      </c>
      <c r="Y167" s="44">
        <f>IFERROR(IF(Y165="",0,Y165),"0")+IFERROR(IF(Y166="",0,Y166),"0")</f>
        <v>0</v>
      </c>
      <c r="Z167" s="68"/>
      <c r="AA167" s="68"/>
    </row>
    <row r="168" spans="1:54" x14ac:dyDescent="0.2">
      <c r="A168" s="267"/>
      <c r="B168" s="267"/>
      <c r="C168" s="267"/>
      <c r="D168" s="267"/>
      <c r="E168" s="267"/>
      <c r="F168" s="267"/>
      <c r="G168" s="267"/>
      <c r="H168" s="267"/>
      <c r="I168" s="267"/>
      <c r="J168" s="267"/>
      <c r="K168" s="267"/>
      <c r="L168" s="267"/>
      <c r="M168" s="267"/>
      <c r="N168" s="268"/>
      <c r="O168" s="264" t="s">
        <v>43</v>
      </c>
      <c r="P168" s="265"/>
      <c r="Q168" s="265"/>
      <c r="R168" s="265"/>
      <c r="S168" s="265"/>
      <c r="T168" s="265"/>
      <c r="U168" s="266"/>
      <c r="V168" s="43" t="s">
        <v>0</v>
      </c>
      <c r="W168" s="44">
        <f>IFERROR(SUMPRODUCT(W165:W166*H165:H166),"0")</f>
        <v>0</v>
      </c>
      <c r="X168" s="44">
        <f>IFERROR(SUMPRODUCT(X165:X166*H165:H166),"0")</f>
        <v>0</v>
      </c>
      <c r="Y168" s="43"/>
      <c r="Z168" s="68"/>
      <c r="AA168" s="68"/>
    </row>
    <row r="169" spans="1:54" ht="16.5" customHeight="1" x14ac:dyDescent="0.25">
      <c r="A169" s="258" t="s">
        <v>247</v>
      </c>
      <c r="B169" s="258"/>
      <c r="C169" s="258"/>
      <c r="D169" s="258"/>
      <c r="E169" s="258"/>
      <c r="F169" s="258"/>
      <c r="G169" s="258"/>
      <c r="H169" s="258"/>
      <c r="I169" s="258"/>
      <c r="J169" s="258"/>
      <c r="K169" s="258"/>
      <c r="L169" s="258"/>
      <c r="M169" s="258"/>
      <c r="N169" s="258"/>
      <c r="O169" s="258"/>
      <c r="P169" s="258"/>
      <c r="Q169" s="258"/>
      <c r="R169" s="258"/>
      <c r="S169" s="258"/>
      <c r="T169" s="258"/>
      <c r="U169" s="258"/>
      <c r="V169" s="258"/>
      <c r="W169" s="258"/>
      <c r="X169" s="258"/>
      <c r="Y169" s="258"/>
      <c r="Z169" s="66"/>
      <c r="AA169" s="66"/>
    </row>
    <row r="170" spans="1:54" ht="14.25" customHeight="1" x14ac:dyDescent="0.25">
      <c r="A170" s="259" t="s">
        <v>247</v>
      </c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259"/>
      <c r="V170" s="259"/>
      <c r="W170" s="259"/>
      <c r="X170" s="259"/>
      <c r="Y170" s="259"/>
      <c r="Z170" s="67"/>
      <c r="AA170" s="67"/>
    </row>
    <row r="171" spans="1:54" ht="27" customHeight="1" x14ac:dyDescent="0.25">
      <c r="A171" s="64" t="s">
        <v>248</v>
      </c>
      <c r="B171" s="64" t="s">
        <v>249</v>
      </c>
      <c r="C171" s="37">
        <v>4301133002</v>
      </c>
      <c r="D171" s="260">
        <v>4607111035783</v>
      </c>
      <c r="E171" s="260"/>
      <c r="F171" s="63">
        <v>0.2</v>
      </c>
      <c r="G171" s="38">
        <v>8</v>
      </c>
      <c r="H171" s="63">
        <v>1.6</v>
      </c>
      <c r="I171" s="63">
        <v>2.12</v>
      </c>
      <c r="J171" s="38">
        <v>72</v>
      </c>
      <c r="K171" s="38" t="s">
        <v>210</v>
      </c>
      <c r="L171" s="39" t="s">
        <v>84</v>
      </c>
      <c r="M171" s="39"/>
      <c r="N171" s="38">
        <v>180</v>
      </c>
      <c r="O171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1" s="262"/>
      <c r="Q171" s="262"/>
      <c r="R171" s="262"/>
      <c r="S171" s="263"/>
      <c r="T171" s="40" t="s">
        <v>49</v>
      </c>
      <c r="U171" s="40" t="s">
        <v>49</v>
      </c>
      <c r="V171" s="41" t="s">
        <v>42</v>
      </c>
      <c r="W171" s="59">
        <v>0</v>
      </c>
      <c r="X171" s="56">
        <f>IFERROR(IF(W171="","",W171),"")</f>
        <v>0</v>
      </c>
      <c r="Y171" s="42">
        <f>IFERROR(IF(W171="","",W171*0.01157),"")</f>
        <v>0</v>
      </c>
      <c r="Z171" s="69" t="s">
        <v>49</v>
      </c>
      <c r="AA171" s="70" t="s">
        <v>49</v>
      </c>
      <c r="AE171" s="74"/>
      <c r="BB171" s="143" t="s">
        <v>90</v>
      </c>
    </row>
    <row r="172" spans="1:54" x14ac:dyDescent="0.2">
      <c r="A172" s="267"/>
      <c r="B172" s="267"/>
      <c r="C172" s="267"/>
      <c r="D172" s="267"/>
      <c r="E172" s="267"/>
      <c r="F172" s="267"/>
      <c r="G172" s="267"/>
      <c r="H172" s="267"/>
      <c r="I172" s="267"/>
      <c r="J172" s="267"/>
      <c r="K172" s="267"/>
      <c r="L172" s="267"/>
      <c r="M172" s="267"/>
      <c r="N172" s="268"/>
      <c r="O172" s="264" t="s">
        <v>43</v>
      </c>
      <c r="P172" s="265"/>
      <c r="Q172" s="265"/>
      <c r="R172" s="265"/>
      <c r="S172" s="265"/>
      <c r="T172" s="265"/>
      <c r="U172" s="266"/>
      <c r="V172" s="43" t="s">
        <v>42</v>
      </c>
      <c r="W172" s="44">
        <f>IFERROR(SUM(W171:W171),"0")</f>
        <v>0</v>
      </c>
      <c r="X172" s="44">
        <f>IFERROR(SUM(X171:X171),"0")</f>
        <v>0</v>
      </c>
      <c r="Y172" s="44">
        <f>IFERROR(IF(Y171="",0,Y171),"0")</f>
        <v>0</v>
      </c>
      <c r="Z172" s="68"/>
      <c r="AA172" s="68"/>
    </row>
    <row r="173" spans="1:54" x14ac:dyDescent="0.2">
      <c r="A173" s="267"/>
      <c r="B173" s="267"/>
      <c r="C173" s="267"/>
      <c r="D173" s="267"/>
      <c r="E173" s="267"/>
      <c r="F173" s="267"/>
      <c r="G173" s="267"/>
      <c r="H173" s="267"/>
      <c r="I173" s="267"/>
      <c r="J173" s="267"/>
      <c r="K173" s="267"/>
      <c r="L173" s="267"/>
      <c r="M173" s="267"/>
      <c r="N173" s="268"/>
      <c r="O173" s="264" t="s">
        <v>43</v>
      </c>
      <c r="P173" s="265"/>
      <c r="Q173" s="265"/>
      <c r="R173" s="265"/>
      <c r="S173" s="265"/>
      <c r="T173" s="265"/>
      <c r="U173" s="266"/>
      <c r="V173" s="43" t="s">
        <v>0</v>
      </c>
      <c r="W173" s="44">
        <f>IFERROR(SUMPRODUCT(W171:W171*H171:H171),"0")</f>
        <v>0</v>
      </c>
      <c r="X173" s="44">
        <f>IFERROR(SUMPRODUCT(X171:X171*H171:H171),"0")</f>
        <v>0</v>
      </c>
      <c r="Y173" s="43"/>
      <c r="Z173" s="68"/>
      <c r="AA173" s="68"/>
    </row>
    <row r="174" spans="1:54" ht="16.5" customHeight="1" x14ac:dyDescent="0.25">
      <c r="A174" s="258" t="s">
        <v>239</v>
      </c>
      <c r="B174" s="258"/>
      <c r="C174" s="258"/>
      <c r="D174" s="258"/>
      <c r="E174" s="258"/>
      <c r="F174" s="258"/>
      <c r="G174" s="258"/>
      <c r="H174" s="258"/>
      <c r="I174" s="258"/>
      <c r="J174" s="258"/>
      <c r="K174" s="258"/>
      <c r="L174" s="258"/>
      <c r="M174" s="258"/>
      <c r="N174" s="258"/>
      <c r="O174" s="258"/>
      <c r="P174" s="258"/>
      <c r="Q174" s="258"/>
      <c r="R174" s="258"/>
      <c r="S174" s="258"/>
      <c r="T174" s="258"/>
      <c r="U174" s="258"/>
      <c r="V174" s="258"/>
      <c r="W174" s="258"/>
      <c r="X174" s="258"/>
      <c r="Y174" s="258"/>
      <c r="Z174" s="66"/>
      <c r="AA174" s="66"/>
    </row>
    <row r="175" spans="1:54" ht="14.25" customHeight="1" x14ac:dyDescent="0.25">
      <c r="A175" s="259" t="s">
        <v>250</v>
      </c>
      <c r="B175" s="259"/>
      <c r="C175" s="259"/>
      <c r="D175" s="259"/>
      <c r="E175" s="259"/>
      <c r="F175" s="259"/>
      <c r="G175" s="259"/>
      <c r="H175" s="259"/>
      <c r="I175" s="259"/>
      <c r="J175" s="259"/>
      <c r="K175" s="259"/>
      <c r="L175" s="259"/>
      <c r="M175" s="259"/>
      <c r="N175" s="259"/>
      <c r="O175" s="259"/>
      <c r="P175" s="259"/>
      <c r="Q175" s="259"/>
      <c r="R175" s="259"/>
      <c r="S175" s="259"/>
      <c r="T175" s="259"/>
      <c r="U175" s="259"/>
      <c r="V175" s="259"/>
      <c r="W175" s="259"/>
      <c r="X175" s="259"/>
      <c r="Y175" s="259"/>
      <c r="Z175" s="67"/>
      <c r="AA175" s="67"/>
    </row>
    <row r="176" spans="1:54" ht="27" customHeight="1" x14ac:dyDescent="0.25">
      <c r="A176" s="64" t="s">
        <v>251</v>
      </c>
      <c r="B176" s="64" t="s">
        <v>252</v>
      </c>
      <c r="C176" s="37">
        <v>4301051319</v>
      </c>
      <c r="D176" s="260">
        <v>4680115881204</v>
      </c>
      <c r="E176" s="260"/>
      <c r="F176" s="63">
        <v>0.33</v>
      </c>
      <c r="G176" s="38">
        <v>6</v>
      </c>
      <c r="H176" s="63">
        <v>1.98</v>
      </c>
      <c r="I176" s="63">
        <v>2.246</v>
      </c>
      <c r="J176" s="38">
        <v>156</v>
      </c>
      <c r="K176" s="38" t="s">
        <v>85</v>
      </c>
      <c r="L176" s="39" t="s">
        <v>254</v>
      </c>
      <c r="M176" s="39"/>
      <c r="N176" s="38">
        <v>365</v>
      </c>
      <c r="O176" s="32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6" s="262"/>
      <c r="Q176" s="262"/>
      <c r="R176" s="262"/>
      <c r="S176" s="263"/>
      <c r="T176" s="40" t="s">
        <v>49</v>
      </c>
      <c r="U176" s="40" t="s">
        <v>49</v>
      </c>
      <c r="V176" s="41" t="s">
        <v>42</v>
      </c>
      <c r="W176" s="59">
        <v>0</v>
      </c>
      <c r="X176" s="56">
        <f>IFERROR(IF(W176="","",W176),"")</f>
        <v>0</v>
      </c>
      <c r="Y176" s="42">
        <f>IFERROR(IF(W176="","",W176*0.00753),"")</f>
        <v>0</v>
      </c>
      <c r="Z176" s="69" t="s">
        <v>49</v>
      </c>
      <c r="AA176" s="70" t="s">
        <v>49</v>
      </c>
      <c r="AE176" s="74"/>
      <c r="BB176" s="144" t="s">
        <v>253</v>
      </c>
    </row>
    <row r="177" spans="1:54" x14ac:dyDescent="0.2">
      <c r="A177" s="267"/>
      <c r="B177" s="267"/>
      <c r="C177" s="267"/>
      <c r="D177" s="267"/>
      <c r="E177" s="267"/>
      <c r="F177" s="267"/>
      <c r="G177" s="267"/>
      <c r="H177" s="267"/>
      <c r="I177" s="267"/>
      <c r="J177" s="267"/>
      <c r="K177" s="267"/>
      <c r="L177" s="267"/>
      <c r="M177" s="267"/>
      <c r="N177" s="268"/>
      <c r="O177" s="264" t="s">
        <v>43</v>
      </c>
      <c r="P177" s="265"/>
      <c r="Q177" s="265"/>
      <c r="R177" s="265"/>
      <c r="S177" s="265"/>
      <c r="T177" s="265"/>
      <c r="U177" s="266"/>
      <c r="V177" s="43" t="s">
        <v>42</v>
      </c>
      <c r="W177" s="44">
        <f>IFERROR(SUM(W176:W176),"0")</f>
        <v>0</v>
      </c>
      <c r="X177" s="44">
        <f>IFERROR(SUM(X176:X176),"0")</f>
        <v>0</v>
      </c>
      <c r="Y177" s="44">
        <f>IFERROR(IF(Y176="",0,Y176),"0")</f>
        <v>0</v>
      </c>
      <c r="Z177" s="68"/>
      <c r="AA177" s="68"/>
    </row>
    <row r="178" spans="1:54" x14ac:dyDescent="0.2">
      <c r="A178" s="267"/>
      <c r="B178" s="267"/>
      <c r="C178" s="267"/>
      <c r="D178" s="267"/>
      <c r="E178" s="267"/>
      <c r="F178" s="267"/>
      <c r="G178" s="267"/>
      <c r="H178" s="267"/>
      <c r="I178" s="267"/>
      <c r="J178" s="267"/>
      <c r="K178" s="267"/>
      <c r="L178" s="267"/>
      <c r="M178" s="267"/>
      <c r="N178" s="268"/>
      <c r="O178" s="264" t="s">
        <v>43</v>
      </c>
      <c r="P178" s="265"/>
      <c r="Q178" s="265"/>
      <c r="R178" s="265"/>
      <c r="S178" s="265"/>
      <c r="T178" s="265"/>
      <c r="U178" s="266"/>
      <c r="V178" s="43" t="s">
        <v>0</v>
      </c>
      <c r="W178" s="44">
        <f>IFERROR(SUMPRODUCT(W176:W176*H176:H176),"0")</f>
        <v>0</v>
      </c>
      <c r="X178" s="44">
        <f>IFERROR(SUMPRODUCT(X176:X176*H176:H176),"0")</f>
        <v>0</v>
      </c>
      <c r="Y178" s="43"/>
      <c r="Z178" s="68"/>
      <c r="AA178" s="68"/>
    </row>
    <row r="179" spans="1:54" ht="16.5" customHeight="1" x14ac:dyDescent="0.25">
      <c r="A179" s="258" t="s">
        <v>255</v>
      </c>
      <c r="B179" s="258"/>
      <c r="C179" s="258"/>
      <c r="D179" s="258"/>
      <c r="E179" s="258"/>
      <c r="F179" s="258"/>
      <c r="G179" s="258"/>
      <c r="H179" s="258"/>
      <c r="I179" s="258"/>
      <c r="J179" s="258"/>
      <c r="K179" s="258"/>
      <c r="L179" s="258"/>
      <c r="M179" s="258"/>
      <c r="N179" s="258"/>
      <c r="O179" s="258"/>
      <c r="P179" s="258"/>
      <c r="Q179" s="258"/>
      <c r="R179" s="258"/>
      <c r="S179" s="258"/>
      <c r="T179" s="258"/>
      <c r="U179" s="258"/>
      <c r="V179" s="258"/>
      <c r="W179" s="258"/>
      <c r="X179" s="258"/>
      <c r="Y179" s="258"/>
      <c r="Z179" s="66"/>
      <c r="AA179" s="66"/>
    </row>
    <row r="180" spans="1:54" ht="14.25" customHeight="1" x14ac:dyDescent="0.25">
      <c r="A180" s="259" t="s">
        <v>87</v>
      </c>
      <c r="B180" s="259"/>
      <c r="C180" s="259"/>
      <c r="D180" s="259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67"/>
      <c r="AA180" s="67"/>
    </row>
    <row r="181" spans="1:54" ht="27" customHeight="1" x14ac:dyDescent="0.25">
      <c r="A181" s="64" t="s">
        <v>256</v>
      </c>
      <c r="B181" s="64" t="s">
        <v>257</v>
      </c>
      <c r="C181" s="37">
        <v>4301132079</v>
      </c>
      <c r="D181" s="260">
        <v>4607111038487</v>
      </c>
      <c r="E181" s="260"/>
      <c r="F181" s="63">
        <v>0.25</v>
      </c>
      <c r="G181" s="38">
        <v>12</v>
      </c>
      <c r="H181" s="63">
        <v>3</v>
      </c>
      <c r="I181" s="63">
        <v>3.7360000000000002</v>
      </c>
      <c r="J181" s="38">
        <v>70</v>
      </c>
      <c r="K181" s="38" t="s">
        <v>91</v>
      </c>
      <c r="L181" s="39" t="s">
        <v>84</v>
      </c>
      <c r="M181" s="39"/>
      <c r="N181" s="38">
        <v>180</v>
      </c>
      <c r="O181" s="32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1" s="262"/>
      <c r="Q181" s="262"/>
      <c r="R181" s="262"/>
      <c r="S181" s="263"/>
      <c r="T181" s="40" t="s">
        <v>49</v>
      </c>
      <c r="U181" s="40" t="s">
        <v>49</v>
      </c>
      <c r="V181" s="41" t="s">
        <v>42</v>
      </c>
      <c r="W181" s="59">
        <v>0</v>
      </c>
      <c r="X181" s="56">
        <f>IFERROR(IF(W181="","",W181),"")</f>
        <v>0</v>
      </c>
      <c r="Y181" s="42">
        <f>IFERROR(IF(W181="","",W181*0.01788),"")</f>
        <v>0</v>
      </c>
      <c r="Z181" s="69" t="s">
        <v>49</v>
      </c>
      <c r="AA181" s="70" t="s">
        <v>49</v>
      </c>
      <c r="AE181" s="74"/>
      <c r="BB181" s="145" t="s">
        <v>90</v>
      </c>
    </row>
    <row r="182" spans="1:54" x14ac:dyDescent="0.2">
      <c r="A182" s="267"/>
      <c r="B182" s="267"/>
      <c r="C182" s="267"/>
      <c r="D182" s="267"/>
      <c r="E182" s="267"/>
      <c r="F182" s="267"/>
      <c r="G182" s="267"/>
      <c r="H182" s="267"/>
      <c r="I182" s="267"/>
      <c r="J182" s="267"/>
      <c r="K182" s="267"/>
      <c r="L182" s="267"/>
      <c r="M182" s="267"/>
      <c r="N182" s="268"/>
      <c r="O182" s="264" t="s">
        <v>43</v>
      </c>
      <c r="P182" s="265"/>
      <c r="Q182" s="265"/>
      <c r="R182" s="265"/>
      <c r="S182" s="265"/>
      <c r="T182" s="265"/>
      <c r="U182" s="266"/>
      <c r="V182" s="43" t="s">
        <v>42</v>
      </c>
      <c r="W182" s="44">
        <f>IFERROR(SUM(W181:W181),"0")</f>
        <v>0</v>
      </c>
      <c r="X182" s="44">
        <f>IFERROR(SUM(X181:X181),"0")</f>
        <v>0</v>
      </c>
      <c r="Y182" s="44">
        <f>IFERROR(IF(Y181="",0,Y181),"0")</f>
        <v>0</v>
      </c>
      <c r="Z182" s="68"/>
      <c r="AA182" s="68"/>
    </row>
    <row r="183" spans="1:54" x14ac:dyDescent="0.2">
      <c r="A183" s="267"/>
      <c r="B183" s="267"/>
      <c r="C183" s="267"/>
      <c r="D183" s="267"/>
      <c r="E183" s="267"/>
      <c r="F183" s="267"/>
      <c r="G183" s="267"/>
      <c r="H183" s="267"/>
      <c r="I183" s="267"/>
      <c r="J183" s="267"/>
      <c r="K183" s="267"/>
      <c r="L183" s="267"/>
      <c r="M183" s="267"/>
      <c r="N183" s="268"/>
      <c r="O183" s="264" t="s">
        <v>43</v>
      </c>
      <c r="P183" s="265"/>
      <c r="Q183" s="265"/>
      <c r="R183" s="265"/>
      <c r="S183" s="265"/>
      <c r="T183" s="265"/>
      <c r="U183" s="266"/>
      <c r="V183" s="43" t="s">
        <v>0</v>
      </c>
      <c r="W183" s="44">
        <f>IFERROR(SUMPRODUCT(W181:W181*H181:H181),"0")</f>
        <v>0</v>
      </c>
      <c r="X183" s="44">
        <f>IFERROR(SUMPRODUCT(X181:X181*H181:H181),"0")</f>
        <v>0</v>
      </c>
      <c r="Y183" s="43"/>
      <c r="Z183" s="68"/>
      <c r="AA183" s="68"/>
    </row>
    <row r="184" spans="1:54" ht="27.75" customHeight="1" x14ac:dyDescent="0.2">
      <c r="A184" s="257" t="s">
        <v>258</v>
      </c>
      <c r="B184" s="257"/>
      <c r="C184" s="257"/>
      <c r="D184" s="257"/>
      <c r="E184" s="257"/>
      <c r="F184" s="257"/>
      <c r="G184" s="257"/>
      <c r="H184" s="257"/>
      <c r="I184" s="257"/>
      <c r="J184" s="257"/>
      <c r="K184" s="257"/>
      <c r="L184" s="257"/>
      <c r="M184" s="257"/>
      <c r="N184" s="257"/>
      <c r="O184" s="257"/>
      <c r="P184" s="257"/>
      <c r="Q184" s="257"/>
      <c r="R184" s="257"/>
      <c r="S184" s="257"/>
      <c r="T184" s="257"/>
      <c r="U184" s="257"/>
      <c r="V184" s="257"/>
      <c r="W184" s="257"/>
      <c r="X184" s="257"/>
      <c r="Y184" s="257"/>
      <c r="Z184" s="55"/>
      <c r="AA184" s="55"/>
    </row>
    <row r="185" spans="1:54" ht="16.5" customHeight="1" x14ac:dyDescent="0.25">
      <c r="A185" s="258" t="s">
        <v>259</v>
      </c>
      <c r="B185" s="258"/>
      <c r="C185" s="258"/>
      <c r="D185" s="258"/>
      <c r="E185" s="258"/>
      <c r="F185" s="258"/>
      <c r="G185" s="258"/>
      <c r="H185" s="258"/>
      <c r="I185" s="258"/>
      <c r="J185" s="258"/>
      <c r="K185" s="258"/>
      <c r="L185" s="258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66"/>
      <c r="AA185" s="66"/>
    </row>
    <row r="186" spans="1:54" ht="14.25" customHeight="1" x14ac:dyDescent="0.25">
      <c r="A186" s="259" t="s">
        <v>81</v>
      </c>
      <c r="B186" s="259"/>
      <c r="C186" s="259"/>
      <c r="D186" s="259"/>
      <c r="E186" s="259"/>
      <c r="F186" s="259"/>
      <c r="G186" s="259"/>
      <c r="H186" s="259"/>
      <c r="I186" s="259"/>
      <c r="J186" s="259"/>
      <c r="K186" s="259"/>
      <c r="L186" s="259"/>
      <c r="M186" s="259"/>
      <c r="N186" s="259"/>
      <c r="O186" s="259"/>
      <c r="P186" s="259"/>
      <c r="Q186" s="259"/>
      <c r="R186" s="259"/>
      <c r="S186" s="259"/>
      <c r="T186" s="259"/>
      <c r="U186" s="259"/>
      <c r="V186" s="259"/>
      <c r="W186" s="259"/>
      <c r="X186" s="259"/>
      <c r="Y186" s="259"/>
      <c r="Z186" s="67"/>
      <c r="AA186" s="67"/>
    </row>
    <row r="187" spans="1:54" ht="16.5" customHeight="1" x14ac:dyDescent="0.25">
      <c r="A187" s="64" t="s">
        <v>260</v>
      </c>
      <c r="B187" s="64" t="s">
        <v>261</v>
      </c>
      <c r="C187" s="37">
        <v>4301070913</v>
      </c>
      <c r="D187" s="260">
        <v>4607111036957</v>
      </c>
      <c r="E187" s="260"/>
      <c r="F187" s="63">
        <v>0.4</v>
      </c>
      <c r="G187" s="38">
        <v>8</v>
      </c>
      <c r="H187" s="63">
        <v>3.2</v>
      </c>
      <c r="I187" s="63">
        <v>3.44</v>
      </c>
      <c r="J187" s="38">
        <v>144</v>
      </c>
      <c r="K187" s="38" t="s">
        <v>85</v>
      </c>
      <c r="L187" s="39" t="s">
        <v>84</v>
      </c>
      <c r="M187" s="39"/>
      <c r="N187" s="38">
        <v>180</v>
      </c>
      <c r="O187" s="33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7" s="262"/>
      <c r="Q187" s="262"/>
      <c r="R187" s="262"/>
      <c r="S187" s="263"/>
      <c r="T187" s="40" t="s">
        <v>49</v>
      </c>
      <c r="U187" s="40" t="s">
        <v>49</v>
      </c>
      <c r="V187" s="41" t="s">
        <v>42</v>
      </c>
      <c r="W187" s="59">
        <v>0</v>
      </c>
      <c r="X187" s="56">
        <f>IFERROR(IF(W187="","",W187),"")</f>
        <v>0</v>
      </c>
      <c r="Y187" s="42">
        <f>IFERROR(IF(W187="","",W187*0.00866),"")</f>
        <v>0</v>
      </c>
      <c r="Z187" s="69" t="s">
        <v>49</v>
      </c>
      <c r="AA187" s="70" t="s">
        <v>49</v>
      </c>
      <c r="AE187" s="74"/>
      <c r="BB187" s="146" t="s">
        <v>71</v>
      </c>
    </row>
    <row r="188" spans="1:54" ht="16.5" customHeight="1" x14ac:dyDescent="0.25">
      <c r="A188" s="64" t="s">
        <v>262</v>
      </c>
      <c r="B188" s="64" t="s">
        <v>263</v>
      </c>
      <c r="C188" s="37">
        <v>4301070912</v>
      </c>
      <c r="D188" s="260">
        <v>4607111037213</v>
      </c>
      <c r="E188" s="260"/>
      <c r="F188" s="63">
        <v>0.4</v>
      </c>
      <c r="G188" s="38">
        <v>8</v>
      </c>
      <c r="H188" s="63">
        <v>3.2</v>
      </c>
      <c r="I188" s="63">
        <v>3.44</v>
      </c>
      <c r="J188" s="38">
        <v>144</v>
      </c>
      <c r="K188" s="38" t="s">
        <v>85</v>
      </c>
      <c r="L188" s="39" t="s">
        <v>84</v>
      </c>
      <c r="M188" s="39"/>
      <c r="N188" s="38">
        <v>180</v>
      </c>
      <c r="O188" s="33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8" s="262"/>
      <c r="Q188" s="262"/>
      <c r="R188" s="262"/>
      <c r="S188" s="263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IFERROR(IF(W188="","",W188*0.00866),"")</f>
        <v>0</v>
      </c>
      <c r="Z188" s="69" t="s">
        <v>49</v>
      </c>
      <c r="AA188" s="70" t="s">
        <v>49</v>
      </c>
      <c r="AE188" s="74"/>
      <c r="BB188" s="147" t="s">
        <v>71</v>
      </c>
    </row>
    <row r="189" spans="1:54" x14ac:dyDescent="0.2">
      <c r="A189" s="267"/>
      <c r="B189" s="267"/>
      <c r="C189" s="267"/>
      <c r="D189" s="267"/>
      <c r="E189" s="267"/>
      <c r="F189" s="267"/>
      <c r="G189" s="267"/>
      <c r="H189" s="267"/>
      <c r="I189" s="267"/>
      <c r="J189" s="267"/>
      <c r="K189" s="267"/>
      <c r="L189" s="267"/>
      <c r="M189" s="267"/>
      <c r="N189" s="268"/>
      <c r="O189" s="264" t="s">
        <v>43</v>
      </c>
      <c r="P189" s="265"/>
      <c r="Q189" s="265"/>
      <c r="R189" s="265"/>
      <c r="S189" s="265"/>
      <c r="T189" s="265"/>
      <c r="U189" s="266"/>
      <c r="V189" s="43" t="s">
        <v>42</v>
      </c>
      <c r="W189" s="44">
        <f>IFERROR(SUM(W187:W188),"0")</f>
        <v>0</v>
      </c>
      <c r="X189" s="44">
        <f>IFERROR(SUM(X187:X188),"0")</f>
        <v>0</v>
      </c>
      <c r="Y189" s="44">
        <f>IFERROR(IF(Y187="",0,Y187),"0")+IFERROR(IF(Y188="",0,Y188),"0")</f>
        <v>0</v>
      </c>
      <c r="Z189" s="68"/>
      <c r="AA189" s="68"/>
    </row>
    <row r="190" spans="1:54" x14ac:dyDescent="0.2">
      <c r="A190" s="267"/>
      <c r="B190" s="267"/>
      <c r="C190" s="267"/>
      <c r="D190" s="267"/>
      <c r="E190" s="267"/>
      <c r="F190" s="267"/>
      <c r="G190" s="267"/>
      <c r="H190" s="267"/>
      <c r="I190" s="267"/>
      <c r="J190" s="267"/>
      <c r="K190" s="267"/>
      <c r="L190" s="267"/>
      <c r="M190" s="267"/>
      <c r="N190" s="268"/>
      <c r="O190" s="264" t="s">
        <v>43</v>
      </c>
      <c r="P190" s="265"/>
      <c r="Q190" s="265"/>
      <c r="R190" s="265"/>
      <c r="S190" s="265"/>
      <c r="T190" s="265"/>
      <c r="U190" s="266"/>
      <c r="V190" s="43" t="s">
        <v>0</v>
      </c>
      <c r="W190" s="44">
        <f>IFERROR(SUMPRODUCT(W187:W188*H187:H188),"0")</f>
        <v>0</v>
      </c>
      <c r="X190" s="44">
        <f>IFERROR(SUMPRODUCT(X187:X188*H187:H188),"0")</f>
        <v>0</v>
      </c>
      <c r="Y190" s="43"/>
      <c r="Z190" s="68"/>
      <c r="AA190" s="68"/>
    </row>
    <row r="191" spans="1:54" ht="16.5" customHeight="1" x14ac:dyDescent="0.25">
      <c r="A191" s="258" t="s">
        <v>264</v>
      </c>
      <c r="B191" s="258"/>
      <c r="C191" s="258"/>
      <c r="D191" s="258"/>
      <c r="E191" s="258"/>
      <c r="F191" s="258"/>
      <c r="G191" s="258"/>
      <c r="H191" s="258"/>
      <c r="I191" s="258"/>
      <c r="J191" s="258"/>
      <c r="K191" s="258"/>
      <c r="L191" s="258"/>
      <c r="M191" s="258"/>
      <c r="N191" s="258"/>
      <c r="O191" s="258"/>
      <c r="P191" s="258"/>
      <c r="Q191" s="258"/>
      <c r="R191" s="258"/>
      <c r="S191" s="258"/>
      <c r="T191" s="258"/>
      <c r="U191" s="258"/>
      <c r="V191" s="258"/>
      <c r="W191" s="258"/>
      <c r="X191" s="258"/>
      <c r="Y191" s="258"/>
      <c r="Z191" s="66"/>
      <c r="AA191" s="66"/>
    </row>
    <row r="192" spans="1:54" ht="14.25" customHeight="1" x14ac:dyDescent="0.25">
      <c r="A192" s="259" t="s">
        <v>81</v>
      </c>
      <c r="B192" s="259"/>
      <c r="C192" s="259"/>
      <c r="D192" s="259"/>
      <c r="E192" s="259"/>
      <c r="F192" s="259"/>
      <c r="G192" s="259"/>
      <c r="H192" s="259"/>
      <c r="I192" s="259"/>
      <c r="J192" s="259"/>
      <c r="K192" s="259"/>
      <c r="L192" s="259"/>
      <c r="M192" s="259"/>
      <c r="N192" s="259"/>
      <c r="O192" s="259"/>
      <c r="P192" s="259"/>
      <c r="Q192" s="259"/>
      <c r="R192" s="259"/>
      <c r="S192" s="259"/>
      <c r="T192" s="259"/>
      <c r="U192" s="259"/>
      <c r="V192" s="259"/>
      <c r="W192" s="259"/>
      <c r="X192" s="259"/>
      <c r="Y192" s="259"/>
      <c r="Z192" s="67"/>
      <c r="AA192" s="67"/>
    </row>
    <row r="193" spans="1:54" ht="16.5" customHeight="1" x14ac:dyDescent="0.25">
      <c r="A193" s="64" t="s">
        <v>265</v>
      </c>
      <c r="B193" s="64" t="s">
        <v>266</v>
      </c>
      <c r="C193" s="37">
        <v>4301070948</v>
      </c>
      <c r="D193" s="260">
        <v>4607111037022</v>
      </c>
      <c r="E193" s="260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85</v>
      </c>
      <c r="L193" s="39" t="s">
        <v>84</v>
      </c>
      <c r="M193" s="39"/>
      <c r="N193" s="38">
        <v>180</v>
      </c>
      <c r="O193" s="3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3" s="262"/>
      <c r="Q193" s="262"/>
      <c r="R193" s="262"/>
      <c r="S193" s="263"/>
      <c r="T193" s="40" t="s">
        <v>49</v>
      </c>
      <c r="U193" s="40" t="s">
        <v>49</v>
      </c>
      <c r="V193" s="41" t="s">
        <v>42</v>
      </c>
      <c r="W193" s="59">
        <v>0</v>
      </c>
      <c r="X193" s="56">
        <f>IFERROR(IF(W193="","",W193),"")</f>
        <v>0</v>
      </c>
      <c r="Y193" s="42">
        <f>IFERROR(IF(W193="","",W193*0.0155),"")</f>
        <v>0</v>
      </c>
      <c r="Z193" s="69" t="s">
        <v>49</v>
      </c>
      <c r="AA193" s="70" t="s">
        <v>49</v>
      </c>
      <c r="AE193" s="74"/>
      <c r="BB193" s="148" t="s">
        <v>71</v>
      </c>
    </row>
    <row r="194" spans="1:54" ht="27" customHeight="1" x14ac:dyDescent="0.25">
      <c r="A194" s="64" t="s">
        <v>267</v>
      </c>
      <c r="B194" s="64" t="s">
        <v>268</v>
      </c>
      <c r="C194" s="37">
        <v>4301070990</v>
      </c>
      <c r="D194" s="260">
        <v>4607111038494</v>
      </c>
      <c r="E194" s="260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85</v>
      </c>
      <c r="L194" s="39" t="s">
        <v>84</v>
      </c>
      <c r="M194" s="39"/>
      <c r="N194" s="38">
        <v>180</v>
      </c>
      <c r="O194" s="33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4" s="262"/>
      <c r="Q194" s="262"/>
      <c r="R194" s="262"/>
      <c r="S194" s="263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74"/>
      <c r="BB194" s="149" t="s">
        <v>71</v>
      </c>
    </row>
    <row r="195" spans="1:54" ht="27" customHeight="1" x14ac:dyDescent="0.25">
      <c r="A195" s="64" t="s">
        <v>269</v>
      </c>
      <c r="B195" s="64" t="s">
        <v>270</v>
      </c>
      <c r="C195" s="37">
        <v>4301070966</v>
      </c>
      <c r="D195" s="260">
        <v>4607111038135</v>
      </c>
      <c r="E195" s="260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85</v>
      </c>
      <c r="L195" s="39" t="s">
        <v>84</v>
      </c>
      <c r="M195" s="39"/>
      <c r="N195" s="38">
        <v>180</v>
      </c>
      <c r="O195" s="33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5" s="262"/>
      <c r="Q195" s="262"/>
      <c r="R195" s="262"/>
      <c r="S195" s="263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74"/>
      <c r="BB195" s="150" t="s">
        <v>71</v>
      </c>
    </row>
    <row r="196" spans="1:54" x14ac:dyDescent="0.2">
      <c r="A196" s="267"/>
      <c r="B196" s="267"/>
      <c r="C196" s="267"/>
      <c r="D196" s="267"/>
      <c r="E196" s="267"/>
      <c r="F196" s="267"/>
      <c r="G196" s="267"/>
      <c r="H196" s="267"/>
      <c r="I196" s="267"/>
      <c r="J196" s="267"/>
      <c r="K196" s="267"/>
      <c r="L196" s="267"/>
      <c r="M196" s="267"/>
      <c r="N196" s="268"/>
      <c r="O196" s="264" t="s">
        <v>43</v>
      </c>
      <c r="P196" s="265"/>
      <c r="Q196" s="265"/>
      <c r="R196" s="265"/>
      <c r="S196" s="265"/>
      <c r="T196" s="265"/>
      <c r="U196" s="266"/>
      <c r="V196" s="43" t="s">
        <v>42</v>
      </c>
      <c r="W196" s="44">
        <f>IFERROR(SUM(W193:W195),"0")</f>
        <v>0</v>
      </c>
      <c r="X196" s="44">
        <f>IFERROR(SUM(X193:X195),"0")</f>
        <v>0</v>
      </c>
      <c r="Y196" s="44">
        <f>IFERROR(IF(Y193="",0,Y193),"0")+IFERROR(IF(Y194="",0,Y194),"0")+IFERROR(IF(Y195="",0,Y195),"0")</f>
        <v>0</v>
      </c>
      <c r="Z196" s="68"/>
      <c r="AA196" s="68"/>
    </row>
    <row r="197" spans="1:54" x14ac:dyDescent="0.2">
      <c r="A197" s="267"/>
      <c r="B197" s="267"/>
      <c r="C197" s="267"/>
      <c r="D197" s="267"/>
      <c r="E197" s="267"/>
      <c r="F197" s="267"/>
      <c r="G197" s="267"/>
      <c r="H197" s="267"/>
      <c r="I197" s="267"/>
      <c r="J197" s="267"/>
      <c r="K197" s="267"/>
      <c r="L197" s="267"/>
      <c r="M197" s="267"/>
      <c r="N197" s="268"/>
      <c r="O197" s="264" t="s">
        <v>43</v>
      </c>
      <c r="P197" s="265"/>
      <c r="Q197" s="265"/>
      <c r="R197" s="265"/>
      <c r="S197" s="265"/>
      <c r="T197" s="265"/>
      <c r="U197" s="266"/>
      <c r="V197" s="43" t="s">
        <v>0</v>
      </c>
      <c r="W197" s="44">
        <f>IFERROR(SUMPRODUCT(W193:W195*H193:H195),"0")</f>
        <v>0</v>
      </c>
      <c r="X197" s="44">
        <f>IFERROR(SUMPRODUCT(X193:X195*H193:H195),"0")</f>
        <v>0</v>
      </c>
      <c r="Y197" s="43"/>
      <c r="Z197" s="68"/>
      <c r="AA197" s="68"/>
    </row>
    <row r="198" spans="1:54" ht="16.5" customHeight="1" x14ac:dyDescent="0.25">
      <c r="A198" s="258" t="s">
        <v>271</v>
      </c>
      <c r="B198" s="258"/>
      <c r="C198" s="258"/>
      <c r="D198" s="258"/>
      <c r="E198" s="258"/>
      <c r="F198" s="258"/>
      <c r="G198" s="258"/>
      <c r="H198" s="258"/>
      <c r="I198" s="258"/>
      <c r="J198" s="258"/>
      <c r="K198" s="258"/>
      <c r="L198" s="258"/>
      <c r="M198" s="258"/>
      <c r="N198" s="258"/>
      <c r="O198" s="258"/>
      <c r="P198" s="258"/>
      <c r="Q198" s="258"/>
      <c r="R198" s="258"/>
      <c r="S198" s="258"/>
      <c r="T198" s="258"/>
      <c r="U198" s="258"/>
      <c r="V198" s="258"/>
      <c r="W198" s="258"/>
      <c r="X198" s="258"/>
      <c r="Y198" s="258"/>
      <c r="Z198" s="66"/>
      <c r="AA198" s="66"/>
    </row>
    <row r="199" spans="1:54" ht="14.25" customHeight="1" x14ac:dyDescent="0.25">
      <c r="A199" s="259" t="s">
        <v>81</v>
      </c>
      <c r="B199" s="259"/>
      <c r="C199" s="259"/>
      <c r="D199" s="259"/>
      <c r="E199" s="259"/>
      <c r="F199" s="259"/>
      <c r="G199" s="259"/>
      <c r="H199" s="259"/>
      <c r="I199" s="259"/>
      <c r="J199" s="259"/>
      <c r="K199" s="259"/>
      <c r="L199" s="259"/>
      <c r="M199" s="259"/>
      <c r="N199" s="259"/>
      <c r="O199" s="259"/>
      <c r="P199" s="259"/>
      <c r="Q199" s="259"/>
      <c r="R199" s="259"/>
      <c r="S199" s="259"/>
      <c r="T199" s="259"/>
      <c r="U199" s="259"/>
      <c r="V199" s="259"/>
      <c r="W199" s="259"/>
      <c r="X199" s="259"/>
      <c r="Y199" s="259"/>
      <c r="Z199" s="67"/>
      <c r="AA199" s="67"/>
    </row>
    <row r="200" spans="1:54" ht="27" customHeight="1" x14ac:dyDescent="0.25">
      <c r="A200" s="64" t="s">
        <v>272</v>
      </c>
      <c r="B200" s="64" t="s">
        <v>273</v>
      </c>
      <c r="C200" s="37">
        <v>4301070996</v>
      </c>
      <c r="D200" s="260">
        <v>4607111038654</v>
      </c>
      <c r="E200" s="260"/>
      <c r="F200" s="63">
        <v>0.4</v>
      </c>
      <c r="G200" s="38">
        <v>16</v>
      </c>
      <c r="H200" s="63">
        <v>6.4</v>
      </c>
      <c r="I200" s="63">
        <v>6.63</v>
      </c>
      <c r="J200" s="38">
        <v>84</v>
      </c>
      <c r="K200" s="38" t="s">
        <v>85</v>
      </c>
      <c r="L200" s="39" t="s">
        <v>84</v>
      </c>
      <c r="M200" s="39"/>
      <c r="N200" s="38">
        <v>180</v>
      </c>
      <c r="O200" s="33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0" s="262"/>
      <c r="Q200" s="262"/>
      <c r="R200" s="262"/>
      <c r="S200" s="263"/>
      <c r="T200" s="40" t="s">
        <v>49</v>
      </c>
      <c r="U200" s="40" t="s">
        <v>49</v>
      </c>
      <c r="V200" s="41" t="s">
        <v>42</v>
      </c>
      <c r="W200" s="59">
        <v>0</v>
      </c>
      <c r="X200" s="56">
        <f t="shared" ref="X200:X205" si="4">IFERROR(IF(W200="","",W200),"")</f>
        <v>0</v>
      </c>
      <c r="Y200" s="42">
        <f t="shared" ref="Y200:Y205" si="5">IFERROR(IF(W200="","",W200*0.0155),"")</f>
        <v>0</v>
      </c>
      <c r="Z200" s="69" t="s">
        <v>49</v>
      </c>
      <c r="AA200" s="70" t="s">
        <v>49</v>
      </c>
      <c r="AE200" s="74"/>
      <c r="BB200" s="151" t="s">
        <v>71</v>
      </c>
    </row>
    <row r="201" spans="1:54" ht="27" customHeight="1" x14ac:dyDescent="0.25">
      <c r="A201" s="64" t="s">
        <v>274</v>
      </c>
      <c r="B201" s="64" t="s">
        <v>275</v>
      </c>
      <c r="C201" s="37">
        <v>4301070997</v>
      </c>
      <c r="D201" s="260">
        <v>4607111038586</v>
      </c>
      <c r="E201" s="260"/>
      <c r="F201" s="63">
        <v>0.7</v>
      </c>
      <c r="G201" s="38">
        <v>8</v>
      </c>
      <c r="H201" s="63">
        <v>5.6</v>
      </c>
      <c r="I201" s="63">
        <v>5.83</v>
      </c>
      <c r="J201" s="38">
        <v>84</v>
      </c>
      <c r="K201" s="38" t="s">
        <v>85</v>
      </c>
      <c r="L201" s="39" t="s">
        <v>84</v>
      </c>
      <c r="M201" s="39"/>
      <c r="N201" s="38">
        <v>180</v>
      </c>
      <c r="O201" s="33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1" s="262"/>
      <c r="Q201" s="262"/>
      <c r="R201" s="262"/>
      <c r="S201" s="263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si="4"/>
        <v>0</v>
      </c>
      <c r="Y201" s="42">
        <f t="shared" si="5"/>
        <v>0</v>
      </c>
      <c r="Z201" s="69" t="s">
        <v>49</v>
      </c>
      <c r="AA201" s="70" t="s">
        <v>49</v>
      </c>
      <c r="AE201" s="74"/>
      <c r="BB201" s="152" t="s">
        <v>71</v>
      </c>
    </row>
    <row r="202" spans="1:54" ht="27" customHeight="1" x14ac:dyDescent="0.25">
      <c r="A202" s="64" t="s">
        <v>276</v>
      </c>
      <c r="B202" s="64" t="s">
        <v>277</v>
      </c>
      <c r="C202" s="37">
        <v>4301070962</v>
      </c>
      <c r="D202" s="260">
        <v>4607111038609</v>
      </c>
      <c r="E202" s="260"/>
      <c r="F202" s="63">
        <v>0.4</v>
      </c>
      <c r="G202" s="38">
        <v>16</v>
      </c>
      <c r="H202" s="63">
        <v>6.4</v>
      </c>
      <c r="I202" s="63">
        <v>6.71</v>
      </c>
      <c r="J202" s="38">
        <v>84</v>
      </c>
      <c r="K202" s="38" t="s">
        <v>85</v>
      </c>
      <c r="L202" s="39" t="s">
        <v>84</v>
      </c>
      <c r="M202" s="39"/>
      <c r="N202" s="38">
        <v>180</v>
      </c>
      <c r="O202" s="3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2" s="262"/>
      <c r="Q202" s="262"/>
      <c r="R202" s="262"/>
      <c r="S202" s="263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4"/>
        <v>0</v>
      </c>
      <c r="Y202" s="42">
        <f t="shared" si="5"/>
        <v>0</v>
      </c>
      <c r="Z202" s="69" t="s">
        <v>49</v>
      </c>
      <c r="AA202" s="70" t="s">
        <v>49</v>
      </c>
      <c r="AE202" s="74"/>
      <c r="BB202" s="153" t="s">
        <v>71</v>
      </c>
    </row>
    <row r="203" spans="1:54" ht="27" customHeight="1" x14ac:dyDescent="0.25">
      <c r="A203" s="64" t="s">
        <v>278</v>
      </c>
      <c r="B203" s="64" t="s">
        <v>279</v>
      </c>
      <c r="C203" s="37">
        <v>4301070963</v>
      </c>
      <c r="D203" s="260">
        <v>4607111038630</v>
      </c>
      <c r="E203" s="260"/>
      <c r="F203" s="63">
        <v>0.7</v>
      </c>
      <c r="G203" s="38">
        <v>8</v>
      </c>
      <c r="H203" s="63">
        <v>5.6</v>
      </c>
      <c r="I203" s="63">
        <v>5.87</v>
      </c>
      <c r="J203" s="38">
        <v>84</v>
      </c>
      <c r="K203" s="38" t="s">
        <v>85</v>
      </c>
      <c r="L203" s="39" t="s">
        <v>84</v>
      </c>
      <c r="M203" s="39"/>
      <c r="N203" s="38">
        <v>180</v>
      </c>
      <c r="O203" s="33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3" s="262"/>
      <c r="Q203" s="262"/>
      <c r="R203" s="262"/>
      <c r="S203" s="263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4"/>
        <v>0</v>
      </c>
      <c r="Y203" s="42">
        <f t="shared" si="5"/>
        <v>0</v>
      </c>
      <c r="Z203" s="69" t="s">
        <v>49</v>
      </c>
      <c r="AA203" s="70" t="s">
        <v>49</v>
      </c>
      <c r="AE203" s="74"/>
      <c r="BB203" s="154" t="s">
        <v>71</v>
      </c>
    </row>
    <row r="204" spans="1:54" ht="27" customHeight="1" x14ac:dyDescent="0.25">
      <c r="A204" s="64" t="s">
        <v>280</v>
      </c>
      <c r="B204" s="64" t="s">
        <v>281</v>
      </c>
      <c r="C204" s="37">
        <v>4301070959</v>
      </c>
      <c r="D204" s="260">
        <v>4607111038616</v>
      </c>
      <c r="E204" s="260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85</v>
      </c>
      <c r="L204" s="39" t="s">
        <v>84</v>
      </c>
      <c r="M204" s="39"/>
      <c r="N204" s="38">
        <v>180</v>
      </c>
      <c r="O204" s="33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4" s="262"/>
      <c r="Q204" s="262"/>
      <c r="R204" s="262"/>
      <c r="S204" s="263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4"/>
        <v>0</v>
      </c>
      <c r="Y204" s="42">
        <f t="shared" si="5"/>
        <v>0</v>
      </c>
      <c r="Z204" s="69" t="s">
        <v>49</v>
      </c>
      <c r="AA204" s="70" t="s">
        <v>49</v>
      </c>
      <c r="AE204" s="74"/>
      <c r="BB204" s="155" t="s">
        <v>71</v>
      </c>
    </row>
    <row r="205" spans="1:54" ht="27" customHeight="1" x14ac:dyDescent="0.25">
      <c r="A205" s="64" t="s">
        <v>282</v>
      </c>
      <c r="B205" s="64" t="s">
        <v>283</v>
      </c>
      <c r="C205" s="37">
        <v>4301070960</v>
      </c>
      <c r="D205" s="260">
        <v>4607111038623</v>
      </c>
      <c r="E205" s="260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85</v>
      </c>
      <c r="L205" s="39" t="s">
        <v>84</v>
      </c>
      <c r="M205" s="39"/>
      <c r="N205" s="38">
        <v>180</v>
      </c>
      <c r="O205" s="34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5" s="262"/>
      <c r="Q205" s="262"/>
      <c r="R205" s="262"/>
      <c r="S205" s="263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4"/>
        <v>0</v>
      </c>
      <c r="Y205" s="42">
        <f t="shared" si="5"/>
        <v>0</v>
      </c>
      <c r="Z205" s="69" t="s">
        <v>49</v>
      </c>
      <c r="AA205" s="70" t="s">
        <v>49</v>
      </c>
      <c r="AE205" s="74"/>
      <c r="BB205" s="156" t="s">
        <v>71</v>
      </c>
    </row>
    <row r="206" spans="1:54" x14ac:dyDescent="0.2">
      <c r="A206" s="267"/>
      <c r="B206" s="267"/>
      <c r="C206" s="267"/>
      <c r="D206" s="267"/>
      <c r="E206" s="267"/>
      <c r="F206" s="267"/>
      <c r="G206" s="267"/>
      <c r="H206" s="267"/>
      <c r="I206" s="267"/>
      <c r="J206" s="267"/>
      <c r="K206" s="267"/>
      <c r="L206" s="267"/>
      <c r="M206" s="267"/>
      <c r="N206" s="268"/>
      <c r="O206" s="264" t="s">
        <v>43</v>
      </c>
      <c r="P206" s="265"/>
      <c r="Q206" s="265"/>
      <c r="R206" s="265"/>
      <c r="S206" s="265"/>
      <c r="T206" s="265"/>
      <c r="U206" s="266"/>
      <c r="V206" s="43" t="s">
        <v>42</v>
      </c>
      <c r="W206" s="44">
        <f>IFERROR(SUM(W200:W205),"0")</f>
        <v>0</v>
      </c>
      <c r="X206" s="44">
        <f>IFERROR(SUM(X200:X205),"0")</f>
        <v>0</v>
      </c>
      <c r="Y206" s="44">
        <f>IFERROR(IF(Y200="",0,Y200),"0")+IFERROR(IF(Y201="",0,Y201),"0")+IFERROR(IF(Y202="",0,Y202),"0")+IFERROR(IF(Y203="",0,Y203),"0")+IFERROR(IF(Y204="",0,Y204),"0")+IFERROR(IF(Y205="",0,Y205),"0")</f>
        <v>0</v>
      </c>
      <c r="Z206" s="68"/>
      <c r="AA206" s="68"/>
    </row>
    <row r="207" spans="1:54" x14ac:dyDescent="0.2">
      <c r="A207" s="267"/>
      <c r="B207" s="267"/>
      <c r="C207" s="267"/>
      <c r="D207" s="267"/>
      <c r="E207" s="267"/>
      <c r="F207" s="267"/>
      <c r="G207" s="267"/>
      <c r="H207" s="267"/>
      <c r="I207" s="267"/>
      <c r="J207" s="267"/>
      <c r="K207" s="267"/>
      <c r="L207" s="267"/>
      <c r="M207" s="267"/>
      <c r="N207" s="268"/>
      <c r="O207" s="264" t="s">
        <v>43</v>
      </c>
      <c r="P207" s="265"/>
      <c r="Q207" s="265"/>
      <c r="R207" s="265"/>
      <c r="S207" s="265"/>
      <c r="T207" s="265"/>
      <c r="U207" s="266"/>
      <c r="V207" s="43" t="s">
        <v>0</v>
      </c>
      <c r="W207" s="44">
        <f>IFERROR(SUMPRODUCT(W200:W205*H200:H205),"0")</f>
        <v>0</v>
      </c>
      <c r="X207" s="44">
        <f>IFERROR(SUMPRODUCT(X200:X205*H200:H205),"0")</f>
        <v>0</v>
      </c>
      <c r="Y207" s="43"/>
      <c r="Z207" s="68"/>
      <c r="AA207" s="68"/>
    </row>
    <row r="208" spans="1:54" ht="16.5" customHeight="1" x14ac:dyDescent="0.25">
      <c r="A208" s="258" t="s">
        <v>284</v>
      </c>
      <c r="B208" s="258"/>
      <c r="C208" s="258"/>
      <c r="D208" s="258"/>
      <c r="E208" s="258"/>
      <c r="F208" s="258"/>
      <c r="G208" s="258"/>
      <c r="H208" s="258"/>
      <c r="I208" s="258"/>
      <c r="J208" s="258"/>
      <c r="K208" s="258"/>
      <c r="L208" s="258"/>
      <c r="M208" s="258"/>
      <c r="N208" s="258"/>
      <c r="O208" s="258"/>
      <c r="P208" s="258"/>
      <c r="Q208" s="258"/>
      <c r="R208" s="258"/>
      <c r="S208" s="258"/>
      <c r="T208" s="258"/>
      <c r="U208" s="258"/>
      <c r="V208" s="258"/>
      <c r="W208" s="258"/>
      <c r="X208" s="258"/>
      <c r="Y208" s="258"/>
      <c r="Z208" s="66"/>
      <c r="AA208" s="66"/>
    </row>
    <row r="209" spans="1:54" ht="14.25" customHeight="1" x14ac:dyDescent="0.25">
      <c r="A209" s="259" t="s">
        <v>81</v>
      </c>
      <c r="B209" s="259"/>
      <c r="C209" s="259"/>
      <c r="D209" s="259"/>
      <c r="E209" s="259"/>
      <c r="F209" s="259"/>
      <c r="G209" s="259"/>
      <c r="H209" s="259"/>
      <c r="I209" s="259"/>
      <c r="J209" s="259"/>
      <c r="K209" s="259"/>
      <c r="L209" s="259"/>
      <c r="M209" s="259"/>
      <c r="N209" s="259"/>
      <c r="O209" s="259"/>
      <c r="P209" s="259"/>
      <c r="Q209" s="259"/>
      <c r="R209" s="259"/>
      <c r="S209" s="259"/>
      <c r="T209" s="259"/>
      <c r="U209" s="259"/>
      <c r="V209" s="259"/>
      <c r="W209" s="259"/>
      <c r="X209" s="259"/>
      <c r="Y209" s="259"/>
      <c r="Z209" s="67"/>
      <c r="AA209" s="67"/>
    </row>
    <row r="210" spans="1:54" ht="27" customHeight="1" x14ac:dyDescent="0.25">
      <c r="A210" s="64" t="s">
        <v>285</v>
      </c>
      <c r="B210" s="64" t="s">
        <v>286</v>
      </c>
      <c r="C210" s="37">
        <v>4301070915</v>
      </c>
      <c r="D210" s="260">
        <v>4607111035882</v>
      </c>
      <c r="E210" s="260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8" t="s">
        <v>85</v>
      </c>
      <c r="L210" s="39" t="s">
        <v>84</v>
      </c>
      <c r="M210" s="39"/>
      <c r="N210" s="38">
        <v>180</v>
      </c>
      <c r="O210" s="3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0" s="262"/>
      <c r="Q210" s="262"/>
      <c r="R210" s="262"/>
      <c r="S210" s="263"/>
      <c r="T210" s="40" t="s">
        <v>49</v>
      </c>
      <c r="U210" s="40" t="s">
        <v>49</v>
      </c>
      <c r="V210" s="41" t="s">
        <v>42</v>
      </c>
      <c r="W210" s="59">
        <v>0</v>
      </c>
      <c r="X210" s="56">
        <f>IFERROR(IF(W210="","",W210),"")</f>
        <v>0</v>
      </c>
      <c r="Y210" s="42">
        <f>IFERROR(IF(W210="","",W210*0.0155),"")</f>
        <v>0</v>
      </c>
      <c r="Z210" s="69" t="s">
        <v>49</v>
      </c>
      <c r="AA210" s="70" t="s">
        <v>49</v>
      </c>
      <c r="AE210" s="74"/>
      <c r="BB210" s="157" t="s">
        <v>71</v>
      </c>
    </row>
    <row r="211" spans="1:54" ht="27" customHeight="1" x14ac:dyDescent="0.25">
      <c r="A211" s="64" t="s">
        <v>287</v>
      </c>
      <c r="B211" s="64" t="s">
        <v>288</v>
      </c>
      <c r="C211" s="37">
        <v>4301070921</v>
      </c>
      <c r="D211" s="260">
        <v>4607111035905</v>
      </c>
      <c r="E211" s="260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8" t="s">
        <v>85</v>
      </c>
      <c r="L211" s="39" t="s">
        <v>84</v>
      </c>
      <c r="M211" s="39"/>
      <c r="N211" s="38">
        <v>180</v>
      </c>
      <c r="O211" s="3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1" s="262"/>
      <c r="Q211" s="262"/>
      <c r="R211" s="262"/>
      <c r="S211" s="263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74"/>
      <c r="BB211" s="158" t="s">
        <v>71</v>
      </c>
    </row>
    <row r="212" spans="1:54" ht="27" customHeight="1" x14ac:dyDescent="0.25">
      <c r="A212" s="64" t="s">
        <v>289</v>
      </c>
      <c r="B212" s="64" t="s">
        <v>290</v>
      </c>
      <c r="C212" s="37">
        <v>4301070917</v>
      </c>
      <c r="D212" s="260">
        <v>4607111035912</v>
      </c>
      <c r="E212" s="260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85</v>
      </c>
      <c r="L212" s="39" t="s">
        <v>84</v>
      </c>
      <c r="M212" s="39"/>
      <c r="N212" s="38">
        <v>180</v>
      </c>
      <c r="O212" s="34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2" s="262"/>
      <c r="Q212" s="262"/>
      <c r="R212" s="262"/>
      <c r="S212" s="263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74"/>
      <c r="BB212" s="159" t="s">
        <v>71</v>
      </c>
    </row>
    <row r="213" spans="1:54" ht="27" customHeight="1" x14ac:dyDescent="0.25">
      <c r="A213" s="64" t="s">
        <v>291</v>
      </c>
      <c r="B213" s="64" t="s">
        <v>292</v>
      </c>
      <c r="C213" s="37">
        <v>4301070920</v>
      </c>
      <c r="D213" s="260">
        <v>4607111035929</v>
      </c>
      <c r="E213" s="260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85</v>
      </c>
      <c r="L213" s="39" t="s">
        <v>84</v>
      </c>
      <c r="M213" s="39"/>
      <c r="N213" s="38">
        <v>180</v>
      </c>
      <c r="O213" s="3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3" s="262"/>
      <c r="Q213" s="262"/>
      <c r="R213" s="262"/>
      <c r="S213" s="263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74"/>
      <c r="BB213" s="160" t="s">
        <v>71</v>
      </c>
    </row>
    <row r="214" spans="1:54" x14ac:dyDescent="0.2">
      <c r="A214" s="267"/>
      <c r="B214" s="267"/>
      <c r="C214" s="267"/>
      <c r="D214" s="267"/>
      <c r="E214" s="267"/>
      <c r="F214" s="267"/>
      <c r="G214" s="267"/>
      <c r="H214" s="267"/>
      <c r="I214" s="267"/>
      <c r="J214" s="267"/>
      <c r="K214" s="267"/>
      <c r="L214" s="267"/>
      <c r="M214" s="267"/>
      <c r="N214" s="268"/>
      <c r="O214" s="264" t="s">
        <v>43</v>
      </c>
      <c r="P214" s="265"/>
      <c r="Q214" s="265"/>
      <c r="R214" s="265"/>
      <c r="S214" s="265"/>
      <c r="T214" s="265"/>
      <c r="U214" s="266"/>
      <c r="V214" s="43" t="s">
        <v>42</v>
      </c>
      <c r="W214" s="44">
        <f>IFERROR(SUM(W210:W213),"0")</f>
        <v>0</v>
      </c>
      <c r="X214" s="44">
        <f>IFERROR(SUM(X210:X213),"0")</f>
        <v>0</v>
      </c>
      <c r="Y214" s="44">
        <f>IFERROR(IF(Y210="",0,Y210),"0")+IFERROR(IF(Y211="",0,Y211),"0")+IFERROR(IF(Y212="",0,Y212),"0")+IFERROR(IF(Y213="",0,Y213),"0")</f>
        <v>0</v>
      </c>
      <c r="Z214" s="68"/>
      <c r="AA214" s="68"/>
    </row>
    <row r="215" spans="1:54" x14ac:dyDescent="0.2">
      <c r="A215" s="267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267"/>
      <c r="M215" s="267"/>
      <c r="N215" s="268"/>
      <c r="O215" s="264" t="s">
        <v>43</v>
      </c>
      <c r="P215" s="265"/>
      <c r="Q215" s="265"/>
      <c r="R215" s="265"/>
      <c r="S215" s="265"/>
      <c r="T215" s="265"/>
      <c r="U215" s="266"/>
      <c r="V215" s="43" t="s">
        <v>0</v>
      </c>
      <c r="W215" s="44">
        <f>IFERROR(SUMPRODUCT(W210:W213*H210:H213),"0")</f>
        <v>0</v>
      </c>
      <c r="X215" s="44">
        <f>IFERROR(SUMPRODUCT(X210:X213*H210:H213),"0")</f>
        <v>0</v>
      </c>
      <c r="Y215" s="43"/>
      <c r="Z215" s="68"/>
      <c r="AA215" s="68"/>
    </row>
    <row r="216" spans="1:54" ht="16.5" customHeight="1" x14ac:dyDescent="0.25">
      <c r="A216" s="258" t="s">
        <v>293</v>
      </c>
      <c r="B216" s="258"/>
      <c r="C216" s="258"/>
      <c r="D216" s="258"/>
      <c r="E216" s="258"/>
      <c r="F216" s="258"/>
      <c r="G216" s="258"/>
      <c r="H216" s="258"/>
      <c r="I216" s="258"/>
      <c r="J216" s="258"/>
      <c r="K216" s="258"/>
      <c r="L216" s="258"/>
      <c r="M216" s="258"/>
      <c r="N216" s="258"/>
      <c r="O216" s="258"/>
      <c r="P216" s="258"/>
      <c r="Q216" s="258"/>
      <c r="R216" s="258"/>
      <c r="S216" s="258"/>
      <c r="T216" s="258"/>
      <c r="U216" s="258"/>
      <c r="V216" s="258"/>
      <c r="W216" s="258"/>
      <c r="X216" s="258"/>
      <c r="Y216" s="258"/>
      <c r="Z216" s="66"/>
      <c r="AA216" s="66"/>
    </row>
    <row r="217" spans="1:54" ht="14.25" customHeight="1" x14ac:dyDescent="0.25">
      <c r="A217" s="259" t="s">
        <v>250</v>
      </c>
      <c r="B217" s="259"/>
      <c r="C217" s="259"/>
      <c r="D217" s="259"/>
      <c r="E217" s="259"/>
      <c r="F217" s="259"/>
      <c r="G217" s="259"/>
      <c r="H217" s="259"/>
      <c r="I217" s="259"/>
      <c r="J217" s="259"/>
      <c r="K217" s="259"/>
      <c r="L217" s="259"/>
      <c r="M217" s="259"/>
      <c r="N217" s="259"/>
      <c r="O217" s="259"/>
      <c r="P217" s="259"/>
      <c r="Q217" s="259"/>
      <c r="R217" s="259"/>
      <c r="S217" s="259"/>
      <c r="T217" s="259"/>
      <c r="U217" s="259"/>
      <c r="V217" s="259"/>
      <c r="W217" s="259"/>
      <c r="X217" s="259"/>
      <c r="Y217" s="259"/>
      <c r="Z217" s="67"/>
      <c r="AA217" s="67"/>
    </row>
    <row r="218" spans="1:54" ht="27" customHeight="1" x14ac:dyDescent="0.25">
      <c r="A218" s="64" t="s">
        <v>294</v>
      </c>
      <c r="B218" s="64" t="s">
        <v>295</v>
      </c>
      <c r="C218" s="37">
        <v>4301051320</v>
      </c>
      <c r="D218" s="260">
        <v>4680115881334</v>
      </c>
      <c r="E218" s="260"/>
      <c r="F218" s="63">
        <v>0.33</v>
      </c>
      <c r="G218" s="38">
        <v>6</v>
      </c>
      <c r="H218" s="63">
        <v>1.98</v>
      </c>
      <c r="I218" s="63">
        <v>2.27</v>
      </c>
      <c r="J218" s="38">
        <v>156</v>
      </c>
      <c r="K218" s="38" t="s">
        <v>85</v>
      </c>
      <c r="L218" s="39" t="s">
        <v>254</v>
      </c>
      <c r="M218" s="39"/>
      <c r="N218" s="38">
        <v>365</v>
      </c>
      <c r="O218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8" s="262"/>
      <c r="Q218" s="262"/>
      <c r="R218" s="262"/>
      <c r="S218" s="263"/>
      <c r="T218" s="40" t="s">
        <v>49</v>
      </c>
      <c r="U218" s="40" t="s">
        <v>49</v>
      </c>
      <c r="V218" s="41" t="s">
        <v>42</v>
      </c>
      <c r="W218" s="59">
        <v>0</v>
      </c>
      <c r="X218" s="56">
        <f>IFERROR(IF(W218="","",W218),"")</f>
        <v>0</v>
      </c>
      <c r="Y218" s="42">
        <f>IFERROR(IF(W218="","",W218*0.00753),"")</f>
        <v>0</v>
      </c>
      <c r="Z218" s="69" t="s">
        <v>49</v>
      </c>
      <c r="AA218" s="70" t="s">
        <v>49</v>
      </c>
      <c r="AE218" s="74"/>
      <c r="BB218" s="161" t="s">
        <v>253</v>
      </c>
    </row>
    <row r="219" spans="1:54" x14ac:dyDescent="0.2">
      <c r="A219" s="267"/>
      <c r="B219" s="267"/>
      <c r="C219" s="267"/>
      <c r="D219" s="267"/>
      <c r="E219" s="267"/>
      <c r="F219" s="267"/>
      <c r="G219" s="267"/>
      <c r="H219" s="267"/>
      <c r="I219" s="267"/>
      <c r="J219" s="267"/>
      <c r="K219" s="267"/>
      <c r="L219" s="267"/>
      <c r="M219" s="267"/>
      <c r="N219" s="268"/>
      <c r="O219" s="264" t="s">
        <v>43</v>
      </c>
      <c r="P219" s="265"/>
      <c r="Q219" s="265"/>
      <c r="R219" s="265"/>
      <c r="S219" s="265"/>
      <c r="T219" s="265"/>
      <c r="U219" s="266"/>
      <c r="V219" s="43" t="s">
        <v>42</v>
      </c>
      <c r="W219" s="44">
        <f>IFERROR(SUM(W218:W218),"0")</f>
        <v>0</v>
      </c>
      <c r="X219" s="44">
        <f>IFERROR(SUM(X218:X218),"0")</f>
        <v>0</v>
      </c>
      <c r="Y219" s="44">
        <f>IFERROR(IF(Y218="",0,Y218),"0")</f>
        <v>0</v>
      </c>
      <c r="Z219" s="68"/>
      <c r="AA219" s="68"/>
    </row>
    <row r="220" spans="1:54" x14ac:dyDescent="0.2">
      <c r="A220" s="267"/>
      <c r="B220" s="267"/>
      <c r="C220" s="267"/>
      <c r="D220" s="267"/>
      <c r="E220" s="267"/>
      <c r="F220" s="267"/>
      <c r="G220" s="267"/>
      <c r="H220" s="267"/>
      <c r="I220" s="267"/>
      <c r="J220" s="267"/>
      <c r="K220" s="267"/>
      <c r="L220" s="267"/>
      <c r="M220" s="267"/>
      <c r="N220" s="268"/>
      <c r="O220" s="264" t="s">
        <v>43</v>
      </c>
      <c r="P220" s="265"/>
      <c r="Q220" s="265"/>
      <c r="R220" s="265"/>
      <c r="S220" s="265"/>
      <c r="T220" s="265"/>
      <c r="U220" s="266"/>
      <c r="V220" s="43" t="s">
        <v>0</v>
      </c>
      <c r="W220" s="44">
        <f>IFERROR(SUMPRODUCT(W218:W218*H218:H218),"0")</f>
        <v>0</v>
      </c>
      <c r="X220" s="44">
        <f>IFERROR(SUMPRODUCT(X218:X218*H218:H218),"0")</f>
        <v>0</v>
      </c>
      <c r="Y220" s="43"/>
      <c r="Z220" s="68"/>
      <c r="AA220" s="68"/>
    </row>
    <row r="221" spans="1:54" ht="16.5" customHeight="1" x14ac:dyDescent="0.25">
      <c r="A221" s="258" t="s">
        <v>296</v>
      </c>
      <c r="B221" s="258"/>
      <c r="C221" s="258"/>
      <c r="D221" s="258"/>
      <c r="E221" s="258"/>
      <c r="F221" s="258"/>
      <c r="G221" s="258"/>
      <c r="H221" s="258"/>
      <c r="I221" s="258"/>
      <c r="J221" s="258"/>
      <c r="K221" s="258"/>
      <c r="L221" s="258"/>
      <c r="M221" s="258"/>
      <c r="N221" s="258"/>
      <c r="O221" s="258"/>
      <c r="P221" s="258"/>
      <c r="Q221" s="258"/>
      <c r="R221" s="258"/>
      <c r="S221" s="258"/>
      <c r="T221" s="258"/>
      <c r="U221" s="258"/>
      <c r="V221" s="258"/>
      <c r="W221" s="258"/>
      <c r="X221" s="258"/>
      <c r="Y221" s="258"/>
      <c r="Z221" s="66"/>
      <c r="AA221" s="66"/>
    </row>
    <row r="222" spans="1:54" ht="14.25" customHeight="1" x14ac:dyDescent="0.25">
      <c r="A222" s="259" t="s">
        <v>81</v>
      </c>
      <c r="B222" s="259"/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67"/>
      <c r="AA222" s="67"/>
    </row>
    <row r="223" spans="1:54" ht="16.5" customHeight="1" x14ac:dyDescent="0.25">
      <c r="A223" s="64" t="s">
        <v>297</v>
      </c>
      <c r="B223" s="64" t="s">
        <v>298</v>
      </c>
      <c r="C223" s="37">
        <v>4301070874</v>
      </c>
      <c r="D223" s="260">
        <v>4607111035332</v>
      </c>
      <c r="E223" s="260"/>
      <c r="F223" s="63">
        <v>0.43</v>
      </c>
      <c r="G223" s="38">
        <v>16</v>
      </c>
      <c r="H223" s="63">
        <v>6.88</v>
      </c>
      <c r="I223" s="63">
        <v>7.2060000000000004</v>
      </c>
      <c r="J223" s="38">
        <v>84</v>
      </c>
      <c r="K223" s="38" t="s">
        <v>85</v>
      </c>
      <c r="L223" s="39" t="s">
        <v>84</v>
      </c>
      <c r="M223" s="39"/>
      <c r="N223" s="38">
        <v>180</v>
      </c>
      <c r="O223" s="34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3" s="262"/>
      <c r="Q223" s="262"/>
      <c r="R223" s="262"/>
      <c r="S223" s="263"/>
      <c r="T223" s="40" t="s">
        <v>49</v>
      </c>
      <c r="U223" s="40" t="s">
        <v>49</v>
      </c>
      <c r="V223" s="41" t="s">
        <v>42</v>
      </c>
      <c r="W223" s="59">
        <v>0</v>
      </c>
      <c r="X223" s="56">
        <f>IFERROR(IF(W223="","",W223),"")</f>
        <v>0</v>
      </c>
      <c r="Y223" s="42">
        <f>IFERROR(IF(W223="","",W223*0.0155),"")</f>
        <v>0</v>
      </c>
      <c r="Z223" s="69" t="s">
        <v>49</v>
      </c>
      <c r="AA223" s="70" t="s">
        <v>49</v>
      </c>
      <c r="AE223" s="74"/>
      <c r="BB223" s="162" t="s">
        <v>71</v>
      </c>
    </row>
    <row r="224" spans="1:54" ht="16.5" customHeight="1" x14ac:dyDescent="0.25">
      <c r="A224" s="64" t="s">
        <v>299</v>
      </c>
      <c r="B224" s="64" t="s">
        <v>300</v>
      </c>
      <c r="C224" s="37">
        <v>4301071000</v>
      </c>
      <c r="D224" s="260">
        <v>4607111038708</v>
      </c>
      <c r="E224" s="260"/>
      <c r="F224" s="63">
        <v>0.8</v>
      </c>
      <c r="G224" s="38">
        <v>8</v>
      </c>
      <c r="H224" s="63">
        <v>6.4</v>
      </c>
      <c r="I224" s="63">
        <v>6.67</v>
      </c>
      <c r="J224" s="38">
        <v>84</v>
      </c>
      <c r="K224" s="38" t="s">
        <v>85</v>
      </c>
      <c r="L224" s="39" t="s">
        <v>84</v>
      </c>
      <c r="M224" s="39"/>
      <c r="N224" s="38">
        <v>180</v>
      </c>
      <c r="O224" s="3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4" s="262"/>
      <c r="Q224" s="262"/>
      <c r="R224" s="262"/>
      <c r="S224" s="263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74"/>
      <c r="BB224" s="163" t="s">
        <v>71</v>
      </c>
    </row>
    <row r="225" spans="1:54" x14ac:dyDescent="0.2">
      <c r="A225" s="267"/>
      <c r="B225" s="267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8"/>
      <c r="O225" s="264" t="s">
        <v>43</v>
      </c>
      <c r="P225" s="265"/>
      <c r="Q225" s="265"/>
      <c r="R225" s="265"/>
      <c r="S225" s="265"/>
      <c r="T225" s="265"/>
      <c r="U225" s="266"/>
      <c r="V225" s="43" t="s">
        <v>42</v>
      </c>
      <c r="W225" s="44">
        <f>IFERROR(SUM(W223:W224),"0")</f>
        <v>0</v>
      </c>
      <c r="X225" s="44">
        <f>IFERROR(SUM(X223:X224),"0")</f>
        <v>0</v>
      </c>
      <c r="Y225" s="44">
        <f>IFERROR(IF(Y223="",0,Y223),"0")+IFERROR(IF(Y224="",0,Y224),"0")</f>
        <v>0</v>
      </c>
      <c r="Z225" s="68"/>
      <c r="AA225" s="68"/>
    </row>
    <row r="226" spans="1:54" x14ac:dyDescent="0.2">
      <c r="A226" s="267"/>
      <c r="B226" s="267"/>
      <c r="C226" s="267"/>
      <c r="D226" s="267"/>
      <c r="E226" s="267"/>
      <c r="F226" s="267"/>
      <c r="G226" s="267"/>
      <c r="H226" s="267"/>
      <c r="I226" s="267"/>
      <c r="J226" s="267"/>
      <c r="K226" s="267"/>
      <c r="L226" s="267"/>
      <c r="M226" s="267"/>
      <c r="N226" s="268"/>
      <c r="O226" s="264" t="s">
        <v>43</v>
      </c>
      <c r="P226" s="265"/>
      <c r="Q226" s="265"/>
      <c r="R226" s="265"/>
      <c r="S226" s="265"/>
      <c r="T226" s="265"/>
      <c r="U226" s="266"/>
      <c r="V226" s="43" t="s">
        <v>0</v>
      </c>
      <c r="W226" s="44">
        <f>IFERROR(SUMPRODUCT(W223:W224*H223:H224),"0")</f>
        <v>0</v>
      </c>
      <c r="X226" s="44">
        <f>IFERROR(SUMPRODUCT(X223:X224*H223:H224),"0")</f>
        <v>0</v>
      </c>
      <c r="Y226" s="43"/>
      <c r="Z226" s="68"/>
      <c r="AA226" s="68"/>
    </row>
    <row r="227" spans="1:54" ht="27.75" customHeight="1" x14ac:dyDescent="0.2">
      <c r="A227" s="257" t="s">
        <v>301</v>
      </c>
      <c r="B227" s="257"/>
      <c r="C227" s="257"/>
      <c r="D227" s="257"/>
      <c r="E227" s="257"/>
      <c r="F227" s="257"/>
      <c r="G227" s="257"/>
      <c r="H227" s="257"/>
      <c r="I227" s="257"/>
      <c r="J227" s="257"/>
      <c r="K227" s="257"/>
      <c r="L227" s="257"/>
      <c r="M227" s="257"/>
      <c r="N227" s="257"/>
      <c r="O227" s="257"/>
      <c r="P227" s="257"/>
      <c r="Q227" s="257"/>
      <c r="R227" s="257"/>
      <c r="S227" s="257"/>
      <c r="T227" s="257"/>
      <c r="U227" s="257"/>
      <c r="V227" s="257"/>
      <c r="W227" s="257"/>
      <c r="X227" s="257"/>
      <c r="Y227" s="257"/>
      <c r="Z227" s="55"/>
      <c r="AA227" s="55"/>
    </row>
    <row r="228" spans="1:54" ht="16.5" customHeight="1" x14ac:dyDescent="0.25">
      <c r="A228" s="258" t="s">
        <v>302</v>
      </c>
      <c r="B228" s="258"/>
      <c r="C228" s="258"/>
      <c r="D228" s="258"/>
      <c r="E228" s="258"/>
      <c r="F228" s="258"/>
      <c r="G228" s="258"/>
      <c r="H228" s="258"/>
      <c r="I228" s="258"/>
      <c r="J228" s="258"/>
      <c r="K228" s="258"/>
      <c r="L228" s="258"/>
      <c r="M228" s="258"/>
      <c r="N228" s="258"/>
      <c r="O228" s="258"/>
      <c r="P228" s="258"/>
      <c r="Q228" s="258"/>
      <c r="R228" s="258"/>
      <c r="S228" s="258"/>
      <c r="T228" s="258"/>
      <c r="U228" s="258"/>
      <c r="V228" s="258"/>
      <c r="W228" s="258"/>
      <c r="X228" s="258"/>
      <c r="Y228" s="258"/>
      <c r="Z228" s="66"/>
      <c r="AA228" s="66"/>
    </row>
    <row r="229" spans="1:54" ht="14.25" customHeight="1" x14ac:dyDescent="0.25">
      <c r="A229" s="259" t="s">
        <v>81</v>
      </c>
      <c r="B229" s="259"/>
      <c r="C229" s="259"/>
      <c r="D229" s="259"/>
      <c r="E229" s="259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67"/>
      <c r="AA229" s="67"/>
    </row>
    <row r="230" spans="1:54" ht="27" customHeight="1" x14ac:dyDescent="0.25">
      <c r="A230" s="64" t="s">
        <v>303</v>
      </c>
      <c r="B230" s="64" t="s">
        <v>304</v>
      </c>
      <c r="C230" s="37">
        <v>4301070941</v>
      </c>
      <c r="D230" s="260">
        <v>4607111036162</v>
      </c>
      <c r="E230" s="260"/>
      <c r="F230" s="63">
        <v>0.8</v>
      </c>
      <c r="G230" s="38">
        <v>8</v>
      </c>
      <c r="H230" s="63">
        <v>6.4</v>
      </c>
      <c r="I230" s="63">
        <v>6.6811999999999996</v>
      </c>
      <c r="J230" s="38">
        <v>84</v>
      </c>
      <c r="K230" s="38" t="s">
        <v>85</v>
      </c>
      <c r="L230" s="39" t="s">
        <v>84</v>
      </c>
      <c r="M230" s="39"/>
      <c r="N230" s="38">
        <v>90</v>
      </c>
      <c r="O230" s="34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0" s="262"/>
      <c r="Q230" s="262"/>
      <c r="R230" s="262"/>
      <c r="S230" s="263"/>
      <c r="T230" s="40" t="s">
        <v>49</v>
      </c>
      <c r="U230" s="40" t="s">
        <v>49</v>
      </c>
      <c r="V230" s="41" t="s">
        <v>42</v>
      </c>
      <c r="W230" s="59">
        <v>0</v>
      </c>
      <c r="X230" s="56">
        <f>IFERROR(IF(W230="","",W230),"")</f>
        <v>0</v>
      </c>
      <c r="Y230" s="42">
        <f>IFERROR(IF(W230="","",W230*0.0155),"")</f>
        <v>0</v>
      </c>
      <c r="Z230" s="69" t="s">
        <v>49</v>
      </c>
      <c r="AA230" s="70" t="s">
        <v>49</v>
      </c>
      <c r="AE230" s="74"/>
      <c r="BB230" s="164" t="s">
        <v>71</v>
      </c>
    </row>
    <row r="231" spans="1:54" x14ac:dyDescent="0.2">
      <c r="A231" s="267"/>
      <c r="B231" s="267"/>
      <c r="C231" s="267"/>
      <c r="D231" s="267"/>
      <c r="E231" s="267"/>
      <c r="F231" s="267"/>
      <c r="G231" s="267"/>
      <c r="H231" s="267"/>
      <c r="I231" s="267"/>
      <c r="J231" s="267"/>
      <c r="K231" s="267"/>
      <c r="L231" s="267"/>
      <c r="M231" s="267"/>
      <c r="N231" s="268"/>
      <c r="O231" s="264" t="s">
        <v>43</v>
      </c>
      <c r="P231" s="265"/>
      <c r="Q231" s="265"/>
      <c r="R231" s="265"/>
      <c r="S231" s="265"/>
      <c r="T231" s="265"/>
      <c r="U231" s="266"/>
      <c r="V231" s="43" t="s">
        <v>42</v>
      </c>
      <c r="W231" s="44">
        <f>IFERROR(SUM(W230:W230),"0")</f>
        <v>0</v>
      </c>
      <c r="X231" s="44">
        <f>IFERROR(SUM(X230:X230),"0")</f>
        <v>0</v>
      </c>
      <c r="Y231" s="44">
        <f>IFERROR(IF(Y230="",0,Y230),"0")</f>
        <v>0</v>
      </c>
      <c r="Z231" s="68"/>
      <c r="AA231" s="68"/>
    </row>
    <row r="232" spans="1:54" x14ac:dyDescent="0.2">
      <c r="A232" s="267"/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8"/>
      <c r="O232" s="264" t="s">
        <v>43</v>
      </c>
      <c r="P232" s="265"/>
      <c r="Q232" s="265"/>
      <c r="R232" s="265"/>
      <c r="S232" s="265"/>
      <c r="T232" s="265"/>
      <c r="U232" s="266"/>
      <c r="V232" s="43" t="s">
        <v>0</v>
      </c>
      <c r="W232" s="44">
        <f>IFERROR(SUMPRODUCT(W230:W230*H230:H230),"0")</f>
        <v>0</v>
      </c>
      <c r="X232" s="44">
        <f>IFERROR(SUMPRODUCT(X230:X230*H230:H230),"0")</f>
        <v>0</v>
      </c>
      <c r="Y232" s="43"/>
      <c r="Z232" s="68"/>
      <c r="AA232" s="68"/>
    </row>
    <row r="233" spans="1:54" ht="27.75" customHeight="1" x14ac:dyDescent="0.2">
      <c r="A233" s="257" t="s">
        <v>305</v>
      </c>
      <c r="B233" s="257"/>
      <c r="C233" s="257"/>
      <c r="D233" s="257"/>
      <c r="E233" s="257"/>
      <c r="F233" s="257"/>
      <c r="G233" s="257"/>
      <c r="H233" s="257"/>
      <c r="I233" s="257"/>
      <c r="J233" s="257"/>
      <c r="K233" s="257"/>
      <c r="L233" s="257"/>
      <c r="M233" s="257"/>
      <c r="N233" s="257"/>
      <c r="O233" s="257"/>
      <c r="P233" s="257"/>
      <c r="Q233" s="257"/>
      <c r="R233" s="257"/>
      <c r="S233" s="257"/>
      <c r="T233" s="257"/>
      <c r="U233" s="257"/>
      <c r="V233" s="257"/>
      <c r="W233" s="257"/>
      <c r="X233" s="257"/>
      <c r="Y233" s="257"/>
      <c r="Z233" s="55"/>
      <c r="AA233" s="55"/>
    </row>
    <row r="234" spans="1:54" ht="16.5" customHeight="1" x14ac:dyDescent="0.25">
      <c r="A234" s="258" t="s">
        <v>306</v>
      </c>
      <c r="B234" s="258"/>
      <c r="C234" s="258"/>
      <c r="D234" s="258"/>
      <c r="E234" s="258"/>
      <c r="F234" s="258"/>
      <c r="G234" s="258"/>
      <c r="H234" s="258"/>
      <c r="I234" s="258"/>
      <c r="J234" s="258"/>
      <c r="K234" s="258"/>
      <c r="L234" s="258"/>
      <c r="M234" s="258"/>
      <c r="N234" s="258"/>
      <c r="O234" s="258"/>
      <c r="P234" s="258"/>
      <c r="Q234" s="258"/>
      <c r="R234" s="258"/>
      <c r="S234" s="258"/>
      <c r="T234" s="258"/>
      <c r="U234" s="258"/>
      <c r="V234" s="258"/>
      <c r="W234" s="258"/>
      <c r="X234" s="258"/>
      <c r="Y234" s="258"/>
      <c r="Z234" s="66"/>
      <c r="AA234" s="66"/>
    </row>
    <row r="235" spans="1:54" ht="14.25" customHeight="1" x14ac:dyDescent="0.25">
      <c r="A235" s="259" t="s">
        <v>81</v>
      </c>
      <c r="B235" s="259"/>
      <c r="C235" s="25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67"/>
      <c r="AA235" s="67"/>
    </row>
    <row r="236" spans="1:54" ht="27" customHeight="1" x14ac:dyDescent="0.25">
      <c r="A236" s="64" t="s">
        <v>307</v>
      </c>
      <c r="B236" s="64" t="s">
        <v>308</v>
      </c>
      <c r="C236" s="37">
        <v>4301070965</v>
      </c>
      <c r="D236" s="260">
        <v>4607111035899</v>
      </c>
      <c r="E236" s="260"/>
      <c r="F236" s="63">
        <v>1</v>
      </c>
      <c r="G236" s="38">
        <v>5</v>
      </c>
      <c r="H236" s="63">
        <v>5</v>
      </c>
      <c r="I236" s="63">
        <v>5.2619999999999996</v>
      </c>
      <c r="J236" s="38">
        <v>84</v>
      </c>
      <c r="K236" s="38" t="s">
        <v>85</v>
      </c>
      <c r="L236" s="39" t="s">
        <v>84</v>
      </c>
      <c r="M236" s="39"/>
      <c r="N236" s="38">
        <v>180</v>
      </c>
      <c r="O236" s="3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6" s="262"/>
      <c r="Q236" s="262"/>
      <c r="R236" s="262"/>
      <c r="S236" s="263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74"/>
      <c r="BB236" s="165" t="s">
        <v>71</v>
      </c>
    </row>
    <row r="237" spans="1:54" x14ac:dyDescent="0.2">
      <c r="A237" s="267"/>
      <c r="B237" s="267"/>
      <c r="C237" s="267"/>
      <c r="D237" s="267"/>
      <c r="E237" s="267"/>
      <c r="F237" s="267"/>
      <c r="G237" s="267"/>
      <c r="H237" s="267"/>
      <c r="I237" s="267"/>
      <c r="J237" s="267"/>
      <c r="K237" s="267"/>
      <c r="L237" s="267"/>
      <c r="M237" s="267"/>
      <c r="N237" s="268"/>
      <c r="O237" s="264" t="s">
        <v>43</v>
      </c>
      <c r="P237" s="265"/>
      <c r="Q237" s="265"/>
      <c r="R237" s="265"/>
      <c r="S237" s="265"/>
      <c r="T237" s="265"/>
      <c r="U237" s="266"/>
      <c r="V237" s="43" t="s">
        <v>42</v>
      </c>
      <c r="W237" s="44">
        <f>IFERROR(SUM(W236:W236),"0")</f>
        <v>0</v>
      </c>
      <c r="X237" s="44">
        <f>IFERROR(SUM(X236:X236),"0")</f>
        <v>0</v>
      </c>
      <c r="Y237" s="44">
        <f>IFERROR(IF(Y236="",0,Y236),"0")</f>
        <v>0</v>
      </c>
      <c r="Z237" s="68"/>
      <c r="AA237" s="68"/>
    </row>
    <row r="238" spans="1:54" x14ac:dyDescent="0.2">
      <c r="A238" s="267"/>
      <c r="B238" s="267"/>
      <c r="C238" s="267"/>
      <c r="D238" s="267"/>
      <c r="E238" s="267"/>
      <c r="F238" s="267"/>
      <c r="G238" s="267"/>
      <c r="H238" s="267"/>
      <c r="I238" s="267"/>
      <c r="J238" s="267"/>
      <c r="K238" s="267"/>
      <c r="L238" s="267"/>
      <c r="M238" s="267"/>
      <c r="N238" s="268"/>
      <c r="O238" s="264" t="s">
        <v>43</v>
      </c>
      <c r="P238" s="265"/>
      <c r="Q238" s="265"/>
      <c r="R238" s="265"/>
      <c r="S238" s="265"/>
      <c r="T238" s="265"/>
      <c r="U238" s="266"/>
      <c r="V238" s="43" t="s">
        <v>0</v>
      </c>
      <c r="W238" s="44">
        <f>IFERROR(SUMPRODUCT(W236:W236*H236:H236),"0")</f>
        <v>0</v>
      </c>
      <c r="X238" s="44">
        <f>IFERROR(SUMPRODUCT(X236:X236*H236:H236),"0")</f>
        <v>0</v>
      </c>
      <c r="Y238" s="43"/>
      <c r="Z238" s="68"/>
      <c r="AA238" s="68"/>
    </row>
    <row r="239" spans="1:54" ht="16.5" customHeight="1" x14ac:dyDescent="0.25">
      <c r="A239" s="258" t="s">
        <v>309</v>
      </c>
      <c r="B239" s="258"/>
      <c r="C239" s="258"/>
      <c r="D239" s="258"/>
      <c r="E239" s="258"/>
      <c r="F239" s="258"/>
      <c r="G239" s="258"/>
      <c r="H239" s="258"/>
      <c r="I239" s="258"/>
      <c r="J239" s="258"/>
      <c r="K239" s="258"/>
      <c r="L239" s="258"/>
      <c r="M239" s="258"/>
      <c r="N239" s="258"/>
      <c r="O239" s="258"/>
      <c r="P239" s="258"/>
      <c r="Q239" s="258"/>
      <c r="R239" s="258"/>
      <c r="S239" s="258"/>
      <c r="T239" s="258"/>
      <c r="U239" s="258"/>
      <c r="V239" s="258"/>
      <c r="W239" s="258"/>
      <c r="X239" s="258"/>
      <c r="Y239" s="258"/>
      <c r="Z239" s="66"/>
      <c r="AA239" s="66"/>
    </row>
    <row r="240" spans="1:54" ht="14.25" customHeight="1" x14ac:dyDescent="0.25">
      <c r="A240" s="259" t="s">
        <v>81</v>
      </c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67"/>
      <c r="AA240" s="67"/>
    </row>
    <row r="241" spans="1:54" ht="27" customHeight="1" x14ac:dyDescent="0.25">
      <c r="A241" s="64" t="s">
        <v>310</v>
      </c>
      <c r="B241" s="64" t="s">
        <v>311</v>
      </c>
      <c r="C241" s="37">
        <v>4301070870</v>
      </c>
      <c r="D241" s="260">
        <v>4607111036711</v>
      </c>
      <c r="E241" s="260"/>
      <c r="F241" s="63">
        <v>0.8</v>
      </c>
      <c r="G241" s="38">
        <v>8</v>
      </c>
      <c r="H241" s="63">
        <v>6.4</v>
      </c>
      <c r="I241" s="63">
        <v>6.67</v>
      </c>
      <c r="J241" s="38">
        <v>84</v>
      </c>
      <c r="K241" s="38" t="s">
        <v>85</v>
      </c>
      <c r="L241" s="39" t="s">
        <v>84</v>
      </c>
      <c r="M241" s="39"/>
      <c r="N241" s="38">
        <v>90</v>
      </c>
      <c r="O241" s="35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1" s="262"/>
      <c r="Q241" s="262"/>
      <c r="R241" s="262"/>
      <c r="S241" s="263"/>
      <c r="T241" s="40" t="s">
        <v>49</v>
      </c>
      <c r="U241" s="40" t="s">
        <v>49</v>
      </c>
      <c r="V241" s="41" t="s">
        <v>42</v>
      </c>
      <c r="W241" s="59">
        <v>0</v>
      </c>
      <c r="X241" s="56">
        <f>IFERROR(IF(W241="","",W241),"")</f>
        <v>0</v>
      </c>
      <c r="Y241" s="42">
        <f>IFERROR(IF(W241="","",W241*0.0155),"")</f>
        <v>0</v>
      </c>
      <c r="Z241" s="69" t="s">
        <v>49</v>
      </c>
      <c r="AA241" s="70" t="s">
        <v>49</v>
      </c>
      <c r="AE241" s="74"/>
      <c r="BB241" s="166" t="s">
        <v>71</v>
      </c>
    </row>
    <row r="242" spans="1:54" x14ac:dyDescent="0.2">
      <c r="A242" s="267"/>
      <c r="B242" s="267"/>
      <c r="C242" s="267"/>
      <c r="D242" s="267"/>
      <c r="E242" s="267"/>
      <c r="F242" s="267"/>
      <c r="G242" s="267"/>
      <c r="H242" s="267"/>
      <c r="I242" s="267"/>
      <c r="J242" s="267"/>
      <c r="K242" s="267"/>
      <c r="L242" s="267"/>
      <c r="M242" s="267"/>
      <c r="N242" s="268"/>
      <c r="O242" s="264" t="s">
        <v>43</v>
      </c>
      <c r="P242" s="265"/>
      <c r="Q242" s="265"/>
      <c r="R242" s="265"/>
      <c r="S242" s="265"/>
      <c r="T242" s="265"/>
      <c r="U242" s="266"/>
      <c r="V242" s="43" t="s">
        <v>42</v>
      </c>
      <c r="W242" s="44">
        <f>IFERROR(SUM(W241:W241),"0")</f>
        <v>0</v>
      </c>
      <c r="X242" s="44">
        <f>IFERROR(SUM(X241:X241),"0")</f>
        <v>0</v>
      </c>
      <c r="Y242" s="44">
        <f>IFERROR(IF(Y241="",0,Y241),"0")</f>
        <v>0</v>
      </c>
      <c r="Z242" s="68"/>
      <c r="AA242" s="68"/>
    </row>
    <row r="243" spans="1:54" x14ac:dyDescent="0.2">
      <c r="A243" s="267"/>
      <c r="B243" s="267"/>
      <c r="C243" s="267"/>
      <c r="D243" s="267"/>
      <c r="E243" s="267"/>
      <c r="F243" s="267"/>
      <c r="G243" s="267"/>
      <c r="H243" s="267"/>
      <c r="I243" s="267"/>
      <c r="J243" s="267"/>
      <c r="K243" s="267"/>
      <c r="L243" s="267"/>
      <c r="M243" s="267"/>
      <c r="N243" s="268"/>
      <c r="O243" s="264" t="s">
        <v>43</v>
      </c>
      <c r="P243" s="265"/>
      <c r="Q243" s="265"/>
      <c r="R243" s="265"/>
      <c r="S243" s="265"/>
      <c r="T243" s="265"/>
      <c r="U243" s="266"/>
      <c r="V243" s="43" t="s">
        <v>0</v>
      </c>
      <c r="W243" s="44">
        <f>IFERROR(SUMPRODUCT(W241:W241*H241:H241),"0")</f>
        <v>0</v>
      </c>
      <c r="X243" s="44">
        <f>IFERROR(SUMPRODUCT(X241:X241*H241:H241),"0")</f>
        <v>0</v>
      </c>
      <c r="Y243" s="43"/>
      <c r="Z243" s="68"/>
      <c r="AA243" s="68"/>
    </row>
    <row r="244" spans="1:54" ht="27.75" customHeight="1" x14ac:dyDescent="0.2">
      <c r="A244" s="257" t="s">
        <v>312</v>
      </c>
      <c r="B244" s="257"/>
      <c r="C244" s="257"/>
      <c r="D244" s="257"/>
      <c r="E244" s="257"/>
      <c r="F244" s="257"/>
      <c r="G244" s="257"/>
      <c r="H244" s="257"/>
      <c r="I244" s="257"/>
      <c r="J244" s="257"/>
      <c r="K244" s="257"/>
      <c r="L244" s="257"/>
      <c r="M244" s="257"/>
      <c r="N244" s="257"/>
      <c r="O244" s="257"/>
      <c r="P244" s="257"/>
      <c r="Q244" s="257"/>
      <c r="R244" s="257"/>
      <c r="S244" s="257"/>
      <c r="T244" s="257"/>
      <c r="U244" s="257"/>
      <c r="V244" s="257"/>
      <c r="W244" s="257"/>
      <c r="X244" s="257"/>
      <c r="Y244" s="257"/>
      <c r="Z244" s="55"/>
      <c r="AA244" s="55"/>
    </row>
    <row r="245" spans="1:54" ht="16.5" customHeight="1" x14ac:dyDescent="0.25">
      <c r="A245" s="258" t="s">
        <v>313</v>
      </c>
      <c r="B245" s="258"/>
      <c r="C245" s="258"/>
      <c r="D245" s="258"/>
      <c r="E245" s="258"/>
      <c r="F245" s="258"/>
      <c r="G245" s="258"/>
      <c r="H245" s="258"/>
      <c r="I245" s="258"/>
      <c r="J245" s="258"/>
      <c r="K245" s="258"/>
      <c r="L245" s="258"/>
      <c r="M245" s="258"/>
      <c r="N245" s="258"/>
      <c r="O245" s="258"/>
      <c r="P245" s="258"/>
      <c r="Q245" s="258"/>
      <c r="R245" s="258"/>
      <c r="S245" s="258"/>
      <c r="T245" s="258"/>
      <c r="U245" s="258"/>
      <c r="V245" s="258"/>
      <c r="W245" s="258"/>
      <c r="X245" s="258"/>
      <c r="Y245" s="258"/>
      <c r="Z245" s="66"/>
      <c r="AA245" s="66"/>
    </row>
    <row r="246" spans="1:54" ht="14.25" customHeight="1" x14ac:dyDescent="0.25">
      <c r="A246" s="259" t="s">
        <v>81</v>
      </c>
      <c r="B246" s="259"/>
      <c r="C246" s="259"/>
      <c r="D246" s="259"/>
      <c r="E246" s="259"/>
      <c r="F246" s="259"/>
      <c r="G246" s="259"/>
      <c r="H246" s="259"/>
      <c r="I246" s="259"/>
      <c r="J246" s="259"/>
      <c r="K246" s="259"/>
      <c r="L246" s="259"/>
      <c r="M246" s="259"/>
      <c r="N246" s="259"/>
      <c r="O246" s="259"/>
      <c r="P246" s="259"/>
      <c r="Q246" s="259"/>
      <c r="R246" s="259"/>
      <c r="S246" s="259"/>
      <c r="T246" s="259"/>
      <c r="U246" s="259"/>
      <c r="V246" s="259"/>
      <c r="W246" s="259"/>
      <c r="X246" s="259"/>
      <c r="Y246" s="259"/>
      <c r="Z246" s="67"/>
      <c r="AA246" s="67"/>
    </row>
    <row r="247" spans="1:54" ht="27" customHeight="1" x14ac:dyDescent="0.25">
      <c r="A247" s="64" t="s">
        <v>314</v>
      </c>
      <c r="B247" s="64" t="s">
        <v>315</v>
      </c>
      <c r="C247" s="37">
        <v>4301071014</v>
      </c>
      <c r="D247" s="260">
        <v>4640242181264</v>
      </c>
      <c r="E247" s="260"/>
      <c r="F247" s="63">
        <v>0.7</v>
      </c>
      <c r="G247" s="38">
        <v>10</v>
      </c>
      <c r="H247" s="63">
        <v>7</v>
      </c>
      <c r="I247" s="63">
        <v>7.28</v>
      </c>
      <c r="J247" s="38">
        <v>84</v>
      </c>
      <c r="K247" s="38" t="s">
        <v>85</v>
      </c>
      <c r="L247" s="39" t="s">
        <v>84</v>
      </c>
      <c r="M247" s="39"/>
      <c r="N247" s="38">
        <v>180</v>
      </c>
      <c r="O247" s="351" t="s">
        <v>316</v>
      </c>
      <c r="P247" s="262"/>
      <c r="Q247" s="262"/>
      <c r="R247" s="262"/>
      <c r="S247" s="263"/>
      <c r="T247" s="40" t="s">
        <v>49</v>
      </c>
      <c r="U247" s="40" t="s">
        <v>49</v>
      </c>
      <c r="V247" s="41" t="s">
        <v>42</v>
      </c>
      <c r="W247" s="59">
        <v>0</v>
      </c>
      <c r="X247" s="56">
        <f>IFERROR(IF(W247="","",W247),"")</f>
        <v>0</v>
      </c>
      <c r="Y247" s="42">
        <f>IFERROR(IF(W247="","",W247*0.0155),"")</f>
        <v>0</v>
      </c>
      <c r="Z247" s="69" t="s">
        <v>49</v>
      </c>
      <c r="AA247" s="70" t="s">
        <v>49</v>
      </c>
      <c r="AE247" s="74"/>
      <c r="BB247" s="167" t="s">
        <v>71</v>
      </c>
    </row>
    <row r="248" spans="1:54" ht="27" customHeight="1" x14ac:dyDescent="0.25">
      <c r="A248" s="64" t="s">
        <v>317</v>
      </c>
      <c r="B248" s="64" t="s">
        <v>318</v>
      </c>
      <c r="C248" s="37">
        <v>4301071021</v>
      </c>
      <c r="D248" s="260">
        <v>4640242181325</v>
      </c>
      <c r="E248" s="260"/>
      <c r="F248" s="63">
        <v>0.7</v>
      </c>
      <c r="G248" s="38">
        <v>10</v>
      </c>
      <c r="H248" s="63">
        <v>7</v>
      </c>
      <c r="I248" s="63">
        <v>7.28</v>
      </c>
      <c r="J248" s="38">
        <v>84</v>
      </c>
      <c r="K248" s="38" t="s">
        <v>85</v>
      </c>
      <c r="L248" s="39" t="s">
        <v>84</v>
      </c>
      <c r="M248" s="39"/>
      <c r="N248" s="38">
        <v>180</v>
      </c>
      <c r="O248" s="352" t="s">
        <v>319</v>
      </c>
      <c r="P248" s="262"/>
      <c r="Q248" s="262"/>
      <c r="R248" s="262"/>
      <c r="S248" s="263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74"/>
      <c r="BB248" s="168" t="s">
        <v>71</v>
      </c>
    </row>
    <row r="249" spans="1:54" ht="27" customHeight="1" x14ac:dyDescent="0.25">
      <c r="A249" s="64" t="s">
        <v>320</v>
      </c>
      <c r="B249" s="64" t="s">
        <v>321</v>
      </c>
      <c r="C249" s="37">
        <v>4301070993</v>
      </c>
      <c r="D249" s="260">
        <v>4640242180670</v>
      </c>
      <c r="E249" s="260"/>
      <c r="F249" s="63">
        <v>1</v>
      </c>
      <c r="G249" s="38">
        <v>6</v>
      </c>
      <c r="H249" s="63">
        <v>6</v>
      </c>
      <c r="I249" s="63">
        <v>6.23</v>
      </c>
      <c r="J249" s="38">
        <v>84</v>
      </c>
      <c r="K249" s="38" t="s">
        <v>85</v>
      </c>
      <c r="L249" s="39" t="s">
        <v>84</v>
      </c>
      <c r="M249" s="39"/>
      <c r="N249" s="38">
        <v>180</v>
      </c>
      <c r="O249" s="353" t="s">
        <v>322</v>
      </c>
      <c r="P249" s="262"/>
      <c r="Q249" s="262"/>
      <c r="R249" s="262"/>
      <c r="S249" s="263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74"/>
      <c r="BB249" s="169" t="s">
        <v>71</v>
      </c>
    </row>
    <row r="250" spans="1:54" x14ac:dyDescent="0.2">
      <c r="A250" s="267"/>
      <c r="B250" s="267"/>
      <c r="C250" s="267"/>
      <c r="D250" s="267"/>
      <c r="E250" s="267"/>
      <c r="F250" s="267"/>
      <c r="G250" s="267"/>
      <c r="H250" s="267"/>
      <c r="I250" s="267"/>
      <c r="J250" s="267"/>
      <c r="K250" s="267"/>
      <c r="L250" s="267"/>
      <c r="M250" s="267"/>
      <c r="N250" s="268"/>
      <c r="O250" s="264" t="s">
        <v>43</v>
      </c>
      <c r="P250" s="265"/>
      <c r="Q250" s="265"/>
      <c r="R250" s="265"/>
      <c r="S250" s="265"/>
      <c r="T250" s="265"/>
      <c r="U250" s="266"/>
      <c r="V250" s="43" t="s">
        <v>42</v>
      </c>
      <c r="W250" s="44">
        <f>IFERROR(SUM(W247:W249),"0")</f>
        <v>0</v>
      </c>
      <c r="X250" s="44">
        <f>IFERROR(SUM(X247:X249),"0")</f>
        <v>0</v>
      </c>
      <c r="Y250" s="44">
        <f>IFERROR(IF(Y247="",0,Y247),"0")+IFERROR(IF(Y248="",0,Y248),"0")+IFERROR(IF(Y249="",0,Y249),"0")</f>
        <v>0</v>
      </c>
      <c r="Z250" s="68"/>
      <c r="AA250" s="68"/>
    </row>
    <row r="251" spans="1:54" x14ac:dyDescent="0.2">
      <c r="A251" s="267"/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8"/>
      <c r="O251" s="264" t="s">
        <v>43</v>
      </c>
      <c r="P251" s="265"/>
      <c r="Q251" s="265"/>
      <c r="R251" s="265"/>
      <c r="S251" s="265"/>
      <c r="T251" s="265"/>
      <c r="U251" s="266"/>
      <c r="V251" s="43" t="s">
        <v>0</v>
      </c>
      <c r="W251" s="44">
        <f>IFERROR(SUMPRODUCT(W247:W249*H247:H249),"0")</f>
        <v>0</v>
      </c>
      <c r="X251" s="44">
        <f>IFERROR(SUMPRODUCT(X247:X249*H247:H249),"0")</f>
        <v>0</v>
      </c>
      <c r="Y251" s="43"/>
      <c r="Z251" s="68"/>
      <c r="AA251" s="68"/>
    </row>
    <row r="252" spans="1:54" ht="16.5" customHeight="1" x14ac:dyDescent="0.25">
      <c r="A252" s="258" t="s">
        <v>323</v>
      </c>
      <c r="B252" s="258"/>
      <c r="C252" s="258"/>
      <c r="D252" s="258"/>
      <c r="E252" s="258"/>
      <c r="F252" s="258"/>
      <c r="G252" s="258"/>
      <c r="H252" s="258"/>
      <c r="I252" s="258"/>
      <c r="J252" s="258"/>
      <c r="K252" s="258"/>
      <c r="L252" s="258"/>
      <c r="M252" s="258"/>
      <c r="N252" s="258"/>
      <c r="O252" s="258"/>
      <c r="P252" s="258"/>
      <c r="Q252" s="258"/>
      <c r="R252" s="258"/>
      <c r="S252" s="258"/>
      <c r="T252" s="258"/>
      <c r="U252" s="258"/>
      <c r="V252" s="258"/>
      <c r="W252" s="258"/>
      <c r="X252" s="258"/>
      <c r="Y252" s="258"/>
      <c r="Z252" s="66"/>
      <c r="AA252" s="66"/>
    </row>
    <row r="253" spans="1:54" ht="14.25" customHeight="1" x14ac:dyDescent="0.25">
      <c r="A253" s="259" t="s">
        <v>148</v>
      </c>
      <c r="B253" s="259"/>
      <c r="C253" s="259"/>
      <c r="D253" s="259"/>
      <c r="E253" s="259"/>
      <c r="F253" s="259"/>
      <c r="G253" s="259"/>
      <c r="H253" s="259"/>
      <c r="I253" s="259"/>
      <c r="J253" s="259"/>
      <c r="K253" s="259"/>
      <c r="L253" s="259"/>
      <c r="M253" s="259"/>
      <c r="N253" s="259"/>
      <c r="O253" s="259"/>
      <c r="P253" s="259"/>
      <c r="Q253" s="259"/>
      <c r="R253" s="259"/>
      <c r="S253" s="259"/>
      <c r="T253" s="259"/>
      <c r="U253" s="259"/>
      <c r="V253" s="259"/>
      <c r="W253" s="259"/>
      <c r="X253" s="259"/>
      <c r="Y253" s="259"/>
      <c r="Z253" s="67"/>
      <c r="AA253" s="67"/>
    </row>
    <row r="254" spans="1:54" ht="27" customHeight="1" x14ac:dyDescent="0.25">
      <c r="A254" s="64" t="s">
        <v>324</v>
      </c>
      <c r="B254" s="64" t="s">
        <v>325</v>
      </c>
      <c r="C254" s="37">
        <v>4301131019</v>
      </c>
      <c r="D254" s="260">
        <v>4640242180427</v>
      </c>
      <c r="E254" s="260"/>
      <c r="F254" s="63">
        <v>1.8</v>
      </c>
      <c r="G254" s="38">
        <v>1</v>
      </c>
      <c r="H254" s="63">
        <v>1.8</v>
      </c>
      <c r="I254" s="63">
        <v>1.915</v>
      </c>
      <c r="J254" s="38">
        <v>234</v>
      </c>
      <c r="K254" s="38" t="s">
        <v>140</v>
      </c>
      <c r="L254" s="39" t="s">
        <v>84</v>
      </c>
      <c r="M254" s="39"/>
      <c r="N254" s="38">
        <v>180</v>
      </c>
      <c r="O254" s="354" t="s">
        <v>326</v>
      </c>
      <c r="P254" s="262"/>
      <c r="Q254" s="262"/>
      <c r="R254" s="262"/>
      <c r="S254" s="263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IFERROR(IF(W254="","",W254*0.00502),"")</f>
        <v>0</v>
      </c>
      <c r="Z254" s="69" t="s">
        <v>49</v>
      </c>
      <c r="AA254" s="70" t="s">
        <v>49</v>
      </c>
      <c r="AE254" s="74"/>
      <c r="BB254" s="170" t="s">
        <v>90</v>
      </c>
    </row>
    <row r="255" spans="1:54" x14ac:dyDescent="0.2">
      <c r="A255" s="267"/>
      <c r="B255" s="267"/>
      <c r="C255" s="267"/>
      <c r="D255" s="267"/>
      <c r="E255" s="267"/>
      <c r="F255" s="267"/>
      <c r="G255" s="267"/>
      <c r="H255" s="267"/>
      <c r="I255" s="267"/>
      <c r="J255" s="267"/>
      <c r="K255" s="267"/>
      <c r="L255" s="267"/>
      <c r="M255" s="267"/>
      <c r="N255" s="268"/>
      <c r="O255" s="264" t="s">
        <v>43</v>
      </c>
      <c r="P255" s="265"/>
      <c r="Q255" s="265"/>
      <c r="R255" s="265"/>
      <c r="S255" s="265"/>
      <c r="T255" s="265"/>
      <c r="U255" s="266"/>
      <c r="V255" s="43" t="s">
        <v>42</v>
      </c>
      <c r="W255" s="44">
        <f>IFERROR(SUM(W254:W254),"0")</f>
        <v>0</v>
      </c>
      <c r="X255" s="44">
        <f>IFERROR(SUM(X254:X254),"0")</f>
        <v>0</v>
      </c>
      <c r="Y255" s="44">
        <f>IFERROR(IF(Y254="",0,Y254),"0")</f>
        <v>0</v>
      </c>
      <c r="Z255" s="68"/>
      <c r="AA255" s="68"/>
    </row>
    <row r="256" spans="1:54" x14ac:dyDescent="0.2">
      <c r="A256" s="267"/>
      <c r="B256" s="267"/>
      <c r="C256" s="267"/>
      <c r="D256" s="267"/>
      <c r="E256" s="267"/>
      <c r="F256" s="267"/>
      <c r="G256" s="267"/>
      <c r="H256" s="267"/>
      <c r="I256" s="267"/>
      <c r="J256" s="267"/>
      <c r="K256" s="267"/>
      <c r="L256" s="267"/>
      <c r="M256" s="267"/>
      <c r="N256" s="268"/>
      <c r="O256" s="264" t="s">
        <v>43</v>
      </c>
      <c r="P256" s="265"/>
      <c r="Q256" s="265"/>
      <c r="R256" s="265"/>
      <c r="S256" s="265"/>
      <c r="T256" s="265"/>
      <c r="U256" s="266"/>
      <c r="V256" s="43" t="s">
        <v>0</v>
      </c>
      <c r="W256" s="44">
        <f>IFERROR(SUMPRODUCT(W254:W254*H254:H254),"0")</f>
        <v>0</v>
      </c>
      <c r="X256" s="44">
        <f>IFERROR(SUMPRODUCT(X254:X254*H254:H254),"0")</f>
        <v>0</v>
      </c>
      <c r="Y256" s="43"/>
      <c r="Z256" s="68"/>
      <c r="AA256" s="68"/>
    </row>
    <row r="257" spans="1:54" ht="14.25" customHeight="1" x14ac:dyDescent="0.25">
      <c r="A257" s="259" t="s">
        <v>87</v>
      </c>
      <c r="B257" s="259"/>
      <c r="C257" s="259"/>
      <c r="D257" s="259"/>
      <c r="E257" s="259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67"/>
      <c r="AA257" s="67"/>
    </row>
    <row r="258" spans="1:54" ht="27" customHeight="1" x14ac:dyDescent="0.25">
      <c r="A258" s="64" t="s">
        <v>327</v>
      </c>
      <c r="B258" s="64" t="s">
        <v>328</v>
      </c>
      <c r="C258" s="37">
        <v>4301132080</v>
      </c>
      <c r="D258" s="260">
        <v>4640242180397</v>
      </c>
      <c r="E258" s="260"/>
      <c r="F258" s="63">
        <v>1</v>
      </c>
      <c r="G258" s="38">
        <v>6</v>
      </c>
      <c r="H258" s="63">
        <v>6</v>
      </c>
      <c r="I258" s="63">
        <v>6.26</v>
      </c>
      <c r="J258" s="38">
        <v>84</v>
      </c>
      <c r="K258" s="38" t="s">
        <v>85</v>
      </c>
      <c r="L258" s="39" t="s">
        <v>84</v>
      </c>
      <c r="M258" s="39"/>
      <c r="N258" s="38">
        <v>180</v>
      </c>
      <c r="O258" s="355" t="s">
        <v>329</v>
      </c>
      <c r="P258" s="262"/>
      <c r="Q258" s="262"/>
      <c r="R258" s="262"/>
      <c r="S258" s="263"/>
      <c r="T258" s="40" t="s">
        <v>49</v>
      </c>
      <c r="U258" s="40" t="s">
        <v>49</v>
      </c>
      <c r="V258" s="41" t="s">
        <v>42</v>
      </c>
      <c r="W258" s="59">
        <v>0</v>
      </c>
      <c r="X258" s="56">
        <f>IFERROR(IF(W258="","",W258),"")</f>
        <v>0</v>
      </c>
      <c r="Y258" s="42">
        <f>IFERROR(IF(W258="","",W258*0.0155),"")</f>
        <v>0</v>
      </c>
      <c r="Z258" s="69" t="s">
        <v>49</v>
      </c>
      <c r="AA258" s="70" t="s">
        <v>49</v>
      </c>
      <c r="AE258" s="74"/>
      <c r="BB258" s="171" t="s">
        <v>90</v>
      </c>
    </row>
    <row r="259" spans="1:54" ht="27" customHeight="1" x14ac:dyDescent="0.25">
      <c r="A259" s="64" t="s">
        <v>330</v>
      </c>
      <c r="B259" s="64" t="s">
        <v>331</v>
      </c>
      <c r="C259" s="37">
        <v>4301132104</v>
      </c>
      <c r="D259" s="260">
        <v>4640242181219</v>
      </c>
      <c r="E259" s="260"/>
      <c r="F259" s="63">
        <v>0.3</v>
      </c>
      <c r="G259" s="38">
        <v>9</v>
      </c>
      <c r="H259" s="63">
        <v>2.7</v>
      </c>
      <c r="I259" s="63">
        <v>2.8450000000000002</v>
      </c>
      <c r="J259" s="38">
        <v>234</v>
      </c>
      <c r="K259" s="38" t="s">
        <v>140</v>
      </c>
      <c r="L259" s="39" t="s">
        <v>84</v>
      </c>
      <c r="M259" s="39"/>
      <c r="N259" s="38">
        <v>180</v>
      </c>
      <c r="O259" s="356" t="s">
        <v>332</v>
      </c>
      <c r="P259" s="262"/>
      <c r="Q259" s="262"/>
      <c r="R259" s="262"/>
      <c r="S259" s="263"/>
      <c r="T259" s="40" t="s">
        <v>49</v>
      </c>
      <c r="U259" s="40" t="s">
        <v>49</v>
      </c>
      <c r="V259" s="41" t="s">
        <v>42</v>
      </c>
      <c r="W259" s="59">
        <v>0</v>
      </c>
      <c r="X259" s="56">
        <f>IFERROR(IF(W259="","",W259),"")</f>
        <v>0</v>
      </c>
      <c r="Y259" s="42">
        <f>IFERROR(IF(W259="","",W259*0.00502),"")</f>
        <v>0</v>
      </c>
      <c r="Z259" s="69" t="s">
        <v>49</v>
      </c>
      <c r="AA259" s="70" t="s">
        <v>49</v>
      </c>
      <c r="AE259" s="74"/>
      <c r="BB259" s="172" t="s">
        <v>90</v>
      </c>
    </row>
    <row r="260" spans="1:54" x14ac:dyDescent="0.2">
      <c r="A260" s="267"/>
      <c r="B260" s="267"/>
      <c r="C260" s="267"/>
      <c r="D260" s="267"/>
      <c r="E260" s="267"/>
      <c r="F260" s="267"/>
      <c r="G260" s="267"/>
      <c r="H260" s="267"/>
      <c r="I260" s="267"/>
      <c r="J260" s="267"/>
      <c r="K260" s="267"/>
      <c r="L260" s="267"/>
      <c r="M260" s="267"/>
      <c r="N260" s="268"/>
      <c r="O260" s="264" t="s">
        <v>43</v>
      </c>
      <c r="P260" s="265"/>
      <c r="Q260" s="265"/>
      <c r="R260" s="265"/>
      <c r="S260" s="265"/>
      <c r="T260" s="265"/>
      <c r="U260" s="266"/>
      <c r="V260" s="43" t="s">
        <v>42</v>
      </c>
      <c r="W260" s="44">
        <f>IFERROR(SUM(W258:W259),"0")</f>
        <v>0</v>
      </c>
      <c r="X260" s="44">
        <f>IFERROR(SUM(X258:X259),"0")</f>
        <v>0</v>
      </c>
      <c r="Y260" s="44">
        <f>IFERROR(IF(Y258="",0,Y258),"0")+IFERROR(IF(Y259="",0,Y259),"0")</f>
        <v>0</v>
      </c>
      <c r="Z260" s="68"/>
      <c r="AA260" s="68"/>
    </row>
    <row r="261" spans="1:54" x14ac:dyDescent="0.2">
      <c r="A261" s="267"/>
      <c r="B261" s="267"/>
      <c r="C261" s="267"/>
      <c r="D261" s="267"/>
      <c r="E261" s="267"/>
      <c r="F261" s="267"/>
      <c r="G261" s="267"/>
      <c r="H261" s="267"/>
      <c r="I261" s="267"/>
      <c r="J261" s="267"/>
      <c r="K261" s="267"/>
      <c r="L261" s="267"/>
      <c r="M261" s="267"/>
      <c r="N261" s="268"/>
      <c r="O261" s="264" t="s">
        <v>43</v>
      </c>
      <c r="P261" s="265"/>
      <c r="Q261" s="265"/>
      <c r="R261" s="265"/>
      <c r="S261" s="265"/>
      <c r="T261" s="265"/>
      <c r="U261" s="266"/>
      <c r="V261" s="43" t="s">
        <v>0</v>
      </c>
      <c r="W261" s="44">
        <f>IFERROR(SUMPRODUCT(W258:W259*H258:H259),"0")</f>
        <v>0</v>
      </c>
      <c r="X261" s="44">
        <f>IFERROR(SUMPRODUCT(X258:X259*H258:H259),"0")</f>
        <v>0</v>
      </c>
      <c r="Y261" s="43"/>
      <c r="Z261" s="68"/>
      <c r="AA261" s="68"/>
    </row>
    <row r="262" spans="1:54" ht="14.25" customHeight="1" x14ac:dyDescent="0.25">
      <c r="A262" s="259" t="s">
        <v>166</v>
      </c>
      <c r="B262" s="259"/>
      <c r="C262" s="259"/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  <c r="S262" s="259"/>
      <c r="T262" s="259"/>
      <c r="U262" s="259"/>
      <c r="V262" s="259"/>
      <c r="W262" s="259"/>
      <c r="X262" s="259"/>
      <c r="Y262" s="259"/>
      <c r="Z262" s="67"/>
      <c r="AA262" s="67"/>
    </row>
    <row r="263" spans="1:54" ht="27" customHeight="1" x14ac:dyDescent="0.25">
      <c r="A263" s="64" t="s">
        <v>333</v>
      </c>
      <c r="B263" s="64" t="s">
        <v>334</v>
      </c>
      <c r="C263" s="37">
        <v>4301136028</v>
      </c>
      <c r="D263" s="260">
        <v>4640242180304</v>
      </c>
      <c r="E263" s="260"/>
      <c r="F263" s="63">
        <v>2.7</v>
      </c>
      <c r="G263" s="38">
        <v>1</v>
      </c>
      <c r="H263" s="63">
        <v>2.7</v>
      </c>
      <c r="I263" s="63">
        <v>2.8906000000000001</v>
      </c>
      <c r="J263" s="38">
        <v>126</v>
      </c>
      <c r="K263" s="38" t="s">
        <v>91</v>
      </c>
      <c r="L263" s="39" t="s">
        <v>84</v>
      </c>
      <c r="M263" s="39"/>
      <c r="N263" s="38">
        <v>180</v>
      </c>
      <c r="O263" s="357" t="s">
        <v>335</v>
      </c>
      <c r="P263" s="262"/>
      <c r="Q263" s="262"/>
      <c r="R263" s="262"/>
      <c r="S263" s="263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IFERROR(IF(W263="","",W263*0.00936),"")</f>
        <v>0</v>
      </c>
      <c r="Z263" s="69" t="s">
        <v>49</v>
      </c>
      <c r="AA263" s="70" t="s">
        <v>49</v>
      </c>
      <c r="AE263" s="74"/>
      <c r="BB263" s="173" t="s">
        <v>90</v>
      </c>
    </row>
    <row r="264" spans="1:54" ht="37.5" customHeight="1" x14ac:dyDescent="0.25">
      <c r="A264" s="64" t="s">
        <v>336</v>
      </c>
      <c r="B264" s="64" t="s">
        <v>337</v>
      </c>
      <c r="C264" s="37">
        <v>4301136027</v>
      </c>
      <c r="D264" s="260">
        <v>4640242180298</v>
      </c>
      <c r="E264" s="260"/>
      <c r="F264" s="63">
        <v>2.7</v>
      </c>
      <c r="G264" s="38">
        <v>1</v>
      </c>
      <c r="H264" s="63">
        <v>2.7</v>
      </c>
      <c r="I264" s="63">
        <v>2.8919999999999999</v>
      </c>
      <c r="J264" s="38">
        <v>126</v>
      </c>
      <c r="K264" s="38" t="s">
        <v>91</v>
      </c>
      <c r="L264" s="39" t="s">
        <v>84</v>
      </c>
      <c r="M264" s="39"/>
      <c r="N264" s="38">
        <v>180</v>
      </c>
      <c r="O264" s="358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4" s="262"/>
      <c r="Q264" s="262"/>
      <c r="R264" s="262"/>
      <c r="S264" s="263"/>
      <c r="T264" s="40" t="s">
        <v>49</v>
      </c>
      <c r="U264" s="40" t="s">
        <v>49</v>
      </c>
      <c r="V264" s="41" t="s">
        <v>42</v>
      </c>
      <c r="W264" s="59">
        <v>0</v>
      </c>
      <c r="X264" s="56">
        <f>IFERROR(IF(W264="","",W264),"")</f>
        <v>0</v>
      </c>
      <c r="Y264" s="42">
        <f>IFERROR(IF(W264="","",W264*0.00936),"")</f>
        <v>0</v>
      </c>
      <c r="Z264" s="69" t="s">
        <v>49</v>
      </c>
      <c r="AA264" s="70" t="s">
        <v>49</v>
      </c>
      <c r="AE264" s="74"/>
      <c r="BB264" s="174" t="s">
        <v>90</v>
      </c>
    </row>
    <row r="265" spans="1:54" ht="27" customHeight="1" x14ac:dyDescent="0.25">
      <c r="A265" s="64" t="s">
        <v>338</v>
      </c>
      <c r="B265" s="64" t="s">
        <v>339</v>
      </c>
      <c r="C265" s="37">
        <v>4301136026</v>
      </c>
      <c r="D265" s="260">
        <v>4640242180236</v>
      </c>
      <c r="E265" s="260"/>
      <c r="F265" s="63">
        <v>5</v>
      </c>
      <c r="G265" s="38">
        <v>1</v>
      </c>
      <c r="H265" s="63">
        <v>5</v>
      </c>
      <c r="I265" s="63">
        <v>5.2350000000000003</v>
      </c>
      <c r="J265" s="38">
        <v>84</v>
      </c>
      <c r="K265" s="38" t="s">
        <v>85</v>
      </c>
      <c r="L265" s="39" t="s">
        <v>84</v>
      </c>
      <c r="M265" s="39"/>
      <c r="N265" s="38">
        <v>180</v>
      </c>
      <c r="O265" s="359" t="s">
        <v>340</v>
      </c>
      <c r="P265" s="262"/>
      <c r="Q265" s="262"/>
      <c r="R265" s="262"/>
      <c r="S265" s="263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IFERROR(IF(W265="","",W265*0.0155),"")</f>
        <v>0</v>
      </c>
      <c r="Z265" s="69" t="s">
        <v>49</v>
      </c>
      <c r="AA265" s="70" t="s">
        <v>49</v>
      </c>
      <c r="AE265" s="74"/>
      <c r="BB265" s="175" t="s">
        <v>90</v>
      </c>
    </row>
    <row r="266" spans="1:54" ht="27" customHeight="1" x14ac:dyDescent="0.25">
      <c r="A266" s="64" t="s">
        <v>341</v>
      </c>
      <c r="B266" s="64" t="s">
        <v>342</v>
      </c>
      <c r="C266" s="37">
        <v>4301136029</v>
      </c>
      <c r="D266" s="260">
        <v>4640242180410</v>
      </c>
      <c r="E266" s="260"/>
      <c r="F266" s="63">
        <v>2.2400000000000002</v>
      </c>
      <c r="G266" s="38">
        <v>1</v>
      </c>
      <c r="H266" s="63">
        <v>2.2400000000000002</v>
      </c>
      <c r="I266" s="63">
        <v>2.4319999999999999</v>
      </c>
      <c r="J266" s="38">
        <v>126</v>
      </c>
      <c r="K266" s="38" t="s">
        <v>91</v>
      </c>
      <c r="L266" s="39" t="s">
        <v>84</v>
      </c>
      <c r="M266" s="39"/>
      <c r="N266" s="38">
        <v>180</v>
      </c>
      <c r="O266" s="36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6" s="262"/>
      <c r="Q266" s="262"/>
      <c r="R266" s="262"/>
      <c r="S266" s="263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74"/>
      <c r="BB266" s="176" t="s">
        <v>90</v>
      </c>
    </row>
    <row r="267" spans="1:54" x14ac:dyDescent="0.2">
      <c r="A267" s="267"/>
      <c r="B267" s="267"/>
      <c r="C267" s="267"/>
      <c r="D267" s="267"/>
      <c r="E267" s="267"/>
      <c r="F267" s="267"/>
      <c r="G267" s="267"/>
      <c r="H267" s="267"/>
      <c r="I267" s="267"/>
      <c r="J267" s="267"/>
      <c r="K267" s="267"/>
      <c r="L267" s="267"/>
      <c r="M267" s="267"/>
      <c r="N267" s="268"/>
      <c r="O267" s="264" t="s">
        <v>43</v>
      </c>
      <c r="P267" s="265"/>
      <c r="Q267" s="265"/>
      <c r="R267" s="265"/>
      <c r="S267" s="265"/>
      <c r="T267" s="265"/>
      <c r="U267" s="266"/>
      <c r="V267" s="43" t="s">
        <v>42</v>
      </c>
      <c r="W267" s="44">
        <f>IFERROR(SUM(W263:W266),"0")</f>
        <v>0</v>
      </c>
      <c r="X267" s="44">
        <f>IFERROR(SUM(X263:X266),"0")</f>
        <v>0</v>
      </c>
      <c r="Y267" s="44">
        <f>IFERROR(IF(Y263="",0,Y263),"0")+IFERROR(IF(Y264="",0,Y264),"0")+IFERROR(IF(Y265="",0,Y265),"0")+IFERROR(IF(Y266="",0,Y266),"0")</f>
        <v>0</v>
      </c>
      <c r="Z267" s="68"/>
      <c r="AA267" s="68"/>
    </row>
    <row r="268" spans="1:54" x14ac:dyDescent="0.2">
      <c r="A268" s="267"/>
      <c r="B268" s="267"/>
      <c r="C268" s="267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8"/>
      <c r="O268" s="264" t="s">
        <v>43</v>
      </c>
      <c r="P268" s="265"/>
      <c r="Q268" s="265"/>
      <c r="R268" s="265"/>
      <c r="S268" s="265"/>
      <c r="T268" s="265"/>
      <c r="U268" s="266"/>
      <c r="V268" s="43" t="s">
        <v>0</v>
      </c>
      <c r="W268" s="44">
        <f>IFERROR(SUMPRODUCT(W263:W266*H263:H266),"0")</f>
        <v>0</v>
      </c>
      <c r="X268" s="44">
        <f>IFERROR(SUMPRODUCT(X263:X266*H263:H266),"0")</f>
        <v>0</v>
      </c>
      <c r="Y268" s="43"/>
      <c r="Z268" s="68"/>
      <c r="AA268" s="68"/>
    </row>
    <row r="269" spans="1:54" ht="14.25" customHeight="1" x14ac:dyDescent="0.25">
      <c r="A269" s="259" t="s">
        <v>144</v>
      </c>
      <c r="B269" s="259"/>
      <c r="C269" s="25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67"/>
      <c r="AA269" s="67"/>
    </row>
    <row r="270" spans="1:54" ht="27" customHeight="1" x14ac:dyDescent="0.25">
      <c r="A270" s="64" t="s">
        <v>343</v>
      </c>
      <c r="B270" s="64" t="s">
        <v>344</v>
      </c>
      <c r="C270" s="37">
        <v>4301135191</v>
      </c>
      <c r="D270" s="260">
        <v>4640242180373</v>
      </c>
      <c r="E270" s="260"/>
      <c r="F270" s="63">
        <v>3</v>
      </c>
      <c r="G270" s="38">
        <v>1</v>
      </c>
      <c r="H270" s="63">
        <v>3</v>
      </c>
      <c r="I270" s="63">
        <v>3.1920000000000002</v>
      </c>
      <c r="J270" s="38">
        <v>126</v>
      </c>
      <c r="K270" s="38" t="s">
        <v>91</v>
      </c>
      <c r="L270" s="39" t="s">
        <v>84</v>
      </c>
      <c r="M270" s="39"/>
      <c r="N270" s="38">
        <v>180</v>
      </c>
      <c r="O270" s="361" t="s">
        <v>345</v>
      </c>
      <c r="P270" s="262"/>
      <c r="Q270" s="262"/>
      <c r="R270" s="262"/>
      <c r="S270" s="263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ref="X270:X289" si="6">IFERROR(IF(W270="","",W270),"")</f>
        <v>0</v>
      </c>
      <c r="Y270" s="42">
        <f t="shared" ref="Y270:Y275" si="7">IFERROR(IF(W270="","",W270*0.00936),"")</f>
        <v>0</v>
      </c>
      <c r="Z270" s="69" t="s">
        <v>49</v>
      </c>
      <c r="AA270" s="70" t="s">
        <v>49</v>
      </c>
      <c r="AE270" s="74"/>
      <c r="BB270" s="177" t="s">
        <v>90</v>
      </c>
    </row>
    <row r="271" spans="1:54" ht="27" customHeight="1" x14ac:dyDescent="0.25">
      <c r="A271" s="64" t="s">
        <v>346</v>
      </c>
      <c r="B271" s="64" t="s">
        <v>347</v>
      </c>
      <c r="C271" s="37">
        <v>4301135195</v>
      </c>
      <c r="D271" s="260">
        <v>4640242180366</v>
      </c>
      <c r="E271" s="260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91</v>
      </c>
      <c r="L271" s="39" t="s">
        <v>84</v>
      </c>
      <c r="M271" s="39"/>
      <c r="N271" s="38">
        <v>180</v>
      </c>
      <c r="O271" s="362" t="s">
        <v>348</v>
      </c>
      <c r="P271" s="262"/>
      <c r="Q271" s="262"/>
      <c r="R271" s="262"/>
      <c r="S271" s="263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6"/>
        <v>0</v>
      </c>
      <c r="Y271" s="42">
        <f t="shared" si="7"/>
        <v>0</v>
      </c>
      <c r="Z271" s="69" t="s">
        <v>49</v>
      </c>
      <c r="AA271" s="70" t="s">
        <v>49</v>
      </c>
      <c r="AE271" s="74"/>
      <c r="BB271" s="178" t="s">
        <v>90</v>
      </c>
    </row>
    <row r="272" spans="1:54" ht="27" customHeight="1" x14ac:dyDescent="0.25">
      <c r="A272" s="64" t="s">
        <v>349</v>
      </c>
      <c r="B272" s="64" t="s">
        <v>350</v>
      </c>
      <c r="C272" s="37">
        <v>4301135188</v>
      </c>
      <c r="D272" s="260">
        <v>4640242180335</v>
      </c>
      <c r="E272" s="260"/>
      <c r="F272" s="63">
        <v>3.7</v>
      </c>
      <c r="G272" s="38">
        <v>1</v>
      </c>
      <c r="H272" s="63">
        <v>3.7</v>
      </c>
      <c r="I272" s="63">
        <v>3.8919999999999999</v>
      </c>
      <c r="J272" s="38">
        <v>126</v>
      </c>
      <c r="K272" s="38" t="s">
        <v>91</v>
      </c>
      <c r="L272" s="39" t="s">
        <v>84</v>
      </c>
      <c r="M272" s="39"/>
      <c r="N272" s="38">
        <v>180</v>
      </c>
      <c r="O272" s="363" t="s">
        <v>351</v>
      </c>
      <c r="P272" s="262"/>
      <c r="Q272" s="262"/>
      <c r="R272" s="262"/>
      <c r="S272" s="263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6"/>
        <v>0</v>
      </c>
      <c r="Y272" s="42">
        <f t="shared" si="7"/>
        <v>0</v>
      </c>
      <c r="Z272" s="69" t="s">
        <v>49</v>
      </c>
      <c r="AA272" s="70" t="s">
        <v>49</v>
      </c>
      <c r="AE272" s="74"/>
      <c r="BB272" s="179" t="s">
        <v>90</v>
      </c>
    </row>
    <row r="273" spans="1:54" ht="37.5" customHeight="1" x14ac:dyDescent="0.25">
      <c r="A273" s="64" t="s">
        <v>352</v>
      </c>
      <c r="B273" s="64" t="s">
        <v>353</v>
      </c>
      <c r="C273" s="37">
        <v>4301135189</v>
      </c>
      <c r="D273" s="260">
        <v>4640242180342</v>
      </c>
      <c r="E273" s="260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91</v>
      </c>
      <c r="L273" s="39" t="s">
        <v>84</v>
      </c>
      <c r="M273" s="39"/>
      <c r="N273" s="38">
        <v>180</v>
      </c>
      <c r="O273" s="364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3" s="262"/>
      <c r="Q273" s="262"/>
      <c r="R273" s="262"/>
      <c r="S273" s="263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6"/>
        <v>0</v>
      </c>
      <c r="Y273" s="42">
        <f t="shared" si="7"/>
        <v>0</v>
      </c>
      <c r="Z273" s="69" t="s">
        <v>49</v>
      </c>
      <c r="AA273" s="70" t="s">
        <v>49</v>
      </c>
      <c r="AE273" s="74"/>
      <c r="BB273" s="180" t="s">
        <v>90</v>
      </c>
    </row>
    <row r="274" spans="1:54" ht="37.5" customHeight="1" x14ac:dyDescent="0.25">
      <c r="A274" s="64" t="s">
        <v>354</v>
      </c>
      <c r="B274" s="64" t="s">
        <v>355</v>
      </c>
      <c r="C274" s="37">
        <v>4301135190</v>
      </c>
      <c r="D274" s="260">
        <v>4640242180359</v>
      </c>
      <c r="E274" s="260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91</v>
      </c>
      <c r="L274" s="39" t="s">
        <v>84</v>
      </c>
      <c r="M274" s="39"/>
      <c r="N274" s="38">
        <v>180</v>
      </c>
      <c r="O274" s="365" t="s">
        <v>356</v>
      </c>
      <c r="P274" s="262"/>
      <c r="Q274" s="262"/>
      <c r="R274" s="262"/>
      <c r="S274" s="263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6"/>
        <v>0</v>
      </c>
      <c r="Y274" s="42">
        <f t="shared" si="7"/>
        <v>0</v>
      </c>
      <c r="Z274" s="69" t="s">
        <v>49</v>
      </c>
      <c r="AA274" s="70" t="s">
        <v>49</v>
      </c>
      <c r="AE274" s="74"/>
      <c r="BB274" s="181" t="s">
        <v>90</v>
      </c>
    </row>
    <row r="275" spans="1:54" ht="37.5" customHeight="1" x14ac:dyDescent="0.25">
      <c r="A275" s="64" t="s">
        <v>357</v>
      </c>
      <c r="B275" s="64" t="s">
        <v>358</v>
      </c>
      <c r="C275" s="37">
        <v>4301135187</v>
      </c>
      <c r="D275" s="260">
        <v>4640242180328</v>
      </c>
      <c r="E275" s="260"/>
      <c r="F275" s="63">
        <v>3.5</v>
      </c>
      <c r="G275" s="38">
        <v>1</v>
      </c>
      <c r="H275" s="63">
        <v>3.5</v>
      </c>
      <c r="I275" s="63">
        <v>3.6920000000000002</v>
      </c>
      <c r="J275" s="38">
        <v>126</v>
      </c>
      <c r="K275" s="38" t="s">
        <v>91</v>
      </c>
      <c r="L275" s="39" t="s">
        <v>84</v>
      </c>
      <c r="M275" s="39"/>
      <c r="N275" s="38">
        <v>180</v>
      </c>
      <c r="O275" s="366" t="s">
        <v>359</v>
      </c>
      <c r="P275" s="262"/>
      <c r="Q275" s="262"/>
      <c r="R275" s="262"/>
      <c r="S275" s="263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6"/>
        <v>0</v>
      </c>
      <c r="Y275" s="42">
        <f t="shared" si="7"/>
        <v>0</v>
      </c>
      <c r="Z275" s="69" t="s">
        <v>49</v>
      </c>
      <c r="AA275" s="70" t="s">
        <v>49</v>
      </c>
      <c r="AE275" s="74"/>
      <c r="BB275" s="182" t="s">
        <v>90</v>
      </c>
    </row>
    <row r="276" spans="1:54" ht="27" customHeight="1" x14ac:dyDescent="0.25">
      <c r="A276" s="64" t="s">
        <v>360</v>
      </c>
      <c r="B276" s="64" t="s">
        <v>361</v>
      </c>
      <c r="C276" s="37">
        <v>4301135186</v>
      </c>
      <c r="D276" s="260">
        <v>4640242180311</v>
      </c>
      <c r="E276" s="260"/>
      <c r="F276" s="63">
        <v>5.5</v>
      </c>
      <c r="G276" s="38">
        <v>1</v>
      </c>
      <c r="H276" s="63">
        <v>5.5</v>
      </c>
      <c r="I276" s="63">
        <v>5.7350000000000003</v>
      </c>
      <c r="J276" s="38">
        <v>84</v>
      </c>
      <c r="K276" s="38" t="s">
        <v>85</v>
      </c>
      <c r="L276" s="39" t="s">
        <v>84</v>
      </c>
      <c r="M276" s="39"/>
      <c r="N276" s="38">
        <v>180</v>
      </c>
      <c r="O276" s="367" t="s">
        <v>362</v>
      </c>
      <c r="P276" s="262"/>
      <c r="Q276" s="262"/>
      <c r="R276" s="262"/>
      <c r="S276" s="263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6"/>
        <v>0</v>
      </c>
      <c r="Y276" s="42">
        <f>IFERROR(IF(W276="","",W276*0.0155),"")</f>
        <v>0</v>
      </c>
      <c r="Z276" s="69" t="s">
        <v>49</v>
      </c>
      <c r="AA276" s="70" t="s">
        <v>49</v>
      </c>
      <c r="AE276" s="74"/>
      <c r="BB276" s="183" t="s">
        <v>90</v>
      </c>
    </row>
    <row r="277" spans="1:54" ht="27" customHeight="1" x14ac:dyDescent="0.25">
      <c r="A277" s="64" t="s">
        <v>363</v>
      </c>
      <c r="B277" s="64" t="s">
        <v>364</v>
      </c>
      <c r="C277" s="37">
        <v>4301135194</v>
      </c>
      <c r="D277" s="260">
        <v>4640242180380</v>
      </c>
      <c r="E277" s="260"/>
      <c r="F277" s="63">
        <v>1.8</v>
      </c>
      <c r="G277" s="38">
        <v>1</v>
      </c>
      <c r="H277" s="63">
        <v>1.8</v>
      </c>
      <c r="I277" s="63">
        <v>1.9119999999999999</v>
      </c>
      <c r="J277" s="38">
        <v>234</v>
      </c>
      <c r="K277" s="38" t="s">
        <v>140</v>
      </c>
      <c r="L277" s="39" t="s">
        <v>84</v>
      </c>
      <c r="M277" s="39"/>
      <c r="N277" s="38">
        <v>180</v>
      </c>
      <c r="O277" s="368" t="s">
        <v>365</v>
      </c>
      <c r="P277" s="262"/>
      <c r="Q277" s="262"/>
      <c r="R277" s="262"/>
      <c r="S277" s="263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6"/>
        <v>0</v>
      </c>
      <c r="Y277" s="42">
        <f>IFERROR(IF(W277="","",W277*0.00502),"")</f>
        <v>0</v>
      </c>
      <c r="Z277" s="69" t="s">
        <v>49</v>
      </c>
      <c r="AA277" s="70" t="s">
        <v>49</v>
      </c>
      <c r="AE277" s="74"/>
      <c r="BB277" s="184" t="s">
        <v>90</v>
      </c>
    </row>
    <row r="278" spans="1:54" ht="27" customHeight="1" x14ac:dyDescent="0.25">
      <c r="A278" s="64" t="s">
        <v>366</v>
      </c>
      <c r="B278" s="64" t="s">
        <v>367</v>
      </c>
      <c r="C278" s="37">
        <v>4301135192</v>
      </c>
      <c r="D278" s="260">
        <v>4640242180380</v>
      </c>
      <c r="E278" s="260"/>
      <c r="F278" s="63">
        <v>3.7</v>
      </c>
      <c r="G278" s="38">
        <v>1</v>
      </c>
      <c r="H278" s="63">
        <v>3.7</v>
      </c>
      <c r="I278" s="63">
        <v>3.8919999999999999</v>
      </c>
      <c r="J278" s="38">
        <v>126</v>
      </c>
      <c r="K278" s="38" t="s">
        <v>91</v>
      </c>
      <c r="L278" s="39" t="s">
        <v>84</v>
      </c>
      <c r="M278" s="39"/>
      <c r="N278" s="38">
        <v>180</v>
      </c>
      <c r="O278" s="369" t="s">
        <v>368</v>
      </c>
      <c r="P278" s="262"/>
      <c r="Q278" s="262"/>
      <c r="R278" s="262"/>
      <c r="S278" s="263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6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74"/>
      <c r="BB278" s="185" t="s">
        <v>90</v>
      </c>
    </row>
    <row r="279" spans="1:54" ht="27" customHeight="1" x14ac:dyDescent="0.25">
      <c r="A279" s="64" t="s">
        <v>369</v>
      </c>
      <c r="B279" s="64" t="s">
        <v>370</v>
      </c>
      <c r="C279" s="37">
        <v>4301135193</v>
      </c>
      <c r="D279" s="260">
        <v>4640242180403</v>
      </c>
      <c r="E279" s="260"/>
      <c r="F279" s="63">
        <v>3</v>
      </c>
      <c r="G279" s="38">
        <v>1</v>
      </c>
      <c r="H279" s="63">
        <v>3</v>
      </c>
      <c r="I279" s="63">
        <v>3.1920000000000002</v>
      </c>
      <c r="J279" s="38">
        <v>126</v>
      </c>
      <c r="K279" s="38" t="s">
        <v>91</v>
      </c>
      <c r="L279" s="39" t="s">
        <v>84</v>
      </c>
      <c r="M279" s="39"/>
      <c r="N279" s="38">
        <v>180</v>
      </c>
      <c r="O279" s="370" t="s">
        <v>371</v>
      </c>
      <c r="P279" s="262"/>
      <c r="Q279" s="262"/>
      <c r="R279" s="262"/>
      <c r="S279" s="263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6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74"/>
      <c r="BB279" s="186" t="s">
        <v>90</v>
      </c>
    </row>
    <row r="280" spans="1:54" ht="27" customHeight="1" x14ac:dyDescent="0.25">
      <c r="A280" s="64" t="s">
        <v>372</v>
      </c>
      <c r="B280" s="64" t="s">
        <v>373</v>
      </c>
      <c r="C280" s="37">
        <v>4301135304</v>
      </c>
      <c r="D280" s="260">
        <v>4640242181240</v>
      </c>
      <c r="E280" s="260"/>
      <c r="F280" s="63">
        <v>0.3</v>
      </c>
      <c r="G280" s="38">
        <v>9</v>
      </c>
      <c r="H280" s="63">
        <v>2.7</v>
      </c>
      <c r="I280" s="63">
        <v>2.8</v>
      </c>
      <c r="J280" s="38">
        <v>234</v>
      </c>
      <c r="K280" s="38" t="s">
        <v>140</v>
      </c>
      <c r="L280" s="39" t="s">
        <v>84</v>
      </c>
      <c r="M280" s="39"/>
      <c r="N280" s="38">
        <v>180</v>
      </c>
      <c r="O280" s="371" t="s">
        <v>374</v>
      </c>
      <c r="P280" s="262"/>
      <c r="Q280" s="262"/>
      <c r="R280" s="262"/>
      <c r="S280" s="263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6"/>
        <v>0</v>
      </c>
      <c r="Y280" s="42">
        <f t="shared" ref="Y280:Y286" si="8">IFERROR(IF(W280="","",W280*0.00502),"")</f>
        <v>0</v>
      </c>
      <c r="Z280" s="69" t="s">
        <v>49</v>
      </c>
      <c r="AA280" s="70" t="s">
        <v>49</v>
      </c>
      <c r="AE280" s="74"/>
      <c r="BB280" s="187" t="s">
        <v>90</v>
      </c>
    </row>
    <row r="281" spans="1:54" ht="27" customHeight="1" x14ac:dyDescent="0.25">
      <c r="A281" s="64" t="s">
        <v>375</v>
      </c>
      <c r="B281" s="64" t="s">
        <v>376</v>
      </c>
      <c r="C281" s="37">
        <v>4301135310</v>
      </c>
      <c r="D281" s="260">
        <v>4640242181318</v>
      </c>
      <c r="E281" s="260"/>
      <c r="F281" s="63">
        <v>0.3</v>
      </c>
      <c r="G281" s="38">
        <v>9</v>
      </c>
      <c r="H281" s="63">
        <v>2.7</v>
      </c>
      <c r="I281" s="63">
        <v>2.9079999999999999</v>
      </c>
      <c r="J281" s="38">
        <v>234</v>
      </c>
      <c r="K281" s="38" t="s">
        <v>140</v>
      </c>
      <c r="L281" s="39" t="s">
        <v>84</v>
      </c>
      <c r="M281" s="39"/>
      <c r="N281" s="38">
        <v>180</v>
      </c>
      <c r="O281" s="372" t="s">
        <v>377</v>
      </c>
      <c r="P281" s="262"/>
      <c r="Q281" s="262"/>
      <c r="R281" s="262"/>
      <c r="S281" s="263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6"/>
        <v>0</v>
      </c>
      <c r="Y281" s="42">
        <f t="shared" si="8"/>
        <v>0</v>
      </c>
      <c r="Z281" s="69" t="s">
        <v>49</v>
      </c>
      <c r="AA281" s="70" t="s">
        <v>49</v>
      </c>
      <c r="AE281" s="74"/>
      <c r="BB281" s="188" t="s">
        <v>90</v>
      </c>
    </row>
    <row r="282" spans="1:54" ht="27" customHeight="1" x14ac:dyDescent="0.25">
      <c r="A282" s="64" t="s">
        <v>378</v>
      </c>
      <c r="B282" s="64" t="s">
        <v>379</v>
      </c>
      <c r="C282" s="37">
        <v>4301135306</v>
      </c>
      <c r="D282" s="260">
        <v>4640242181578</v>
      </c>
      <c r="E282" s="260"/>
      <c r="F282" s="63">
        <v>0.3</v>
      </c>
      <c r="G282" s="38">
        <v>9</v>
      </c>
      <c r="H282" s="63">
        <v>2.7</v>
      </c>
      <c r="I282" s="63">
        <v>2.8450000000000002</v>
      </c>
      <c r="J282" s="38">
        <v>234</v>
      </c>
      <c r="K282" s="38" t="s">
        <v>140</v>
      </c>
      <c r="L282" s="39" t="s">
        <v>84</v>
      </c>
      <c r="M282" s="39"/>
      <c r="N282" s="38">
        <v>180</v>
      </c>
      <c r="O282" s="373" t="s">
        <v>380</v>
      </c>
      <c r="P282" s="262"/>
      <c r="Q282" s="262"/>
      <c r="R282" s="262"/>
      <c r="S282" s="263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6"/>
        <v>0</v>
      </c>
      <c r="Y282" s="42">
        <f t="shared" si="8"/>
        <v>0</v>
      </c>
      <c r="Z282" s="69" t="s">
        <v>49</v>
      </c>
      <c r="AA282" s="70" t="s">
        <v>49</v>
      </c>
      <c r="AE282" s="74"/>
      <c r="BB282" s="189" t="s">
        <v>90</v>
      </c>
    </row>
    <row r="283" spans="1:54" ht="27" customHeight="1" x14ac:dyDescent="0.25">
      <c r="A283" s="64" t="s">
        <v>381</v>
      </c>
      <c r="B283" s="64" t="s">
        <v>382</v>
      </c>
      <c r="C283" s="37">
        <v>4301135305</v>
      </c>
      <c r="D283" s="260">
        <v>4640242181394</v>
      </c>
      <c r="E283" s="260"/>
      <c r="F283" s="63">
        <v>0.3</v>
      </c>
      <c r="G283" s="38">
        <v>9</v>
      </c>
      <c r="H283" s="63">
        <v>2.7</v>
      </c>
      <c r="I283" s="63">
        <v>2.8450000000000002</v>
      </c>
      <c r="J283" s="38">
        <v>234</v>
      </c>
      <c r="K283" s="38" t="s">
        <v>140</v>
      </c>
      <c r="L283" s="39" t="s">
        <v>84</v>
      </c>
      <c r="M283" s="39"/>
      <c r="N283" s="38">
        <v>180</v>
      </c>
      <c r="O283" s="374" t="s">
        <v>383</v>
      </c>
      <c r="P283" s="262"/>
      <c r="Q283" s="262"/>
      <c r="R283" s="262"/>
      <c r="S283" s="263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6"/>
        <v>0</v>
      </c>
      <c r="Y283" s="42">
        <f t="shared" si="8"/>
        <v>0</v>
      </c>
      <c r="Z283" s="69" t="s">
        <v>49</v>
      </c>
      <c r="AA283" s="70" t="s">
        <v>49</v>
      </c>
      <c r="AE283" s="74"/>
      <c r="BB283" s="190" t="s">
        <v>90</v>
      </c>
    </row>
    <row r="284" spans="1:54" ht="27" customHeight="1" x14ac:dyDescent="0.25">
      <c r="A284" s="64" t="s">
        <v>384</v>
      </c>
      <c r="B284" s="64" t="s">
        <v>385</v>
      </c>
      <c r="C284" s="37">
        <v>4301135309</v>
      </c>
      <c r="D284" s="260">
        <v>4640242181332</v>
      </c>
      <c r="E284" s="260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140</v>
      </c>
      <c r="L284" s="39" t="s">
        <v>84</v>
      </c>
      <c r="M284" s="39"/>
      <c r="N284" s="38">
        <v>180</v>
      </c>
      <c r="O284" s="375" t="s">
        <v>386</v>
      </c>
      <c r="P284" s="262"/>
      <c r="Q284" s="262"/>
      <c r="R284" s="262"/>
      <c r="S284" s="263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6"/>
        <v>0</v>
      </c>
      <c r="Y284" s="42">
        <f t="shared" si="8"/>
        <v>0</v>
      </c>
      <c r="Z284" s="69" t="s">
        <v>49</v>
      </c>
      <c r="AA284" s="70" t="s">
        <v>49</v>
      </c>
      <c r="AE284" s="74"/>
      <c r="BB284" s="191" t="s">
        <v>90</v>
      </c>
    </row>
    <row r="285" spans="1:54" ht="27" customHeight="1" x14ac:dyDescent="0.25">
      <c r="A285" s="64" t="s">
        <v>387</v>
      </c>
      <c r="B285" s="64" t="s">
        <v>388</v>
      </c>
      <c r="C285" s="37">
        <v>4301135308</v>
      </c>
      <c r="D285" s="260">
        <v>4640242181349</v>
      </c>
      <c r="E285" s="260"/>
      <c r="F285" s="63">
        <v>0.3</v>
      </c>
      <c r="G285" s="38">
        <v>9</v>
      </c>
      <c r="H285" s="63">
        <v>2.7</v>
      </c>
      <c r="I285" s="63">
        <v>2.9079999999999999</v>
      </c>
      <c r="J285" s="38">
        <v>234</v>
      </c>
      <c r="K285" s="38" t="s">
        <v>140</v>
      </c>
      <c r="L285" s="39" t="s">
        <v>84</v>
      </c>
      <c r="M285" s="39"/>
      <c r="N285" s="38">
        <v>180</v>
      </c>
      <c r="O285" s="376" t="s">
        <v>389</v>
      </c>
      <c r="P285" s="262"/>
      <c r="Q285" s="262"/>
      <c r="R285" s="262"/>
      <c r="S285" s="263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6"/>
        <v>0</v>
      </c>
      <c r="Y285" s="42">
        <f t="shared" si="8"/>
        <v>0</v>
      </c>
      <c r="Z285" s="69" t="s">
        <v>49</v>
      </c>
      <c r="AA285" s="70" t="s">
        <v>49</v>
      </c>
      <c r="AE285" s="74"/>
      <c r="BB285" s="192" t="s">
        <v>90</v>
      </c>
    </row>
    <row r="286" spans="1:54" ht="27" customHeight="1" x14ac:dyDescent="0.25">
      <c r="A286" s="64" t="s">
        <v>390</v>
      </c>
      <c r="B286" s="64" t="s">
        <v>391</v>
      </c>
      <c r="C286" s="37">
        <v>4301135307</v>
      </c>
      <c r="D286" s="260">
        <v>4640242181370</v>
      </c>
      <c r="E286" s="260"/>
      <c r="F286" s="63">
        <v>0.3</v>
      </c>
      <c r="G286" s="38">
        <v>9</v>
      </c>
      <c r="H286" s="63">
        <v>2.7</v>
      </c>
      <c r="I286" s="63">
        <v>2.9079999999999999</v>
      </c>
      <c r="J286" s="38">
        <v>234</v>
      </c>
      <c r="K286" s="38" t="s">
        <v>140</v>
      </c>
      <c r="L286" s="39" t="s">
        <v>84</v>
      </c>
      <c r="M286" s="39"/>
      <c r="N286" s="38">
        <v>180</v>
      </c>
      <c r="O286" s="377" t="s">
        <v>392</v>
      </c>
      <c r="P286" s="262"/>
      <c r="Q286" s="262"/>
      <c r="R286" s="262"/>
      <c r="S286" s="263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6"/>
        <v>0</v>
      </c>
      <c r="Y286" s="42">
        <f t="shared" si="8"/>
        <v>0</v>
      </c>
      <c r="Z286" s="69" t="s">
        <v>49</v>
      </c>
      <c r="AA286" s="70" t="s">
        <v>49</v>
      </c>
      <c r="AE286" s="74"/>
      <c r="BB286" s="193" t="s">
        <v>90</v>
      </c>
    </row>
    <row r="287" spans="1:54" ht="27" customHeight="1" x14ac:dyDescent="0.25">
      <c r="A287" s="64" t="s">
        <v>393</v>
      </c>
      <c r="B287" s="64" t="s">
        <v>394</v>
      </c>
      <c r="C287" s="37">
        <v>4301135318</v>
      </c>
      <c r="D287" s="260">
        <v>4607111037480</v>
      </c>
      <c r="E287" s="260"/>
      <c r="F287" s="63">
        <v>1</v>
      </c>
      <c r="G287" s="38">
        <v>4</v>
      </c>
      <c r="H287" s="63">
        <v>4</v>
      </c>
      <c r="I287" s="63">
        <v>4.2724000000000002</v>
      </c>
      <c r="J287" s="38">
        <v>84</v>
      </c>
      <c r="K287" s="38" t="s">
        <v>85</v>
      </c>
      <c r="L287" s="39" t="s">
        <v>84</v>
      </c>
      <c r="M287" s="39"/>
      <c r="N287" s="38">
        <v>180</v>
      </c>
      <c r="O287" s="378" t="s">
        <v>395</v>
      </c>
      <c r="P287" s="262"/>
      <c r="Q287" s="262"/>
      <c r="R287" s="262"/>
      <c r="S287" s="263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6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74"/>
      <c r="BB287" s="194" t="s">
        <v>90</v>
      </c>
    </row>
    <row r="288" spans="1:54" ht="27" customHeight="1" x14ac:dyDescent="0.25">
      <c r="A288" s="64" t="s">
        <v>396</v>
      </c>
      <c r="B288" s="64" t="s">
        <v>397</v>
      </c>
      <c r="C288" s="37">
        <v>4301135319</v>
      </c>
      <c r="D288" s="260">
        <v>4607111037473</v>
      </c>
      <c r="E288" s="260"/>
      <c r="F288" s="63">
        <v>1</v>
      </c>
      <c r="G288" s="38">
        <v>4</v>
      </c>
      <c r="H288" s="63">
        <v>4</v>
      </c>
      <c r="I288" s="63">
        <v>4.2300000000000004</v>
      </c>
      <c r="J288" s="38">
        <v>84</v>
      </c>
      <c r="K288" s="38" t="s">
        <v>85</v>
      </c>
      <c r="L288" s="39" t="s">
        <v>84</v>
      </c>
      <c r="M288" s="39"/>
      <c r="N288" s="38">
        <v>180</v>
      </c>
      <c r="O288" s="379" t="s">
        <v>398</v>
      </c>
      <c r="P288" s="262"/>
      <c r="Q288" s="262"/>
      <c r="R288" s="262"/>
      <c r="S288" s="263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6"/>
        <v>0</v>
      </c>
      <c r="Y288" s="42">
        <f>IFERROR(IF(W288="","",W288*0.0155),"")</f>
        <v>0</v>
      </c>
      <c r="Z288" s="69" t="s">
        <v>49</v>
      </c>
      <c r="AA288" s="70" t="s">
        <v>49</v>
      </c>
      <c r="AE288" s="74"/>
      <c r="BB288" s="195" t="s">
        <v>90</v>
      </c>
    </row>
    <row r="289" spans="1:54" ht="27" customHeight="1" x14ac:dyDescent="0.25">
      <c r="A289" s="64" t="s">
        <v>399</v>
      </c>
      <c r="B289" s="64" t="s">
        <v>400</v>
      </c>
      <c r="C289" s="37">
        <v>4301135198</v>
      </c>
      <c r="D289" s="260">
        <v>4640242180663</v>
      </c>
      <c r="E289" s="260"/>
      <c r="F289" s="63">
        <v>0.9</v>
      </c>
      <c r="G289" s="38">
        <v>4</v>
      </c>
      <c r="H289" s="63">
        <v>3.6</v>
      </c>
      <c r="I289" s="63">
        <v>3.83</v>
      </c>
      <c r="J289" s="38">
        <v>84</v>
      </c>
      <c r="K289" s="38" t="s">
        <v>85</v>
      </c>
      <c r="L289" s="39" t="s">
        <v>84</v>
      </c>
      <c r="M289" s="39"/>
      <c r="N289" s="38">
        <v>180</v>
      </c>
      <c r="O289" s="380" t="s">
        <v>401</v>
      </c>
      <c r="P289" s="262"/>
      <c r="Q289" s="262"/>
      <c r="R289" s="262"/>
      <c r="S289" s="263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6"/>
        <v>0</v>
      </c>
      <c r="Y289" s="42">
        <f>IFERROR(IF(W289="","",W289*0.0155),"")</f>
        <v>0</v>
      </c>
      <c r="Z289" s="69" t="s">
        <v>49</v>
      </c>
      <c r="AA289" s="70" t="s">
        <v>49</v>
      </c>
      <c r="AE289" s="74"/>
      <c r="BB289" s="196" t="s">
        <v>90</v>
      </c>
    </row>
    <row r="290" spans="1:54" x14ac:dyDescent="0.2">
      <c r="A290" s="267"/>
      <c r="B290" s="267"/>
      <c r="C290" s="267"/>
      <c r="D290" s="267"/>
      <c r="E290" s="267"/>
      <c r="F290" s="267"/>
      <c r="G290" s="267"/>
      <c r="H290" s="267"/>
      <c r="I290" s="267"/>
      <c r="J290" s="267"/>
      <c r="K290" s="267"/>
      <c r="L290" s="267"/>
      <c r="M290" s="267"/>
      <c r="N290" s="268"/>
      <c r="O290" s="264" t="s">
        <v>43</v>
      </c>
      <c r="P290" s="265"/>
      <c r="Q290" s="265"/>
      <c r="R290" s="265"/>
      <c r="S290" s="265"/>
      <c r="T290" s="265"/>
      <c r="U290" s="266"/>
      <c r="V290" s="43" t="s">
        <v>42</v>
      </c>
      <c r="W290" s="44">
        <f>IFERROR(SUM(W270:W289),"0")</f>
        <v>0</v>
      </c>
      <c r="X290" s="44">
        <f>IFERROR(SUM(X270:X289),"0")</f>
        <v>0</v>
      </c>
      <c r="Y290" s="44">
        <f>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</v>
      </c>
      <c r="Z290" s="68"/>
      <c r="AA290" s="68"/>
    </row>
    <row r="291" spans="1:54" x14ac:dyDescent="0.2">
      <c r="A291" s="267"/>
      <c r="B291" s="267"/>
      <c r="C291" s="267"/>
      <c r="D291" s="267"/>
      <c r="E291" s="267"/>
      <c r="F291" s="267"/>
      <c r="G291" s="267"/>
      <c r="H291" s="267"/>
      <c r="I291" s="267"/>
      <c r="J291" s="267"/>
      <c r="K291" s="267"/>
      <c r="L291" s="267"/>
      <c r="M291" s="267"/>
      <c r="N291" s="268"/>
      <c r="O291" s="264" t="s">
        <v>43</v>
      </c>
      <c r="P291" s="265"/>
      <c r="Q291" s="265"/>
      <c r="R291" s="265"/>
      <c r="S291" s="265"/>
      <c r="T291" s="265"/>
      <c r="U291" s="266"/>
      <c r="V291" s="43" t="s">
        <v>0</v>
      </c>
      <c r="W291" s="44">
        <f>IFERROR(SUMPRODUCT(W270:W289*H270:H289),"0")</f>
        <v>0</v>
      </c>
      <c r="X291" s="44">
        <f>IFERROR(SUMPRODUCT(X270:X289*H270:H289),"0")</f>
        <v>0</v>
      </c>
      <c r="Y291" s="43"/>
      <c r="Z291" s="68"/>
      <c r="AA291" s="68"/>
    </row>
    <row r="292" spans="1:54" ht="15" customHeight="1" x14ac:dyDescent="0.2">
      <c r="A292" s="267"/>
      <c r="B292" s="267"/>
      <c r="C292" s="267"/>
      <c r="D292" s="267"/>
      <c r="E292" s="267"/>
      <c r="F292" s="267"/>
      <c r="G292" s="267"/>
      <c r="H292" s="267"/>
      <c r="I292" s="267"/>
      <c r="J292" s="267"/>
      <c r="K292" s="267"/>
      <c r="L292" s="267"/>
      <c r="M292" s="267"/>
      <c r="N292" s="384"/>
      <c r="O292" s="381" t="s">
        <v>36</v>
      </c>
      <c r="P292" s="382"/>
      <c r="Q292" s="382"/>
      <c r="R292" s="382"/>
      <c r="S292" s="382"/>
      <c r="T292" s="382"/>
      <c r="U292" s="383"/>
      <c r="V292" s="43" t="s">
        <v>0</v>
      </c>
      <c r="W292" s="44">
        <f>IFERROR(W24+W33+W41+W50+W60+W66+W71+W77+W87+W94+W102+W108+W113+W121+W126+W132+W137+W143+W148+W156+W161+W168+W173+W178+W183+W190+W197+W207+W215+W220+W226+W232+W238+W243+W251+W256+W261+W268+W291,"0")</f>
        <v>0</v>
      </c>
      <c r="X292" s="44">
        <f>IFERROR(X24+X33+X41+X50+X60+X66+X71+X77+X87+X94+X102+X108+X113+X121+X126+X132+X137+X143+X148+X156+X161+X168+X173+X178+X183+X190+X197+X207+X215+X220+X226+X232+X238+X243+X251+X256+X261+X268+X291,"0")</f>
        <v>0</v>
      </c>
      <c r="Y292" s="43"/>
      <c r="Z292" s="68"/>
      <c r="AA292" s="68"/>
    </row>
    <row r="293" spans="1:54" x14ac:dyDescent="0.2">
      <c r="A293" s="267"/>
      <c r="B293" s="267"/>
      <c r="C293" s="267"/>
      <c r="D293" s="267"/>
      <c r="E293" s="267"/>
      <c r="F293" s="267"/>
      <c r="G293" s="267"/>
      <c r="H293" s="267"/>
      <c r="I293" s="267"/>
      <c r="J293" s="267"/>
      <c r="K293" s="267"/>
      <c r="L293" s="267"/>
      <c r="M293" s="267"/>
      <c r="N293" s="384"/>
      <c r="O293" s="381" t="s">
        <v>37</v>
      </c>
      <c r="P293" s="382"/>
      <c r="Q293" s="382"/>
      <c r="R293" s="382"/>
      <c r="S293" s="382"/>
      <c r="T293" s="382"/>
      <c r="U293" s="383"/>
      <c r="V293" s="43" t="s">
        <v>0</v>
      </c>
      <c r="W293" s="44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151*I151,"0")+IFERROR(W152*I152,"0")+IFERROR(W153*I153,"0")+IFERROR(W154*I154,"0")+IFERROR(W158*I158,"0")+IFERROR(W159*I159,"0")+IFERROR(W165*I165,"0")+IFERROR(W166*I166,"0")+IFERROR(W171*I171,"0")+IFERROR(W176*I176,"0")+IFERROR(W181*I181,"0")+IFERROR(W187*I187,"0")+IFERROR(W188*I188,"0")+IFERROR(W193*I193,"0")+IFERROR(W194*I194,"0")+IFERROR(W195*I195,"0")+IFERROR(W200*I200,"0")+IFERROR(W201*I201,"0")+IFERROR(W202*I202,"0")+IFERROR(W203*I203,"0")+IFERROR(W204*I204,"0")+IFERROR(W205*I205,"0")+IFERROR(W210*I210,"0")+IFERROR(W211*I211,"0")+IFERROR(W212*I212,"0")+IFERROR(W213*I213,"0")+IFERROR(W218*I218,"0")+IFERROR(W223*I223,"0")+IFERROR(W224*I224,"0")+IFERROR(W230*I230,"0")+IFERROR(W236*I236,"0")+IFERROR(W241*I241,"0")+IFERROR(W247*I247,"0")+IFERROR(W248*I248,"0")+IFERROR(W249*I249,"0")+IFERROR(W254*I254,"0")+IFERROR(W258*I258,"0")+IFERROR(W259*I259,"0")+IFERROR(W263*I263,"0")+IFERROR(W264*I264,"0")+IFERROR(W265*I265,"0")+IFERROR(W266*I266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,"0")</f>
        <v>0</v>
      </c>
      <c r="X293" s="44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80*I80,"0")+IFERROR(X81*I81,"0")+IFERROR(X82*I82,"0")+IFERROR(X83*I83,"0")+IFERROR(X84*I84,"0")+IFERROR(X85*I85,"0")+IFERROR(X90*I90,"0")+IFERROR(X91*I91,"0")+IFERROR(X92*I92,"0")+IFERROR(X97*I97,"0")+IFERROR(X98*I98,"0")+IFERROR(X99*I99,"0")+IFERROR(X100*I100,"0")+IFERROR(X105*I105,"0")+IFERROR(X106*I106,"0")+IFERROR(X111*I111,"0")+IFERROR(X116*I116,"0")+IFERROR(X117*I117,"0")+IFERROR(X118*I118,"0")+IFERROR(X119*I119,"0")+IFERROR(X124*I124,"0")+IFERROR(X129*I129,"0")+IFERROR(X130*I130,"0")+IFERROR(X135*I135,"0")+IFERROR(X141*I141,"0")+IFERROR(X146*I146,"0")+IFERROR(X151*I151,"0")+IFERROR(X152*I152,"0")+IFERROR(X153*I153,"0")+IFERROR(X154*I154,"0")+IFERROR(X158*I158,"0")+IFERROR(X159*I159,"0")+IFERROR(X165*I165,"0")+IFERROR(X166*I166,"0")+IFERROR(X171*I171,"0")+IFERROR(X176*I176,"0")+IFERROR(X181*I181,"0")+IFERROR(X187*I187,"0")+IFERROR(X188*I188,"0")+IFERROR(X193*I193,"0")+IFERROR(X194*I194,"0")+IFERROR(X195*I195,"0")+IFERROR(X200*I200,"0")+IFERROR(X201*I201,"0")+IFERROR(X202*I202,"0")+IFERROR(X203*I203,"0")+IFERROR(X204*I204,"0")+IFERROR(X205*I205,"0")+IFERROR(X210*I210,"0")+IFERROR(X211*I211,"0")+IFERROR(X212*I212,"0")+IFERROR(X213*I213,"0")+IFERROR(X218*I218,"0")+IFERROR(X223*I223,"0")+IFERROR(X224*I224,"0")+IFERROR(X230*I230,"0")+IFERROR(X236*I236,"0")+IFERROR(X241*I241,"0")+IFERROR(X247*I247,"0")+IFERROR(X248*I248,"0")+IFERROR(X249*I249,"0")+IFERROR(X254*I254,"0")+IFERROR(X258*I258,"0")+IFERROR(X259*I259,"0")+IFERROR(X263*I263,"0")+IFERROR(X264*I264,"0")+IFERROR(X265*I265,"0")+IFERROR(X266*I266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,"0")</f>
        <v>0</v>
      </c>
      <c r="Y293" s="43"/>
      <c r="Z293" s="68"/>
      <c r="AA293" s="68"/>
    </row>
    <row r="294" spans="1:54" x14ac:dyDescent="0.2">
      <c r="A294" s="267"/>
      <c r="B294" s="267"/>
      <c r="C294" s="267"/>
      <c r="D294" s="267"/>
      <c r="E294" s="267"/>
      <c r="F294" s="267"/>
      <c r="G294" s="267"/>
      <c r="H294" s="267"/>
      <c r="I294" s="267"/>
      <c r="J294" s="267"/>
      <c r="K294" s="267"/>
      <c r="L294" s="267"/>
      <c r="M294" s="267"/>
      <c r="N294" s="384"/>
      <c r="O294" s="381" t="s">
        <v>38</v>
      </c>
      <c r="P294" s="382"/>
      <c r="Q294" s="382"/>
      <c r="R294" s="382"/>
      <c r="S294" s="382"/>
      <c r="T294" s="382"/>
      <c r="U294" s="383"/>
      <c r="V294" s="43" t="s">
        <v>23</v>
      </c>
      <c r="W294" s="45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151/J151,"0")+IFERROR(W152/J152,"0")+IFERROR(W153/J153,"0")+IFERROR(W154/J154,"0")+IFERROR(W158/J158,"0")+IFERROR(W159/J159,"0")+IFERROR(W165/J165,"0")+IFERROR(W166/J166,"0")+IFERROR(W171/J171,"0")+IFERROR(W176/J176,"0")+IFERROR(W181/J181,"0")+IFERROR(W187/J187,"0")+IFERROR(W188/J188,"0")+IFERROR(W193/J193,"0")+IFERROR(W194/J194,"0")+IFERROR(W195/J195,"0")+IFERROR(W200/J200,"0")+IFERROR(W201/J201,"0")+IFERROR(W202/J202,"0")+IFERROR(W203/J203,"0")+IFERROR(W204/J204,"0")+IFERROR(W205/J205,"0")+IFERROR(W210/J210,"0")+IFERROR(W211/J211,"0")+IFERROR(W212/J212,"0")+IFERROR(W213/J213,"0")+IFERROR(W218/J218,"0")+IFERROR(W223/J223,"0")+IFERROR(W224/J224,"0")+IFERROR(W230/J230,"0")+IFERROR(W236/J236,"0")+IFERROR(W241/J241,"0")+IFERROR(W247/J247,"0")+IFERROR(W248/J248,"0")+IFERROR(W249/J249,"0")+IFERROR(W254/J254,"0")+IFERROR(W258/J258,"0")+IFERROR(W259/J259,"0")+IFERROR(W263/J263,"0")+IFERROR(W264/J264,"0")+IFERROR(W265/J265,"0")+IFERROR(W266/J266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,0)</f>
        <v>0</v>
      </c>
      <c r="X294" s="45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80/J80,"0")+IFERROR(X81/J81,"0")+IFERROR(X82/J82,"0")+IFERROR(X83/J83,"0")+IFERROR(X84/J84,"0")+IFERROR(X85/J85,"0")+IFERROR(X90/J90,"0")+IFERROR(X91/J91,"0")+IFERROR(X92/J92,"0")+IFERROR(X97/J97,"0")+IFERROR(X98/J98,"0")+IFERROR(X99/J99,"0")+IFERROR(X100/J100,"0")+IFERROR(X105/J105,"0")+IFERROR(X106/J106,"0")+IFERROR(X111/J111,"0")+IFERROR(X116/J116,"0")+IFERROR(X117/J117,"0")+IFERROR(X118/J118,"0")+IFERROR(X119/J119,"0")+IFERROR(X124/J124,"0")+IFERROR(X129/J129,"0")+IFERROR(X130/J130,"0")+IFERROR(X135/J135,"0")+IFERROR(X141/J141,"0")+IFERROR(X146/J146,"0")+IFERROR(X151/J151,"0")+IFERROR(X152/J152,"0")+IFERROR(X153/J153,"0")+IFERROR(X154/J154,"0")+IFERROR(X158/J158,"0")+IFERROR(X159/J159,"0")+IFERROR(X165/J165,"0")+IFERROR(X166/J166,"0")+IFERROR(X171/J171,"0")+IFERROR(X176/J176,"0")+IFERROR(X181/J181,"0")+IFERROR(X187/J187,"0")+IFERROR(X188/J188,"0")+IFERROR(X193/J193,"0")+IFERROR(X194/J194,"0")+IFERROR(X195/J195,"0")+IFERROR(X200/J200,"0")+IFERROR(X201/J201,"0")+IFERROR(X202/J202,"0")+IFERROR(X203/J203,"0")+IFERROR(X204/J204,"0")+IFERROR(X205/J205,"0")+IFERROR(X210/J210,"0")+IFERROR(X211/J211,"0")+IFERROR(X212/J212,"0")+IFERROR(X213/J213,"0")+IFERROR(X218/J218,"0")+IFERROR(X223/J223,"0")+IFERROR(X224/J224,"0")+IFERROR(X230/J230,"0")+IFERROR(X236/J236,"0")+IFERROR(X241/J241,"0")+IFERROR(X247/J247,"0")+IFERROR(X248/J248,"0")+IFERROR(X249/J249,"0")+IFERROR(X254/J254,"0")+IFERROR(X258/J258,"0")+IFERROR(X259/J259,"0")+IFERROR(X263/J263,"0")+IFERROR(X264/J264,"0")+IFERROR(X265/J265,"0")+IFERROR(X266/J266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,0)</f>
        <v>0</v>
      </c>
      <c r="Y294" s="43"/>
      <c r="Z294" s="68"/>
      <c r="AA294" s="68"/>
    </row>
    <row r="295" spans="1:54" x14ac:dyDescent="0.2">
      <c r="A295" s="267"/>
      <c r="B295" s="267"/>
      <c r="C295" s="267"/>
      <c r="D295" s="267"/>
      <c r="E295" s="267"/>
      <c r="F295" s="267"/>
      <c r="G295" s="267"/>
      <c r="H295" s="267"/>
      <c r="I295" s="267"/>
      <c r="J295" s="267"/>
      <c r="K295" s="267"/>
      <c r="L295" s="267"/>
      <c r="M295" s="267"/>
      <c r="N295" s="384"/>
      <c r="O295" s="381" t="s">
        <v>39</v>
      </c>
      <c r="P295" s="382"/>
      <c r="Q295" s="382"/>
      <c r="R295" s="382"/>
      <c r="S295" s="382"/>
      <c r="T295" s="382"/>
      <c r="U295" s="383"/>
      <c r="V295" s="43" t="s">
        <v>0</v>
      </c>
      <c r="W295" s="44">
        <f>GrossWeightTotal+PalletQtyTotal*25</f>
        <v>0</v>
      </c>
      <c r="X295" s="44">
        <f>GrossWeightTotalR+PalletQtyTotalR*25</f>
        <v>0</v>
      </c>
      <c r="Y295" s="43"/>
      <c r="Z295" s="68"/>
      <c r="AA295" s="68"/>
    </row>
    <row r="296" spans="1:54" x14ac:dyDescent="0.2">
      <c r="A296" s="267"/>
      <c r="B296" s="267"/>
      <c r="C296" s="267"/>
      <c r="D296" s="267"/>
      <c r="E296" s="267"/>
      <c r="F296" s="267"/>
      <c r="G296" s="267"/>
      <c r="H296" s="267"/>
      <c r="I296" s="267"/>
      <c r="J296" s="267"/>
      <c r="K296" s="267"/>
      <c r="L296" s="267"/>
      <c r="M296" s="267"/>
      <c r="N296" s="384"/>
      <c r="O296" s="381" t="s">
        <v>40</v>
      </c>
      <c r="P296" s="382"/>
      <c r="Q296" s="382"/>
      <c r="R296" s="382"/>
      <c r="S296" s="382"/>
      <c r="T296" s="382"/>
      <c r="U296" s="383"/>
      <c r="V296" s="43" t="s">
        <v>23</v>
      </c>
      <c r="W296" s="44">
        <f>IFERROR(W23+W32+W40+W49+W59+W65+W70+W76+W86+W93+W101+W107+W112+W120+W125+W131+W136+W142+W147+W155+W160+W167+W172+W177+W182+W189+W196+W206+W214+W219+W225+W231+W237+W242+W250+W255+W260+W267+W290,"0")</f>
        <v>0</v>
      </c>
      <c r="X296" s="44">
        <f>IFERROR(X23+X32+X40+X49+X59+X65+X70+X76+X86+X93+X101+X107+X112+X120+X125+X131+X136+X142+X147+X155+X160+X167+X172+X177+X182+X189+X196+X206+X214+X219+X225+X231+X237+X242+X250+X255+X260+X267+X290,"0")</f>
        <v>0</v>
      </c>
      <c r="Y296" s="43"/>
      <c r="Z296" s="68"/>
      <c r="AA296" s="68"/>
    </row>
    <row r="297" spans="1:54" ht="14.25" x14ac:dyDescent="0.2">
      <c r="A297" s="267"/>
      <c r="B297" s="267"/>
      <c r="C297" s="267"/>
      <c r="D297" s="267"/>
      <c r="E297" s="267"/>
      <c r="F297" s="267"/>
      <c r="G297" s="267"/>
      <c r="H297" s="267"/>
      <c r="I297" s="267"/>
      <c r="J297" s="267"/>
      <c r="K297" s="267"/>
      <c r="L297" s="267"/>
      <c r="M297" s="267"/>
      <c r="N297" s="384"/>
      <c r="O297" s="381" t="s">
        <v>41</v>
      </c>
      <c r="P297" s="382"/>
      <c r="Q297" s="382"/>
      <c r="R297" s="382"/>
      <c r="S297" s="382"/>
      <c r="T297" s="382"/>
      <c r="U297" s="383"/>
      <c r="V297" s="46" t="s">
        <v>55</v>
      </c>
      <c r="W297" s="43"/>
      <c r="X297" s="43"/>
      <c r="Y297" s="43">
        <f>IFERROR(Y23+Y32+Y40+Y49+Y59+Y65+Y70+Y76+Y86+Y93+Y101+Y107+Y112+Y120+Y125+Y131+Y136+Y142+Y147+Y155+Y160+Y167+Y172+Y177+Y182+Y189+Y196+Y206+Y214+Y219+Y225+Y231+Y237+Y242+Y250+Y255+Y260+Y267+Y290,"0")</f>
        <v>0</v>
      </c>
      <c r="Z297" s="68"/>
      <c r="AA297" s="68"/>
    </row>
    <row r="298" spans="1:54" ht="13.5" thickBot="1" x14ac:dyDescent="0.25"/>
    <row r="299" spans="1:54" ht="27" thickTop="1" thickBot="1" x14ac:dyDescent="0.25">
      <c r="A299" s="47" t="s">
        <v>9</v>
      </c>
      <c r="B299" s="83" t="s">
        <v>80</v>
      </c>
      <c r="C299" s="385" t="s">
        <v>48</v>
      </c>
      <c r="D299" s="385" t="s">
        <v>48</v>
      </c>
      <c r="E299" s="385" t="s">
        <v>48</v>
      </c>
      <c r="F299" s="385" t="s">
        <v>48</v>
      </c>
      <c r="G299" s="385" t="s">
        <v>48</v>
      </c>
      <c r="H299" s="385" t="s">
        <v>48</v>
      </c>
      <c r="I299" s="385" t="s">
        <v>48</v>
      </c>
      <c r="J299" s="385" t="s">
        <v>48</v>
      </c>
      <c r="K299" s="385" t="s">
        <v>48</v>
      </c>
      <c r="L299" s="385" t="s">
        <v>48</v>
      </c>
      <c r="M299" s="386"/>
      <c r="N299" s="385" t="s">
        <v>48</v>
      </c>
      <c r="O299" s="385" t="s">
        <v>48</v>
      </c>
      <c r="P299" s="385" t="s">
        <v>48</v>
      </c>
      <c r="Q299" s="385" t="s">
        <v>48</v>
      </c>
      <c r="R299" s="385" t="s">
        <v>48</v>
      </c>
      <c r="S299" s="385" t="s">
        <v>48</v>
      </c>
      <c r="T299" s="385" t="s">
        <v>214</v>
      </c>
      <c r="U299" s="385" t="s">
        <v>214</v>
      </c>
      <c r="V299" s="385" t="s">
        <v>214</v>
      </c>
      <c r="W299" s="385" t="s">
        <v>239</v>
      </c>
      <c r="X299" s="385" t="s">
        <v>239</v>
      </c>
      <c r="Y299" s="385" t="s">
        <v>239</v>
      </c>
      <c r="Z299" s="385" t="s">
        <v>239</v>
      </c>
      <c r="AA299" s="385" t="s">
        <v>258</v>
      </c>
      <c r="AB299" s="385" t="s">
        <v>258</v>
      </c>
      <c r="AC299" s="385" t="s">
        <v>258</v>
      </c>
      <c r="AD299" s="385" t="s">
        <v>258</v>
      </c>
      <c r="AE299" s="385" t="s">
        <v>258</v>
      </c>
      <c r="AF299" s="385" t="s">
        <v>258</v>
      </c>
      <c r="AG299" s="83" t="s">
        <v>301</v>
      </c>
      <c r="AH299" s="385" t="s">
        <v>305</v>
      </c>
      <c r="AI299" s="385" t="s">
        <v>305</v>
      </c>
      <c r="AJ299" s="385" t="s">
        <v>312</v>
      </c>
      <c r="AK299" s="385" t="s">
        <v>312</v>
      </c>
    </row>
    <row r="300" spans="1:54" ht="14.25" customHeight="1" thickTop="1" x14ac:dyDescent="0.2">
      <c r="A300" s="387" t="s">
        <v>10</v>
      </c>
      <c r="B300" s="385" t="s">
        <v>80</v>
      </c>
      <c r="C300" s="385" t="s">
        <v>86</v>
      </c>
      <c r="D300" s="385" t="s">
        <v>98</v>
      </c>
      <c r="E300" s="385" t="s">
        <v>108</v>
      </c>
      <c r="F300" s="385" t="s">
        <v>124</v>
      </c>
      <c r="G300" s="385" t="s">
        <v>137</v>
      </c>
      <c r="H300" s="385" t="s">
        <v>143</v>
      </c>
      <c r="I300" s="385" t="s">
        <v>147</v>
      </c>
      <c r="J300" s="385" t="s">
        <v>153</v>
      </c>
      <c r="K300" s="385" t="s">
        <v>166</v>
      </c>
      <c r="L300" s="385" t="s">
        <v>173</v>
      </c>
      <c r="M300" s="1"/>
      <c r="N300" s="385" t="s">
        <v>182</v>
      </c>
      <c r="O300" s="385" t="s">
        <v>187</v>
      </c>
      <c r="P300" s="385" t="s">
        <v>190</v>
      </c>
      <c r="Q300" s="385" t="s">
        <v>200</v>
      </c>
      <c r="R300" s="385" t="s">
        <v>203</v>
      </c>
      <c r="S300" s="385" t="s">
        <v>211</v>
      </c>
      <c r="T300" s="385" t="s">
        <v>215</v>
      </c>
      <c r="U300" s="385" t="s">
        <v>219</v>
      </c>
      <c r="V300" s="385" t="s">
        <v>222</v>
      </c>
      <c r="W300" s="385" t="s">
        <v>240</v>
      </c>
      <c r="X300" s="385" t="s">
        <v>247</v>
      </c>
      <c r="Y300" s="385" t="s">
        <v>239</v>
      </c>
      <c r="Z300" s="385" t="s">
        <v>255</v>
      </c>
      <c r="AA300" s="385" t="s">
        <v>259</v>
      </c>
      <c r="AB300" s="385" t="s">
        <v>264</v>
      </c>
      <c r="AC300" s="385" t="s">
        <v>271</v>
      </c>
      <c r="AD300" s="385" t="s">
        <v>284</v>
      </c>
      <c r="AE300" s="385" t="s">
        <v>293</v>
      </c>
      <c r="AF300" s="385" t="s">
        <v>296</v>
      </c>
      <c r="AG300" s="385" t="s">
        <v>302</v>
      </c>
      <c r="AH300" s="385" t="s">
        <v>306</v>
      </c>
      <c r="AI300" s="385" t="s">
        <v>309</v>
      </c>
      <c r="AJ300" s="385" t="s">
        <v>313</v>
      </c>
      <c r="AK300" s="385" t="s">
        <v>323</v>
      </c>
    </row>
    <row r="301" spans="1:54" ht="13.5" thickBot="1" x14ac:dyDescent="0.25">
      <c r="A301" s="388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1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85"/>
      <c r="AA301" s="385"/>
      <c r="AB301" s="385"/>
      <c r="AC301" s="385"/>
      <c r="AD301" s="385"/>
      <c r="AE301" s="385"/>
      <c r="AF301" s="385"/>
      <c r="AG301" s="385"/>
      <c r="AH301" s="385"/>
      <c r="AI301" s="385"/>
      <c r="AJ301" s="385"/>
      <c r="AK301" s="385"/>
    </row>
    <row r="302" spans="1:54" ht="18" thickTop="1" thickBot="1" x14ac:dyDescent="0.25">
      <c r="A302" s="47" t="s">
        <v>13</v>
      </c>
      <c r="B302" s="53">
        <f>IFERROR(W22*H22,"0")</f>
        <v>0</v>
      </c>
      <c r="C302" s="53">
        <f>IFERROR(W28*H28,"0")+IFERROR(W29*H29,"0")+IFERROR(W30*H30,"0")+IFERROR(W31*H31,"0")</f>
        <v>0</v>
      </c>
      <c r="D302" s="53">
        <f>IFERROR(W36*H36,"0")+IFERROR(W37*H37,"0")+IFERROR(W38*H38,"0")+IFERROR(W39*H39,"0")</f>
        <v>0</v>
      </c>
      <c r="E302" s="53">
        <f>IFERROR(W44*H44,"0")+IFERROR(W45*H45,"0")+IFERROR(W46*H46,"0")+IFERROR(W47*H47,"0")+IFERROR(W48*H48,"0")</f>
        <v>0</v>
      </c>
      <c r="F302" s="53">
        <f>IFERROR(W53*H53,"0")+IFERROR(W54*H54,"0")+IFERROR(W55*H55,"0")+IFERROR(W56*H56,"0")+IFERROR(W57*H57,"0")+IFERROR(W58*H58,"0")</f>
        <v>0</v>
      </c>
      <c r="G302" s="53">
        <f>IFERROR(W63*H63,"0")+IFERROR(W64*H64,"0")</f>
        <v>0</v>
      </c>
      <c r="H302" s="53">
        <f>IFERROR(W69*H69,"0")</f>
        <v>0</v>
      </c>
      <c r="I302" s="53">
        <f>IFERROR(W74*H74,"0")+IFERROR(W75*H75,"0")</f>
        <v>0</v>
      </c>
      <c r="J302" s="53">
        <f>IFERROR(W80*H80,"0")+IFERROR(W81*H81,"0")+IFERROR(W82*H82,"0")+IFERROR(W83*H83,"0")+IFERROR(W84*H84,"0")+IFERROR(W85*H85,"0")</f>
        <v>0</v>
      </c>
      <c r="K302" s="53">
        <f>IFERROR(W90*H90,"0")+IFERROR(W91*H91,"0")+IFERROR(W92*H92,"0")</f>
        <v>0</v>
      </c>
      <c r="L302" s="53">
        <f>IFERROR(W97*H97,"0")+IFERROR(W98*H98,"0")+IFERROR(W99*H99,"0")+IFERROR(W100*H100,"0")</f>
        <v>0</v>
      </c>
      <c r="M302" s="1"/>
      <c r="N302" s="53">
        <f>IFERROR(W105*H105,"0")+IFERROR(W106*H106,"0")</f>
        <v>0</v>
      </c>
      <c r="O302" s="53">
        <f>IFERROR(W111*H111,"0")</f>
        <v>0</v>
      </c>
      <c r="P302" s="53">
        <f>IFERROR(W116*H116,"0")+IFERROR(W117*H117,"0")+IFERROR(W118*H118,"0")+IFERROR(W119*H119,"0")</f>
        <v>0</v>
      </c>
      <c r="Q302" s="53">
        <f>IFERROR(W124*H124,"0")</f>
        <v>0</v>
      </c>
      <c r="R302" s="53">
        <f>IFERROR(W129*H129,"0")+IFERROR(W130*H130,"0")</f>
        <v>0</v>
      </c>
      <c r="S302" s="53">
        <f>IFERROR(W135*H135,"0")</f>
        <v>0</v>
      </c>
      <c r="T302" s="53">
        <f>IFERROR(W141*H141,"0")</f>
        <v>0</v>
      </c>
      <c r="U302" s="53">
        <f>IFERROR(W146*H146,"0")</f>
        <v>0</v>
      </c>
      <c r="V302" s="53">
        <f>IFERROR(W151*H151,"0")+IFERROR(W152*H152,"0")+IFERROR(W153*H153,"0")+IFERROR(W154*H154,"0")+IFERROR(W158*H158,"0")+IFERROR(W159*H159,"0")</f>
        <v>0</v>
      </c>
      <c r="W302" s="53">
        <f>IFERROR(W165*H165,"0")+IFERROR(W166*H166,"0")</f>
        <v>0</v>
      </c>
      <c r="X302" s="53">
        <f>IFERROR(W171*H171,"0")</f>
        <v>0</v>
      </c>
      <c r="Y302" s="53">
        <f>IFERROR(W176*H176,"0")</f>
        <v>0</v>
      </c>
      <c r="Z302" s="53">
        <f>IFERROR(W181*H181,"0")</f>
        <v>0</v>
      </c>
      <c r="AA302" s="53">
        <f>IFERROR(W187*H187,"0")+IFERROR(W188*H188,"0")</f>
        <v>0</v>
      </c>
      <c r="AB302" s="53">
        <f>IFERROR(W193*H193,"0")+IFERROR(W194*H194,"0")+IFERROR(W195*H195,"0")</f>
        <v>0</v>
      </c>
      <c r="AC302" s="53">
        <f>IFERROR(W200*H200,"0")+IFERROR(W201*H201,"0")+IFERROR(W202*H202,"0")+IFERROR(W203*H203,"0")+IFERROR(W204*H204,"0")+IFERROR(W205*H205,"0")</f>
        <v>0</v>
      </c>
      <c r="AD302" s="53">
        <f>IFERROR(W210*H210,"0")+IFERROR(W211*H211,"0")+IFERROR(W212*H212,"0")+IFERROR(W213*H213,"0")</f>
        <v>0</v>
      </c>
      <c r="AE302" s="53">
        <f>IFERROR(W218*H218,"0")</f>
        <v>0</v>
      </c>
      <c r="AF302" s="53">
        <f>IFERROR(W223*H223,"0")+IFERROR(W224*H224,"0")</f>
        <v>0</v>
      </c>
      <c r="AG302" s="53">
        <f>IFERROR(W230*H230,"0")</f>
        <v>0</v>
      </c>
      <c r="AH302" s="53">
        <f>IFERROR(W236*H236,"0")</f>
        <v>0</v>
      </c>
      <c r="AI302" s="53">
        <f>IFERROR(W241*H241,"0")</f>
        <v>0</v>
      </c>
      <c r="AJ302" s="53">
        <f>IFERROR(W247*H247,"0")+IFERROR(W248*H248,"0")+IFERROR(W249*H249,"0")</f>
        <v>0</v>
      </c>
      <c r="AK302" s="53">
        <f>IFERROR(W254*H254,"0")+IFERROR(W258*H258,"0")+IFERROR(W259*H259,"0")+IFERROR(W263*H263,"0")+IFERROR(W264*H264,"0")+IFERROR(W265*H265,"0")+IFERROR(W266*H266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0</v>
      </c>
    </row>
    <row r="303" spans="1:54" ht="13.5" thickTop="1" x14ac:dyDescent="0.2">
      <c r="C303" s="1"/>
    </row>
    <row r="304" spans="1:54" ht="19.5" customHeight="1" x14ac:dyDescent="0.2">
      <c r="A304" s="71" t="s">
        <v>65</v>
      </c>
      <c r="B304" s="71" t="s">
        <v>66</v>
      </c>
      <c r="C304" s="71" t="s">
        <v>68</v>
      </c>
    </row>
    <row r="305" spans="1:3" x14ac:dyDescent="0.2">
      <c r="A305" s="72">
        <f>SUMPRODUCT(--(BB:BB="ЗПФ"),--(V:V="кор"),H:H,X:X)+SUMPRODUCT(--(BB:BB="ЗПФ"),--(V:V="кг"),X:X)</f>
        <v>0</v>
      </c>
      <c r="B305" s="73">
        <f>SUMPRODUCT(--(BB:BB="ПГП"),--(V:V="кор"),H:H,X:X)+SUMPRODUCT(--(BB:BB="ПГП"),--(V:V="кг"),X:X)</f>
        <v>0</v>
      </c>
      <c r="C305" s="73">
        <f>SUMPRODUCT(--(BB:BB="КИЗ"),--(V:V="кор"),H:H,X:X)+SUMPRODUCT(--(BB:BB="КИЗ"),--(V:V="кг"),X:X)</f>
        <v>0</v>
      </c>
    </row>
  </sheetData>
  <sheetProtection algorithmName="SHA-512" hashValue="nZgmWcGI+roAkBx998Xxyvhlbe6TuI4F/XbM/Hhk9u3XluiONZUjijR2lcVNxEYk4cZg9Z9SjD13sKOPpVyeJw==" saltValue="MPZeDt5p6Q7nvH0DP7dne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40">
    <mergeCell ref="AE300:AE301"/>
    <mergeCell ref="AF300:AF301"/>
    <mergeCell ref="AG300:AG301"/>
    <mergeCell ref="AH300:AH301"/>
    <mergeCell ref="AI300:AI301"/>
    <mergeCell ref="AJ300:AJ301"/>
    <mergeCell ref="AK300:AK301"/>
    <mergeCell ref="V300:V301"/>
    <mergeCell ref="W300:W301"/>
    <mergeCell ref="X300:X301"/>
    <mergeCell ref="Y300:Y301"/>
    <mergeCell ref="Z300:Z301"/>
    <mergeCell ref="AA300:AA301"/>
    <mergeCell ref="AB300:AB301"/>
    <mergeCell ref="AC300:AC301"/>
    <mergeCell ref="AD300:AD301"/>
    <mergeCell ref="W299:Z299"/>
    <mergeCell ref="AA299:AF299"/>
    <mergeCell ref="AH299:AI299"/>
    <mergeCell ref="AJ299:AK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N300:N301"/>
    <mergeCell ref="O300:O301"/>
    <mergeCell ref="P300:P301"/>
    <mergeCell ref="Q300:Q301"/>
    <mergeCell ref="R300:R301"/>
    <mergeCell ref="S300:S301"/>
    <mergeCell ref="T300:T301"/>
    <mergeCell ref="U300:U301"/>
    <mergeCell ref="O292:U292"/>
    <mergeCell ref="A292:N297"/>
    <mergeCell ref="O293:U293"/>
    <mergeCell ref="O294:U294"/>
    <mergeCell ref="O295:U295"/>
    <mergeCell ref="O296:U296"/>
    <mergeCell ref="O297:U297"/>
    <mergeCell ref="C299:S299"/>
    <mergeCell ref="T299:V299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65:E265"/>
    <mergeCell ref="O265:S265"/>
    <mergeCell ref="D266:E266"/>
    <mergeCell ref="O266:S266"/>
    <mergeCell ref="O267:U267"/>
    <mergeCell ref="A267:N268"/>
    <mergeCell ref="O268:U268"/>
    <mergeCell ref="A269:Y269"/>
    <mergeCell ref="D270:E270"/>
    <mergeCell ref="O270:S270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A252:Y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A246:Y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39:Y239"/>
    <mergeCell ref="A240:Y240"/>
    <mergeCell ref="D241:E241"/>
    <mergeCell ref="O241:S241"/>
    <mergeCell ref="O242:U242"/>
    <mergeCell ref="A242:N243"/>
    <mergeCell ref="O243:U243"/>
    <mergeCell ref="A244:Y244"/>
    <mergeCell ref="A245:Y245"/>
    <mergeCell ref="O231:U231"/>
    <mergeCell ref="A231:N232"/>
    <mergeCell ref="O232:U232"/>
    <mergeCell ref="A233:Y233"/>
    <mergeCell ref="A234:Y234"/>
    <mergeCell ref="A235:Y235"/>
    <mergeCell ref="D236:E236"/>
    <mergeCell ref="O236:S236"/>
    <mergeCell ref="O237:U237"/>
    <mergeCell ref="A237:N238"/>
    <mergeCell ref="O238:U238"/>
    <mergeCell ref="D224:E224"/>
    <mergeCell ref="O224:S224"/>
    <mergeCell ref="O225:U225"/>
    <mergeCell ref="A225:N226"/>
    <mergeCell ref="O226:U226"/>
    <mergeCell ref="A227:Y227"/>
    <mergeCell ref="A228:Y228"/>
    <mergeCell ref="A229:Y229"/>
    <mergeCell ref="D230:E230"/>
    <mergeCell ref="O230:S230"/>
    <mergeCell ref="D218:E218"/>
    <mergeCell ref="O218:S218"/>
    <mergeCell ref="O219:U219"/>
    <mergeCell ref="A219:N220"/>
    <mergeCell ref="O220:U220"/>
    <mergeCell ref="A221:Y221"/>
    <mergeCell ref="A222:Y222"/>
    <mergeCell ref="D223:E223"/>
    <mergeCell ref="O223:S223"/>
    <mergeCell ref="D212:E212"/>
    <mergeCell ref="O212:S212"/>
    <mergeCell ref="D213:E213"/>
    <mergeCell ref="O213:S213"/>
    <mergeCell ref="O214:U214"/>
    <mergeCell ref="A214:N215"/>
    <mergeCell ref="O215:U215"/>
    <mergeCell ref="A216:Y216"/>
    <mergeCell ref="A217:Y217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195:E195"/>
    <mergeCell ref="O195:S195"/>
    <mergeCell ref="O196:U196"/>
    <mergeCell ref="A196:N197"/>
    <mergeCell ref="O197:U197"/>
    <mergeCell ref="A198:Y198"/>
    <mergeCell ref="A199:Y199"/>
    <mergeCell ref="D200:E200"/>
    <mergeCell ref="O200:S200"/>
    <mergeCell ref="O189:U189"/>
    <mergeCell ref="A189:N190"/>
    <mergeCell ref="O190:U190"/>
    <mergeCell ref="A191:Y191"/>
    <mergeCell ref="A192:Y192"/>
    <mergeCell ref="D193:E193"/>
    <mergeCell ref="O193:S193"/>
    <mergeCell ref="D194:E194"/>
    <mergeCell ref="O194:S194"/>
    <mergeCell ref="O182:U182"/>
    <mergeCell ref="A182:N183"/>
    <mergeCell ref="O183:U183"/>
    <mergeCell ref="A184:Y184"/>
    <mergeCell ref="A185:Y185"/>
    <mergeCell ref="A186:Y186"/>
    <mergeCell ref="D187:E187"/>
    <mergeCell ref="O187:S187"/>
    <mergeCell ref="D188:E188"/>
    <mergeCell ref="O188:S188"/>
    <mergeCell ref="D176:E176"/>
    <mergeCell ref="O176:S176"/>
    <mergeCell ref="O177:U177"/>
    <mergeCell ref="A177:N178"/>
    <mergeCell ref="O178:U178"/>
    <mergeCell ref="A179:Y179"/>
    <mergeCell ref="A180:Y180"/>
    <mergeCell ref="D181:E181"/>
    <mergeCell ref="O181:S181"/>
    <mergeCell ref="A169:Y169"/>
    <mergeCell ref="A170:Y170"/>
    <mergeCell ref="D171:E171"/>
    <mergeCell ref="O171:S171"/>
    <mergeCell ref="O172:U172"/>
    <mergeCell ref="A172:N173"/>
    <mergeCell ref="O173:U173"/>
    <mergeCell ref="A174:Y174"/>
    <mergeCell ref="A175:Y175"/>
    <mergeCell ref="A162:Y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O155:U155"/>
    <mergeCell ref="A155:N156"/>
    <mergeCell ref="O156:U156"/>
    <mergeCell ref="A157:Y157"/>
    <mergeCell ref="D158:E158"/>
    <mergeCell ref="O158:S158"/>
    <mergeCell ref="D159:E159"/>
    <mergeCell ref="O159:S159"/>
    <mergeCell ref="O160:U160"/>
    <mergeCell ref="A160:N161"/>
    <mergeCell ref="O161:U161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O142:U142"/>
    <mergeCell ref="A142:N143"/>
    <mergeCell ref="O143:U143"/>
    <mergeCell ref="A144:Y144"/>
    <mergeCell ref="A145:Y145"/>
    <mergeCell ref="D146:E146"/>
    <mergeCell ref="O146:S146"/>
    <mergeCell ref="O147:U147"/>
    <mergeCell ref="A147:N148"/>
    <mergeCell ref="O148:U148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A122:Y122"/>
    <mergeCell ref="A123:Y123"/>
    <mergeCell ref="D124:E124"/>
    <mergeCell ref="O124:S124"/>
    <mergeCell ref="O125:U125"/>
    <mergeCell ref="A125:N126"/>
    <mergeCell ref="O126:U126"/>
    <mergeCell ref="A127:Y127"/>
    <mergeCell ref="A128:Y128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09:Y109"/>
    <mergeCell ref="A110:Y110"/>
    <mergeCell ref="D111:E111"/>
    <mergeCell ref="O111:S111"/>
    <mergeCell ref="O112:U112"/>
    <mergeCell ref="A112:N113"/>
    <mergeCell ref="O113:U113"/>
    <mergeCell ref="A114:Y114"/>
    <mergeCell ref="A115:Y115"/>
    <mergeCell ref="A103:Y103"/>
    <mergeCell ref="A104:Y104"/>
    <mergeCell ref="D105:E105"/>
    <mergeCell ref="O105:S105"/>
    <mergeCell ref="D106:E106"/>
    <mergeCell ref="O106:S106"/>
    <mergeCell ref="O107:U107"/>
    <mergeCell ref="A107:N108"/>
    <mergeCell ref="O108:U108"/>
    <mergeCell ref="D97:E97"/>
    <mergeCell ref="O97:S97"/>
    <mergeCell ref="D98:E98"/>
    <mergeCell ref="O98:S98"/>
    <mergeCell ref="D99:E99"/>
    <mergeCell ref="O99:S99"/>
    <mergeCell ref="D100:E100"/>
    <mergeCell ref="O100:S100"/>
    <mergeCell ref="O101:U101"/>
    <mergeCell ref="A101:N102"/>
    <mergeCell ref="O102:U102"/>
    <mergeCell ref="D91:E91"/>
    <mergeCell ref="O91:S91"/>
    <mergeCell ref="D92:E92"/>
    <mergeCell ref="O92:S92"/>
    <mergeCell ref="O93:U93"/>
    <mergeCell ref="A93:N94"/>
    <mergeCell ref="O94:U94"/>
    <mergeCell ref="A95:Y95"/>
    <mergeCell ref="A96:Y96"/>
    <mergeCell ref="D85:E85"/>
    <mergeCell ref="O85:S85"/>
    <mergeCell ref="O86:U86"/>
    <mergeCell ref="A86:N87"/>
    <mergeCell ref="O87:U87"/>
    <mergeCell ref="A88:Y88"/>
    <mergeCell ref="A89:Y89"/>
    <mergeCell ref="D90:E90"/>
    <mergeCell ref="O90:S90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74:E74"/>
    <mergeCell ref="O74:S74"/>
    <mergeCell ref="D75:E75"/>
    <mergeCell ref="O75:S75"/>
    <mergeCell ref="O76:U76"/>
    <mergeCell ref="A76:N77"/>
    <mergeCell ref="O77:U77"/>
    <mergeCell ref="A78:Y78"/>
    <mergeCell ref="A79:Y79"/>
    <mergeCell ref="A67:Y67"/>
    <mergeCell ref="A68:Y68"/>
    <mergeCell ref="D69:E69"/>
    <mergeCell ref="O69:S69"/>
    <mergeCell ref="O70:U70"/>
    <mergeCell ref="A70:N71"/>
    <mergeCell ref="O71:U71"/>
    <mergeCell ref="A72:Y72"/>
    <mergeCell ref="A73:Y73"/>
    <mergeCell ref="A61:Y61"/>
    <mergeCell ref="A62:Y62"/>
    <mergeCell ref="D63:E63"/>
    <mergeCell ref="O63:S63"/>
    <mergeCell ref="D64:E64"/>
    <mergeCell ref="O64:S64"/>
    <mergeCell ref="O65:U65"/>
    <mergeCell ref="A65:N66"/>
    <mergeCell ref="O66:U66"/>
    <mergeCell ref="D55:E55"/>
    <mergeCell ref="O55:S55"/>
    <mergeCell ref="D56:E56"/>
    <mergeCell ref="O56:S56"/>
    <mergeCell ref="D57:E57"/>
    <mergeCell ref="O57:S57"/>
    <mergeCell ref="D58:E58"/>
    <mergeCell ref="O58:S58"/>
    <mergeCell ref="O59:U59"/>
    <mergeCell ref="A59:N60"/>
    <mergeCell ref="O60:U60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9"/>
    </row>
    <row r="3" spans="2:8" x14ac:dyDescent="0.2">
      <c r="B3" s="54" t="s">
        <v>403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405</v>
      </c>
      <c r="C6" s="54" t="s">
        <v>406</v>
      </c>
      <c r="D6" s="54" t="s">
        <v>407</v>
      </c>
      <c r="E6" s="54" t="s">
        <v>49</v>
      </c>
    </row>
    <row r="7" spans="2:8" x14ac:dyDescent="0.2">
      <c r="B7" s="54" t="s">
        <v>408</v>
      </c>
      <c r="C7" s="54" t="s">
        <v>409</v>
      </c>
      <c r="D7" s="54" t="s">
        <v>410</v>
      </c>
      <c r="E7" s="54" t="s">
        <v>49</v>
      </c>
    </row>
    <row r="8" spans="2:8" x14ac:dyDescent="0.2">
      <c r="B8" s="54" t="s">
        <v>411</v>
      </c>
      <c r="C8" s="54" t="s">
        <v>412</v>
      </c>
      <c r="D8" s="54" t="s">
        <v>413</v>
      </c>
      <c r="E8" s="54" t="s">
        <v>49</v>
      </c>
    </row>
    <row r="9" spans="2:8" x14ac:dyDescent="0.2">
      <c r="B9" s="54" t="s">
        <v>414</v>
      </c>
      <c r="C9" s="54" t="s">
        <v>415</v>
      </c>
      <c r="D9" s="54" t="s">
        <v>416</v>
      </c>
      <c r="E9" s="54" t="s">
        <v>49</v>
      </c>
    </row>
    <row r="10" spans="2:8" x14ac:dyDescent="0.2">
      <c r="B10" s="54" t="s">
        <v>417</v>
      </c>
      <c r="C10" s="54" t="s">
        <v>418</v>
      </c>
      <c r="D10" s="54" t="s">
        <v>419</v>
      </c>
      <c r="E10" s="54" t="s">
        <v>49</v>
      </c>
    </row>
    <row r="12" spans="2:8" x14ac:dyDescent="0.2">
      <c r="B12" s="54" t="s">
        <v>420</v>
      </c>
      <c r="C12" s="54" t="s">
        <v>406</v>
      </c>
      <c r="D12" s="54" t="s">
        <v>49</v>
      </c>
      <c r="E12" s="54" t="s">
        <v>49</v>
      </c>
    </row>
    <row r="14" spans="2:8" x14ac:dyDescent="0.2">
      <c r="B14" s="54" t="s">
        <v>421</v>
      </c>
      <c r="C14" s="54" t="s">
        <v>409</v>
      </c>
      <c r="D14" s="54" t="s">
        <v>49</v>
      </c>
      <c r="E14" s="54" t="s">
        <v>49</v>
      </c>
    </row>
    <row r="16" spans="2:8" x14ac:dyDescent="0.2">
      <c r="B16" s="54" t="s">
        <v>422</v>
      </c>
      <c r="C16" s="54" t="s">
        <v>412</v>
      </c>
      <c r="D16" s="54" t="s">
        <v>49</v>
      </c>
      <c r="E16" s="54" t="s">
        <v>49</v>
      </c>
    </row>
    <row r="18" spans="2:5" x14ac:dyDescent="0.2">
      <c r="B18" s="54" t="s">
        <v>423</v>
      </c>
      <c r="C18" s="54" t="s">
        <v>415</v>
      </c>
      <c r="D18" s="54" t="s">
        <v>49</v>
      </c>
      <c r="E18" s="54" t="s">
        <v>49</v>
      </c>
    </row>
    <row r="20" spans="2:5" x14ac:dyDescent="0.2">
      <c r="B20" s="54" t="s">
        <v>424</v>
      </c>
      <c r="C20" s="54" t="s">
        <v>418</v>
      </c>
      <c r="D20" s="54" t="s">
        <v>49</v>
      </c>
      <c r="E20" s="54" t="s">
        <v>49</v>
      </c>
    </row>
    <row r="22" spans="2:5" x14ac:dyDescent="0.2">
      <c r="B22" s="54" t="s">
        <v>425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426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427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428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429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430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431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432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433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434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435</v>
      </c>
      <c r="C32" s="54" t="s">
        <v>49</v>
      </c>
      <c r="D32" s="54" t="s">
        <v>49</v>
      </c>
      <c r="E32" s="54" t="s">
        <v>49</v>
      </c>
    </row>
  </sheetData>
  <sheetProtection algorithmName="SHA-512" hashValue="iHPyEnUh+lpHBh0wSHVyMSHGuf+EbqkKuVEsQpVe/bA2TtzERqVeaK8r/5izT8IaO1Ogy50Le/iuWfPURnRtEg==" saltValue="NWX/Cczhw0ykIdfFaUY9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502</vt:i4>
      </vt:variant>
    </vt:vector>
  </HeadingPairs>
  <TitlesOfParts>
    <vt:vector size="5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2024-05-06T08:01:59Z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