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3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заказа'!$X$294:$X$294</definedName>
    <definedName name="GrossWeightTotalR">'Бланк заказа'!$Y$294:$Y$294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заказа'!$X$295:$X$295</definedName>
    <definedName name="PalletQtyTotalR">'Бланк заказа'!$Y$295:$Y$295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заказа'!$B$173:$B$173</definedName>
    <definedName name="ProductId68">'Бланк заказа'!$B$179:$B$179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заказа'!$B$209:$B$209</definedName>
    <definedName name="ProductId83">'Бланк заказа'!$B$214:$B$214</definedName>
    <definedName name="ProductId84">'Бланк заказа'!$B$219:$B$219</definedName>
    <definedName name="ProductId85">'Бланк заказа'!$B$220:$B$220</definedName>
    <definedName name="ProductId86">'Бланк заказа'!$B$226:$B$226</definedName>
    <definedName name="ProductId87">'Бланк заказа'!$B$232:$B$232</definedName>
    <definedName name="ProductId88">'Бланк заказа'!$B$233:$B$233</definedName>
    <definedName name="ProductId89">'Бланк заказа'!$B$238:$B$238</definedName>
    <definedName name="ProductId9">'Бланк заказа'!$B$47:$B$47</definedName>
    <definedName name="ProductId90">'Бланк заказа'!$B$244:$B$244</definedName>
    <definedName name="ProductId91">'Бланк заказа'!$B$250:$B$250</definedName>
    <definedName name="ProductId92">'Бланк заказа'!$B$251:$B$251</definedName>
    <definedName name="ProductId93">'Бланк заказа'!$B$252:$B$252</definedName>
    <definedName name="ProductId94">'Бланк заказа'!$B$256:$B$256</definedName>
    <definedName name="ProductId95">'Бланк заказа'!$B$260:$B$260</definedName>
    <definedName name="ProductId96">'Бланк заказа'!$B$261:$B$261</definedName>
    <definedName name="ProductId97">'Бланк заказа'!$B$265:$B$265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заказа'!$X$271:$X$271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заказа'!$X$173:$X$173</definedName>
    <definedName name="SalesQty68">'Бланк заказа'!$X$179:$X$179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заказа'!$X$209:$X$209</definedName>
    <definedName name="SalesQty83">'Бланк заказа'!$X$214:$X$214</definedName>
    <definedName name="SalesQty84">'Бланк заказа'!$X$219:$X$219</definedName>
    <definedName name="SalesQty85">'Бланк заказа'!$X$220:$X$220</definedName>
    <definedName name="SalesQty86">'Бланк заказа'!$X$226:$X$226</definedName>
    <definedName name="SalesQty87">'Бланк заказа'!$X$232:$X$232</definedName>
    <definedName name="SalesQty88">'Бланк заказа'!$X$233:$X$233</definedName>
    <definedName name="SalesQty89">'Бланк заказа'!$X$238:$X$238</definedName>
    <definedName name="SalesQty9">'Бланк заказа'!$X$47:$X$47</definedName>
    <definedName name="SalesQty90">'Бланк заказа'!$X$244:$X$244</definedName>
    <definedName name="SalesQty91">'Бланк заказа'!$X$250:$X$250</definedName>
    <definedName name="SalesQty92">'Бланк заказа'!$X$251:$X$251</definedName>
    <definedName name="SalesQty93">'Бланк заказа'!$X$252:$X$252</definedName>
    <definedName name="SalesQty94">'Бланк заказа'!$X$256:$X$256</definedName>
    <definedName name="SalesQty95">'Бланк заказа'!$X$260:$X$260</definedName>
    <definedName name="SalesQty96">'Бланк заказа'!$X$261:$X$261</definedName>
    <definedName name="SalesQty97">'Бланк заказа'!$X$265:$X$265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заказа'!$Y$271:$Y$271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заказа'!$Y$173:$Y$173</definedName>
    <definedName name="SalesRoundBox68">'Бланк заказа'!$Y$179:$Y$179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заказа'!$Y$209:$Y$209</definedName>
    <definedName name="SalesRoundBox83">'Бланк заказа'!$Y$214:$Y$214</definedName>
    <definedName name="SalesRoundBox84">'Бланк заказа'!$Y$219:$Y$219</definedName>
    <definedName name="SalesRoundBox85">'Бланк заказа'!$Y$220:$Y$220</definedName>
    <definedName name="SalesRoundBox86">'Бланк заказа'!$Y$226:$Y$226</definedName>
    <definedName name="SalesRoundBox87">'Бланк заказа'!$Y$232:$Y$232</definedName>
    <definedName name="SalesRoundBox88">'Бланк заказа'!$Y$233:$Y$233</definedName>
    <definedName name="SalesRoundBox89">'Бланк заказа'!$Y$238:$Y$238</definedName>
    <definedName name="SalesRoundBox9">'Бланк заказа'!$Y$47:$Y$47</definedName>
    <definedName name="SalesRoundBox90">'Бланк заказа'!$Y$244:$Y$244</definedName>
    <definedName name="SalesRoundBox91">'Бланк заказа'!$Y$250:$Y$250</definedName>
    <definedName name="SalesRoundBox92">'Бланк заказа'!$Y$251:$Y$251</definedName>
    <definedName name="SalesRoundBox93">'Бланк заказа'!$Y$252:$Y$252</definedName>
    <definedName name="SalesRoundBox94">'Бланк заказа'!$Y$256:$Y$256</definedName>
    <definedName name="SalesRoundBox95">'Бланк заказа'!$Y$260:$Y$260</definedName>
    <definedName name="SalesRoundBox96">'Бланк заказа'!$Y$261:$Y$261</definedName>
    <definedName name="SalesRoundBox97">'Бланк заказа'!$Y$265:$Y$265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заказа'!$W$271:$W$271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заказа'!$W$173:$W$173</definedName>
    <definedName name="UnitOfMeasure68">'Бланк заказа'!$W$179:$W$179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заказа'!$W$209:$W$209</definedName>
    <definedName name="UnitOfMeasure83">'Бланк заказа'!$W$214:$W$214</definedName>
    <definedName name="UnitOfMeasure84">'Бланк заказа'!$W$219:$W$219</definedName>
    <definedName name="UnitOfMeasure85">'Бланк заказа'!$W$220:$W$220</definedName>
    <definedName name="UnitOfMeasure86">'Бланк заказа'!$W$226:$W$226</definedName>
    <definedName name="UnitOfMeasure87">'Бланк заказа'!$W$232:$W$232</definedName>
    <definedName name="UnitOfMeasure88">'Бланк заказа'!$W$233:$W$233</definedName>
    <definedName name="UnitOfMeasure89">'Бланк заказа'!$W$238:$W$238</definedName>
    <definedName name="UnitOfMeasure9">'Бланк заказа'!$W$47:$W$47</definedName>
    <definedName name="UnitOfMeasure90">'Бланк заказа'!$W$244:$W$244</definedName>
    <definedName name="UnitOfMeasure91">'Бланк заказа'!$W$250:$W$250</definedName>
    <definedName name="UnitOfMeasure92">'Бланк заказа'!$W$251:$W$251</definedName>
    <definedName name="UnitOfMeasure93">'Бланк заказа'!$W$252:$W$252</definedName>
    <definedName name="UnitOfMeasure94">'Бланк заказа'!$W$256:$W$256</definedName>
    <definedName name="UnitOfMeasure95">'Бланк заказа'!$W$260:$W$260</definedName>
    <definedName name="UnitOfMeasure96">'Бланк заказа'!$W$261:$W$261</definedName>
    <definedName name="UnitOfMeasure97">'Бланк заказа'!$W$265:$W$265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H303" i="2" l="1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X292" i="2"/>
  <c r="X291" i="2"/>
  <c r="BP290" i="2"/>
  <c r="BO290" i="2"/>
  <c r="BN290" i="2"/>
  <c r="BM290" i="2"/>
  <c r="Z290" i="2"/>
  <c r="Y290" i="2"/>
  <c r="BO289" i="2"/>
  <c r="BM289" i="2"/>
  <c r="Z289" i="2"/>
  <c r="Y289" i="2"/>
  <c r="BP289" i="2" s="1"/>
  <c r="BP288" i="2"/>
  <c r="BO288" i="2"/>
  <c r="BN288" i="2"/>
  <c r="BM288" i="2"/>
  <c r="Z288" i="2"/>
  <c r="Y288" i="2"/>
  <c r="BO287" i="2"/>
  <c r="BM287" i="2"/>
  <c r="Z287" i="2"/>
  <c r="Y287" i="2"/>
  <c r="BP287" i="2" s="1"/>
  <c r="BP286" i="2"/>
  <c r="BO286" i="2"/>
  <c r="BN286" i="2"/>
  <c r="BM286" i="2"/>
  <c r="Z286" i="2"/>
  <c r="Y286" i="2"/>
  <c r="BO285" i="2"/>
  <c r="BM285" i="2"/>
  <c r="Z285" i="2"/>
  <c r="Y285" i="2"/>
  <c r="BP285" i="2" s="1"/>
  <c r="BP284" i="2"/>
  <c r="BO284" i="2"/>
  <c r="BN284" i="2"/>
  <c r="BM284" i="2"/>
  <c r="Z284" i="2"/>
  <c r="Y284" i="2"/>
  <c r="BO283" i="2"/>
  <c r="BM283" i="2"/>
  <c r="Z283" i="2"/>
  <c r="Y283" i="2"/>
  <c r="BP283" i="2" s="1"/>
  <c r="BP282" i="2"/>
  <c r="BO282" i="2"/>
  <c r="BN282" i="2"/>
  <c r="BM282" i="2"/>
  <c r="Z282" i="2"/>
  <c r="Y282" i="2"/>
  <c r="BO281" i="2"/>
  <c r="BM281" i="2"/>
  <c r="Z281" i="2"/>
  <c r="Y281" i="2"/>
  <c r="BP281" i="2" s="1"/>
  <c r="BP280" i="2"/>
  <c r="BO280" i="2"/>
  <c r="BN280" i="2"/>
  <c r="BM280" i="2"/>
  <c r="Z280" i="2"/>
  <c r="Y280" i="2"/>
  <c r="BO279" i="2"/>
  <c r="BM279" i="2"/>
  <c r="Z279" i="2"/>
  <c r="Y279" i="2"/>
  <c r="BP279" i="2" s="1"/>
  <c r="BP278" i="2"/>
  <c r="BO278" i="2"/>
  <c r="BN278" i="2"/>
  <c r="BM278" i="2"/>
  <c r="Z278" i="2"/>
  <c r="Y278" i="2"/>
  <c r="BO277" i="2"/>
  <c r="BM277" i="2"/>
  <c r="Z277" i="2"/>
  <c r="Y277" i="2"/>
  <c r="BP277" i="2" s="1"/>
  <c r="BP276" i="2"/>
  <c r="BO276" i="2"/>
  <c r="BN276" i="2"/>
  <c r="BM276" i="2"/>
  <c r="Z276" i="2"/>
  <c r="Y276" i="2"/>
  <c r="BO275" i="2"/>
  <c r="BM275" i="2"/>
  <c r="Z275" i="2"/>
  <c r="Y275" i="2"/>
  <c r="BP275" i="2" s="1"/>
  <c r="BP274" i="2"/>
  <c r="BO274" i="2"/>
  <c r="BN274" i="2"/>
  <c r="BM274" i="2"/>
  <c r="Z274" i="2"/>
  <c r="Y274" i="2"/>
  <c r="BO273" i="2"/>
  <c r="BM273" i="2"/>
  <c r="Z273" i="2"/>
  <c r="Y273" i="2"/>
  <c r="BP273" i="2" s="1"/>
  <c r="BP272" i="2"/>
  <c r="BO272" i="2"/>
  <c r="BN272" i="2"/>
  <c r="BM272" i="2"/>
  <c r="Z272" i="2"/>
  <c r="Y272" i="2"/>
  <c r="BO271" i="2"/>
  <c r="BM271" i="2"/>
  <c r="Z271" i="2"/>
  <c r="Z291" i="2" s="1"/>
  <c r="Y271" i="2"/>
  <c r="BP271" i="2" s="1"/>
  <c r="X269" i="2"/>
  <c r="X268" i="2"/>
  <c r="BO267" i="2"/>
  <c r="BM267" i="2"/>
  <c r="Z267" i="2"/>
  <c r="Y267" i="2"/>
  <c r="BP267" i="2" s="1"/>
  <c r="P267" i="2"/>
  <c r="BP266" i="2"/>
  <c r="BO266" i="2"/>
  <c r="BN266" i="2"/>
  <c r="BM266" i="2"/>
  <c r="Z266" i="2"/>
  <c r="Y266" i="2"/>
  <c r="BO265" i="2"/>
  <c r="BM265" i="2"/>
  <c r="Z265" i="2"/>
  <c r="Z268" i="2" s="1"/>
  <c r="Y265" i="2"/>
  <c r="Y269" i="2" s="1"/>
  <c r="X263" i="2"/>
  <c r="X262" i="2"/>
  <c r="BO261" i="2"/>
  <c r="BM261" i="2"/>
  <c r="Z261" i="2"/>
  <c r="Z262" i="2" s="1"/>
  <c r="Y261" i="2"/>
  <c r="BP261" i="2" s="1"/>
  <c r="BP260" i="2"/>
  <c r="BO260" i="2"/>
  <c r="BM260" i="2"/>
  <c r="Z260" i="2"/>
  <c r="Y260" i="2"/>
  <c r="Y263" i="2" s="1"/>
  <c r="Y258" i="2"/>
  <c r="X258" i="2"/>
  <c r="Z257" i="2"/>
  <c r="Y257" i="2"/>
  <c r="X257" i="2"/>
  <c r="BP256" i="2"/>
  <c r="BO256" i="2"/>
  <c r="BN256" i="2"/>
  <c r="BM256" i="2"/>
  <c r="Z256" i="2"/>
  <c r="Y256" i="2"/>
  <c r="Y254" i="2"/>
  <c r="X254" i="2"/>
  <c r="Z253" i="2"/>
  <c r="Y253" i="2"/>
  <c r="X253" i="2"/>
  <c r="BP252" i="2"/>
  <c r="BO252" i="2"/>
  <c r="BN252" i="2"/>
  <c r="BM252" i="2"/>
  <c r="Z252" i="2"/>
  <c r="Y252" i="2"/>
  <c r="BO251" i="2"/>
  <c r="BM251" i="2"/>
  <c r="Z251" i="2"/>
  <c r="Y251" i="2"/>
  <c r="BP251" i="2" s="1"/>
  <c r="BP250" i="2"/>
  <c r="BO250" i="2"/>
  <c r="BN250" i="2"/>
  <c r="BM250" i="2"/>
  <c r="Z250" i="2"/>
  <c r="Y250" i="2"/>
  <c r="X246" i="2"/>
  <c r="Y245" i="2"/>
  <c r="X245" i="2"/>
  <c r="BO244" i="2"/>
  <c r="BN244" i="2"/>
  <c r="BM244" i="2"/>
  <c r="Z244" i="2"/>
  <c r="Z245" i="2" s="1"/>
  <c r="Y244" i="2"/>
  <c r="Y246" i="2" s="1"/>
  <c r="X240" i="2"/>
  <c r="X239" i="2"/>
  <c r="BP238" i="2"/>
  <c r="BO238" i="2"/>
  <c r="BN238" i="2"/>
  <c r="BM238" i="2"/>
  <c r="Z238" i="2"/>
  <c r="Z239" i="2" s="1"/>
  <c r="Y238" i="2"/>
  <c r="Y240" i="2" s="1"/>
  <c r="P238" i="2"/>
  <c r="X235" i="2"/>
  <c r="X234" i="2"/>
  <c r="BP233" i="2"/>
  <c r="BO233" i="2"/>
  <c r="BN233" i="2"/>
  <c r="BM233" i="2"/>
  <c r="Z233" i="2"/>
  <c r="Z234" i="2" s="1"/>
  <c r="Y233" i="2"/>
  <c r="P233" i="2"/>
  <c r="BO232" i="2"/>
  <c r="BN232" i="2"/>
  <c r="BM232" i="2"/>
  <c r="Z232" i="2"/>
  <c r="Y232" i="2"/>
  <c r="Y235" i="2" s="1"/>
  <c r="P232" i="2"/>
  <c r="Y228" i="2"/>
  <c r="X228" i="2"/>
  <c r="Z227" i="2"/>
  <c r="X227" i="2"/>
  <c r="BO226" i="2"/>
  <c r="BN226" i="2"/>
  <c r="BM226" i="2"/>
  <c r="Z226" i="2"/>
  <c r="Y226" i="2"/>
  <c r="Y227" i="2" s="1"/>
  <c r="X222" i="2"/>
  <c r="Z221" i="2"/>
  <c r="Y221" i="2"/>
  <c r="X221" i="2"/>
  <c r="BO220" i="2"/>
  <c r="BM220" i="2"/>
  <c r="Z220" i="2"/>
  <c r="Y220" i="2"/>
  <c r="BP220" i="2" s="1"/>
  <c r="P220" i="2"/>
  <c r="BO219" i="2"/>
  <c r="BN219" i="2"/>
  <c r="BM219" i="2"/>
  <c r="Z219" i="2"/>
  <c r="Y219" i="2"/>
  <c r="Y222" i="2" s="1"/>
  <c r="X216" i="2"/>
  <c r="X215" i="2"/>
  <c r="BP214" i="2"/>
  <c r="BO214" i="2"/>
  <c r="BN214" i="2"/>
  <c r="BM214" i="2"/>
  <c r="Z214" i="2"/>
  <c r="Z215" i="2" s="1"/>
  <c r="Y214" i="2"/>
  <c r="Y216" i="2" s="1"/>
  <c r="P214" i="2"/>
  <c r="X211" i="2"/>
  <c r="X210" i="2"/>
  <c r="BP209" i="2"/>
  <c r="BO209" i="2"/>
  <c r="BN209" i="2"/>
  <c r="BM209" i="2"/>
  <c r="Z209" i="2"/>
  <c r="Z210" i="2" s="1"/>
  <c r="Y209" i="2"/>
  <c r="Y211" i="2" s="1"/>
  <c r="P209" i="2"/>
  <c r="X206" i="2"/>
  <c r="X205" i="2"/>
  <c r="BP204" i="2"/>
  <c r="BO204" i="2"/>
  <c r="BN204" i="2"/>
  <c r="BM204" i="2"/>
  <c r="Z204" i="2"/>
  <c r="Z205" i="2" s="1"/>
  <c r="Y204" i="2"/>
  <c r="P204" i="2"/>
  <c r="BO203" i="2"/>
  <c r="BN203" i="2"/>
  <c r="BM203" i="2"/>
  <c r="Z203" i="2"/>
  <c r="Y203" i="2"/>
  <c r="BP203" i="2" s="1"/>
  <c r="P203" i="2"/>
  <c r="BP202" i="2"/>
  <c r="BO202" i="2"/>
  <c r="BN202" i="2"/>
  <c r="BM202" i="2"/>
  <c r="Z202" i="2"/>
  <c r="Y202" i="2"/>
  <c r="P202" i="2"/>
  <c r="BP201" i="2"/>
  <c r="BO201" i="2"/>
  <c r="BM201" i="2"/>
  <c r="Z201" i="2"/>
  <c r="Y201" i="2"/>
  <c r="Y206" i="2" s="1"/>
  <c r="P201" i="2"/>
  <c r="Y198" i="2"/>
  <c r="X198" i="2"/>
  <c r="X197" i="2"/>
  <c r="BP196" i="2"/>
  <c r="BO196" i="2"/>
  <c r="BM196" i="2"/>
  <c r="Z196" i="2"/>
  <c r="Y196" i="2"/>
  <c r="BN196" i="2" s="1"/>
  <c r="P196" i="2"/>
  <c r="BP195" i="2"/>
  <c r="BO195" i="2"/>
  <c r="BM195" i="2"/>
  <c r="Z195" i="2"/>
  <c r="Y195" i="2"/>
  <c r="BN195" i="2" s="1"/>
  <c r="P195" i="2"/>
  <c r="BO194" i="2"/>
  <c r="BM194" i="2"/>
  <c r="Z194" i="2"/>
  <c r="Z197" i="2" s="1"/>
  <c r="Y194" i="2"/>
  <c r="BP194" i="2" s="1"/>
  <c r="P194" i="2"/>
  <c r="BO193" i="2"/>
  <c r="BM193" i="2"/>
  <c r="Z193" i="2"/>
  <c r="Y193" i="2"/>
  <c r="BP193" i="2" s="1"/>
  <c r="P193" i="2"/>
  <c r="BO192" i="2"/>
  <c r="BN192" i="2"/>
  <c r="BM192" i="2"/>
  <c r="Z192" i="2"/>
  <c r="Y192" i="2"/>
  <c r="BP192" i="2" s="1"/>
  <c r="P192" i="2"/>
  <c r="BO191" i="2"/>
  <c r="BM191" i="2"/>
  <c r="Z191" i="2"/>
  <c r="Y191" i="2"/>
  <c r="Y197" i="2" s="1"/>
  <c r="P191" i="2"/>
  <c r="X188" i="2"/>
  <c r="X187" i="2"/>
  <c r="BO186" i="2"/>
  <c r="BM186" i="2"/>
  <c r="Z186" i="2"/>
  <c r="Y186" i="2"/>
  <c r="BP186" i="2" s="1"/>
  <c r="P186" i="2"/>
  <c r="BP185" i="2"/>
  <c r="BO185" i="2"/>
  <c r="BM185" i="2"/>
  <c r="Z185" i="2"/>
  <c r="Y185" i="2"/>
  <c r="BN185" i="2" s="1"/>
  <c r="P185" i="2"/>
  <c r="BO184" i="2"/>
  <c r="BM184" i="2"/>
  <c r="Z184" i="2"/>
  <c r="Z187" i="2" s="1"/>
  <c r="Y184" i="2"/>
  <c r="Y187" i="2" s="1"/>
  <c r="P184" i="2"/>
  <c r="X181" i="2"/>
  <c r="X180" i="2"/>
  <c r="BO179" i="2"/>
  <c r="BM179" i="2"/>
  <c r="Z179" i="2"/>
  <c r="Z180" i="2" s="1"/>
  <c r="Y179" i="2"/>
  <c r="Y181" i="2" s="1"/>
  <c r="Y175" i="2"/>
  <c r="X175" i="2"/>
  <c r="Z174" i="2"/>
  <c r="X174" i="2"/>
  <c r="BP173" i="2"/>
  <c r="BO173" i="2"/>
  <c r="BM173" i="2"/>
  <c r="Z173" i="2"/>
  <c r="Y173" i="2"/>
  <c r="BN173" i="2" s="1"/>
  <c r="P173" i="2"/>
  <c r="BP172" i="2"/>
  <c r="BO172" i="2"/>
  <c r="BM172" i="2"/>
  <c r="Z172" i="2"/>
  <c r="Y172" i="2"/>
  <c r="BN172" i="2" s="1"/>
  <c r="X170" i="2"/>
  <c r="X169" i="2"/>
  <c r="BP168" i="2"/>
  <c r="BO168" i="2"/>
  <c r="BM168" i="2"/>
  <c r="Z168" i="2"/>
  <c r="Y168" i="2"/>
  <c r="BN168" i="2" s="1"/>
  <c r="P168" i="2"/>
  <c r="BO167" i="2"/>
  <c r="BM167" i="2"/>
  <c r="Z167" i="2"/>
  <c r="Y167" i="2"/>
  <c r="BP167" i="2" s="1"/>
  <c r="P167" i="2"/>
  <c r="BP166" i="2"/>
  <c r="BO166" i="2"/>
  <c r="BN166" i="2"/>
  <c r="BM166" i="2"/>
  <c r="Z166" i="2"/>
  <c r="Z169" i="2" s="1"/>
  <c r="Y166" i="2"/>
  <c r="Y170" i="2" s="1"/>
  <c r="P166" i="2"/>
  <c r="Y162" i="2"/>
  <c r="X162" i="2"/>
  <c r="Y161" i="2"/>
  <c r="X161" i="2"/>
  <c r="BP160" i="2"/>
  <c r="BO160" i="2"/>
  <c r="BN160" i="2"/>
  <c r="BM160" i="2"/>
  <c r="Z160" i="2"/>
  <c r="Y160" i="2"/>
  <c r="P160" i="2"/>
  <c r="BP159" i="2"/>
  <c r="BO159" i="2"/>
  <c r="BN159" i="2"/>
  <c r="BM159" i="2"/>
  <c r="Z159" i="2"/>
  <c r="Z161" i="2" s="1"/>
  <c r="Y159" i="2"/>
  <c r="P159" i="2"/>
  <c r="X157" i="2"/>
  <c r="X156" i="2"/>
  <c r="BP155" i="2"/>
  <c r="BO155" i="2"/>
  <c r="BN155" i="2"/>
  <c r="BM155" i="2"/>
  <c r="Z155" i="2"/>
  <c r="Y155" i="2"/>
  <c r="BO154" i="2"/>
  <c r="BM154" i="2"/>
  <c r="Z154" i="2"/>
  <c r="Y154" i="2"/>
  <c r="BP154" i="2" s="1"/>
  <c r="BP153" i="2"/>
  <c r="BO153" i="2"/>
  <c r="BN153" i="2"/>
  <c r="BM153" i="2"/>
  <c r="Z153" i="2"/>
  <c r="Z156" i="2" s="1"/>
  <c r="Y153" i="2"/>
  <c r="BO152" i="2"/>
  <c r="BM152" i="2"/>
  <c r="Z152" i="2"/>
  <c r="Y152" i="2"/>
  <c r="BP152" i="2" s="1"/>
  <c r="Y149" i="2"/>
  <c r="X149" i="2"/>
  <c r="Y148" i="2"/>
  <c r="X148" i="2"/>
  <c r="BP147" i="2"/>
  <c r="BO147" i="2"/>
  <c r="BN147" i="2"/>
  <c r="BM147" i="2"/>
  <c r="Z147" i="2"/>
  <c r="Z148" i="2" s="1"/>
  <c r="Y147" i="2"/>
  <c r="X143" i="2"/>
  <c r="Z142" i="2"/>
  <c r="X142" i="2"/>
  <c r="BP141" i="2"/>
  <c r="BO141" i="2"/>
  <c r="BM141" i="2"/>
  <c r="Z141" i="2"/>
  <c r="Y141" i="2"/>
  <c r="BN141" i="2" s="1"/>
  <c r="P141" i="2"/>
  <c r="X138" i="2"/>
  <c r="X137" i="2"/>
  <c r="BP136" i="2"/>
  <c r="BO136" i="2"/>
  <c r="BM136" i="2"/>
  <c r="Z136" i="2"/>
  <c r="Y136" i="2"/>
  <c r="BN136" i="2" s="1"/>
  <c r="P136" i="2"/>
  <c r="BO135" i="2"/>
  <c r="BM135" i="2"/>
  <c r="Z135" i="2"/>
  <c r="Z137" i="2" s="1"/>
  <c r="Y135" i="2"/>
  <c r="Y138" i="2" s="1"/>
  <c r="X132" i="2"/>
  <c r="X131" i="2"/>
  <c r="BO130" i="2"/>
  <c r="BM130" i="2"/>
  <c r="Z130" i="2"/>
  <c r="Z131" i="2" s="1"/>
  <c r="Y130" i="2"/>
  <c r="Y132" i="2" s="1"/>
  <c r="P130" i="2"/>
  <c r="X127" i="2"/>
  <c r="X126" i="2"/>
  <c r="BO125" i="2"/>
  <c r="BM125" i="2"/>
  <c r="Z125" i="2"/>
  <c r="Y125" i="2"/>
  <c r="Y126" i="2" s="1"/>
  <c r="P125" i="2"/>
  <c r="BP124" i="2"/>
  <c r="BO124" i="2"/>
  <c r="BN124" i="2"/>
  <c r="BM124" i="2"/>
  <c r="Z124" i="2"/>
  <c r="Y124" i="2"/>
  <c r="P124" i="2"/>
  <c r="BP123" i="2"/>
  <c r="BO123" i="2"/>
  <c r="BN123" i="2"/>
  <c r="BM123" i="2"/>
  <c r="Z123" i="2"/>
  <c r="Z126" i="2" s="1"/>
  <c r="Y123" i="2"/>
  <c r="Y127" i="2" s="1"/>
  <c r="P123" i="2"/>
  <c r="X120" i="2"/>
  <c r="X119" i="2"/>
  <c r="BP118" i="2"/>
  <c r="BO118" i="2"/>
  <c r="BN118" i="2"/>
  <c r="BM118" i="2"/>
  <c r="Z118" i="2"/>
  <c r="Z119" i="2" s="1"/>
  <c r="Y118" i="2"/>
  <c r="P118" i="2"/>
  <c r="BP117" i="2"/>
  <c r="BO117" i="2"/>
  <c r="BN117" i="2"/>
  <c r="BM117" i="2"/>
  <c r="Z117" i="2"/>
  <c r="Y117" i="2"/>
  <c r="BO116" i="2"/>
  <c r="BN116" i="2"/>
  <c r="BM116" i="2"/>
  <c r="Z116" i="2"/>
  <c r="Y116" i="2"/>
  <c r="Y120" i="2" s="1"/>
  <c r="P116" i="2"/>
  <c r="X113" i="2"/>
  <c r="Y112" i="2"/>
  <c r="X112" i="2"/>
  <c r="BO111" i="2"/>
  <c r="BN111" i="2"/>
  <c r="BM111" i="2"/>
  <c r="Z111" i="2"/>
  <c r="Y111" i="2"/>
  <c r="BP111" i="2" s="1"/>
  <c r="BP110" i="2"/>
  <c r="BO110" i="2"/>
  <c r="BN110" i="2"/>
  <c r="BM110" i="2"/>
  <c r="Z110" i="2"/>
  <c r="Z112" i="2" s="1"/>
  <c r="Y110" i="2"/>
  <c r="Y113" i="2" s="1"/>
  <c r="X107" i="2"/>
  <c r="Y106" i="2"/>
  <c r="X106" i="2"/>
  <c r="BO105" i="2"/>
  <c r="BM105" i="2"/>
  <c r="Z105" i="2"/>
  <c r="Y105" i="2"/>
  <c r="BP105" i="2" s="1"/>
  <c r="P105" i="2"/>
  <c r="BO104" i="2"/>
  <c r="BN104" i="2"/>
  <c r="BM104" i="2"/>
  <c r="Z104" i="2"/>
  <c r="Y104" i="2"/>
  <c r="BP104" i="2" s="1"/>
  <c r="P104" i="2"/>
  <c r="BO103" i="2"/>
  <c r="BM103" i="2"/>
  <c r="Z103" i="2"/>
  <c r="Y103" i="2"/>
  <c r="BP103" i="2" s="1"/>
  <c r="P103" i="2"/>
  <c r="BP102" i="2"/>
  <c r="BO102" i="2"/>
  <c r="BM102" i="2"/>
  <c r="Z102" i="2"/>
  <c r="Y102" i="2"/>
  <c r="BN102" i="2" s="1"/>
  <c r="P102" i="2"/>
  <c r="BO101" i="2"/>
  <c r="BM101" i="2"/>
  <c r="Z101" i="2"/>
  <c r="Y101" i="2"/>
  <c r="BP101" i="2" s="1"/>
  <c r="P101" i="2"/>
  <c r="BP100" i="2"/>
  <c r="BO100" i="2"/>
  <c r="BN100" i="2"/>
  <c r="BM100" i="2"/>
  <c r="Z100" i="2"/>
  <c r="Y100" i="2"/>
  <c r="P100" i="2"/>
  <c r="BP99" i="2"/>
  <c r="BO99" i="2"/>
  <c r="BN99" i="2"/>
  <c r="BM99" i="2"/>
  <c r="Z99" i="2"/>
  <c r="Z106" i="2" s="1"/>
  <c r="Y99" i="2"/>
  <c r="P99" i="2"/>
  <c r="BP98" i="2"/>
  <c r="BO98" i="2"/>
  <c r="BN98" i="2"/>
  <c r="BM98" i="2"/>
  <c r="Z98" i="2"/>
  <c r="Y98" i="2"/>
  <c r="P98" i="2"/>
  <c r="BP97" i="2"/>
  <c r="BO97" i="2"/>
  <c r="BN97" i="2"/>
  <c r="BM97" i="2"/>
  <c r="Z97" i="2"/>
  <c r="Y97" i="2"/>
  <c r="Y107" i="2" s="1"/>
  <c r="P97" i="2"/>
  <c r="X94" i="2"/>
  <c r="Z93" i="2"/>
  <c r="X93" i="2"/>
  <c r="BP92" i="2"/>
  <c r="BO92" i="2"/>
  <c r="BN92" i="2"/>
  <c r="BM92" i="2"/>
  <c r="Z92" i="2"/>
  <c r="Y92" i="2"/>
  <c r="P92" i="2"/>
  <c r="BP91" i="2"/>
  <c r="BO91" i="2"/>
  <c r="BM91" i="2"/>
  <c r="Z91" i="2"/>
  <c r="Y91" i="2"/>
  <c r="BN91" i="2" s="1"/>
  <c r="P91" i="2"/>
  <c r="BP90" i="2"/>
  <c r="BO90" i="2"/>
  <c r="BM90" i="2"/>
  <c r="Z90" i="2"/>
  <c r="Y90" i="2"/>
  <c r="BN90" i="2" s="1"/>
  <c r="P90" i="2"/>
  <c r="X87" i="2"/>
  <c r="X86" i="2"/>
  <c r="BP85" i="2"/>
  <c r="BO85" i="2"/>
  <c r="BM85" i="2"/>
  <c r="Z85" i="2"/>
  <c r="Y85" i="2"/>
  <c r="BN85" i="2" s="1"/>
  <c r="P85" i="2"/>
  <c r="BO84" i="2"/>
  <c r="BM84" i="2"/>
  <c r="Z84" i="2"/>
  <c r="Y84" i="2"/>
  <c r="BP84" i="2" s="1"/>
  <c r="BP83" i="2"/>
  <c r="BO83" i="2"/>
  <c r="BN83" i="2"/>
  <c r="BM83" i="2"/>
  <c r="Z83" i="2"/>
  <c r="Y83" i="2"/>
  <c r="P83" i="2"/>
  <c r="BP82" i="2"/>
  <c r="BO82" i="2"/>
  <c r="BN82" i="2"/>
  <c r="BM82" i="2"/>
  <c r="Z82" i="2"/>
  <c r="Z86" i="2" s="1"/>
  <c r="Y82" i="2"/>
  <c r="BO81" i="2"/>
  <c r="BM81" i="2"/>
  <c r="Z81" i="2"/>
  <c r="Y81" i="2"/>
  <c r="BP81" i="2" s="1"/>
  <c r="P81" i="2"/>
  <c r="BO80" i="2"/>
  <c r="BN80" i="2"/>
  <c r="BM80" i="2"/>
  <c r="Z80" i="2"/>
  <c r="Y80" i="2"/>
  <c r="BP80" i="2" s="1"/>
  <c r="P80" i="2"/>
  <c r="X77" i="2"/>
  <c r="Y76" i="2"/>
  <c r="X76" i="2"/>
  <c r="BO75" i="2"/>
  <c r="BN75" i="2"/>
  <c r="BM75" i="2"/>
  <c r="Z75" i="2"/>
  <c r="Y75" i="2"/>
  <c r="BP75" i="2" s="1"/>
  <c r="P75" i="2"/>
  <c r="BO74" i="2"/>
  <c r="BM74" i="2"/>
  <c r="Z74" i="2"/>
  <c r="Z76" i="2" s="1"/>
  <c r="Y74" i="2"/>
  <c r="Y77" i="2" s="1"/>
  <c r="P74" i="2"/>
  <c r="Y71" i="2"/>
  <c r="X71" i="2"/>
  <c r="Y70" i="2"/>
  <c r="X70" i="2"/>
  <c r="BO69" i="2"/>
  <c r="BM69" i="2"/>
  <c r="Z69" i="2"/>
  <c r="Z70" i="2" s="1"/>
  <c r="Y69" i="2"/>
  <c r="BP69" i="2" s="1"/>
  <c r="P69" i="2"/>
  <c r="Y66" i="2"/>
  <c r="X66" i="2"/>
  <c r="Y65" i="2"/>
  <c r="X65" i="2"/>
  <c r="BO64" i="2"/>
  <c r="BM64" i="2"/>
  <c r="Z64" i="2"/>
  <c r="Y64" i="2"/>
  <c r="BP64" i="2" s="1"/>
  <c r="P64" i="2"/>
  <c r="BP63" i="2"/>
  <c r="BO63" i="2"/>
  <c r="BM63" i="2"/>
  <c r="Z63" i="2"/>
  <c r="Z65" i="2" s="1"/>
  <c r="Y63" i="2"/>
  <c r="BN63" i="2" s="1"/>
  <c r="P63" i="2"/>
  <c r="X60" i="2"/>
  <c r="X59" i="2"/>
  <c r="BP58" i="2"/>
  <c r="BO58" i="2"/>
  <c r="BM58" i="2"/>
  <c r="Z58" i="2"/>
  <c r="Y58" i="2"/>
  <c r="BN58" i="2" s="1"/>
  <c r="P58" i="2"/>
  <c r="BO57" i="2"/>
  <c r="BM57" i="2"/>
  <c r="Z57" i="2"/>
  <c r="Y57" i="2"/>
  <c r="BP57" i="2" s="1"/>
  <c r="P57" i="2"/>
  <c r="BP56" i="2"/>
  <c r="BO56" i="2"/>
  <c r="BN56" i="2"/>
  <c r="BM56" i="2"/>
  <c r="Z56" i="2"/>
  <c r="Y56" i="2"/>
  <c r="P56" i="2"/>
  <c r="BP55" i="2"/>
  <c r="BO55" i="2"/>
  <c r="BN55" i="2"/>
  <c r="BM55" i="2"/>
  <c r="Z55" i="2"/>
  <c r="Y55" i="2"/>
  <c r="P55" i="2"/>
  <c r="BP54" i="2"/>
  <c r="BO54" i="2"/>
  <c r="BN54" i="2"/>
  <c r="BM54" i="2"/>
  <c r="Z54" i="2"/>
  <c r="Y54" i="2"/>
  <c r="P54" i="2"/>
  <c r="BP53" i="2"/>
  <c r="BO53" i="2"/>
  <c r="BN53" i="2"/>
  <c r="BM53" i="2"/>
  <c r="Z53" i="2"/>
  <c r="Y53" i="2"/>
  <c r="P53" i="2"/>
  <c r="BP52" i="2"/>
  <c r="BO52" i="2"/>
  <c r="BM52" i="2"/>
  <c r="Z52" i="2"/>
  <c r="Y52" i="2"/>
  <c r="BN52" i="2" s="1"/>
  <c r="BP51" i="2"/>
  <c r="BO51" i="2"/>
  <c r="BM51" i="2"/>
  <c r="Z51" i="2"/>
  <c r="Y51" i="2"/>
  <c r="BN51" i="2" s="1"/>
  <c r="P51" i="2"/>
  <c r="BO50" i="2"/>
  <c r="BM50" i="2"/>
  <c r="Z50" i="2"/>
  <c r="Y50" i="2"/>
  <c r="BP50" i="2" s="1"/>
  <c r="P50" i="2"/>
  <c r="BP49" i="2"/>
  <c r="BO49" i="2"/>
  <c r="BN49" i="2"/>
  <c r="BM49" i="2"/>
  <c r="Z49" i="2"/>
  <c r="Y49" i="2"/>
  <c r="P49" i="2"/>
  <c r="BP48" i="2"/>
  <c r="BO48" i="2"/>
  <c r="BN48" i="2"/>
  <c r="BM48" i="2"/>
  <c r="Z48" i="2"/>
  <c r="Y48" i="2"/>
  <c r="P48" i="2"/>
  <c r="BP47" i="2"/>
  <c r="BO47" i="2"/>
  <c r="BN47" i="2"/>
  <c r="BM47" i="2"/>
  <c r="Z47" i="2"/>
  <c r="Z59" i="2" s="1"/>
  <c r="Y47" i="2"/>
  <c r="Y60" i="2" s="1"/>
  <c r="P47" i="2"/>
  <c r="Y44" i="2"/>
  <c r="X44" i="2"/>
  <c r="Z43" i="2"/>
  <c r="X43" i="2"/>
  <c r="BP42" i="2"/>
  <c r="BO42" i="2"/>
  <c r="BN42" i="2"/>
  <c r="BM42" i="2"/>
  <c r="Z42" i="2"/>
  <c r="Y42" i="2"/>
  <c r="Y43" i="2" s="1"/>
  <c r="P42" i="2"/>
  <c r="Y39" i="2"/>
  <c r="X39" i="2"/>
  <c r="X38" i="2"/>
  <c r="X297" i="2" s="1"/>
  <c r="BP37" i="2"/>
  <c r="BO37" i="2"/>
  <c r="BN37" i="2"/>
  <c r="BM37" i="2"/>
  <c r="Z37" i="2"/>
  <c r="Y37" i="2"/>
  <c r="P37" i="2"/>
  <c r="BP36" i="2"/>
  <c r="BO36" i="2"/>
  <c r="BN36" i="2"/>
  <c r="BM36" i="2"/>
  <c r="Z36" i="2"/>
  <c r="Z38" i="2" s="1"/>
  <c r="Y36" i="2"/>
  <c r="Y38" i="2" s="1"/>
  <c r="P36" i="2"/>
  <c r="X33" i="2"/>
  <c r="X32" i="2"/>
  <c r="BP31" i="2"/>
  <c r="BO31" i="2"/>
  <c r="BN31" i="2"/>
  <c r="BM31" i="2"/>
  <c r="Z31" i="2"/>
  <c r="Y31" i="2"/>
  <c r="P31" i="2"/>
  <c r="BP30" i="2"/>
  <c r="BO30" i="2"/>
  <c r="BM30" i="2"/>
  <c r="Z30" i="2"/>
  <c r="Y30" i="2"/>
  <c r="BN30" i="2" s="1"/>
  <c r="P30" i="2"/>
  <c r="BP29" i="2"/>
  <c r="BO29" i="2"/>
  <c r="BN29" i="2"/>
  <c r="BM29" i="2"/>
  <c r="Z29" i="2"/>
  <c r="Y29" i="2"/>
  <c r="P29" i="2"/>
  <c r="BO28" i="2"/>
  <c r="BM28" i="2"/>
  <c r="Z28" i="2"/>
  <c r="Z32" i="2" s="1"/>
  <c r="Y28" i="2"/>
  <c r="Y33" i="2" s="1"/>
  <c r="P28" i="2"/>
  <c r="Y24" i="2"/>
  <c r="X24" i="2"/>
  <c r="X293" i="2" s="1"/>
  <c r="X23" i="2"/>
  <c r="BO22" i="2"/>
  <c r="X295" i="2" s="1"/>
  <c r="BM22" i="2"/>
  <c r="X294" i="2" s="1"/>
  <c r="Z22" i="2"/>
  <c r="Z23" i="2" s="1"/>
  <c r="Y22" i="2"/>
  <c r="Y23" i="2" s="1"/>
  <c r="P22" i="2"/>
  <c r="H10" i="2"/>
  <c r="A9" i="2"/>
  <c r="F10" i="2" s="1"/>
  <c r="D7" i="2"/>
  <c r="Q6" i="2"/>
  <c r="P2" i="2"/>
  <c r="J9" i="2" l="1"/>
  <c r="X296" i="2"/>
  <c r="Z298" i="2"/>
  <c r="Y188" i="2"/>
  <c r="Y291" i="2"/>
  <c r="BN22" i="2"/>
  <c r="BN28" i="2"/>
  <c r="Y59" i="2"/>
  <c r="BN84" i="2"/>
  <c r="BP116" i="2"/>
  <c r="BN135" i="2"/>
  <c r="Y169" i="2"/>
  <c r="BN194" i="2"/>
  <c r="BP219" i="2"/>
  <c r="BP244" i="2"/>
  <c r="BN265" i="2"/>
  <c r="BN271" i="2"/>
  <c r="BN273" i="2"/>
  <c r="BN275" i="2"/>
  <c r="BN277" i="2"/>
  <c r="BN279" i="2"/>
  <c r="BN281" i="2"/>
  <c r="BN283" i="2"/>
  <c r="BN285" i="2"/>
  <c r="BN287" i="2"/>
  <c r="BN289" i="2"/>
  <c r="Y86" i="2"/>
  <c r="Y137" i="2"/>
  <c r="Y142" i="2"/>
  <c r="Y32" i="2"/>
  <c r="Y297" i="2" s="1"/>
  <c r="BN50" i="2"/>
  <c r="BN57" i="2"/>
  <c r="Y93" i="2"/>
  <c r="BN101" i="2"/>
  <c r="BN125" i="2"/>
  <c r="BN130" i="2"/>
  <c r="BN167" i="2"/>
  <c r="BN179" i="2"/>
  <c r="BN184" i="2"/>
  <c r="BN261" i="2"/>
  <c r="BN267" i="2"/>
  <c r="Y292" i="2"/>
  <c r="F9" i="2"/>
  <c r="BP22" i="2"/>
  <c r="BP28" i="2"/>
  <c r="Y87" i="2"/>
  <c r="Y293" i="2" s="1"/>
  <c r="BP135" i="2"/>
  <c r="Y143" i="2"/>
  <c r="BN201" i="2"/>
  <c r="BP265" i="2"/>
  <c r="H9" i="2"/>
  <c r="BN64" i="2"/>
  <c r="BN69" i="2"/>
  <c r="BN74" i="2"/>
  <c r="BN103" i="2"/>
  <c r="Y119" i="2"/>
  <c r="BP125" i="2"/>
  <c r="BP130" i="2"/>
  <c r="Y156" i="2"/>
  <c r="BP179" i="2"/>
  <c r="BP184" i="2"/>
  <c r="BN186" i="2"/>
  <c r="BN191" i="2"/>
  <c r="Y205" i="2"/>
  <c r="Y210" i="2"/>
  <c r="Y215" i="2"/>
  <c r="Y234" i="2"/>
  <c r="Y239" i="2"/>
  <c r="BN251" i="2"/>
  <c r="BP74" i="2"/>
  <c r="BN81" i="2"/>
  <c r="BN105" i="2"/>
  <c r="Y131" i="2"/>
  <c r="BN152" i="2"/>
  <c r="BN154" i="2"/>
  <c r="Y180" i="2"/>
  <c r="BP191" i="2"/>
  <c r="BN193" i="2"/>
  <c r="BN220" i="2"/>
  <c r="Y262" i="2"/>
  <c r="Y268" i="2"/>
  <c r="Y94" i="2"/>
  <c r="A10" i="2"/>
  <c r="Y157" i="2"/>
  <c r="Y174" i="2"/>
  <c r="BP226" i="2"/>
  <c r="BP232" i="2"/>
  <c r="BN260" i="2"/>
  <c r="Y294" i="2" l="1"/>
  <c r="Y295" i="2"/>
  <c r="Y296" i="2" l="1"/>
  <c r="B306" i="2" l="1"/>
  <c r="C306" i="2"/>
  <c r="A306" i="2"/>
</calcChain>
</file>

<file path=xl/sharedStrings.xml><?xml version="1.0" encoding="utf-8"?>
<sst xmlns="http://schemas.openxmlformats.org/spreadsheetml/2006/main" count="2031" uniqueCount="506">
  <si>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</si>
  <si>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</si>
  <si>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</si>
  <si>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</si>
  <si>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</si>
  <si>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</si>
  <si>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</si>
  <si>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</si>
  <si>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</si>
  <si>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</si>
  <si>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</si>
  <si>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</si>
  <si>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</si>
  <si>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</si>
  <si>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</si>
  <si>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</si>
  <si>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</si>
  <si>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</si>
  <si>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</si>
  <si>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</si>
  <si>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</si>
  <si>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</si>
  <si>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</si>
  <si>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</si>
  <si>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</si>
  <si>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</si>
  <si>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</si>
  <si>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</si>
  <si>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</si>
  <si>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</si>
  <si>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</si>
  <si>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</si>
  <si>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</si>
  <si>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</si>
  <si>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</si>
  <si>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</si>
  <si>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</si>
  <si>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</si>
  <si>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</si>
  <si>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</si>
  <si>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</si>
  <si>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</si>
  <si>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</si>
  <si>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</si>
  <si>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</si>
  <si>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</si>
  <si>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</si>
  <si>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</si>
  <si>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</si>
  <si>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</si>
  <si>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</si>
  <si>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</si>
  <si>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</si>
  <si>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</si>
  <si>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</si>
  <si>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</si>
  <si>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</si>
  <si>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</si>
  <si>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</si>
  <si>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</si>
  <si>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</si>
  <si>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</si>
  <si>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</si>
  <si>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</si>
  <si>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</si>
  <si>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</si>
  <si>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</si>
  <si>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</si>
  <si>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</si>
  <si>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</si>
  <si>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</si>
  <si>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08.11.2024</t>
  </si>
  <si>
    <t>07.11.2024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</si>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</sst>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1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27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06"/>
  <sheetViews>
    <sheetView showGridLines="0" tabSelected="1" topLeftCell="F3" zoomScaleNormal="100" zoomScaleSheetLayoutView="100" workbookViewId="0">
      <selection activeCell="Q10" sqref="Q10:R1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22" t="s">
        <v>26</v>
      </c>
      <c r="E1" s="522"/>
      <c r="F1" s="522"/>
      <c r="G1" s="14" t="s">
        <v>70</v>
      </c>
      <c r="H1" s="522" t="s">
        <v>47</v>
      </c>
      <c r="I1" s="522"/>
      <c r="J1" s="522"/>
      <c r="K1" s="522"/>
      <c r="L1" s="522"/>
      <c r="M1" s="522"/>
      <c r="N1" s="522"/>
      <c r="O1" s="522"/>
      <c r="P1" s="522"/>
      <c r="Q1" s="522"/>
      <c r="R1" s="523" t="s">
        <v>71</v>
      </c>
      <c r="S1" s="524"/>
      <c r="T1" s="52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25"/>
      <c r="R2" s="525"/>
      <c r="S2" s="525"/>
      <c r="T2" s="525"/>
      <c r="U2" s="525"/>
      <c r="V2" s="525"/>
      <c r="W2" s="52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25"/>
      <c r="Q3" s="525"/>
      <c r="R3" s="525"/>
      <c r="S3" s="525"/>
      <c r="T3" s="525"/>
      <c r="U3" s="525"/>
      <c r="V3" s="525"/>
      <c r="W3" s="52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04" t="s">
        <v>8</v>
      </c>
      <c r="B5" s="504"/>
      <c r="C5" s="504"/>
      <c r="D5" s="526"/>
      <c r="E5" s="526"/>
      <c r="F5" s="527" t="s">
        <v>14</v>
      </c>
      <c r="G5" s="527"/>
      <c r="H5" s="526"/>
      <c r="I5" s="526"/>
      <c r="J5" s="526"/>
      <c r="K5" s="526"/>
      <c r="L5" s="526"/>
      <c r="M5" s="526"/>
      <c r="N5" s="75"/>
      <c r="P5" s="27" t="s">
        <v>4</v>
      </c>
      <c r="Q5" s="528">
        <v>45611</v>
      </c>
      <c r="R5" s="528"/>
      <c r="T5" s="529" t="s">
        <v>3</v>
      </c>
      <c r="U5" s="530"/>
      <c r="V5" s="531" t="s">
        <v>492</v>
      </c>
      <c r="W5" s="532"/>
      <c r="AB5" s="59"/>
      <c r="AC5" s="59"/>
      <c r="AD5" s="59"/>
      <c r="AE5" s="59"/>
    </row>
    <row r="6" spans="1:32" s="17" customFormat="1" ht="24" customHeight="1" x14ac:dyDescent="0.2">
      <c r="A6" s="504" t="s">
        <v>1</v>
      </c>
      <c r="B6" s="504"/>
      <c r="C6" s="504"/>
      <c r="D6" s="505" t="s">
        <v>79</v>
      </c>
      <c r="E6" s="505"/>
      <c r="F6" s="505"/>
      <c r="G6" s="505"/>
      <c r="H6" s="505"/>
      <c r="I6" s="505"/>
      <c r="J6" s="505"/>
      <c r="K6" s="505"/>
      <c r="L6" s="505"/>
      <c r="M6" s="505"/>
      <c r="N6" s="76"/>
      <c r="P6" s="27" t="s">
        <v>27</v>
      </c>
      <c r="Q6" s="506" t="str">
        <f>IF(Q5=0," ",CHOOSE(WEEKDAY(Q5,2),"Понедельник","Вторник","Среда","Четверг","Пятница","Суббота","Воскресенье"))</f>
        <v>Пятница</v>
      </c>
      <c r="R6" s="506"/>
      <c r="T6" s="507" t="s">
        <v>5</v>
      </c>
      <c r="U6" s="508"/>
      <c r="V6" s="509" t="s">
        <v>73</v>
      </c>
      <c r="W6" s="51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15" t="str">
        <f>IFERROR(VLOOKUP(DeliveryAddress,Table,3,0),1)</f>
        <v>1</v>
      </c>
      <c r="E7" s="516"/>
      <c r="F7" s="516"/>
      <c r="G7" s="516"/>
      <c r="H7" s="516"/>
      <c r="I7" s="516"/>
      <c r="J7" s="516"/>
      <c r="K7" s="516"/>
      <c r="L7" s="516"/>
      <c r="M7" s="517"/>
      <c r="N7" s="77"/>
      <c r="P7" s="29"/>
      <c r="Q7" s="48"/>
      <c r="R7" s="48"/>
      <c r="T7" s="507"/>
      <c r="U7" s="508"/>
      <c r="V7" s="511"/>
      <c r="W7" s="512"/>
      <c r="AB7" s="59"/>
      <c r="AC7" s="59"/>
      <c r="AD7" s="59"/>
      <c r="AE7" s="59"/>
    </row>
    <row r="8" spans="1:32" s="17" customFormat="1" ht="25.5" customHeight="1" x14ac:dyDescent="0.2">
      <c r="A8" s="518" t="s">
        <v>58</v>
      </c>
      <c r="B8" s="518"/>
      <c r="C8" s="518"/>
      <c r="D8" s="519" t="s">
        <v>80</v>
      </c>
      <c r="E8" s="519"/>
      <c r="F8" s="519"/>
      <c r="G8" s="519"/>
      <c r="H8" s="519"/>
      <c r="I8" s="519"/>
      <c r="J8" s="519"/>
      <c r="K8" s="519"/>
      <c r="L8" s="519"/>
      <c r="M8" s="519"/>
      <c r="N8" s="78"/>
      <c r="P8" s="27" t="s">
        <v>11</v>
      </c>
      <c r="Q8" s="502">
        <v>0.375</v>
      </c>
      <c r="R8" s="502"/>
      <c r="T8" s="507"/>
      <c r="U8" s="508"/>
      <c r="V8" s="511"/>
      <c r="W8" s="512"/>
      <c r="AB8" s="59"/>
      <c r="AC8" s="59"/>
      <c r="AD8" s="59"/>
      <c r="AE8" s="59"/>
    </row>
    <row r="9" spans="1:32" s="17" customFormat="1" ht="39.950000000000003" customHeight="1" x14ac:dyDescent="0.2">
      <c r="A9" s="4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94"/>
      <c r="C9" s="494"/>
      <c r="D9" s="495" t="s">
        <v>46</v>
      </c>
      <c r="E9" s="496"/>
      <c r="F9" s="4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94"/>
      <c r="H9" s="520" t="str">
        <f>IF(AND($A$9="Тип доверенности/получателя при получении в адресе перегруза:",$D$9="Разовая доверенность"),"Введите ФИО","")</f>
        <v/>
      </c>
      <c r="I9" s="520"/>
      <c r="J9" s="5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0"/>
      <c r="L9" s="520"/>
      <c r="M9" s="520"/>
      <c r="N9" s="73"/>
      <c r="P9" s="31" t="s">
        <v>15</v>
      </c>
      <c r="Q9" s="521"/>
      <c r="R9" s="521"/>
      <c r="T9" s="507"/>
      <c r="U9" s="508"/>
      <c r="V9" s="513"/>
      <c r="W9" s="51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94"/>
      <c r="C10" s="494"/>
      <c r="D10" s="495"/>
      <c r="E10" s="496"/>
      <c r="F10" s="4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94"/>
      <c r="H10" s="497" t="str">
        <f>IFERROR(VLOOKUP($D$10,Proxy,2,FALSE),"")</f>
        <v/>
      </c>
      <c r="I10" s="497"/>
      <c r="J10" s="497"/>
      <c r="K10" s="497"/>
      <c r="L10" s="497"/>
      <c r="M10" s="497"/>
      <c r="N10" s="74"/>
      <c r="P10" s="31" t="s">
        <v>32</v>
      </c>
      <c r="Q10" s="498"/>
      <c r="R10" s="498"/>
      <c r="U10" s="29" t="s">
        <v>12</v>
      </c>
      <c r="V10" s="499" t="s">
        <v>74</v>
      </c>
      <c r="W10" s="50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01"/>
      <c r="R11" s="501"/>
      <c r="U11" s="29" t="s">
        <v>28</v>
      </c>
      <c r="V11" s="480" t="s">
        <v>55</v>
      </c>
      <c r="W11" s="48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79" t="s">
        <v>75</v>
      </c>
      <c r="B12" s="479"/>
      <c r="C12" s="479"/>
      <c r="D12" s="479"/>
      <c r="E12" s="479"/>
      <c r="F12" s="479"/>
      <c r="G12" s="479"/>
      <c r="H12" s="479"/>
      <c r="I12" s="479"/>
      <c r="J12" s="479"/>
      <c r="K12" s="479"/>
      <c r="L12" s="479"/>
      <c r="M12" s="479"/>
      <c r="N12" s="79"/>
      <c r="P12" s="27" t="s">
        <v>30</v>
      </c>
      <c r="Q12" s="502"/>
      <c r="R12" s="502"/>
      <c r="S12" s="28"/>
      <c r="T12"/>
      <c r="U12" s="29" t="s">
        <v>46</v>
      </c>
      <c r="V12" s="503"/>
      <c r="W12" s="503"/>
      <c r="X12"/>
      <c r="AB12" s="59"/>
      <c r="AC12" s="59"/>
      <c r="AD12" s="59"/>
      <c r="AE12" s="59"/>
    </row>
    <row r="13" spans="1:32" s="17" customFormat="1" ht="23.25" customHeight="1" x14ac:dyDescent="0.2">
      <c r="A13" s="479" t="s">
        <v>76</v>
      </c>
      <c r="B13" s="479"/>
      <c r="C13" s="479"/>
      <c r="D13" s="479"/>
      <c r="E13" s="479"/>
      <c r="F13" s="479"/>
      <c r="G13" s="479"/>
      <c r="H13" s="479"/>
      <c r="I13" s="479"/>
      <c r="J13" s="479"/>
      <c r="K13" s="479"/>
      <c r="L13" s="479"/>
      <c r="M13" s="479"/>
      <c r="N13" s="79"/>
      <c r="O13" s="31"/>
      <c r="P13" s="31" t="s">
        <v>31</v>
      </c>
      <c r="Q13" s="480"/>
      <c r="R13" s="48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79" t="s">
        <v>77</v>
      </c>
      <c r="B14" s="479"/>
      <c r="C14" s="479"/>
      <c r="D14" s="479"/>
      <c r="E14" s="479"/>
      <c r="F14" s="479"/>
      <c r="G14" s="479"/>
      <c r="H14" s="479"/>
      <c r="I14" s="479"/>
      <c r="J14" s="479"/>
      <c r="K14" s="479"/>
      <c r="L14" s="479"/>
      <c r="M14" s="479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81" t="s">
        <v>78</v>
      </c>
      <c r="B15" s="481"/>
      <c r="C15" s="481"/>
      <c r="D15" s="481"/>
      <c r="E15" s="481"/>
      <c r="F15" s="481"/>
      <c r="G15" s="481"/>
      <c r="H15" s="481"/>
      <c r="I15" s="481"/>
      <c r="J15" s="481"/>
      <c r="K15" s="481"/>
      <c r="L15" s="481"/>
      <c r="M15" s="481"/>
      <c r="N15" s="80"/>
      <c r="O15"/>
      <c r="P15" s="482" t="s">
        <v>61</v>
      </c>
      <c r="Q15" s="482"/>
      <c r="R15" s="482"/>
      <c r="S15" s="482"/>
      <c r="T15" s="48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83"/>
      <c r="Q16" s="483"/>
      <c r="R16" s="483"/>
      <c r="S16" s="483"/>
      <c r="T16" s="4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65" t="s">
        <v>59</v>
      </c>
      <c r="B17" s="465" t="s">
        <v>49</v>
      </c>
      <c r="C17" s="486" t="s">
        <v>48</v>
      </c>
      <c r="D17" s="488" t="s">
        <v>50</v>
      </c>
      <c r="E17" s="489"/>
      <c r="F17" s="465" t="s">
        <v>21</v>
      </c>
      <c r="G17" s="465" t="s">
        <v>24</v>
      </c>
      <c r="H17" s="465" t="s">
        <v>22</v>
      </c>
      <c r="I17" s="465" t="s">
        <v>23</v>
      </c>
      <c r="J17" s="465" t="s">
        <v>16</v>
      </c>
      <c r="K17" s="465" t="s">
        <v>66</v>
      </c>
      <c r="L17" s="465" t="s">
        <v>68</v>
      </c>
      <c r="M17" s="465" t="s">
        <v>2</v>
      </c>
      <c r="N17" s="465" t="s">
        <v>67</v>
      </c>
      <c r="O17" s="465" t="s">
        <v>25</v>
      </c>
      <c r="P17" s="488" t="s">
        <v>17</v>
      </c>
      <c r="Q17" s="492"/>
      <c r="R17" s="492"/>
      <c r="S17" s="492"/>
      <c r="T17" s="489"/>
      <c r="U17" s="484" t="s">
        <v>56</v>
      </c>
      <c r="V17" s="485"/>
      <c r="W17" s="465" t="s">
        <v>6</v>
      </c>
      <c r="X17" s="465" t="s">
        <v>41</v>
      </c>
      <c r="Y17" s="467" t="s">
        <v>54</v>
      </c>
      <c r="Z17" s="469" t="s">
        <v>18</v>
      </c>
      <c r="AA17" s="471" t="s">
        <v>60</v>
      </c>
      <c r="AB17" s="471" t="s">
        <v>19</v>
      </c>
      <c r="AC17" s="471" t="s">
        <v>69</v>
      </c>
      <c r="AD17" s="473" t="s">
        <v>57</v>
      </c>
      <c r="AE17" s="474"/>
      <c r="AF17" s="475"/>
      <c r="AG17" s="85"/>
      <c r="BD17" s="84" t="s">
        <v>64</v>
      </c>
    </row>
    <row r="18" spans="1:68" ht="14.25" customHeight="1" x14ac:dyDescent="0.2">
      <c r="A18" s="466"/>
      <c r="B18" s="466"/>
      <c r="C18" s="487"/>
      <c r="D18" s="490"/>
      <c r="E18" s="491"/>
      <c r="F18" s="466"/>
      <c r="G18" s="466"/>
      <c r="H18" s="466"/>
      <c r="I18" s="466"/>
      <c r="J18" s="466"/>
      <c r="K18" s="466"/>
      <c r="L18" s="466"/>
      <c r="M18" s="466"/>
      <c r="N18" s="466"/>
      <c r="O18" s="466"/>
      <c r="P18" s="490"/>
      <c r="Q18" s="493"/>
      <c r="R18" s="493"/>
      <c r="S18" s="493"/>
      <c r="T18" s="491"/>
      <c r="U18" s="86" t="s">
        <v>44</v>
      </c>
      <c r="V18" s="86" t="s">
        <v>43</v>
      </c>
      <c r="W18" s="466"/>
      <c r="X18" s="466"/>
      <c r="Y18" s="468"/>
      <c r="Z18" s="470"/>
      <c r="AA18" s="472"/>
      <c r="AB18" s="472"/>
      <c r="AC18" s="472"/>
      <c r="AD18" s="476"/>
      <c r="AE18" s="477"/>
      <c r="AF18" s="478"/>
      <c r="AG18" s="85"/>
      <c r="BD18" s="84"/>
    </row>
    <row r="19" spans="1:68" ht="27.75" customHeight="1" x14ac:dyDescent="0.2">
      <c r="A19" s="374" t="s">
        <v>81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374"/>
      <c r="Z19" s="374"/>
      <c r="AA19" s="54"/>
      <c r="AB19" s="54"/>
      <c r="AC19" s="54"/>
    </row>
    <row r="20" spans="1:68" ht="16.5" customHeight="1" x14ac:dyDescent="0.25">
      <c r="A20" s="375" t="s">
        <v>81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75"/>
      <c r="AA20" s="65"/>
      <c r="AB20" s="65"/>
      <c r="AC20" s="82"/>
    </row>
    <row r="21" spans="1:68" ht="14.25" customHeight="1" x14ac:dyDescent="0.25">
      <c r="A21" s="362" t="s">
        <v>82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62"/>
      <c r="Z21" s="362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36">
        <v>4607111035752</v>
      </c>
      <c r="E22" s="33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6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8"/>
      <c r="R22" s="338"/>
      <c r="S22" s="338"/>
      <c r="T22" s="33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33"/>
      <c r="B23" s="333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45"/>
      <c r="P23" s="342" t="s">
        <v>40</v>
      </c>
      <c r="Q23" s="343"/>
      <c r="R23" s="343"/>
      <c r="S23" s="343"/>
      <c r="T23" s="343"/>
      <c r="U23" s="343"/>
      <c r="V23" s="34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33"/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45"/>
      <c r="P24" s="342" t="s">
        <v>40</v>
      </c>
      <c r="Q24" s="343"/>
      <c r="R24" s="343"/>
      <c r="S24" s="343"/>
      <c r="T24" s="343"/>
      <c r="U24" s="343"/>
      <c r="V24" s="34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74" t="s">
        <v>45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74"/>
      <c r="AA25" s="54"/>
      <c r="AB25" s="54"/>
      <c r="AC25" s="54"/>
    </row>
    <row r="26" spans="1:68" ht="16.5" customHeight="1" x14ac:dyDescent="0.25">
      <c r="A26" s="375" t="s">
        <v>90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75"/>
      <c r="AA26" s="65"/>
      <c r="AB26" s="65"/>
      <c r="AC26" s="82"/>
    </row>
    <row r="27" spans="1:68" ht="14.25" customHeight="1" x14ac:dyDescent="0.25">
      <c r="A27" s="362" t="s">
        <v>91</v>
      </c>
      <c r="B27" s="362"/>
      <c r="C27" s="362"/>
      <c r="D27" s="362"/>
      <c r="E27" s="362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U27" s="362"/>
      <c r="V27" s="362"/>
      <c r="W27" s="362"/>
      <c r="X27" s="362"/>
      <c r="Y27" s="362"/>
      <c r="Z27" s="362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336">
        <v>4607111036605</v>
      </c>
      <c r="E28" s="33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180</v>
      </c>
      <c r="P28" s="46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8"/>
      <c r="R28" s="338"/>
      <c r="S28" s="338"/>
      <c r="T28" s="33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4301132093</v>
      </c>
      <c r="D29" s="336">
        <v>4607111036520</v>
      </c>
      <c r="E29" s="33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180</v>
      </c>
      <c r="P29" s="46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8"/>
      <c r="R29" s="338"/>
      <c r="S29" s="338"/>
      <c r="T29" s="33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4301132092</v>
      </c>
      <c r="D30" s="336">
        <v>4607111036537</v>
      </c>
      <c r="E30" s="336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101</v>
      </c>
      <c r="M30" s="38" t="s">
        <v>86</v>
      </c>
      <c r="N30" s="38"/>
      <c r="O30" s="37">
        <v>180</v>
      </c>
      <c r="P30" s="46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8"/>
      <c r="R30" s="338"/>
      <c r="S30" s="338"/>
      <c r="T30" s="339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102</v>
      </c>
      <c r="AK30" s="87">
        <v>140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4301132094</v>
      </c>
      <c r="D31" s="336">
        <v>4607111036599</v>
      </c>
      <c r="E31" s="336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88</v>
      </c>
      <c r="M31" s="38" t="s">
        <v>86</v>
      </c>
      <c r="N31" s="38"/>
      <c r="O31" s="37">
        <v>180</v>
      </c>
      <c r="P31" s="46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8"/>
      <c r="R31" s="338"/>
      <c r="S31" s="338"/>
      <c r="T31" s="339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89</v>
      </c>
      <c r="AK31" s="87">
        <v>1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33"/>
      <c r="B32" s="333"/>
      <c r="C32" s="333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45"/>
      <c r="P32" s="342" t="s">
        <v>40</v>
      </c>
      <c r="Q32" s="343"/>
      <c r="R32" s="343"/>
      <c r="S32" s="343"/>
      <c r="T32" s="343"/>
      <c r="U32" s="343"/>
      <c r="V32" s="344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33"/>
      <c r="B33" s="333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45"/>
      <c r="P33" s="342" t="s">
        <v>40</v>
      </c>
      <c r="Q33" s="343"/>
      <c r="R33" s="343"/>
      <c r="S33" s="343"/>
      <c r="T33" s="343"/>
      <c r="U33" s="343"/>
      <c r="V33" s="344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75" t="s">
        <v>105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  <c r="O34" s="375"/>
      <c r="P34" s="375"/>
      <c r="Q34" s="375"/>
      <c r="R34" s="375"/>
      <c r="S34" s="375"/>
      <c r="T34" s="375"/>
      <c r="U34" s="375"/>
      <c r="V34" s="375"/>
      <c r="W34" s="375"/>
      <c r="X34" s="375"/>
      <c r="Y34" s="375"/>
      <c r="Z34" s="375"/>
      <c r="AA34" s="65"/>
      <c r="AB34" s="65"/>
      <c r="AC34" s="82"/>
    </row>
    <row r="35" spans="1:68" ht="14.25" customHeight="1" x14ac:dyDescent="0.25">
      <c r="A35" s="362" t="s">
        <v>82</v>
      </c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  <c r="X35" s="362"/>
      <c r="Y35" s="362"/>
      <c r="Z35" s="362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4301070884</v>
      </c>
      <c r="D36" s="336">
        <v>4607111036315</v>
      </c>
      <c r="E36" s="336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8"/>
      <c r="R36" s="338"/>
      <c r="S36" s="338"/>
      <c r="T36" s="33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109</v>
      </c>
      <c r="B37" s="63" t="s">
        <v>110</v>
      </c>
      <c r="C37" s="36">
        <v>4301070864</v>
      </c>
      <c r="D37" s="336">
        <v>4607111036292</v>
      </c>
      <c r="E37" s="336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112</v>
      </c>
      <c r="M37" s="38" t="s">
        <v>86</v>
      </c>
      <c r="N37" s="38"/>
      <c r="O37" s="37">
        <v>180</v>
      </c>
      <c r="P37" s="4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8"/>
      <c r="R37" s="338"/>
      <c r="S37" s="338"/>
      <c r="T37" s="339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111</v>
      </c>
      <c r="AG37" s="81"/>
      <c r="AJ37" s="87" t="s">
        <v>113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33"/>
      <c r="B38" s="333"/>
      <c r="C38" s="333"/>
      <c r="D38" s="333"/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45"/>
      <c r="P38" s="342" t="s">
        <v>40</v>
      </c>
      <c r="Q38" s="343"/>
      <c r="R38" s="343"/>
      <c r="S38" s="343"/>
      <c r="T38" s="343"/>
      <c r="U38" s="343"/>
      <c r="V38" s="344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333"/>
      <c r="B39" s="333"/>
      <c r="C39" s="333"/>
      <c r="D39" s="333"/>
      <c r="E39" s="333"/>
      <c r="F39" s="333"/>
      <c r="G39" s="333"/>
      <c r="H39" s="333"/>
      <c r="I39" s="333"/>
      <c r="J39" s="333"/>
      <c r="K39" s="333"/>
      <c r="L39" s="333"/>
      <c r="M39" s="333"/>
      <c r="N39" s="333"/>
      <c r="O39" s="345"/>
      <c r="P39" s="342" t="s">
        <v>40</v>
      </c>
      <c r="Q39" s="343"/>
      <c r="R39" s="343"/>
      <c r="S39" s="343"/>
      <c r="T39" s="343"/>
      <c r="U39" s="343"/>
      <c r="V39" s="344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75" t="s">
        <v>114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75"/>
      <c r="AA40" s="65"/>
      <c r="AB40" s="65"/>
      <c r="AC40" s="82"/>
    </row>
    <row r="41" spans="1:68" ht="14.25" customHeight="1" x14ac:dyDescent="0.25">
      <c r="A41" s="362" t="s">
        <v>115</v>
      </c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2"/>
      <c r="N41" s="362"/>
      <c r="O41" s="362"/>
      <c r="P41" s="362"/>
      <c r="Q41" s="362"/>
      <c r="R41" s="362"/>
      <c r="S41" s="362"/>
      <c r="T41" s="362"/>
      <c r="U41" s="362"/>
      <c r="V41" s="362"/>
      <c r="W41" s="362"/>
      <c r="X41" s="362"/>
      <c r="Y41" s="362"/>
      <c r="Z41" s="362"/>
      <c r="AA41" s="66"/>
      <c r="AB41" s="66"/>
      <c r="AC41" s="83"/>
    </row>
    <row r="42" spans="1:68" ht="27" customHeight="1" x14ac:dyDescent="0.25">
      <c r="A42" s="63" t="s">
        <v>116</v>
      </c>
      <c r="B42" s="63" t="s">
        <v>117</v>
      </c>
      <c r="C42" s="36">
        <v>4301190022</v>
      </c>
      <c r="D42" s="336">
        <v>4607111037053</v>
      </c>
      <c r="E42" s="336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119</v>
      </c>
      <c r="L42" s="37" t="s">
        <v>112</v>
      </c>
      <c r="M42" s="38" t="s">
        <v>86</v>
      </c>
      <c r="N42" s="38"/>
      <c r="O42" s="37">
        <v>365</v>
      </c>
      <c r="P42" s="45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8"/>
      <c r="R42" s="338"/>
      <c r="S42" s="338"/>
      <c r="T42" s="339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118</v>
      </c>
      <c r="AG42" s="81"/>
      <c r="AJ42" s="87" t="s">
        <v>113</v>
      </c>
      <c r="AK42" s="87">
        <v>10</v>
      </c>
      <c r="BB42" s="104" t="s">
        <v>95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333"/>
      <c r="B43" s="333"/>
      <c r="C43" s="333"/>
      <c r="D43" s="333"/>
      <c r="E43" s="333"/>
      <c r="F43" s="333"/>
      <c r="G43" s="333"/>
      <c r="H43" s="333"/>
      <c r="I43" s="333"/>
      <c r="J43" s="333"/>
      <c r="K43" s="333"/>
      <c r="L43" s="333"/>
      <c r="M43" s="333"/>
      <c r="N43" s="333"/>
      <c r="O43" s="345"/>
      <c r="P43" s="342" t="s">
        <v>40</v>
      </c>
      <c r="Q43" s="343"/>
      <c r="R43" s="343"/>
      <c r="S43" s="343"/>
      <c r="T43" s="343"/>
      <c r="U43" s="343"/>
      <c r="V43" s="344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333"/>
      <c r="B44" s="333"/>
      <c r="C44" s="333"/>
      <c r="D44" s="333"/>
      <c r="E44" s="333"/>
      <c r="F44" s="333"/>
      <c r="G44" s="333"/>
      <c r="H44" s="333"/>
      <c r="I44" s="333"/>
      <c r="J44" s="333"/>
      <c r="K44" s="333"/>
      <c r="L44" s="333"/>
      <c r="M44" s="333"/>
      <c r="N44" s="333"/>
      <c r="O44" s="345"/>
      <c r="P44" s="342" t="s">
        <v>40</v>
      </c>
      <c r="Q44" s="343"/>
      <c r="R44" s="343"/>
      <c r="S44" s="343"/>
      <c r="T44" s="343"/>
      <c r="U44" s="343"/>
      <c r="V44" s="344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75" t="s">
        <v>120</v>
      </c>
      <c r="B45" s="375"/>
      <c r="C45" s="375"/>
      <c r="D45" s="375"/>
      <c r="E45" s="375"/>
      <c r="F45" s="375"/>
      <c r="G45" s="375"/>
      <c r="H45" s="375"/>
      <c r="I45" s="375"/>
      <c r="J45" s="375"/>
      <c r="K45" s="375"/>
      <c r="L45" s="375"/>
      <c r="M45" s="375"/>
      <c r="N45" s="375"/>
      <c r="O45" s="375"/>
      <c r="P45" s="375"/>
      <c r="Q45" s="375"/>
      <c r="R45" s="375"/>
      <c r="S45" s="375"/>
      <c r="T45" s="375"/>
      <c r="U45" s="375"/>
      <c r="V45" s="375"/>
      <c r="W45" s="375"/>
      <c r="X45" s="375"/>
      <c r="Y45" s="375"/>
      <c r="Z45" s="375"/>
      <c r="AA45" s="65"/>
      <c r="AB45" s="65"/>
      <c r="AC45" s="82"/>
    </row>
    <row r="46" spans="1:68" ht="14.25" customHeight="1" x14ac:dyDescent="0.25">
      <c r="A46" s="362" t="s">
        <v>82</v>
      </c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362"/>
      <c r="Q46" s="362"/>
      <c r="R46" s="362"/>
      <c r="S46" s="362"/>
      <c r="T46" s="362"/>
      <c r="U46" s="362"/>
      <c r="V46" s="362"/>
      <c r="W46" s="362"/>
      <c r="X46" s="362"/>
      <c r="Y46" s="362"/>
      <c r="Z46" s="362"/>
      <c r="AA46" s="66"/>
      <c r="AB46" s="66"/>
      <c r="AC46" s="83"/>
    </row>
    <row r="47" spans="1:68" ht="27" customHeight="1" x14ac:dyDescent="0.25">
      <c r="A47" s="63" t="s">
        <v>121</v>
      </c>
      <c r="B47" s="63" t="s">
        <v>122</v>
      </c>
      <c r="C47" s="36">
        <v>4301070989</v>
      </c>
      <c r="D47" s="336">
        <v>4607111037190</v>
      </c>
      <c r="E47" s="336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87</v>
      </c>
      <c r="L47" s="37" t="s">
        <v>112</v>
      </c>
      <c r="M47" s="38" t="s">
        <v>86</v>
      </c>
      <c r="N47" s="38"/>
      <c r="O47" s="37">
        <v>180</v>
      </c>
      <c r="P47" s="45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8"/>
      <c r="R47" s="338"/>
      <c r="S47" s="338"/>
      <c r="T47" s="339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123</v>
      </c>
      <c r="AG47" s="81"/>
      <c r="AJ47" s="87" t="s">
        <v>113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124</v>
      </c>
      <c r="B48" s="63" t="s">
        <v>125</v>
      </c>
      <c r="C48" s="36">
        <v>4301071032</v>
      </c>
      <c r="D48" s="336">
        <v>4607111038999</v>
      </c>
      <c r="E48" s="336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5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8"/>
      <c r="R48" s="338"/>
      <c r="S48" s="338"/>
      <c r="T48" s="339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123</v>
      </c>
      <c r="AG48" s="81"/>
      <c r="AJ48" s="87" t="s">
        <v>89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126</v>
      </c>
      <c r="B49" s="63" t="s">
        <v>127</v>
      </c>
      <c r="C49" s="36">
        <v>4301070972</v>
      </c>
      <c r="D49" s="336">
        <v>4607111037183</v>
      </c>
      <c r="E49" s="336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101</v>
      </c>
      <c r="M49" s="38" t="s">
        <v>86</v>
      </c>
      <c r="N49" s="38"/>
      <c r="O49" s="37">
        <v>180</v>
      </c>
      <c r="P49" s="45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8"/>
      <c r="R49" s="338"/>
      <c r="S49" s="338"/>
      <c r="T49" s="339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123</v>
      </c>
      <c r="AG49" s="81"/>
      <c r="AJ49" s="87" t="s">
        <v>102</v>
      </c>
      <c r="AK49" s="87">
        <v>84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128</v>
      </c>
      <c r="B50" s="63" t="s">
        <v>129</v>
      </c>
      <c r="C50" s="36">
        <v>4301071044</v>
      </c>
      <c r="D50" s="336">
        <v>4607111039385</v>
      </c>
      <c r="E50" s="336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5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8"/>
      <c r="R50" s="338"/>
      <c r="S50" s="338"/>
      <c r="T50" s="339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123</v>
      </c>
      <c r="AG50" s="81"/>
      <c r="AJ50" s="87" t="s">
        <v>89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4301070970</v>
      </c>
      <c r="D51" s="336">
        <v>4607111037091</v>
      </c>
      <c r="E51" s="336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87</v>
      </c>
      <c r="L51" s="37" t="s">
        <v>112</v>
      </c>
      <c r="M51" s="38" t="s">
        <v>86</v>
      </c>
      <c r="N51" s="38"/>
      <c r="O51" s="37">
        <v>180</v>
      </c>
      <c r="P51" s="44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8"/>
      <c r="R51" s="338"/>
      <c r="S51" s="338"/>
      <c r="T51" s="339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132</v>
      </c>
      <c r="AG51" s="81"/>
      <c r="AJ51" s="87" t="s">
        <v>113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4301071045</v>
      </c>
      <c r="D52" s="336">
        <v>4607111039392</v>
      </c>
      <c r="E52" s="336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87</v>
      </c>
      <c r="L52" s="37" t="s">
        <v>88</v>
      </c>
      <c r="M52" s="38" t="s">
        <v>86</v>
      </c>
      <c r="N52" s="38"/>
      <c r="O52" s="37">
        <v>180</v>
      </c>
      <c r="P52" s="449" t="s">
        <v>135</v>
      </c>
      <c r="Q52" s="338"/>
      <c r="R52" s="338"/>
      <c r="S52" s="338"/>
      <c r="T52" s="339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132</v>
      </c>
      <c r="AG52" s="81"/>
      <c r="AJ52" s="87" t="s">
        <v>89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136</v>
      </c>
      <c r="B53" s="63" t="s">
        <v>137</v>
      </c>
      <c r="C53" s="36">
        <v>4301070971</v>
      </c>
      <c r="D53" s="336">
        <v>4607111036902</v>
      </c>
      <c r="E53" s="336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87</v>
      </c>
      <c r="L53" s="37" t="s">
        <v>112</v>
      </c>
      <c r="M53" s="38" t="s">
        <v>86</v>
      </c>
      <c r="N53" s="38"/>
      <c r="O53" s="37">
        <v>180</v>
      </c>
      <c r="P53" s="45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8"/>
      <c r="R53" s="338"/>
      <c r="S53" s="338"/>
      <c r="T53" s="339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132</v>
      </c>
      <c r="AG53" s="81"/>
      <c r="AJ53" s="87" t="s">
        <v>113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138</v>
      </c>
      <c r="B54" s="63" t="s">
        <v>139</v>
      </c>
      <c r="C54" s="36">
        <v>4301071031</v>
      </c>
      <c r="D54" s="336">
        <v>4607111038982</v>
      </c>
      <c r="E54" s="336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87</v>
      </c>
      <c r="L54" s="37" t="s">
        <v>88</v>
      </c>
      <c r="M54" s="38" t="s">
        <v>86</v>
      </c>
      <c r="N54" s="38"/>
      <c r="O54" s="37">
        <v>180</v>
      </c>
      <c r="P54" s="45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8"/>
      <c r="R54" s="338"/>
      <c r="S54" s="338"/>
      <c r="T54" s="339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132</v>
      </c>
      <c r="AG54" s="81"/>
      <c r="AJ54" s="87" t="s">
        <v>89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4301070969</v>
      </c>
      <c r="D55" s="336">
        <v>4607111036858</v>
      </c>
      <c r="E55" s="336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87</v>
      </c>
      <c r="L55" s="37" t="s">
        <v>112</v>
      </c>
      <c r="M55" s="38" t="s">
        <v>86</v>
      </c>
      <c r="N55" s="38"/>
      <c r="O55" s="37">
        <v>180</v>
      </c>
      <c r="P55" s="45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8"/>
      <c r="R55" s="338"/>
      <c r="S55" s="338"/>
      <c r="T55" s="339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132</v>
      </c>
      <c r="AG55" s="81"/>
      <c r="AJ55" s="87" t="s">
        <v>113</v>
      </c>
      <c r="AK55" s="87">
        <v>12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4301071046</v>
      </c>
      <c r="D56" s="336">
        <v>4607111039354</v>
      </c>
      <c r="E56" s="336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87</v>
      </c>
      <c r="L56" s="37" t="s">
        <v>88</v>
      </c>
      <c r="M56" s="38" t="s">
        <v>86</v>
      </c>
      <c r="N56" s="38"/>
      <c r="O56" s="37">
        <v>180</v>
      </c>
      <c r="P56" s="44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8"/>
      <c r="R56" s="338"/>
      <c r="S56" s="338"/>
      <c r="T56" s="339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132</v>
      </c>
      <c r="AG56" s="81"/>
      <c r="AJ56" s="87" t="s">
        <v>89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144</v>
      </c>
      <c r="B57" s="63" t="s">
        <v>145</v>
      </c>
      <c r="C57" s="36">
        <v>4301070968</v>
      </c>
      <c r="D57" s="336">
        <v>4607111036889</v>
      </c>
      <c r="E57" s="336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87</v>
      </c>
      <c r="L57" s="37" t="s">
        <v>101</v>
      </c>
      <c r="M57" s="38" t="s">
        <v>86</v>
      </c>
      <c r="N57" s="38"/>
      <c r="O57" s="37">
        <v>180</v>
      </c>
      <c r="P57" s="4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8"/>
      <c r="R57" s="338"/>
      <c r="S57" s="338"/>
      <c r="T57" s="339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132</v>
      </c>
      <c r="AG57" s="81"/>
      <c r="AJ57" s="87" t="s">
        <v>102</v>
      </c>
      <c r="AK57" s="87">
        <v>84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146</v>
      </c>
      <c r="B58" s="63" t="s">
        <v>147</v>
      </c>
      <c r="C58" s="36">
        <v>4301071047</v>
      </c>
      <c r="D58" s="336">
        <v>4607111039330</v>
      </c>
      <c r="E58" s="336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87</v>
      </c>
      <c r="L58" s="37" t="s">
        <v>88</v>
      </c>
      <c r="M58" s="38" t="s">
        <v>86</v>
      </c>
      <c r="N58" s="38"/>
      <c r="O58" s="37">
        <v>180</v>
      </c>
      <c r="P58" s="44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8"/>
      <c r="R58" s="338"/>
      <c r="S58" s="338"/>
      <c r="T58" s="339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132</v>
      </c>
      <c r="AG58" s="81"/>
      <c r="AJ58" s="87" t="s">
        <v>89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33"/>
      <c r="B59" s="333"/>
      <c r="C59" s="333"/>
      <c r="D59" s="333"/>
      <c r="E59" s="333"/>
      <c r="F59" s="333"/>
      <c r="G59" s="333"/>
      <c r="H59" s="333"/>
      <c r="I59" s="333"/>
      <c r="J59" s="333"/>
      <c r="K59" s="333"/>
      <c r="L59" s="333"/>
      <c r="M59" s="333"/>
      <c r="N59" s="333"/>
      <c r="O59" s="345"/>
      <c r="P59" s="342" t="s">
        <v>40</v>
      </c>
      <c r="Q59" s="343"/>
      <c r="R59" s="343"/>
      <c r="S59" s="343"/>
      <c r="T59" s="343"/>
      <c r="U59" s="343"/>
      <c r="V59" s="344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333"/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3"/>
      <c r="N60" s="333"/>
      <c r="O60" s="345"/>
      <c r="P60" s="342" t="s">
        <v>40</v>
      </c>
      <c r="Q60" s="343"/>
      <c r="R60" s="343"/>
      <c r="S60" s="343"/>
      <c r="T60" s="343"/>
      <c r="U60" s="343"/>
      <c r="V60" s="344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75" t="s">
        <v>148</v>
      </c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  <c r="R61" s="375"/>
      <c r="S61" s="375"/>
      <c r="T61" s="375"/>
      <c r="U61" s="375"/>
      <c r="V61" s="375"/>
      <c r="W61" s="375"/>
      <c r="X61" s="375"/>
      <c r="Y61" s="375"/>
      <c r="Z61" s="375"/>
      <c r="AA61" s="65"/>
      <c r="AB61" s="65"/>
      <c r="AC61" s="82"/>
    </row>
    <row r="62" spans="1:68" ht="14.25" customHeight="1" x14ac:dyDescent="0.25">
      <c r="A62" s="362" t="s">
        <v>82</v>
      </c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2"/>
      <c r="S62" s="362"/>
      <c r="T62" s="362"/>
      <c r="U62" s="362"/>
      <c r="V62" s="362"/>
      <c r="W62" s="362"/>
      <c r="X62" s="362"/>
      <c r="Y62" s="362"/>
      <c r="Z62" s="362"/>
      <c r="AA62" s="66"/>
      <c r="AB62" s="66"/>
      <c r="AC62" s="83"/>
    </row>
    <row r="63" spans="1:68" ht="27" customHeight="1" x14ac:dyDescent="0.25">
      <c r="A63" s="63" t="s">
        <v>149</v>
      </c>
      <c r="B63" s="63" t="s">
        <v>150</v>
      </c>
      <c r="C63" s="36">
        <v>4301070977</v>
      </c>
      <c r="D63" s="336">
        <v>4607111037411</v>
      </c>
      <c r="E63" s="336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152</v>
      </c>
      <c r="L63" s="37" t="s">
        <v>112</v>
      </c>
      <c r="M63" s="38" t="s">
        <v>86</v>
      </c>
      <c r="N63" s="38"/>
      <c r="O63" s="37">
        <v>180</v>
      </c>
      <c r="P63" s="4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8"/>
      <c r="R63" s="338"/>
      <c r="S63" s="338"/>
      <c r="T63" s="339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151</v>
      </c>
      <c r="AG63" s="81"/>
      <c r="AJ63" s="87" t="s">
        <v>113</v>
      </c>
      <c r="AK63" s="87">
        <v>18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4301070981</v>
      </c>
      <c r="D64" s="336">
        <v>4607111036728</v>
      </c>
      <c r="E64" s="336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87</v>
      </c>
      <c r="L64" s="37" t="s">
        <v>101</v>
      </c>
      <c r="M64" s="38" t="s">
        <v>86</v>
      </c>
      <c r="N64" s="38"/>
      <c r="O64" s="37">
        <v>180</v>
      </c>
      <c r="P64" s="44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8"/>
      <c r="R64" s="338"/>
      <c r="S64" s="338"/>
      <c r="T64" s="339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151</v>
      </c>
      <c r="AG64" s="81"/>
      <c r="AJ64" s="87" t="s">
        <v>102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33"/>
      <c r="B65" s="333"/>
      <c r="C65" s="333"/>
      <c r="D65" s="333"/>
      <c r="E65" s="333"/>
      <c r="F65" s="333"/>
      <c r="G65" s="333"/>
      <c r="H65" s="333"/>
      <c r="I65" s="333"/>
      <c r="J65" s="333"/>
      <c r="K65" s="333"/>
      <c r="L65" s="333"/>
      <c r="M65" s="333"/>
      <c r="N65" s="333"/>
      <c r="O65" s="345"/>
      <c r="P65" s="342" t="s">
        <v>40</v>
      </c>
      <c r="Q65" s="343"/>
      <c r="R65" s="343"/>
      <c r="S65" s="343"/>
      <c r="T65" s="343"/>
      <c r="U65" s="343"/>
      <c r="V65" s="344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33"/>
      <c r="B66" s="333"/>
      <c r="C66" s="333"/>
      <c r="D66" s="333"/>
      <c r="E66" s="333"/>
      <c r="F66" s="333"/>
      <c r="G66" s="333"/>
      <c r="H66" s="333"/>
      <c r="I66" s="333"/>
      <c r="J66" s="333"/>
      <c r="K66" s="333"/>
      <c r="L66" s="333"/>
      <c r="M66" s="333"/>
      <c r="N66" s="333"/>
      <c r="O66" s="345"/>
      <c r="P66" s="342" t="s">
        <v>40</v>
      </c>
      <c r="Q66" s="343"/>
      <c r="R66" s="343"/>
      <c r="S66" s="343"/>
      <c r="T66" s="343"/>
      <c r="U66" s="343"/>
      <c r="V66" s="344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75" t="s">
        <v>155</v>
      </c>
      <c r="B67" s="375"/>
      <c r="C67" s="375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375"/>
      <c r="V67" s="375"/>
      <c r="W67" s="375"/>
      <c r="X67" s="375"/>
      <c r="Y67" s="375"/>
      <c r="Z67" s="375"/>
      <c r="AA67" s="65"/>
      <c r="AB67" s="65"/>
      <c r="AC67" s="82"/>
    </row>
    <row r="68" spans="1:68" ht="14.25" customHeight="1" x14ac:dyDescent="0.25">
      <c r="A68" s="362" t="s">
        <v>156</v>
      </c>
      <c r="B68" s="362"/>
      <c r="C68" s="362"/>
      <c r="D68" s="362"/>
      <c r="E68" s="362"/>
      <c r="F68" s="362"/>
      <c r="G68" s="362"/>
      <c r="H68" s="362"/>
      <c r="I68" s="362"/>
      <c r="J68" s="362"/>
      <c r="K68" s="362"/>
      <c r="L68" s="362"/>
      <c r="M68" s="362"/>
      <c r="N68" s="362"/>
      <c r="O68" s="362"/>
      <c r="P68" s="362"/>
      <c r="Q68" s="362"/>
      <c r="R68" s="362"/>
      <c r="S68" s="362"/>
      <c r="T68" s="362"/>
      <c r="U68" s="362"/>
      <c r="V68" s="362"/>
      <c r="W68" s="362"/>
      <c r="X68" s="362"/>
      <c r="Y68" s="362"/>
      <c r="Z68" s="362"/>
      <c r="AA68" s="66"/>
      <c r="AB68" s="66"/>
      <c r="AC68" s="83"/>
    </row>
    <row r="69" spans="1:68" ht="27" customHeight="1" x14ac:dyDescent="0.25">
      <c r="A69" s="63" t="s">
        <v>157</v>
      </c>
      <c r="B69" s="63" t="s">
        <v>158</v>
      </c>
      <c r="C69" s="36">
        <v>4301135271</v>
      </c>
      <c r="D69" s="336">
        <v>4607111033659</v>
      </c>
      <c r="E69" s="336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96</v>
      </c>
      <c r="L69" s="37" t="s">
        <v>88</v>
      </c>
      <c r="M69" s="38" t="s">
        <v>86</v>
      </c>
      <c r="N69" s="38"/>
      <c r="O69" s="37">
        <v>180</v>
      </c>
      <c r="P69" s="44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8"/>
      <c r="R69" s="338"/>
      <c r="S69" s="338"/>
      <c r="T69" s="339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159</v>
      </c>
      <c r="AG69" s="81"/>
      <c r="AJ69" s="87" t="s">
        <v>89</v>
      </c>
      <c r="AK69" s="87">
        <v>1</v>
      </c>
      <c r="BB69" s="134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333"/>
      <c r="B70" s="333"/>
      <c r="C70" s="333"/>
      <c r="D70" s="333"/>
      <c r="E70" s="333"/>
      <c r="F70" s="333"/>
      <c r="G70" s="333"/>
      <c r="H70" s="333"/>
      <c r="I70" s="333"/>
      <c r="J70" s="333"/>
      <c r="K70" s="333"/>
      <c r="L70" s="333"/>
      <c r="M70" s="333"/>
      <c r="N70" s="333"/>
      <c r="O70" s="345"/>
      <c r="P70" s="342" t="s">
        <v>40</v>
      </c>
      <c r="Q70" s="343"/>
      <c r="R70" s="343"/>
      <c r="S70" s="343"/>
      <c r="T70" s="343"/>
      <c r="U70" s="343"/>
      <c r="V70" s="344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333"/>
      <c r="B71" s="333"/>
      <c r="C71" s="333"/>
      <c r="D71" s="333"/>
      <c r="E71" s="333"/>
      <c r="F71" s="333"/>
      <c r="G71" s="333"/>
      <c r="H71" s="333"/>
      <c r="I71" s="333"/>
      <c r="J71" s="333"/>
      <c r="K71" s="333"/>
      <c r="L71" s="333"/>
      <c r="M71" s="333"/>
      <c r="N71" s="333"/>
      <c r="O71" s="345"/>
      <c r="P71" s="342" t="s">
        <v>40</v>
      </c>
      <c r="Q71" s="343"/>
      <c r="R71" s="343"/>
      <c r="S71" s="343"/>
      <c r="T71" s="343"/>
      <c r="U71" s="343"/>
      <c r="V71" s="344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75" t="s">
        <v>160</v>
      </c>
      <c r="B72" s="375"/>
      <c r="C72" s="375"/>
      <c r="D72" s="375"/>
      <c r="E72" s="375"/>
      <c r="F72" s="375"/>
      <c r="G72" s="375"/>
      <c r="H72" s="375"/>
      <c r="I72" s="375"/>
      <c r="J72" s="375"/>
      <c r="K72" s="375"/>
      <c r="L72" s="375"/>
      <c r="M72" s="375"/>
      <c r="N72" s="375"/>
      <c r="O72" s="375"/>
      <c r="P72" s="375"/>
      <c r="Q72" s="375"/>
      <c r="R72" s="375"/>
      <c r="S72" s="375"/>
      <c r="T72" s="375"/>
      <c r="U72" s="375"/>
      <c r="V72" s="375"/>
      <c r="W72" s="375"/>
      <c r="X72" s="375"/>
      <c r="Y72" s="375"/>
      <c r="Z72" s="375"/>
      <c r="AA72" s="65"/>
      <c r="AB72" s="65"/>
      <c r="AC72" s="82"/>
    </row>
    <row r="73" spans="1:68" ht="14.25" customHeight="1" x14ac:dyDescent="0.25">
      <c r="A73" s="362" t="s">
        <v>161</v>
      </c>
      <c r="B73" s="362"/>
      <c r="C73" s="362"/>
      <c r="D73" s="362"/>
      <c r="E73" s="362"/>
      <c r="F73" s="362"/>
      <c r="G73" s="362"/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66"/>
      <c r="AB73" s="66"/>
      <c r="AC73" s="83"/>
    </row>
    <row r="74" spans="1:68" ht="27" customHeight="1" x14ac:dyDescent="0.25">
      <c r="A74" s="63" t="s">
        <v>162</v>
      </c>
      <c r="B74" s="63" t="s">
        <v>163</v>
      </c>
      <c r="C74" s="36">
        <v>4301131021</v>
      </c>
      <c r="D74" s="336">
        <v>4607111034137</v>
      </c>
      <c r="E74" s="336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96</v>
      </c>
      <c r="L74" s="37" t="s">
        <v>112</v>
      </c>
      <c r="M74" s="38" t="s">
        <v>86</v>
      </c>
      <c r="N74" s="38"/>
      <c r="O74" s="37">
        <v>180</v>
      </c>
      <c r="P74" s="44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8"/>
      <c r="R74" s="338"/>
      <c r="S74" s="338"/>
      <c r="T74" s="339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164</v>
      </c>
      <c r="AG74" s="81"/>
      <c r="AJ74" s="87" t="s">
        <v>113</v>
      </c>
      <c r="AK74" s="87">
        <v>14</v>
      </c>
      <c r="BB74" s="136" t="s">
        <v>95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165</v>
      </c>
      <c r="B75" s="63" t="s">
        <v>166</v>
      </c>
      <c r="C75" s="36">
        <v>4301131022</v>
      </c>
      <c r="D75" s="336">
        <v>4607111034120</v>
      </c>
      <c r="E75" s="336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112</v>
      </c>
      <c r="M75" s="38" t="s">
        <v>86</v>
      </c>
      <c r="N75" s="38"/>
      <c r="O75" s="37">
        <v>180</v>
      </c>
      <c r="P75" s="44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8"/>
      <c r="R75" s="338"/>
      <c r="S75" s="338"/>
      <c r="T75" s="339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167</v>
      </c>
      <c r="AG75" s="81"/>
      <c r="AJ75" s="87" t="s">
        <v>113</v>
      </c>
      <c r="AK75" s="87">
        <v>14</v>
      </c>
      <c r="BB75" s="13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33"/>
      <c r="B76" s="333"/>
      <c r="C76" s="333"/>
      <c r="D76" s="333"/>
      <c r="E76" s="333"/>
      <c r="F76" s="333"/>
      <c r="G76" s="333"/>
      <c r="H76" s="333"/>
      <c r="I76" s="333"/>
      <c r="J76" s="333"/>
      <c r="K76" s="333"/>
      <c r="L76" s="333"/>
      <c r="M76" s="333"/>
      <c r="N76" s="333"/>
      <c r="O76" s="345"/>
      <c r="P76" s="342" t="s">
        <v>40</v>
      </c>
      <c r="Q76" s="343"/>
      <c r="R76" s="343"/>
      <c r="S76" s="343"/>
      <c r="T76" s="343"/>
      <c r="U76" s="343"/>
      <c r="V76" s="344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333"/>
      <c r="B77" s="333"/>
      <c r="C77" s="333"/>
      <c r="D77" s="333"/>
      <c r="E77" s="333"/>
      <c r="F77" s="333"/>
      <c r="G77" s="333"/>
      <c r="H77" s="333"/>
      <c r="I77" s="333"/>
      <c r="J77" s="333"/>
      <c r="K77" s="333"/>
      <c r="L77" s="333"/>
      <c r="M77" s="333"/>
      <c r="N77" s="333"/>
      <c r="O77" s="345"/>
      <c r="P77" s="342" t="s">
        <v>40</v>
      </c>
      <c r="Q77" s="343"/>
      <c r="R77" s="343"/>
      <c r="S77" s="343"/>
      <c r="T77" s="343"/>
      <c r="U77" s="343"/>
      <c r="V77" s="344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75" t="s">
        <v>168</v>
      </c>
      <c r="B78" s="375"/>
      <c r="C78" s="375"/>
      <c r="D78" s="375"/>
      <c r="E78" s="375"/>
      <c r="F78" s="375"/>
      <c r="G78" s="375"/>
      <c r="H78" s="375"/>
      <c r="I78" s="375"/>
      <c r="J78" s="375"/>
      <c r="K78" s="375"/>
      <c r="L78" s="375"/>
      <c r="M78" s="375"/>
      <c r="N78" s="375"/>
      <c r="O78" s="375"/>
      <c r="P78" s="375"/>
      <c r="Q78" s="375"/>
      <c r="R78" s="375"/>
      <c r="S78" s="375"/>
      <c r="T78" s="375"/>
      <c r="U78" s="375"/>
      <c r="V78" s="375"/>
      <c r="W78" s="375"/>
      <c r="X78" s="375"/>
      <c r="Y78" s="375"/>
      <c r="Z78" s="375"/>
      <c r="AA78" s="65"/>
      <c r="AB78" s="65"/>
      <c r="AC78" s="82"/>
    </row>
    <row r="79" spans="1:68" ht="14.25" customHeight="1" x14ac:dyDescent="0.25">
      <c r="A79" s="362" t="s">
        <v>156</v>
      </c>
      <c r="B79" s="362"/>
      <c r="C79" s="362"/>
      <c r="D79" s="362"/>
      <c r="E79" s="362"/>
      <c r="F79" s="362"/>
      <c r="G79" s="362"/>
      <c r="H79" s="362"/>
      <c r="I79" s="362"/>
      <c r="J79" s="362"/>
      <c r="K79" s="362"/>
      <c r="L79" s="362"/>
      <c r="M79" s="362"/>
      <c r="N79" s="362"/>
      <c r="O79" s="362"/>
      <c r="P79" s="362"/>
      <c r="Q79" s="362"/>
      <c r="R79" s="362"/>
      <c r="S79" s="362"/>
      <c r="T79" s="362"/>
      <c r="U79" s="362"/>
      <c r="V79" s="362"/>
      <c r="W79" s="362"/>
      <c r="X79" s="362"/>
      <c r="Y79" s="362"/>
      <c r="Z79" s="362"/>
      <c r="AA79" s="66"/>
      <c r="AB79" s="66"/>
      <c r="AC79" s="83"/>
    </row>
    <row r="80" spans="1:68" ht="27" customHeight="1" x14ac:dyDescent="0.25">
      <c r="A80" s="63" t="s">
        <v>169</v>
      </c>
      <c r="B80" s="63" t="s">
        <v>170</v>
      </c>
      <c r="C80" s="36">
        <v>4301135285</v>
      </c>
      <c r="D80" s="336">
        <v>4607111036407</v>
      </c>
      <c r="E80" s="336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96</v>
      </c>
      <c r="L80" s="37" t="s">
        <v>112</v>
      </c>
      <c r="M80" s="38" t="s">
        <v>86</v>
      </c>
      <c r="N80" s="38"/>
      <c r="O80" s="37">
        <v>180</v>
      </c>
      <c r="P80" s="43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8"/>
      <c r="R80" s="338"/>
      <c r="S80" s="338"/>
      <c r="T80" s="339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171</v>
      </c>
      <c r="AG80" s="81"/>
      <c r="AJ80" s="87" t="s">
        <v>113</v>
      </c>
      <c r="AK80" s="87">
        <v>14</v>
      </c>
      <c r="BB80" s="140" t="s">
        <v>95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172</v>
      </c>
      <c r="B81" s="63" t="s">
        <v>173</v>
      </c>
      <c r="C81" s="36">
        <v>4301135286</v>
      </c>
      <c r="D81" s="336">
        <v>4607111033628</v>
      </c>
      <c r="E81" s="336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112</v>
      </c>
      <c r="M81" s="38" t="s">
        <v>86</v>
      </c>
      <c r="N81" s="38"/>
      <c r="O81" s="37">
        <v>180</v>
      </c>
      <c r="P81" s="43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8"/>
      <c r="R81" s="338"/>
      <c r="S81" s="338"/>
      <c r="T81" s="339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174</v>
      </c>
      <c r="AG81" s="81"/>
      <c r="AJ81" s="87" t="s">
        <v>113</v>
      </c>
      <c r="AK81" s="87">
        <v>14</v>
      </c>
      <c r="BB81" s="142" t="s">
        <v>95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175</v>
      </c>
      <c r="B82" s="63" t="s">
        <v>176</v>
      </c>
      <c r="C82" s="36">
        <v>4301135565</v>
      </c>
      <c r="D82" s="336">
        <v>4607111033451</v>
      </c>
      <c r="E82" s="336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37" t="s">
        <v>177</v>
      </c>
      <c r="Q82" s="338"/>
      <c r="R82" s="338"/>
      <c r="S82" s="338"/>
      <c r="T82" s="339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178</v>
      </c>
      <c r="AG82" s="81"/>
      <c r="AJ82" s="87" t="s">
        <v>89</v>
      </c>
      <c r="AK82" s="87">
        <v>1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179</v>
      </c>
      <c r="B83" s="63" t="s">
        <v>180</v>
      </c>
      <c r="C83" s="36">
        <v>4301135295</v>
      </c>
      <c r="D83" s="336">
        <v>4607111035141</v>
      </c>
      <c r="E83" s="336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3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8"/>
      <c r="R83" s="338"/>
      <c r="S83" s="338"/>
      <c r="T83" s="339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181</v>
      </c>
      <c r="AG83" s="81"/>
      <c r="AJ83" s="87" t="s">
        <v>89</v>
      </c>
      <c r="AK83" s="87">
        <v>1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182</v>
      </c>
      <c r="B84" s="63" t="s">
        <v>183</v>
      </c>
      <c r="C84" s="36">
        <v>4301135578</v>
      </c>
      <c r="D84" s="336">
        <v>4607111033444</v>
      </c>
      <c r="E84" s="336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39" t="s">
        <v>184</v>
      </c>
      <c r="Q84" s="338"/>
      <c r="R84" s="338"/>
      <c r="S84" s="338"/>
      <c r="T84" s="339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178</v>
      </c>
      <c r="AG84" s="81"/>
      <c r="AJ84" s="87" t="s">
        <v>89</v>
      </c>
      <c r="AK84" s="87">
        <v>1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185</v>
      </c>
      <c r="B85" s="63" t="s">
        <v>186</v>
      </c>
      <c r="C85" s="36">
        <v>4301135290</v>
      </c>
      <c r="D85" s="336">
        <v>4607111035028</v>
      </c>
      <c r="E85" s="336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43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8"/>
      <c r="R85" s="338"/>
      <c r="S85" s="338"/>
      <c r="T85" s="339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181</v>
      </c>
      <c r="AG85" s="81"/>
      <c r="AJ85" s="87" t="s">
        <v>89</v>
      </c>
      <c r="AK85" s="87">
        <v>1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33"/>
      <c r="B86" s="333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  <c r="N86" s="333"/>
      <c r="O86" s="345"/>
      <c r="P86" s="342" t="s">
        <v>40</v>
      </c>
      <c r="Q86" s="343"/>
      <c r="R86" s="343"/>
      <c r="S86" s="343"/>
      <c r="T86" s="343"/>
      <c r="U86" s="343"/>
      <c r="V86" s="344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333"/>
      <c r="B87" s="333"/>
      <c r="C87" s="333"/>
      <c r="D87" s="333"/>
      <c r="E87" s="333"/>
      <c r="F87" s="333"/>
      <c r="G87" s="333"/>
      <c r="H87" s="333"/>
      <c r="I87" s="333"/>
      <c r="J87" s="333"/>
      <c r="K87" s="333"/>
      <c r="L87" s="333"/>
      <c r="M87" s="333"/>
      <c r="N87" s="333"/>
      <c r="O87" s="345"/>
      <c r="P87" s="342" t="s">
        <v>40</v>
      </c>
      <c r="Q87" s="343"/>
      <c r="R87" s="343"/>
      <c r="S87" s="343"/>
      <c r="T87" s="343"/>
      <c r="U87" s="343"/>
      <c r="V87" s="344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75" t="s">
        <v>187</v>
      </c>
      <c r="B88" s="375"/>
      <c r="C88" s="375"/>
      <c r="D88" s="375"/>
      <c r="E88" s="375"/>
      <c r="F88" s="375"/>
      <c r="G88" s="375"/>
      <c r="H88" s="375"/>
      <c r="I88" s="375"/>
      <c r="J88" s="375"/>
      <c r="K88" s="375"/>
      <c r="L88" s="375"/>
      <c r="M88" s="375"/>
      <c r="N88" s="375"/>
      <c r="O88" s="375"/>
      <c r="P88" s="375"/>
      <c r="Q88" s="375"/>
      <c r="R88" s="375"/>
      <c r="S88" s="375"/>
      <c r="T88" s="375"/>
      <c r="U88" s="375"/>
      <c r="V88" s="375"/>
      <c r="W88" s="375"/>
      <c r="X88" s="375"/>
      <c r="Y88" s="375"/>
      <c r="Z88" s="375"/>
      <c r="AA88" s="65"/>
      <c r="AB88" s="65"/>
      <c r="AC88" s="82"/>
    </row>
    <row r="89" spans="1:68" ht="14.25" customHeight="1" x14ac:dyDescent="0.25">
      <c r="A89" s="362" t="s">
        <v>188</v>
      </c>
      <c r="B89" s="362"/>
      <c r="C89" s="362"/>
      <c r="D89" s="362"/>
      <c r="E89" s="362"/>
      <c r="F89" s="362"/>
      <c r="G89" s="362"/>
      <c r="H89" s="362"/>
      <c r="I89" s="362"/>
      <c r="J89" s="362"/>
      <c r="K89" s="362"/>
      <c r="L89" s="362"/>
      <c r="M89" s="362"/>
      <c r="N89" s="362"/>
      <c r="O89" s="362"/>
      <c r="P89" s="362"/>
      <c r="Q89" s="362"/>
      <c r="R89" s="362"/>
      <c r="S89" s="362"/>
      <c r="T89" s="362"/>
      <c r="U89" s="362"/>
      <c r="V89" s="362"/>
      <c r="W89" s="362"/>
      <c r="X89" s="362"/>
      <c r="Y89" s="362"/>
      <c r="Z89" s="362"/>
      <c r="AA89" s="66"/>
      <c r="AB89" s="66"/>
      <c r="AC89" s="83"/>
    </row>
    <row r="90" spans="1:68" ht="27" customHeight="1" x14ac:dyDescent="0.25">
      <c r="A90" s="63" t="s">
        <v>189</v>
      </c>
      <c r="B90" s="63" t="s">
        <v>190</v>
      </c>
      <c r="C90" s="36">
        <v>4301136042</v>
      </c>
      <c r="D90" s="336">
        <v>4607025784012</v>
      </c>
      <c r="E90" s="336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96</v>
      </c>
      <c r="L90" s="37" t="s">
        <v>112</v>
      </c>
      <c r="M90" s="38" t="s">
        <v>86</v>
      </c>
      <c r="N90" s="38"/>
      <c r="O90" s="37">
        <v>180</v>
      </c>
      <c r="P90" s="4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8"/>
      <c r="R90" s="338"/>
      <c r="S90" s="338"/>
      <c r="T90" s="339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191</v>
      </c>
      <c r="AG90" s="81"/>
      <c r="AJ90" s="87" t="s">
        <v>113</v>
      </c>
      <c r="AK90" s="87">
        <v>14</v>
      </c>
      <c r="BB90" s="152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192</v>
      </c>
      <c r="B91" s="63" t="s">
        <v>193</v>
      </c>
      <c r="C91" s="36">
        <v>4301136040</v>
      </c>
      <c r="D91" s="336">
        <v>4607025784319</v>
      </c>
      <c r="E91" s="336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43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8"/>
      <c r="R91" s="338"/>
      <c r="S91" s="338"/>
      <c r="T91" s="339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174</v>
      </c>
      <c r="AG91" s="81"/>
      <c r="AJ91" s="87" t="s">
        <v>89</v>
      </c>
      <c r="AK91" s="87">
        <v>1</v>
      </c>
      <c r="BB91" s="154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194</v>
      </c>
      <c r="B92" s="63" t="s">
        <v>195</v>
      </c>
      <c r="C92" s="36">
        <v>4301136039</v>
      </c>
      <c r="D92" s="336">
        <v>4607111035370</v>
      </c>
      <c r="E92" s="336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87</v>
      </c>
      <c r="L92" s="37" t="s">
        <v>88</v>
      </c>
      <c r="M92" s="38" t="s">
        <v>86</v>
      </c>
      <c r="N92" s="38"/>
      <c r="O92" s="37">
        <v>180</v>
      </c>
      <c r="P92" s="43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8"/>
      <c r="R92" s="338"/>
      <c r="S92" s="338"/>
      <c r="T92" s="339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196</v>
      </c>
      <c r="AG92" s="81"/>
      <c r="AJ92" s="87" t="s">
        <v>89</v>
      </c>
      <c r="AK92" s="87">
        <v>1</v>
      </c>
      <c r="BB92" s="156" t="s">
        <v>95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333"/>
      <c r="B93" s="333"/>
      <c r="C93" s="333"/>
      <c r="D93" s="333"/>
      <c r="E93" s="333"/>
      <c r="F93" s="333"/>
      <c r="G93" s="333"/>
      <c r="H93" s="333"/>
      <c r="I93" s="333"/>
      <c r="J93" s="333"/>
      <c r="K93" s="333"/>
      <c r="L93" s="333"/>
      <c r="M93" s="333"/>
      <c r="N93" s="333"/>
      <c r="O93" s="345"/>
      <c r="P93" s="342" t="s">
        <v>40</v>
      </c>
      <c r="Q93" s="343"/>
      <c r="R93" s="343"/>
      <c r="S93" s="343"/>
      <c r="T93" s="343"/>
      <c r="U93" s="343"/>
      <c r="V93" s="344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333"/>
      <c r="B94" s="333"/>
      <c r="C94" s="333"/>
      <c r="D94" s="333"/>
      <c r="E94" s="333"/>
      <c r="F94" s="333"/>
      <c r="G94" s="333"/>
      <c r="H94" s="333"/>
      <c r="I94" s="333"/>
      <c r="J94" s="333"/>
      <c r="K94" s="333"/>
      <c r="L94" s="333"/>
      <c r="M94" s="333"/>
      <c r="N94" s="333"/>
      <c r="O94" s="345"/>
      <c r="P94" s="342" t="s">
        <v>40</v>
      </c>
      <c r="Q94" s="343"/>
      <c r="R94" s="343"/>
      <c r="S94" s="343"/>
      <c r="T94" s="343"/>
      <c r="U94" s="343"/>
      <c r="V94" s="344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75" t="s">
        <v>197</v>
      </c>
      <c r="B95" s="375"/>
      <c r="C95" s="375"/>
      <c r="D95" s="375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  <c r="S95" s="375"/>
      <c r="T95" s="375"/>
      <c r="U95" s="375"/>
      <c r="V95" s="375"/>
      <c r="W95" s="375"/>
      <c r="X95" s="375"/>
      <c r="Y95" s="375"/>
      <c r="Z95" s="375"/>
      <c r="AA95" s="65"/>
      <c r="AB95" s="65"/>
      <c r="AC95" s="82"/>
    </row>
    <row r="96" spans="1:68" ht="14.25" customHeight="1" x14ac:dyDescent="0.25">
      <c r="A96" s="362" t="s">
        <v>82</v>
      </c>
      <c r="B96" s="362"/>
      <c r="C96" s="362"/>
      <c r="D96" s="362"/>
      <c r="E96" s="362"/>
      <c r="F96" s="362"/>
      <c r="G96" s="362"/>
      <c r="H96" s="362"/>
      <c r="I96" s="362"/>
      <c r="J96" s="362"/>
      <c r="K96" s="362"/>
      <c r="L96" s="362"/>
      <c r="M96" s="362"/>
      <c r="N96" s="362"/>
      <c r="O96" s="362"/>
      <c r="P96" s="362"/>
      <c r="Q96" s="362"/>
      <c r="R96" s="362"/>
      <c r="S96" s="362"/>
      <c r="T96" s="362"/>
      <c r="U96" s="362"/>
      <c r="V96" s="362"/>
      <c r="W96" s="362"/>
      <c r="X96" s="362"/>
      <c r="Y96" s="362"/>
      <c r="Z96" s="362"/>
      <c r="AA96" s="66"/>
      <c r="AB96" s="66"/>
      <c r="AC96" s="83"/>
    </row>
    <row r="97" spans="1:68" ht="27" customHeight="1" x14ac:dyDescent="0.25">
      <c r="A97" s="63" t="s">
        <v>198</v>
      </c>
      <c r="B97" s="63" t="s">
        <v>199</v>
      </c>
      <c r="C97" s="36">
        <v>4301070975</v>
      </c>
      <c r="D97" s="336">
        <v>4607111033970</v>
      </c>
      <c r="E97" s="336"/>
      <c r="F97" s="62">
        <v>0.43</v>
      </c>
      <c r="G97" s="37">
        <v>16</v>
      </c>
      <c r="H97" s="62">
        <v>6.88</v>
      </c>
      <c r="I97" s="62">
        <v>7.1996000000000002</v>
      </c>
      <c r="J97" s="37">
        <v>84</v>
      </c>
      <c r="K97" s="37" t="s">
        <v>87</v>
      </c>
      <c r="L97" s="37" t="s">
        <v>101</v>
      </c>
      <c r="M97" s="38" t="s">
        <v>86</v>
      </c>
      <c r="N97" s="38"/>
      <c r="O97" s="37">
        <v>180</v>
      </c>
      <c r="P97" s="42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8"/>
      <c r="R97" s="338"/>
      <c r="S97" s="338"/>
      <c r="T97" s="339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5" si="12">IFERROR(IF(X97="","",X97),"")</f>
        <v>0</v>
      </c>
      <c r="Z97" s="41">
        <f t="shared" ref="Z97:Z105" si="13">IFERROR(IF(X97="","",X97*0.0155),"")</f>
        <v>0</v>
      </c>
      <c r="AA97" s="68" t="s">
        <v>46</v>
      </c>
      <c r="AB97" s="69" t="s">
        <v>46</v>
      </c>
      <c r="AC97" s="157" t="s">
        <v>151</v>
      </c>
      <c r="AG97" s="81"/>
      <c r="AJ97" s="87" t="s">
        <v>102</v>
      </c>
      <c r="AK97" s="87">
        <v>84</v>
      </c>
      <c r="BB97" s="158" t="s">
        <v>70</v>
      </c>
      <c r="BM97" s="81">
        <f t="shared" ref="BM97:BM105" si="14">IFERROR(X97*I97,"0")</f>
        <v>0</v>
      </c>
      <c r="BN97" s="81">
        <f t="shared" ref="BN97:BN105" si="15">IFERROR(Y97*I97,"0")</f>
        <v>0</v>
      </c>
      <c r="BO97" s="81">
        <f t="shared" ref="BO97:BO105" si="16">IFERROR(X97/J97,"0")</f>
        <v>0</v>
      </c>
      <c r="BP97" s="81">
        <f t="shared" ref="BP97:BP105" si="17">IFERROR(Y97/J97,"0")</f>
        <v>0</v>
      </c>
    </row>
    <row r="98" spans="1:68" ht="27" customHeight="1" x14ac:dyDescent="0.25">
      <c r="A98" s="63" t="s">
        <v>200</v>
      </c>
      <c r="B98" s="63" t="s">
        <v>201</v>
      </c>
      <c r="C98" s="36">
        <v>4301071051</v>
      </c>
      <c r="D98" s="336">
        <v>4607111039262</v>
      </c>
      <c r="E98" s="336"/>
      <c r="F98" s="62">
        <v>0.4</v>
      </c>
      <c r="G98" s="37">
        <v>16</v>
      </c>
      <c r="H98" s="62">
        <v>6.4</v>
      </c>
      <c r="I98" s="62">
        <v>6.7195999999999998</v>
      </c>
      <c r="J98" s="37">
        <v>84</v>
      </c>
      <c r="K98" s="37" t="s">
        <v>87</v>
      </c>
      <c r="L98" s="37" t="s">
        <v>88</v>
      </c>
      <c r="M98" s="38" t="s">
        <v>86</v>
      </c>
      <c r="N98" s="38"/>
      <c r="O98" s="37">
        <v>180</v>
      </c>
      <c r="P98" s="42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8"/>
      <c r="R98" s="338"/>
      <c r="S98" s="338"/>
      <c r="T98" s="339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151</v>
      </c>
      <c r="AG98" s="81"/>
      <c r="AJ98" s="87" t="s">
        <v>89</v>
      </c>
      <c r="AK98" s="87">
        <v>1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202</v>
      </c>
      <c r="B99" s="63" t="s">
        <v>203</v>
      </c>
      <c r="C99" s="36">
        <v>4301070976</v>
      </c>
      <c r="D99" s="336">
        <v>4607111034144</v>
      </c>
      <c r="E99" s="336"/>
      <c r="F99" s="62">
        <v>0.9</v>
      </c>
      <c r="G99" s="37">
        <v>8</v>
      </c>
      <c r="H99" s="62">
        <v>7.2</v>
      </c>
      <c r="I99" s="62">
        <v>7.4859999999999998</v>
      </c>
      <c r="J99" s="37">
        <v>84</v>
      </c>
      <c r="K99" s="37" t="s">
        <v>87</v>
      </c>
      <c r="L99" s="37" t="s">
        <v>101</v>
      </c>
      <c r="M99" s="38" t="s">
        <v>86</v>
      </c>
      <c r="N99" s="38"/>
      <c r="O99" s="37">
        <v>180</v>
      </c>
      <c r="P99" s="42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8"/>
      <c r="R99" s="338"/>
      <c r="S99" s="338"/>
      <c r="T99" s="339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151</v>
      </c>
      <c r="AG99" s="81"/>
      <c r="AJ99" s="87" t="s">
        <v>102</v>
      </c>
      <c r="AK99" s="87">
        <v>84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204</v>
      </c>
      <c r="B100" s="63" t="s">
        <v>205</v>
      </c>
      <c r="C100" s="36">
        <v>4301071038</v>
      </c>
      <c r="D100" s="336">
        <v>4607111039248</v>
      </c>
      <c r="E100" s="336"/>
      <c r="F100" s="62">
        <v>0.7</v>
      </c>
      <c r="G100" s="37">
        <v>10</v>
      </c>
      <c r="H100" s="62">
        <v>7</v>
      </c>
      <c r="I100" s="62">
        <v>7.3</v>
      </c>
      <c r="J100" s="37">
        <v>84</v>
      </c>
      <c r="K100" s="37" t="s">
        <v>87</v>
      </c>
      <c r="L100" s="37" t="s">
        <v>88</v>
      </c>
      <c r="M100" s="38" t="s">
        <v>86</v>
      </c>
      <c r="N100" s="38"/>
      <c r="O100" s="37">
        <v>180</v>
      </c>
      <c r="P100" s="42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8"/>
      <c r="R100" s="338"/>
      <c r="S100" s="338"/>
      <c r="T100" s="339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151</v>
      </c>
      <c r="AG100" s="81"/>
      <c r="AJ100" s="87" t="s">
        <v>89</v>
      </c>
      <c r="AK100" s="87">
        <v>1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206</v>
      </c>
      <c r="B101" s="63" t="s">
        <v>207</v>
      </c>
      <c r="C101" s="36">
        <v>4301070973</v>
      </c>
      <c r="D101" s="336">
        <v>4607111033987</v>
      </c>
      <c r="E101" s="336"/>
      <c r="F101" s="62">
        <v>0.43</v>
      </c>
      <c r="G101" s="37">
        <v>16</v>
      </c>
      <c r="H101" s="62">
        <v>6.88</v>
      </c>
      <c r="I101" s="62">
        <v>7.1996000000000002</v>
      </c>
      <c r="J101" s="37">
        <v>84</v>
      </c>
      <c r="K101" s="37" t="s">
        <v>87</v>
      </c>
      <c r="L101" s="37" t="s">
        <v>112</v>
      </c>
      <c r="M101" s="38" t="s">
        <v>86</v>
      </c>
      <c r="N101" s="38"/>
      <c r="O101" s="37">
        <v>180</v>
      </c>
      <c r="P101" s="43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8"/>
      <c r="R101" s="338"/>
      <c r="S101" s="338"/>
      <c r="T101" s="339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208</v>
      </c>
      <c r="AG101" s="81"/>
      <c r="AJ101" s="87" t="s">
        <v>113</v>
      </c>
      <c r="AK101" s="87">
        <v>12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209</v>
      </c>
      <c r="B102" s="63" t="s">
        <v>210</v>
      </c>
      <c r="C102" s="36">
        <v>4301071049</v>
      </c>
      <c r="D102" s="336">
        <v>4607111039293</v>
      </c>
      <c r="E102" s="336"/>
      <c r="F102" s="62">
        <v>0.4</v>
      </c>
      <c r="G102" s="37">
        <v>16</v>
      </c>
      <c r="H102" s="62">
        <v>6.4</v>
      </c>
      <c r="I102" s="62">
        <v>6.7195999999999998</v>
      </c>
      <c r="J102" s="37">
        <v>84</v>
      </c>
      <c r="K102" s="37" t="s">
        <v>87</v>
      </c>
      <c r="L102" s="37" t="s">
        <v>88</v>
      </c>
      <c r="M102" s="38" t="s">
        <v>86</v>
      </c>
      <c r="N102" s="38"/>
      <c r="O102" s="37">
        <v>180</v>
      </c>
      <c r="P102" s="42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8"/>
      <c r="R102" s="338"/>
      <c r="S102" s="338"/>
      <c r="T102" s="339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211</v>
      </c>
      <c r="AG102" s="81"/>
      <c r="AJ102" s="87" t="s">
        <v>89</v>
      </c>
      <c r="AK102" s="87">
        <v>1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212</v>
      </c>
      <c r="B103" s="63" t="s">
        <v>213</v>
      </c>
      <c r="C103" s="36">
        <v>4301070974</v>
      </c>
      <c r="D103" s="336">
        <v>4607111034151</v>
      </c>
      <c r="E103" s="336"/>
      <c r="F103" s="62">
        <v>0.9</v>
      </c>
      <c r="G103" s="37">
        <v>8</v>
      </c>
      <c r="H103" s="62">
        <v>7.2</v>
      </c>
      <c r="I103" s="62">
        <v>7.4859999999999998</v>
      </c>
      <c r="J103" s="37">
        <v>84</v>
      </c>
      <c r="K103" s="37" t="s">
        <v>87</v>
      </c>
      <c r="L103" s="37" t="s">
        <v>101</v>
      </c>
      <c r="M103" s="38" t="s">
        <v>86</v>
      </c>
      <c r="N103" s="38"/>
      <c r="O103" s="37">
        <v>180</v>
      </c>
      <c r="P103" s="42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8"/>
      <c r="R103" s="338"/>
      <c r="S103" s="338"/>
      <c r="T103" s="339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208</v>
      </c>
      <c r="AG103" s="81"/>
      <c r="AJ103" s="87" t="s">
        <v>102</v>
      </c>
      <c r="AK103" s="87">
        <v>84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214</v>
      </c>
      <c r="B104" s="63" t="s">
        <v>215</v>
      </c>
      <c r="C104" s="36">
        <v>4301071039</v>
      </c>
      <c r="D104" s="336">
        <v>4607111039279</v>
      </c>
      <c r="E104" s="336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87</v>
      </c>
      <c r="L104" s="37" t="s">
        <v>88</v>
      </c>
      <c r="M104" s="38" t="s">
        <v>86</v>
      </c>
      <c r="N104" s="38"/>
      <c r="O104" s="37">
        <v>180</v>
      </c>
      <c r="P104" s="42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8"/>
      <c r="R104" s="338"/>
      <c r="S104" s="338"/>
      <c r="T104" s="339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151</v>
      </c>
      <c r="AG104" s="81"/>
      <c r="AJ104" s="87" t="s">
        <v>89</v>
      </c>
      <c r="AK104" s="87">
        <v>1</v>
      </c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216</v>
      </c>
      <c r="B105" s="63" t="s">
        <v>217</v>
      </c>
      <c r="C105" s="36">
        <v>4301070958</v>
      </c>
      <c r="D105" s="336">
        <v>4607111038098</v>
      </c>
      <c r="E105" s="336"/>
      <c r="F105" s="62">
        <v>0.8</v>
      </c>
      <c r="G105" s="37">
        <v>8</v>
      </c>
      <c r="H105" s="62">
        <v>6.4</v>
      </c>
      <c r="I105" s="62">
        <v>6.6859999999999999</v>
      </c>
      <c r="J105" s="37">
        <v>84</v>
      </c>
      <c r="K105" s="37" t="s">
        <v>87</v>
      </c>
      <c r="L105" s="37" t="s">
        <v>112</v>
      </c>
      <c r="M105" s="38" t="s">
        <v>86</v>
      </c>
      <c r="N105" s="38"/>
      <c r="O105" s="37">
        <v>180</v>
      </c>
      <c r="P105" s="42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38"/>
      <c r="R105" s="338"/>
      <c r="S105" s="338"/>
      <c r="T105" s="339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73" t="s">
        <v>218</v>
      </c>
      <c r="AG105" s="81"/>
      <c r="AJ105" s="87" t="s">
        <v>113</v>
      </c>
      <c r="AK105" s="87">
        <v>12</v>
      </c>
      <c r="BB105" s="174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x14ac:dyDescent="0.2">
      <c r="A106" s="333"/>
      <c r="B106" s="333"/>
      <c r="C106" s="333"/>
      <c r="D106" s="333"/>
      <c r="E106" s="333"/>
      <c r="F106" s="333"/>
      <c r="G106" s="333"/>
      <c r="H106" s="333"/>
      <c r="I106" s="333"/>
      <c r="J106" s="333"/>
      <c r="K106" s="333"/>
      <c r="L106" s="333"/>
      <c r="M106" s="333"/>
      <c r="N106" s="333"/>
      <c r="O106" s="345"/>
      <c r="P106" s="342" t="s">
        <v>40</v>
      </c>
      <c r="Q106" s="343"/>
      <c r="R106" s="343"/>
      <c r="S106" s="343"/>
      <c r="T106" s="343"/>
      <c r="U106" s="343"/>
      <c r="V106" s="344"/>
      <c r="W106" s="42" t="s">
        <v>39</v>
      </c>
      <c r="X106" s="43">
        <f>IFERROR(SUM(X97:X105),"0")</f>
        <v>0</v>
      </c>
      <c r="Y106" s="43">
        <f>IFERROR(SUM(Y97:Y105),"0")</f>
        <v>0</v>
      </c>
      <c r="Z106" s="43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333"/>
      <c r="B107" s="333"/>
      <c r="C107" s="333"/>
      <c r="D107" s="333"/>
      <c r="E107" s="333"/>
      <c r="F107" s="333"/>
      <c r="G107" s="333"/>
      <c r="H107" s="333"/>
      <c r="I107" s="333"/>
      <c r="J107" s="333"/>
      <c r="K107" s="333"/>
      <c r="L107" s="333"/>
      <c r="M107" s="333"/>
      <c r="N107" s="333"/>
      <c r="O107" s="345"/>
      <c r="P107" s="342" t="s">
        <v>40</v>
      </c>
      <c r="Q107" s="343"/>
      <c r="R107" s="343"/>
      <c r="S107" s="343"/>
      <c r="T107" s="343"/>
      <c r="U107" s="343"/>
      <c r="V107" s="344"/>
      <c r="W107" s="42" t="s">
        <v>0</v>
      </c>
      <c r="X107" s="43">
        <f>IFERROR(SUMPRODUCT(X97:X105*H97:H105),"0")</f>
        <v>0</v>
      </c>
      <c r="Y107" s="43">
        <f>IFERROR(SUMPRODUCT(Y97:Y105*H97:H105),"0")</f>
        <v>0</v>
      </c>
      <c r="Z107" s="42"/>
      <c r="AA107" s="67"/>
      <c r="AB107" s="67"/>
      <c r="AC107" s="67"/>
    </row>
    <row r="108" spans="1:68" ht="16.5" customHeight="1" x14ac:dyDescent="0.25">
      <c r="A108" s="375" t="s">
        <v>219</v>
      </c>
      <c r="B108" s="375"/>
      <c r="C108" s="375"/>
      <c r="D108" s="375"/>
      <c r="E108" s="375"/>
      <c r="F108" s="375"/>
      <c r="G108" s="375"/>
      <c r="H108" s="375"/>
      <c r="I108" s="375"/>
      <c r="J108" s="375"/>
      <c r="K108" s="375"/>
      <c r="L108" s="375"/>
      <c r="M108" s="375"/>
      <c r="N108" s="375"/>
      <c r="O108" s="375"/>
      <c r="P108" s="375"/>
      <c r="Q108" s="375"/>
      <c r="R108" s="375"/>
      <c r="S108" s="375"/>
      <c r="T108" s="375"/>
      <c r="U108" s="375"/>
      <c r="V108" s="375"/>
      <c r="W108" s="375"/>
      <c r="X108" s="375"/>
      <c r="Y108" s="375"/>
      <c r="Z108" s="375"/>
      <c r="AA108" s="65"/>
      <c r="AB108" s="65"/>
      <c r="AC108" s="82"/>
    </row>
    <row r="109" spans="1:68" ht="14.25" customHeight="1" x14ac:dyDescent="0.25">
      <c r="A109" s="362" t="s">
        <v>156</v>
      </c>
      <c r="B109" s="362"/>
      <c r="C109" s="362"/>
      <c r="D109" s="362"/>
      <c r="E109" s="362"/>
      <c r="F109" s="362"/>
      <c r="G109" s="362"/>
      <c r="H109" s="362"/>
      <c r="I109" s="362"/>
      <c r="J109" s="362"/>
      <c r="K109" s="362"/>
      <c r="L109" s="362"/>
      <c r="M109" s="362"/>
      <c r="N109" s="362"/>
      <c r="O109" s="362"/>
      <c r="P109" s="362"/>
      <c r="Q109" s="362"/>
      <c r="R109" s="362"/>
      <c r="S109" s="362"/>
      <c r="T109" s="362"/>
      <c r="U109" s="362"/>
      <c r="V109" s="362"/>
      <c r="W109" s="362"/>
      <c r="X109" s="362"/>
      <c r="Y109" s="362"/>
      <c r="Z109" s="362"/>
      <c r="AA109" s="66"/>
      <c r="AB109" s="66"/>
      <c r="AC109" s="83"/>
    </row>
    <row r="110" spans="1:68" ht="27" customHeight="1" x14ac:dyDescent="0.25">
      <c r="A110" s="63" t="s">
        <v>220</v>
      </c>
      <c r="B110" s="63" t="s">
        <v>221</v>
      </c>
      <c r="C110" s="36">
        <v>4301135533</v>
      </c>
      <c r="D110" s="336">
        <v>4607111034014</v>
      </c>
      <c r="E110" s="336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96</v>
      </c>
      <c r="L110" s="37" t="s">
        <v>88</v>
      </c>
      <c r="M110" s="38" t="s">
        <v>86</v>
      </c>
      <c r="N110" s="38"/>
      <c r="O110" s="37">
        <v>180</v>
      </c>
      <c r="P110" s="420" t="s">
        <v>222</v>
      </c>
      <c r="Q110" s="338"/>
      <c r="R110" s="338"/>
      <c r="S110" s="338"/>
      <c r="T110" s="339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75" t="s">
        <v>223</v>
      </c>
      <c r="AG110" s="81"/>
      <c r="AJ110" s="87" t="s">
        <v>89</v>
      </c>
      <c r="AK110" s="87">
        <v>1</v>
      </c>
      <c r="BB110" s="176" t="s">
        <v>95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224</v>
      </c>
      <c r="B111" s="63" t="s">
        <v>225</v>
      </c>
      <c r="C111" s="36">
        <v>4301135532</v>
      </c>
      <c r="D111" s="336">
        <v>4607111033994</v>
      </c>
      <c r="E111" s="336"/>
      <c r="F111" s="62">
        <v>0.25</v>
      </c>
      <c r="G111" s="37">
        <v>12</v>
      </c>
      <c r="H111" s="62">
        <v>3</v>
      </c>
      <c r="I111" s="62">
        <v>3.7035999999999998</v>
      </c>
      <c r="J111" s="37">
        <v>70</v>
      </c>
      <c r="K111" s="37" t="s">
        <v>96</v>
      </c>
      <c r="L111" s="37" t="s">
        <v>88</v>
      </c>
      <c r="M111" s="38" t="s">
        <v>86</v>
      </c>
      <c r="N111" s="38"/>
      <c r="O111" s="37">
        <v>180</v>
      </c>
      <c r="P111" s="421" t="s">
        <v>226</v>
      </c>
      <c r="Q111" s="338"/>
      <c r="R111" s="338"/>
      <c r="S111" s="338"/>
      <c r="T111" s="339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77" t="s">
        <v>178</v>
      </c>
      <c r="AG111" s="81"/>
      <c r="AJ111" s="87" t="s">
        <v>89</v>
      </c>
      <c r="AK111" s="87">
        <v>1</v>
      </c>
      <c r="BB111" s="178" t="s">
        <v>95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333"/>
      <c r="B112" s="333"/>
      <c r="C112" s="333"/>
      <c r="D112" s="333"/>
      <c r="E112" s="333"/>
      <c r="F112" s="333"/>
      <c r="G112" s="333"/>
      <c r="H112" s="333"/>
      <c r="I112" s="333"/>
      <c r="J112" s="333"/>
      <c r="K112" s="333"/>
      <c r="L112" s="333"/>
      <c r="M112" s="333"/>
      <c r="N112" s="333"/>
      <c r="O112" s="345"/>
      <c r="P112" s="342" t="s">
        <v>40</v>
      </c>
      <c r="Q112" s="343"/>
      <c r="R112" s="343"/>
      <c r="S112" s="343"/>
      <c r="T112" s="343"/>
      <c r="U112" s="343"/>
      <c r="V112" s="344"/>
      <c r="W112" s="42" t="s">
        <v>39</v>
      </c>
      <c r="X112" s="43">
        <f>IFERROR(SUM(X110:X111),"0")</f>
        <v>0</v>
      </c>
      <c r="Y112" s="43">
        <f>IFERROR(SUM(Y110:Y111),"0")</f>
        <v>0</v>
      </c>
      <c r="Z112" s="43">
        <f>IFERROR(IF(Z110="",0,Z110),"0")+IFERROR(IF(Z111="",0,Z111),"0")</f>
        <v>0</v>
      </c>
      <c r="AA112" s="67"/>
      <c r="AB112" s="67"/>
      <c r="AC112" s="67"/>
    </row>
    <row r="113" spans="1:68" x14ac:dyDescent="0.2">
      <c r="A113" s="333"/>
      <c r="B113" s="333"/>
      <c r="C113" s="333"/>
      <c r="D113" s="333"/>
      <c r="E113" s="333"/>
      <c r="F113" s="333"/>
      <c r="G113" s="333"/>
      <c r="H113" s="333"/>
      <c r="I113" s="333"/>
      <c r="J113" s="333"/>
      <c r="K113" s="333"/>
      <c r="L113" s="333"/>
      <c r="M113" s="333"/>
      <c r="N113" s="333"/>
      <c r="O113" s="345"/>
      <c r="P113" s="342" t="s">
        <v>40</v>
      </c>
      <c r="Q113" s="343"/>
      <c r="R113" s="343"/>
      <c r="S113" s="343"/>
      <c r="T113" s="343"/>
      <c r="U113" s="343"/>
      <c r="V113" s="344"/>
      <c r="W113" s="42" t="s">
        <v>0</v>
      </c>
      <c r="X113" s="43">
        <f>IFERROR(SUMPRODUCT(X110:X111*H110:H111),"0")</f>
        <v>0</v>
      </c>
      <c r="Y113" s="43">
        <f>IFERROR(SUMPRODUCT(Y110:Y111*H110:H111),"0")</f>
        <v>0</v>
      </c>
      <c r="Z113" s="42"/>
      <c r="AA113" s="67"/>
      <c r="AB113" s="67"/>
      <c r="AC113" s="67"/>
    </row>
    <row r="114" spans="1:68" ht="16.5" customHeight="1" x14ac:dyDescent="0.25">
      <c r="A114" s="375" t="s">
        <v>227</v>
      </c>
      <c r="B114" s="375"/>
      <c r="C114" s="375"/>
      <c r="D114" s="375"/>
      <c r="E114" s="375"/>
      <c r="F114" s="375"/>
      <c r="G114" s="375"/>
      <c r="H114" s="375"/>
      <c r="I114" s="375"/>
      <c r="J114" s="375"/>
      <c r="K114" s="375"/>
      <c r="L114" s="375"/>
      <c r="M114" s="375"/>
      <c r="N114" s="375"/>
      <c r="O114" s="375"/>
      <c r="P114" s="375"/>
      <c r="Q114" s="375"/>
      <c r="R114" s="375"/>
      <c r="S114" s="375"/>
      <c r="T114" s="375"/>
      <c r="U114" s="375"/>
      <c r="V114" s="375"/>
      <c r="W114" s="375"/>
      <c r="X114" s="375"/>
      <c r="Y114" s="375"/>
      <c r="Z114" s="375"/>
      <c r="AA114" s="65"/>
      <c r="AB114" s="65"/>
      <c r="AC114" s="82"/>
    </row>
    <row r="115" spans="1:68" ht="14.25" customHeight="1" x14ac:dyDescent="0.25">
      <c r="A115" s="362" t="s">
        <v>156</v>
      </c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2"/>
      <c r="N115" s="362"/>
      <c r="O115" s="362"/>
      <c r="P115" s="362"/>
      <c r="Q115" s="362"/>
      <c r="R115" s="362"/>
      <c r="S115" s="362"/>
      <c r="T115" s="362"/>
      <c r="U115" s="362"/>
      <c r="V115" s="362"/>
      <c r="W115" s="362"/>
      <c r="X115" s="362"/>
      <c r="Y115" s="362"/>
      <c r="Z115" s="362"/>
      <c r="AA115" s="66"/>
      <c r="AB115" s="66"/>
      <c r="AC115" s="83"/>
    </row>
    <row r="116" spans="1:68" ht="27" customHeight="1" x14ac:dyDescent="0.25">
      <c r="A116" s="63" t="s">
        <v>228</v>
      </c>
      <c r="B116" s="63" t="s">
        <v>229</v>
      </c>
      <c r="C116" s="36">
        <v>4301135311</v>
      </c>
      <c r="D116" s="336">
        <v>4607111039095</v>
      </c>
      <c r="E116" s="336"/>
      <c r="F116" s="62">
        <v>0.25</v>
      </c>
      <c r="G116" s="37">
        <v>12</v>
      </c>
      <c r="H116" s="62">
        <v>3</v>
      </c>
      <c r="I116" s="62">
        <v>3.7480000000000002</v>
      </c>
      <c r="J116" s="37">
        <v>70</v>
      </c>
      <c r="K116" s="37" t="s">
        <v>96</v>
      </c>
      <c r="L116" s="37" t="s">
        <v>112</v>
      </c>
      <c r="M116" s="38" t="s">
        <v>86</v>
      </c>
      <c r="N116" s="38"/>
      <c r="O116" s="37">
        <v>180</v>
      </c>
      <c r="P116" s="41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8"/>
      <c r="R116" s="338"/>
      <c r="S116" s="338"/>
      <c r="T116" s="339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230</v>
      </c>
      <c r="AG116" s="81"/>
      <c r="AJ116" s="87" t="s">
        <v>113</v>
      </c>
      <c r="AK116" s="87">
        <v>14</v>
      </c>
      <c r="BB116" s="180" t="s">
        <v>95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27" customHeight="1" x14ac:dyDescent="0.25">
      <c r="A117" s="63" t="s">
        <v>231</v>
      </c>
      <c r="B117" s="63" t="s">
        <v>232</v>
      </c>
      <c r="C117" s="36">
        <v>4301135300</v>
      </c>
      <c r="D117" s="336">
        <v>4607111039101</v>
      </c>
      <c r="E117" s="336"/>
      <c r="F117" s="62">
        <v>0.45</v>
      </c>
      <c r="G117" s="37">
        <v>8</v>
      </c>
      <c r="H117" s="62">
        <v>3.6</v>
      </c>
      <c r="I117" s="62">
        <v>4.26</v>
      </c>
      <c r="J117" s="37">
        <v>70</v>
      </c>
      <c r="K117" s="37" t="s">
        <v>96</v>
      </c>
      <c r="L117" s="37" t="s">
        <v>88</v>
      </c>
      <c r="M117" s="38" t="s">
        <v>86</v>
      </c>
      <c r="N117" s="38"/>
      <c r="O117" s="37">
        <v>180</v>
      </c>
      <c r="P117" s="418" t="s">
        <v>233</v>
      </c>
      <c r="Q117" s="338"/>
      <c r="R117" s="338"/>
      <c r="S117" s="338"/>
      <c r="T117" s="339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81" t="s">
        <v>230</v>
      </c>
      <c r="AG117" s="81"/>
      <c r="AJ117" s="87" t="s">
        <v>89</v>
      </c>
      <c r="AK117" s="87">
        <v>1</v>
      </c>
      <c r="BB117" s="182" t="s">
        <v>95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ht="16.5" customHeight="1" x14ac:dyDescent="0.25">
      <c r="A118" s="63" t="s">
        <v>234</v>
      </c>
      <c r="B118" s="63" t="s">
        <v>235</v>
      </c>
      <c r="C118" s="36">
        <v>4301135282</v>
      </c>
      <c r="D118" s="336">
        <v>4607111034199</v>
      </c>
      <c r="E118" s="336"/>
      <c r="F118" s="62">
        <v>0.25</v>
      </c>
      <c r="G118" s="37">
        <v>12</v>
      </c>
      <c r="H118" s="62">
        <v>3</v>
      </c>
      <c r="I118" s="62">
        <v>3.7035999999999998</v>
      </c>
      <c r="J118" s="37">
        <v>70</v>
      </c>
      <c r="K118" s="37" t="s">
        <v>96</v>
      </c>
      <c r="L118" s="37" t="s">
        <v>101</v>
      </c>
      <c r="M118" s="38" t="s">
        <v>86</v>
      </c>
      <c r="N118" s="38"/>
      <c r="O118" s="37">
        <v>180</v>
      </c>
      <c r="P118" s="41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38"/>
      <c r="R118" s="338"/>
      <c r="S118" s="338"/>
      <c r="T118" s="339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83" t="s">
        <v>236</v>
      </c>
      <c r="AG118" s="81"/>
      <c r="AJ118" s="87" t="s">
        <v>102</v>
      </c>
      <c r="AK118" s="87">
        <v>70</v>
      </c>
      <c r="BB118" s="18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33"/>
      <c r="B119" s="333"/>
      <c r="C119" s="333"/>
      <c r="D119" s="333"/>
      <c r="E119" s="333"/>
      <c r="F119" s="333"/>
      <c r="G119" s="333"/>
      <c r="H119" s="333"/>
      <c r="I119" s="333"/>
      <c r="J119" s="333"/>
      <c r="K119" s="333"/>
      <c r="L119" s="333"/>
      <c r="M119" s="333"/>
      <c r="N119" s="333"/>
      <c r="O119" s="345"/>
      <c r="P119" s="342" t="s">
        <v>40</v>
      </c>
      <c r="Q119" s="343"/>
      <c r="R119" s="343"/>
      <c r="S119" s="343"/>
      <c r="T119" s="343"/>
      <c r="U119" s="343"/>
      <c r="V119" s="344"/>
      <c r="W119" s="42" t="s">
        <v>39</v>
      </c>
      <c r="X119" s="43">
        <f>IFERROR(SUM(X116:X118),"0")</f>
        <v>0</v>
      </c>
      <c r="Y119" s="43">
        <f>IFERROR(SUM(Y116:Y118),"0")</f>
        <v>0</v>
      </c>
      <c r="Z119" s="43">
        <f>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333"/>
      <c r="B120" s="333"/>
      <c r="C120" s="333"/>
      <c r="D120" s="333"/>
      <c r="E120" s="333"/>
      <c r="F120" s="333"/>
      <c r="G120" s="333"/>
      <c r="H120" s="333"/>
      <c r="I120" s="333"/>
      <c r="J120" s="333"/>
      <c r="K120" s="333"/>
      <c r="L120" s="333"/>
      <c r="M120" s="333"/>
      <c r="N120" s="333"/>
      <c r="O120" s="345"/>
      <c r="P120" s="342" t="s">
        <v>40</v>
      </c>
      <c r="Q120" s="343"/>
      <c r="R120" s="343"/>
      <c r="S120" s="343"/>
      <c r="T120" s="343"/>
      <c r="U120" s="343"/>
      <c r="V120" s="344"/>
      <c r="W120" s="42" t="s">
        <v>0</v>
      </c>
      <c r="X120" s="43">
        <f>IFERROR(SUMPRODUCT(X116:X118*H116:H118),"0")</f>
        <v>0</v>
      </c>
      <c r="Y120" s="43">
        <f>IFERROR(SUMPRODUCT(Y116:Y118*H116:H118),"0")</f>
        <v>0</v>
      </c>
      <c r="Z120" s="42"/>
      <c r="AA120" s="67"/>
      <c r="AB120" s="67"/>
      <c r="AC120" s="67"/>
    </row>
    <row r="121" spans="1:68" ht="16.5" customHeight="1" x14ac:dyDescent="0.25">
      <c r="A121" s="375" t="s">
        <v>237</v>
      </c>
      <c r="B121" s="375"/>
      <c r="C121" s="375"/>
      <c r="D121" s="375"/>
      <c r="E121" s="375"/>
      <c r="F121" s="375"/>
      <c r="G121" s="375"/>
      <c r="H121" s="375"/>
      <c r="I121" s="375"/>
      <c r="J121" s="375"/>
      <c r="K121" s="375"/>
      <c r="L121" s="375"/>
      <c r="M121" s="375"/>
      <c r="N121" s="375"/>
      <c r="O121" s="375"/>
      <c r="P121" s="375"/>
      <c r="Q121" s="375"/>
      <c r="R121" s="375"/>
      <c r="S121" s="375"/>
      <c r="T121" s="375"/>
      <c r="U121" s="375"/>
      <c r="V121" s="375"/>
      <c r="W121" s="375"/>
      <c r="X121" s="375"/>
      <c r="Y121" s="375"/>
      <c r="Z121" s="375"/>
      <c r="AA121" s="65"/>
      <c r="AB121" s="65"/>
      <c r="AC121" s="82"/>
    </row>
    <row r="122" spans="1:68" ht="14.25" customHeight="1" x14ac:dyDescent="0.25">
      <c r="A122" s="362" t="s">
        <v>156</v>
      </c>
      <c r="B122" s="362"/>
      <c r="C122" s="362"/>
      <c r="D122" s="362"/>
      <c r="E122" s="362"/>
      <c r="F122" s="362"/>
      <c r="G122" s="362"/>
      <c r="H122" s="362"/>
      <c r="I122" s="362"/>
      <c r="J122" s="362"/>
      <c r="K122" s="362"/>
      <c r="L122" s="362"/>
      <c r="M122" s="362"/>
      <c r="N122" s="362"/>
      <c r="O122" s="362"/>
      <c r="P122" s="362"/>
      <c r="Q122" s="362"/>
      <c r="R122" s="362"/>
      <c r="S122" s="362"/>
      <c r="T122" s="362"/>
      <c r="U122" s="362"/>
      <c r="V122" s="362"/>
      <c r="W122" s="362"/>
      <c r="X122" s="362"/>
      <c r="Y122" s="362"/>
      <c r="Z122" s="362"/>
      <c r="AA122" s="66"/>
      <c r="AB122" s="66"/>
      <c r="AC122" s="83"/>
    </row>
    <row r="123" spans="1:68" ht="27" customHeight="1" x14ac:dyDescent="0.25">
      <c r="A123" s="63" t="s">
        <v>238</v>
      </c>
      <c r="B123" s="63" t="s">
        <v>239</v>
      </c>
      <c r="C123" s="36">
        <v>4301135178</v>
      </c>
      <c r="D123" s="336">
        <v>4607111034816</v>
      </c>
      <c r="E123" s="336"/>
      <c r="F123" s="62">
        <v>0.25</v>
      </c>
      <c r="G123" s="37">
        <v>6</v>
      </c>
      <c r="H123" s="62">
        <v>1.5</v>
      </c>
      <c r="I123" s="62">
        <v>1.9218</v>
      </c>
      <c r="J123" s="37">
        <v>140</v>
      </c>
      <c r="K123" s="37" t="s">
        <v>96</v>
      </c>
      <c r="L123" s="37" t="s">
        <v>88</v>
      </c>
      <c r="M123" s="38" t="s">
        <v>86</v>
      </c>
      <c r="N123" s="38"/>
      <c r="O123" s="37">
        <v>180</v>
      </c>
      <c r="P123" s="41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38"/>
      <c r="R123" s="338"/>
      <c r="S123" s="338"/>
      <c r="T123" s="339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IFERROR(IF(X123="","",X123*0.00941),"")</f>
        <v>0</v>
      </c>
      <c r="AA123" s="68" t="s">
        <v>46</v>
      </c>
      <c r="AB123" s="69" t="s">
        <v>46</v>
      </c>
      <c r="AC123" s="185" t="s">
        <v>236</v>
      </c>
      <c r="AG123" s="81"/>
      <c r="AJ123" s="87" t="s">
        <v>89</v>
      </c>
      <c r="AK123" s="87">
        <v>1</v>
      </c>
      <c r="BB123" s="18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240</v>
      </c>
      <c r="B124" s="63" t="s">
        <v>241</v>
      </c>
      <c r="C124" s="36">
        <v>4301135275</v>
      </c>
      <c r="D124" s="336">
        <v>4607111034380</v>
      </c>
      <c r="E124" s="336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96</v>
      </c>
      <c r="L124" s="37" t="s">
        <v>112</v>
      </c>
      <c r="M124" s="38" t="s">
        <v>86</v>
      </c>
      <c r="N124" s="38"/>
      <c r="O124" s="37">
        <v>180</v>
      </c>
      <c r="P124" s="41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8"/>
      <c r="R124" s="338"/>
      <c r="S124" s="338"/>
      <c r="T124" s="339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7" t="s">
        <v>242</v>
      </c>
      <c r="AG124" s="81"/>
      <c r="AJ124" s="87" t="s">
        <v>113</v>
      </c>
      <c r="AK124" s="87">
        <v>14</v>
      </c>
      <c r="BB124" s="18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243</v>
      </c>
      <c r="B125" s="63" t="s">
        <v>244</v>
      </c>
      <c r="C125" s="36">
        <v>4301135277</v>
      </c>
      <c r="D125" s="336">
        <v>4607111034397</v>
      </c>
      <c r="E125" s="336"/>
      <c r="F125" s="62">
        <v>0.25</v>
      </c>
      <c r="G125" s="37">
        <v>12</v>
      </c>
      <c r="H125" s="62">
        <v>3</v>
      </c>
      <c r="I125" s="62">
        <v>3.28</v>
      </c>
      <c r="J125" s="37">
        <v>70</v>
      </c>
      <c r="K125" s="37" t="s">
        <v>96</v>
      </c>
      <c r="L125" s="37" t="s">
        <v>101</v>
      </c>
      <c r="M125" s="38" t="s">
        <v>86</v>
      </c>
      <c r="N125" s="38"/>
      <c r="O125" s="37">
        <v>180</v>
      </c>
      <c r="P125" s="41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8"/>
      <c r="R125" s="338"/>
      <c r="S125" s="338"/>
      <c r="T125" s="339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89" t="s">
        <v>223</v>
      </c>
      <c r="AG125" s="81"/>
      <c r="AJ125" s="87" t="s">
        <v>102</v>
      </c>
      <c r="AK125" s="87">
        <v>70</v>
      </c>
      <c r="BB125" s="19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33"/>
      <c r="B126" s="333"/>
      <c r="C126" s="333"/>
      <c r="D126" s="333"/>
      <c r="E126" s="333"/>
      <c r="F126" s="333"/>
      <c r="G126" s="333"/>
      <c r="H126" s="333"/>
      <c r="I126" s="333"/>
      <c r="J126" s="333"/>
      <c r="K126" s="333"/>
      <c r="L126" s="333"/>
      <c r="M126" s="333"/>
      <c r="N126" s="333"/>
      <c r="O126" s="345"/>
      <c r="P126" s="342" t="s">
        <v>40</v>
      </c>
      <c r="Q126" s="343"/>
      <c r="R126" s="343"/>
      <c r="S126" s="343"/>
      <c r="T126" s="343"/>
      <c r="U126" s="343"/>
      <c r="V126" s="344"/>
      <c r="W126" s="42" t="s">
        <v>39</v>
      </c>
      <c r="X126" s="43">
        <f>IFERROR(SUM(X123:X125),"0")</f>
        <v>0</v>
      </c>
      <c r="Y126" s="43">
        <f>IFERROR(SUM(Y123:Y125),"0")</f>
        <v>0</v>
      </c>
      <c r="Z126" s="43">
        <f>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333"/>
      <c r="B127" s="333"/>
      <c r="C127" s="333"/>
      <c r="D127" s="333"/>
      <c r="E127" s="333"/>
      <c r="F127" s="333"/>
      <c r="G127" s="333"/>
      <c r="H127" s="333"/>
      <c r="I127" s="333"/>
      <c r="J127" s="333"/>
      <c r="K127" s="333"/>
      <c r="L127" s="333"/>
      <c r="M127" s="333"/>
      <c r="N127" s="333"/>
      <c r="O127" s="345"/>
      <c r="P127" s="342" t="s">
        <v>40</v>
      </c>
      <c r="Q127" s="343"/>
      <c r="R127" s="343"/>
      <c r="S127" s="343"/>
      <c r="T127" s="343"/>
      <c r="U127" s="343"/>
      <c r="V127" s="344"/>
      <c r="W127" s="42" t="s">
        <v>0</v>
      </c>
      <c r="X127" s="43">
        <f>IFERROR(SUMPRODUCT(X123:X125*H123:H125),"0")</f>
        <v>0</v>
      </c>
      <c r="Y127" s="43">
        <f>IFERROR(SUMPRODUCT(Y123:Y125*H123:H125),"0")</f>
        <v>0</v>
      </c>
      <c r="Z127" s="42"/>
      <c r="AA127" s="67"/>
      <c r="AB127" s="67"/>
      <c r="AC127" s="67"/>
    </row>
    <row r="128" spans="1:68" ht="16.5" customHeight="1" x14ac:dyDescent="0.25">
      <c r="A128" s="375" t="s">
        <v>245</v>
      </c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75"/>
      <c r="O128" s="375"/>
      <c r="P128" s="375"/>
      <c r="Q128" s="375"/>
      <c r="R128" s="375"/>
      <c r="S128" s="375"/>
      <c r="T128" s="375"/>
      <c r="U128" s="375"/>
      <c r="V128" s="375"/>
      <c r="W128" s="375"/>
      <c r="X128" s="375"/>
      <c r="Y128" s="375"/>
      <c r="Z128" s="375"/>
      <c r="AA128" s="65"/>
      <c r="AB128" s="65"/>
      <c r="AC128" s="82"/>
    </row>
    <row r="129" spans="1:68" ht="14.25" customHeight="1" x14ac:dyDescent="0.25">
      <c r="A129" s="362" t="s">
        <v>156</v>
      </c>
      <c r="B129" s="362"/>
      <c r="C129" s="362"/>
      <c r="D129" s="362"/>
      <c r="E129" s="362"/>
      <c r="F129" s="362"/>
      <c r="G129" s="362"/>
      <c r="H129" s="362"/>
      <c r="I129" s="362"/>
      <c r="J129" s="362"/>
      <c r="K129" s="362"/>
      <c r="L129" s="362"/>
      <c r="M129" s="362"/>
      <c r="N129" s="362"/>
      <c r="O129" s="362"/>
      <c r="P129" s="362"/>
      <c r="Q129" s="362"/>
      <c r="R129" s="362"/>
      <c r="S129" s="362"/>
      <c r="T129" s="362"/>
      <c r="U129" s="362"/>
      <c r="V129" s="362"/>
      <c r="W129" s="362"/>
      <c r="X129" s="362"/>
      <c r="Y129" s="362"/>
      <c r="Z129" s="362"/>
      <c r="AA129" s="66"/>
      <c r="AB129" s="66"/>
      <c r="AC129" s="83"/>
    </row>
    <row r="130" spans="1:68" ht="27" customHeight="1" x14ac:dyDescent="0.25">
      <c r="A130" s="63" t="s">
        <v>246</v>
      </c>
      <c r="B130" s="63" t="s">
        <v>247</v>
      </c>
      <c r="C130" s="36">
        <v>4301135279</v>
      </c>
      <c r="D130" s="336">
        <v>4607111035806</v>
      </c>
      <c r="E130" s="336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88</v>
      </c>
      <c r="M130" s="38" t="s">
        <v>86</v>
      </c>
      <c r="N130" s="38"/>
      <c r="O130" s="37">
        <v>180</v>
      </c>
      <c r="P130" s="41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38"/>
      <c r="R130" s="338"/>
      <c r="S130" s="338"/>
      <c r="T130" s="339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91" t="s">
        <v>248</v>
      </c>
      <c r="AG130" s="81"/>
      <c r="AJ130" s="87" t="s">
        <v>89</v>
      </c>
      <c r="AK130" s="87">
        <v>1</v>
      </c>
      <c r="BB130" s="19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33"/>
      <c r="B131" s="333"/>
      <c r="C131" s="333"/>
      <c r="D131" s="333"/>
      <c r="E131" s="333"/>
      <c r="F131" s="333"/>
      <c r="G131" s="333"/>
      <c r="H131" s="333"/>
      <c r="I131" s="333"/>
      <c r="J131" s="333"/>
      <c r="K131" s="333"/>
      <c r="L131" s="333"/>
      <c r="M131" s="333"/>
      <c r="N131" s="333"/>
      <c r="O131" s="345"/>
      <c r="P131" s="342" t="s">
        <v>40</v>
      </c>
      <c r="Q131" s="343"/>
      <c r="R131" s="343"/>
      <c r="S131" s="343"/>
      <c r="T131" s="343"/>
      <c r="U131" s="343"/>
      <c r="V131" s="344"/>
      <c r="W131" s="42" t="s">
        <v>39</v>
      </c>
      <c r="X131" s="43">
        <f>IFERROR(SUM(X130:X130),"0")</f>
        <v>0</v>
      </c>
      <c r="Y131" s="43">
        <f>IFERROR(SUM(Y130:Y130),"0")</f>
        <v>0</v>
      </c>
      <c r="Z131" s="43">
        <f>IFERROR(IF(Z130="",0,Z130),"0")</f>
        <v>0</v>
      </c>
      <c r="AA131" s="67"/>
      <c r="AB131" s="67"/>
      <c r="AC131" s="67"/>
    </row>
    <row r="132" spans="1:68" x14ac:dyDescent="0.2">
      <c r="A132" s="333"/>
      <c r="B132" s="333"/>
      <c r="C132" s="333"/>
      <c r="D132" s="333"/>
      <c r="E132" s="333"/>
      <c r="F132" s="333"/>
      <c r="G132" s="333"/>
      <c r="H132" s="333"/>
      <c r="I132" s="333"/>
      <c r="J132" s="333"/>
      <c r="K132" s="333"/>
      <c r="L132" s="333"/>
      <c r="M132" s="333"/>
      <c r="N132" s="333"/>
      <c r="O132" s="345"/>
      <c r="P132" s="342" t="s">
        <v>40</v>
      </c>
      <c r="Q132" s="343"/>
      <c r="R132" s="343"/>
      <c r="S132" s="343"/>
      <c r="T132" s="343"/>
      <c r="U132" s="343"/>
      <c r="V132" s="344"/>
      <c r="W132" s="42" t="s">
        <v>0</v>
      </c>
      <c r="X132" s="43">
        <f>IFERROR(SUMPRODUCT(X130:X130*H130:H130),"0")</f>
        <v>0</v>
      </c>
      <c r="Y132" s="43">
        <f>IFERROR(SUMPRODUCT(Y130:Y130*H130:H130),"0")</f>
        <v>0</v>
      </c>
      <c r="Z132" s="42"/>
      <c r="AA132" s="67"/>
      <c r="AB132" s="67"/>
      <c r="AC132" s="67"/>
    </row>
    <row r="133" spans="1:68" ht="16.5" customHeight="1" x14ac:dyDescent="0.25">
      <c r="A133" s="375" t="s">
        <v>249</v>
      </c>
      <c r="B133" s="375"/>
      <c r="C133" s="375"/>
      <c r="D133" s="375"/>
      <c r="E133" s="375"/>
      <c r="F133" s="375"/>
      <c r="G133" s="375"/>
      <c r="H133" s="375"/>
      <c r="I133" s="375"/>
      <c r="J133" s="375"/>
      <c r="K133" s="375"/>
      <c r="L133" s="375"/>
      <c r="M133" s="375"/>
      <c r="N133" s="375"/>
      <c r="O133" s="375"/>
      <c r="P133" s="375"/>
      <c r="Q133" s="375"/>
      <c r="R133" s="375"/>
      <c r="S133" s="375"/>
      <c r="T133" s="375"/>
      <c r="U133" s="375"/>
      <c r="V133" s="375"/>
      <c r="W133" s="375"/>
      <c r="X133" s="375"/>
      <c r="Y133" s="375"/>
      <c r="Z133" s="375"/>
      <c r="AA133" s="65"/>
      <c r="AB133" s="65"/>
      <c r="AC133" s="82"/>
    </row>
    <row r="134" spans="1:68" ht="14.25" customHeight="1" x14ac:dyDescent="0.25">
      <c r="A134" s="362" t="s">
        <v>250</v>
      </c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62"/>
      <c r="N134" s="362"/>
      <c r="O134" s="362"/>
      <c r="P134" s="362"/>
      <c r="Q134" s="362"/>
      <c r="R134" s="362"/>
      <c r="S134" s="362"/>
      <c r="T134" s="362"/>
      <c r="U134" s="362"/>
      <c r="V134" s="362"/>
      <c r="W134" s="362"/>
      <c r="X134" s="362"/>
      <c r="Y134" s="362"/>
      <c r="Z134" s="362"/>
      <c r="AA134" s="66"/>
      <c r="AB134" s="66"/>
      <c r="AC134" s="83"/>
    </row>
    <row r="135" spans="1:68" ht="27" customHeight="1" x14ac:dyDescent="0.25">
      <c r="A135" s="63" t="s">
        <v>251</v>
      </c>
      <c r="B135" s="63" t="s">
        <v>252</v>
      </c>
      <c r="C135" s="36">
        <v>4301071054</v>
      </c>
      <c r="D135" s="336">
        <v>4607111035639</v>
      </c>
      <c r="E135" s="336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255</v>
      </c>
      <c r="L135" s="37" t="s">
        <v>88</v>
      </c>
      <c r="M135" s="38" t="s">
        <v>86</v>
      </c>
      <c r="N135" s="38"/>
      <c r="O135" s="37">
        <v>180</v>
      </c>
      <c r="P135" s="411" t="s">
        <v>253</v>
      </c>
      <c r="Q135" s="338"/>
      <c r="R135" s="338"/>
      <c r="S135" s="338"/>
      <c r="T135" s="339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93" t="s">
        <v>254</v>
      </c>
      <c r="AG135" s="81"/>
      <c r="AJ135" s="87" t="s">
        <v>89</v>
      </c>
      <c r="AK135" s="87">
        <v>1</v>
      </c>
      <c r="BB135" s="19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256</v>
      </c>
      <c r="B136" s="63" t="s">
        <v>257</v>
      </c>
      <c r="C136" s="36">
        <v>4301135540</v>
      </c>
      <c r="D136" s="336">
        <v>4607111035646</v>
      </c>
      <c r="E136" s="336"/>
      <c r="F136" s="62">
        <v>0.2</v>
      </c>
      <c r="G136" s="37">
        <v>8</v>
      </c>
      <c r="H136" s="62">
        <v>1.6</v>
      </c>
      <c r="I136" s="62">
        <v>2.12</v>
      </c>
      <c r="J136" s="37">
        <v>72</v>
      </c>
      <c r="K136" s="37" t="s">
        <v>255</v>
      </c>
      <c r="L136" s="37" t="s">
        <v>88</v>
      </c>
      <c r="M136" s="38" t="s">
        <v>86</v>
      </c>
      <c r="N136" s="38"/>
      <c r="O136" s="37">
        <v>180</v>
      </c>
      <c r="P136" s="41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38"/>
      <c r="R136" s="338"/>
      <c r="S136" s="338"/>
      <c r="T136" s="339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IFERROR(IF(X136="","",X136*0.01157),"")</f>
        <v>0</v>
      </c>
      <c r="AA136" s="68" t="s">
        <v>46</v>
      </c>
      <c r="AB136" s="69" t="s">
        <v>46</v>
      </c>
      <c r="AC136" s="195" t="s">
        <v>254</v>
      </c>
      <c r="AG136" s="81"/>
      <c r="AJ136" s="87" t="s">
        <v>89</v>
      </c>
      <c r="AK136" s="87">
        <v>1</v>
      </c>
      <c r="BB136" s="19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33"/>
      <c r="B137" s="333"/>
      <c r="C137" s="333"/>
      <c r="D137" s="333"/>
      <c r="E137" s="333"/>
      <c r="F137" s="333"/>
      <c r="G137" s="333"/>
      <c r="H137" s="333"/>
      <c r="I137" s="333"/>
      <c r="J137" s="333"/>
      <c r="K137" s="333"/>
      <c r="L137" s="333"/>
      <c r="M137" s="333"/>
      <c r="N137" s="333"/>
      <c r="O137" s="345"/>
      <c r="P137" s="342" t="s">
        <v>40</v>
      </c>
      <c r="Q137" s="343"/>
      <c r="R137" s="343"/>
      <c r="S137" s="343"/>
      <c r="T137" s="343"/>
      <c r="U137" s="343"/>
      <c r="V137" s="344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33"/>
      <c r="B138" s="333"/>
      <c r="C138" s="333"/>
      <c r="D138" s="333"/>
      <c r="E138" s="333"/>
      <c r="F138" s="333"/>
      <c r="G138" s="333"/>
      <c r="H138" s="333"/>
      <c r="I138" s="333"/>
      <c r="J138" s="333"/>
      <c r="K138" s="333"/>
      <c r="L138" s="333"/>
      <c r="M138" s="333"/>
      <c r="N138" s="333"/>
      <c r="O138" s="345"/>
      <c r="P138" s="342" t="s">
        <v>40</v>
      </c>
      <c r="Q138" s="343"/>
      <c r="R138" s="343"/>
      <c r="S138" s="343"/>
      <c r="T138" s="343"/>
      <c r="U138" s="343"/>
      <c r="V138" s="344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75" t="s">
        <v>258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75"/>
      <c r="AA139" s="65"/>
      <c r="AB139" s="65"/>
      <c r="AC139" s="82"/>
    </row>
    <row r="140" spans="1:68" ht="14.25" customHeight="1" x14ac:dyDescent="0.25">
      <c r="A140" s="362" t="s">
        <v>156</v>
      </c>
      <c r="B140" s="362"/>
      <c r="C140" s="362"/>
      <c r="D140" s="362"/>
      <c r="E140" s="362"/>
      <c r="F140" s="362"/>
      <c r="G140" s="362"/>
      <c r="H140" s="362"/>
      <c r="I140" s="362"/>
      <c r="J140" s="362"/>
      <c r="K140" s="362"/>
      <c r="L140" s="362"/>
      <c r="M140" s="362"/>
      <c r="N140" s="362"/>
      <c r="O140" s="362"/>
      <c r="P140" s="362"/>
      <c r="Q140" s="362"/>
      <c r="R140" s="362"/>
      <c r="S140" s="362"/>
      <c r="T140" s="362"/>
      <c r="U140" s="362"/>
      <c r="V140" s="362"/>
      <c r="W140" s="362"/>
      <c r="X140" s="362"/>
      <c r="Y140" s="362"/>
      <c r="Z140" s="362"/>
      <c r="AA140" s="66"/>
      <c r="AB140" s="66"/>
      <c r="AC140" s="83"/>
    </row>
    <row r="141" spans="1:68" ht="27" customHeight="1" x14ac:dyDescent="0.25">
      <c r="A141" s="63" t="s">
        <v>259</v>
      </c>
      <c r="B141" s="63" t="s">
        <v>260</v>
      </c>
      <c r="C141" s="36">
        <v>4301135281</v>
      </c>
      <c r="D141" s="336">
        <v>4607111036568</v>
      </c>
      <c r="E141" s="336"/>
      <c r="F141" s="62">
        <v>0.28000000000000003</v>
      </c>
      <c r="G141" s="37">
        <v>6</v>
      </c>
      <c r="H141" s="62">
        <v>1.68</v>
      </c>
      <c r="I141" s="62">
        <v>2.1017999999999999</v>
      </c>
      <c r="J141" s="37">
        <v>140</v>
      </c>
      <c r="K141" s="37" t="s">
        <v>96</v>
      </c>
      <c r="L141" s="37" t="s">
        <v>88</v>
      </c>
      <c r="M141" s="38" t="s">
        <v>86</v>
      </c>
      <c r="N141" s="38"/>
      <c r="O141" s="37">
        <v>180</v>
      </c>
      <c r="P141" s="40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38"/>
      <c r="R141" s="338"/>
      <c r="S141" s="338"/>
      <c r="T141" s="339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IFERROR(IF(X141="","",X141*0.00941),"")</f>
        <v>0</v>
      </c>
      <c r="AA141" s="68" t="s">
        <v>46</v>
      </c>
      <c r="AB141" s="69" t="s">
        <v>46</v>
      </c>
      <c r="AC141" s="197" t="s">
        <v>261</v>
      </c>
      <c r="AG141" s="81"/>
      <c r="AJ141" s="87" t="s">
        <v>89</v>
      </c>
      <c r="AK141" s="87">
        <v>1</v>
      </c>
      <c r="BB141" s="19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33"/>
      <c r="B142" s="333"/>
      <c r="C142" s="333"/>
      <c r="D142" s="333"/>
      <c r="E142" s="333"/>
      <c r="F142" s="333"/>
      <c r="G142" s="333"/>
      <c r="H142" s="333"/>
      <c r="I142" s="333"/>
      <c r="J142" s="333"/>
      <c r="K142" s="333"/>
      <c r="L142" s="333"/>
      <c r="M142" s="333"/>
      <c r="N142" s="333"/>
      <c r="O142" s="345"/>
      <c r="P142" s="342" t="s">
        <v>40</v>
      </c>
      <c r="Q142" s="343"/>
      <c r="R142" s="343"/>
      <c r="S142" s="343"/>
      <c r="T142" s="343"/>
      <c r="U142" s="343"/>
      <c r="V142" s="344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33"/>
      <c r="B143" s="333"/>
      <c r="C143" s="333"/>
      <c r="D143" s="333"/>
      <c r="E143" s="333"/>
      <c r="F143" s="333"/>
      <c r="G143" s="333"/>
      <c r="H143" s="333"/>
      <c r="I143" s="333"/>
      <c r="J143" s="333"/>
      <c r="K143" s="333"/>
      <c r="L143" s="333"/>
      <c r="M143" s="333"/>
      <c r="N143" s="333"/>
      <c r="O143" s="345"/>
      <c r="P143" s="342" t="s">
        <v>40</v>
      </c>
      <c r="Q143" s="343"/>
      <c r="R143" s="343"/>
      <c r="S143" s="343"/>
      <c r="T143" s="343"/>
      <c r="U143" s="343"/>
      <c r="V143" s="344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27.75" customHeight="1" x14ac:dyDescent="0.2">
      <c r="A144" s="374" t="s">
        <v>262</v>
      </c>
      <c r="B144" s="374"/>
      <c r="C144" s="374"/>
      <c r="D144" s="374"/>
      <c r="E144" s="374"/>
      <c r="F144" s="374"/>
      <c r="G144" s="374"/>
      <c r="H144" s="374"/>
      <c r="I144" s="374"/>
      <c r="J144" s="374"/>
      <c r="K144" s="374"/>
      <c r="L144" s="374"/>
      <c r="M144" s="374"/>
      <c r="N144" s="374"/>
      <c r="O144" s="374"/>
      <c r="P144" s="374"/>
      <c r="Q144" s="374"/>
      <c r="R144" s="374"/>
      <c r="S144" s="374"/>
      <c r="T144" s="374"/>
      <c r="U144" s="374"/>
      <c r="V144" s="374"/>
      <c r="W144" s="374"/>
      <c r="X144" s="374"/>
      <c r="Y144" s="374"/>
      <c r="Z144" s="374"/>
      <c r="AA144" s="54"/>
      <c r="AB144" s="54"/>
      <c r="AC144" s="54"/>
    </row>
    <row r="145" spans="1:68" ht="16.5" customHeight="1" x14ac:dyDescent="0.25">
      <c r="A145" s="375" t="s">
        <v>263</v>
      </c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75"/>
      <c r="O145" s="375"/>
      <c r="P145" s="375"/>
      <c r="Q145" s="375"/>
      <c r="R145" s="375"/>
      <c r="S145" s="375"/>
      <c r="T145" s="375"/>
      <c r="U145" s="375"/>
      <c r="V145" s="375"/>
      <c r="W145" s="375"/>
      <c r="X145" s="375"/>
      <c r="Y145" s="375"/>
      <c r="Z145" s="375"/>
      <c r="AA145" s="65"/>
      <c r="AB145" s="65"/>
      <c r="AC145" s="82"/>
    </row>
    <row r="146" spans="1:68" ht="14.25" customHeight="1" x14ac:dyDescent="0.25">
      <c r="A146" s="362" t="s">
        <v>156</v>
      </c>
      <c r="B146" s="362"/>
      <c r="C146" s="362"/>
      <c r="D146" s="362"/>
      <c r="E146" s="362"/>
      <c r="F146" s="362"/>
      <c r="G146" s="362"/>
      <c r="H146" s="362"/>
      <c r="I146" s="362"/>
      <c r="J146" s="362"/>
      <c r="K146" s="362"/>
      <c r="L146" s="362"/>
      <c r="M146" s="362"/>
      <c r="N146" s="362"/>
      <c r="O146" s="362"/>
      <c r="P146" s="362"/>
      <c r="Q146" s="362"/>
      <c r="R146" s="362"/>
      <c r="S146" s="362"/>
      <c r="T146" s="362"/>
      <c r="U146" s="362"/>
      <c r="V146" s="362"/>
      <c r="W146" s="362"/>
      <c r="X146" s="362"/>
      <c r="Y146" s="362"/>
      <c r="Z146" s="362"/>
      <c r="AA146" s="66"/>
      <c r="AB146" s="66"/>
      <c r="AC146" s="83"/>
    </row>
    <row r="147" spans="1:68" ht="27" customHeight="1" x14ac:dyDescent="0.25">
      <c r="A147" s="63" t="s">
        <v>264</v>
      </c>
      <c r="B147" s="63" t="s">
        <v>265</v>
      </c>
      <c r="C147" s="36">
        <v>4301135317</v>
      </c>
      <c r="D147" s="336">
        <v>4607111039057</v>
      </c>
      <c r="E147" s="336"/>
      <c r="F147" s="62">
        <v>1.8</v>
      </c>
      <c r="G147" s="37">
        <v>1</v>
      </c>
      <c r="H147" s="62">
        <v>1.8</v>
      </c>
      <c r="I147" s="62">
        <v>1.9</v>
      </c>
      <c r="J147" s="37">
        <v>234</v>
      </c>
      <c r="K147" s="37" t="s">
        <v>152</v>
      </c>
      <c r="L147" s="37" t="s">
        <v>112</v>
      </c>
      <c r="M147" s="38" t="s">
        <v>86</v>
      </c>
      <c r="N147" s="38"/>
      <c r="O147" s="37">
        <v>180</v>
      </c>
      <c r="P147" s="410" t="s">
        <v>266</v>
      </c>
      <c r="Q147" s="338"/>
      <c r="R147" s="338"/>
      <c r="S147" s="338"/>
      <c r="T147" s="339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IFERROR(IF(X147="","",X147*0.00502),"")</f>
        <v>0</v>
      </c>
      <c r="AA147" s="68" t="s">
        <v>46</v>
      </c>
      <c r="AB147" s="69" t="s">
        <v>46</v>
      </c>
      <c r="AC147" s="199" t="s">
        <v>230</v>
      </c>
      <c r="AG147" s="81"/>
      <c r="AJ147" s="87" t="s">
        <v>113</v>
      </c>
      <c r="AK147" s="87">
        <v>18</v>
      </c>
      <c r="BB147" s="200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33"/>
      <c r="B148" s="333"/>
      <c r="C148" s="333"/>
      <c r="D148" s="333"/>
      <c r="E148" s="333"/>
      <c r="F148" s="333"/>
      <c r="G148" s="333"/>
      <c r="H148" s="333"/>
      <c r="I148" s="333"/>
      <c r="J148" s="333"/>
      <c r="K148" s="333"/>
      <c r="L148" s="333"/>
      <c r="M148" s="333"/>
      <c r="N148" s="333"/>
      <c r="O148" s="345"/>
      <c r="P148" s="342" t="s">
        <v>40</v>
      </c>
      <c r="Q148" s="343"/>
      <c r="R148" s="343"/>
      <c r="S148" s="343"/>
      <c r="T148" s="343"/>
      <c r="U148" s="343"/>
      <c r="V148" s="344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33"/>
      <c r="B149" s="333"/>
      <c r="C149" s="333"/>
      <c r="D149" s="333"/>
      <c r="E149" s="333"/>
      <c r="F149" s="333"/>
      <c r="G149" s="333"/>
      <c r="H149" s="333"/>
      <c r="I149" s="333"/>
      <c r="J149" s="333"/>
      <c r="K149" s="333"/>
      <c r="L149" s="333"/>
      <c r="M149" s="333"/>
      <c r="N149" s="333"/>
      <c r="O149" s="345"/>
      <c r="P149" s="342" t="s">
        <v>40</v>
      </c>
      <c r="Q149" s="343"/>
      <c r="R149" s="343"/>
      <c r="S149" s="343"/>
      <c r="T149" s="343"/>
      <c r="U149" s="343"/>
      <c r="V149" s="344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75" t="s">
        <v>267</v>
      </c>
      <c r="B150" s="375"/>
      <c r="C150" s="375"/>
      <c r="D150" s="375"/>
      <c r="E150" s="375"/>
      <c r="F150" s="375"/>
      <c r="G150" s="375"/>
      <c r="H150" s="375"/>
      <c r="I150" s="375"/>
      <c r="J150" s="375"/>
      <c r="K150" s="375"/>
      <c r="L150" s="375"/>
      <c r="M150" s="375"/>
      <c r="N150" s="375"/>
      <c r="O150" s="375"/>
      <c r="P150" s="375"/>
      <c r="Q150" s="375"/>
      <c r="R150" s="375"/>
      <c r="S150" s="375"/>
      <c r="T150" s="375"/>
      <c r="U150" s="375"/>
      <c r="V150" s="375"/>
      <c r="W150" s="375"/>
      <c r="X150" s="375"/>
      <c r="Y150" s="375"/>
      <c r="Z150" s="375"/>
      <c r="AA150" s="65"/>
      <c r="AB150" s="65"/>
      <c r="AC150" s="82"/>
    </row>
    <row r="151" spans="1:68" ht="14.25" customHeight="1" x14ac:dyDescent="0.25">
      <c r="A151" s="362" t="s">
        <v>82</v>
      </c>
      <c r="B151" s="362"/>
      <c r="C151" s="362"/>
      <c r="D151" s="362"/>
      <c r="E151" s="362"/>
      <c r="F151" s="362"/>
      <c r="G151" s="362"/>
      <c r="H151" s="362"/>
      <c r="I151" s="362"/>
      <c r="J151" s="362"/>
      <c r="K151" s="362"/>
      <c r="L151" s="362"/>
      <c r="M151" s="362"/>
      <c r="N151" s="362"/>
      <c r="O151" s="362"/>
      <c r="P151" s="362"/>
      <c r="Q151" s="362"/>
      <c r="R151" s="362"/>
      <c r="S151" s="362"/>
      <c r="T151" s="362"/>
      <c r="U151" s="362"/>
      <c r="V151" s="362"/>
      <c r="W151" s="362"/>
      <c r="X151" s="362"/>
      <c r="Y151" s="362"/>
      <c r="Z151" s="362"/>
      <c r="AA151" s="66"/>
      <c r="AB151" s="66"/>
      <c r="AC151" s="83"/>
    </row>
    <row r="152" spans="1:68" ht="16.5" customHeight="1" x14ac:dyDescent="0.25">
      <c r="A152" s="63" t="s">
        <v>268</v>
      </c>
      <c r="B152" s="63" t="s">
        <v>269</v>
      </c>
      <c r="C152" s="36">
        <v>4301071062</v>
      </c>
      <c r="D152" s="336">
        <v>4607111036384</v>
      </c>
      <c r="E152" s="336"/>
      <c r="F152" s="62">
        <v>5</v>
      </c>
      <c r="G152" s="37">
        <v>1</v>
      </c>
      <c r="H152" s="62">
        <v>5</v>
      </c>
      <c r="I152" s="62">
        <v>5.2106000000000003</v>
      </c>
      <c r="J152" s="37">
        <v>144</v>
      </c>
      <c r="K152" s="37" t="s">
        <v>87</v>
      </c>
      <c r="L152" s="37" t="s">
        <v>88</v>
      </c>
      <c r="M152" s="38" t="s">
        <v>86</v>
      </c>
      <c r="N152" s="38"/>
      <c r="O152" s="37">
        <v>180</v>
      </c>
      <c r="P152" s="407" t="s">
        <v>270</v>
      </c>
      <c r="Q152" s="338"/>
      <c r="R152" s="338"/>
      <c r="S152" s="338"/>
      <c r="T152" s="339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271</v>
      </c>
      <c r="AG152" s="81"/>
      <c r="AJ152" s="87" t="s">
        <v>89</v>
      </c>
      <c r="AK152" s="87">
        <v>1</v>
      </c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16.5" customHeight="1" x14ac:dyDescent="0.25">
      <c r="A153" s="63" t="s">
        <v>272</v>
      </c>
      <c r="B153" s="63" t="s">
        <v>273</v>
      </c>
      <c r="C153" s="36">
        <v>4301071056</v>
      </c>
      <c r="D153" s="336">
        <v>4640242180250</v>
      </c>
      <c r="E153" s="336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87</v>
      </c>
      <c r="L153" s="37" t="s">
        <v>88</v>
      </c>
      <c r="M153" s="38" t="s">
        <v>86</v>
      </c>
      <c r="N153" s="38"/>
      <c r="O153" s="37">
        <v>180</v>
      </c>
      <c r="P153" s="408" t="s">
        <v>274</v>
      </c>
      <c r="Q153" s="338"/>
      <c r="R153" s="338"/>
      <c r="S153" s="338"/>
      <c r="T153" s="339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203" t="s">
        <v>275</v>
      </c>
      <c r="AG153" s="81"/>
      <c r="AJ153" s="87" t="s">
        <v>89</v>
      </c>
      <c r="AK153" s="87">
        <v>1</v>
      </c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276</v>
      </c>
      <c r="B154" s="63" t="s">
        <v>277</v>
      </c>
      <c r="C154" s="36">
        <v>4301071050</v>
      </c>
      <c r="D154" s="336">
        <v>4607111036216</v>
      </c>
      <c r="E154" s="336"/>
      <c r="F154" s="62">
        <v>5</v>
      </c>
      <c r="G154" s="37">
        <v>1</v>
      </c>
      <c r="H154" s="62">
        <v>5</v>
      </c>
      <c r="I154" s="62">
        <v>5.2131999999999996</v>
      </c>
      <c r="J154" s="37">
        <v>144</v>
      </c>
      <c r="K154" s="37" t="s">
        <v>87</v>
      </c>
      <c r="L154" s="37" t="s">
        <v>112</v>
      </c>
      <c r="M154" s="38" t="s">
        <v>86</v>
      </c>
      <c r="N154" s="38"/>
      <c r="O154" s="37">
        <v>180</v>
      </c>
      <c r="P154" s="404" t="s">
        <v>278</v>
      </c>
      <c r="Q154" s="338"/>
      <c r="R154" s="338"/>
      <c r="S154" s="338"/>
      <c r="T154" s="339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205" t="s">
        <v>279</v>
      </c>
      <c r="AG154" s="81"/>
      <c r="AJ154" s="87" t="s">
        <v>113</v>
      </c>
      <c r="AK154" s="87">
        <v>12</v>
      </c>
      <c r="BB154" s="206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280</v>
      </c>
      <c r="B155" s="63" t="s">
        <v>281</v>
      </c>
      <c r="C155" s="36">
        <v>4301071061</v>
      </c>
      <c r="D155" s="336">
        <v>4607111036278</v>
      </c>
      <c r="E155" s="336"/>
      <c r="F155" s="62">
        <v>5</v>
      </c>
      <c r="G155" s="37">
        <v>1</v>
      </c>
      <c r="H155" s="62">
        <v>5</v>
      </c>
      <c r="I155" s="62">
        <v>5.2405999999999997</v>
      </c>
      <c r="J155" s="37">
        <v>84</v>
      </c>
      <c r="K155" s="37" t="s">
        <v>87</v>
      </c>
      <c r="L155" s="37" t="s">
        <v>88</v>
      </c>
      <c r="M155" s="38" t="s">
        <v>86</v>
      </c>
      <c r="N155" s="38"/>
      <c r="O155" s="37">
        <v>180</v>
      </c>
      <c r="P155" s="405" t="s">
        <v>282</v>
      </c>
      <c r="Q155" s="338"/>
      <c r="R155" s="338"/>
      <c r="S155" s="338"/>
      <c r="T155" s="339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IFERROR(IF(X155="","",X155*0.0155),"")</f>
        <v>0</v>
      </c>
      <c r="AA155" s="68" t="s">
        <v>46</v>
      </c>
      <c r="AB155" s="69" t="s">
        <v>46</v>
      </c>
      <c r="AC155" s="207" t="s">
        <v>283</v>
      </c>
      <c r="AG155" s="81"/>
      <c r="AJ155" s="87" t="s">
        <v>89</v>
      </c>
      <c r="AK155" s="87">
        <v>1</v>
      </c>
      <c r="BB155" s="208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333"/>
      <c r="B156" s="333"/>
      <c r="C156" s="333"/>
      <c r="D156" s="333"/>
      <c r="E156" s="333"/>
      <c r="F156" s="333"/>
      <c r="G156" s="333"/>
      <c r="H156" s="333"/>
      <c r="I156" s="333"/>
      <c r="J156" s="333"/>
      <c r="K156" s="333"/>
      <c r="L156" s="333"/>
      <c r="M156" s="333"/>
      <c r="N156" s="333"/>
      <c r="O156" s="345"/>
      <c r="P156" s="342" t="s">
        <v>40</v>
      </c>
      <c r="Q156" s="343"/>
      <c r="R156" s="343"/>
      <c r="S156" s="343"/>
      <c r="T156" s="343"/>
      <c r="U156" s="343"/>
      <c r="V156" s="344"/>
      <c r="W156" s="42" t="s">
        <v>39</v>
      </c>
      <c r="X156" s="43">
        <f>IFERROR(SUM(X152:X155),"0")</f>
        <v>0</v>
      </c>
      <c r="Y156" s="43">
        <f>IFERROR(SUM(Y152:Y155),"0")</f>
        <v>0</v>
      </c>
      <c r="Z156" s="43">
        <f>IFERROR(IF(Z152="",0,Z152),"0")+IFERROR(IF(Z153="",0,Z153),"0")+IFERROR(IF(Z154="",0,Z154),"0")+IFERROR(IF(Z155="",0,Z155),"0")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333"/>
      <c r="B157" s="333"/>
      <c r="C157" s="333"/>
      <c r="D157" s="333"/>
      <c r="E157" s="333"/>
      <c r="F157" s="333"/>
      <c r="G157" s="333"/>
      <c r="H157" s="333"/>
      <c r="I157" s="333"/>
      <c r="J157" s="333"/>
      <c r="K157" s="333"/>
      <c r="L157" s="333"/>
      <c r="M157" s="333"/>
      <c r="N157" s="333"/>
      <c r="O157" s="345"/>
      <c r="P157" s="342" t="s">
        <v>40</v>
      </c>
      <c r="Q157" s="343"/>
      <c r="R157" s="343"/>
      <c r="S157" s="343"/>
      <c r="T157" s="343"/>
      <c r="U157" s="343"/>
      <c r="V157" s="344"/>
      <c r="W157" s="42" t="s">
        <v>0</v>
      </c>
      <c r="X157" s="43">
        <f>IFERROR(SUMPRODUCT(X152:X155*H152:H155),"0")</f>
        <v>0</v>
      </c>
      <c r="Y157" s="43">
        <f>IFERROR(SUMPRODUCT(Y152:Y155*H152:H155),"0")</f>
        <v>0</v>
      </c>
      <c r="Z157" s="42"/>
      <c r="AA157" s="67"/>
      <c r="AB157" s="67"/>
      <c r="AC157" s="67"/>
    </row>
    <row r="158" spans="1:68" ht="14.25" customHeight="1" x14ac:dyDescent="0.25">
      <c r="A158" s="362" t="s">
        <v>284</v>
      </c>
      <c r="B158" s="362"/>
      <c r="C158" s="362"/>
      <c r="D158" s="362"/>
      <c r="E158" s="362"/>
      <c r="F158" s="362"/>
      <c r="G158" s="362"/>
      <c r="H158" s="362"/>
      <c r="I158" s="362"/>
      <c r="J158" s="362"/>
      <c r="K158" s="362"/>
      <c r="L158" s="362"/>
      <c r="M158" s="362"/>
      <c r="N158" s="362"/>
      <c r="O158" s="362"/>
      <c r="P158" s="362"/>
      <c r="Q158" s="362"/>
      <c r="R158" s="362"/>
      <c r="S158" s="362"/>
      <c r="T158" s="362"/>
      <c r="U158" s="362"/>
      <c r="V158" s="362"/>
      <c r="W158" s="362"/>
      <c r="X158" s="362"/>
      <c r="Y158" s="362"/>
      <c r="Z158" s="362"/>
      <c r="AA158" s="66"/>
      <c r="AB158" s="66"/>
      <c r="AC158" s="83"/>
    </row>
    <row r="159" spans="1:68" ht="27" customHeight="1" x14ac:dyDescent="0.25">
      <c r="A159" s="63" t="s">
        <v>285</v>
      </c>
      <c r="B159" s="63" t="s">
        <v>286</v>
      </c>
      <c r="C159" s="36">
        <v>4301080153</v>
      </c>
      <c r="D159" s="336">
        <v>4607111036827</v>
      </c>
      <c r="E159" s="336"/>
      <c r="F159" s="62">
        <v>1</v>
      </c>
      <c r="G159" s="37">
        <v>5</v>
      </c>
      <c r="H159" s="62">
        <v>5</v>
      </c>
      <c r="I159" s="62">
        <v>5.2</v>
      </c>
      <c r="J159" s="37">
        <v>144</v>
      </c>
      <c r="K159" s="37" t="s">
        <v>87</v>
      </c>
      <c r="L159" s="37" t="s">
        <v>88</v>
      </c>
      <c r="M159" s="38" t="s">
        <v>86</v>
      </c>
      <c r="N159" s="38"/>
      <c r="O159" s="37">
        <v>90</v>
      </c>
      <c r="P159" s="40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38"/>
      <c r="R159" s="338"/>
      <c r="S159" s="338"/>
      <c r="T159" s="339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9" t="s">
        <v>287</v>
      </c>
      <c r="AG159" s="81"/>
      <c r="AJ159" s="87" t="s">
        <v>89</v>
      </c>
      <c r="AK159" s="87">
        <v>1</v>
      </c>
      <c r="BB159" s="21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288</v>
      </c>
      <c r="B160" s="63" t="s">
        <v>289</v>
      </c>
      <c r="C160" s="36">
        <v>4301080154</v>
      </c>
      <c r="D160" s="336">
        <v>4607111036834</v>
      </c>
      <c r="E160" s="336"/>
      <c r="F160" s="62">
        <v>1</v>
      </c>
      <c r="G160" s="37">
        <v>5</v>
      </c>
      <c r="H160" s="62">
        <v>5</v>
      </c>
      <c r="I160" s="62">
        <v>5.2530000000000001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90</v>
      </c>
      <c r="P160" s="40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38"/>
      <c r="R160" s="338"/>
      <c r="S160" s="338"/>
      <c r="T160" s="339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11" t="s">
        <v>287</v>
      </c>
      <c r="AG160" s="81"/>
      <c r="AJ160" s="87" t="s">
        <v>89</v>
      </c>
      <c r="AK160" s="87">
        <v>1</v>
      </c>
      <c r="BB160" s="21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333"/>
      <c r="B161" s="333"/>
      <c r="C161" s="333"/>
      <c r="D161" s="333"/>
      <c r="E161" s="333"/>
      <c r="F161" s="333"/>
      <c r="G161" s="333"/>
      <c r="H161" s="333"/>
      <c r="I161" s="333"/>
      <c r="J161" s="333"/>
      <c r="K161" s="333"/>
      <c r="L161" s="333"/>
      <c r="M161" s="333"/>
      <c r="N161" s="333"/>
      <c r="O161" s="345"/>
      <c r="P161" s="342" t="s">
        <v>40</v>
      </c>
      <c r="Q161" s="343"/>
      <c r="R161" s="343"/>
      <c r="S161" s="343"/>
      <c r="T161" s="343"/>
      <c r="U161" s="343"/>
      <c r="V161" s="344"/>
      <c r="W161" s="42" t="s">
        <v>39</v>
      </c>
      <c r="X161" s="43">
        <f>IFERROR(SUM(X159:X160),"0")</f>
        <v>0</v>
      </c>
      <c r="Y161" s="43">
        <f>IFERROR(SUM(Y159:Y160),"0")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333"/>
      <c r="B162" s="333"/>
      <c r="C162" s="333"/>
      <c r="D162" s="333"/>
      <c r="E162" s="333"/>
      <c r="F162" s="333"/>
      <c r="G162" s="333"/>
      <c r="H162" s="333"/>
      <c r="I162" s="333"/>
      <c r="J162" s="333"/>
      <c r="K162" s="333"/>
      <c r="L162" s="333"/>
      <c r="M162" s="333"/>
      <c r="N162" s="333"/>
      <c r="O162" s="345"/>
      <c r="P162" s="342" t="s">
        <v>40</v>
      </c>
      <c r="Q162" s="343"/>
      <c r="R162" s="343"/>
      <c r="S162" s="343"/>
      <c r="T162" s="343"/>
      <c r="U162" s="343"/>
      <c r="V162" s="344"/>
      <c r="W162" s="42" t="s">
        <v>0</v>
      </c>
      <c r="X162" s="43">
        <f>IFERROR(SUMPRODUCT(X159:X160*H159:H160),"0")</f>
        <v>0</v>
      </c>
      <c r="Y162" s="43">
        <f>IFERROR(SUMPRODUCT(Y159:Y160*H159:H160),"0")</f>
        <v>0</v>
      </c>
      <c r="Z162" s="42"/>
      <c r="AA162" s="67"/>
      <c r="AB162" s="67"/>
      <c r="AC162" s="67"/>
    </row>
    <row r="163" spans="1:68" ht="27.75" customHeight="1" x14ac:dyDescent="0.2">
      <c r="A163" s="374" t="s">
        <v>290</v>
      </c>
      <c r="B163" s="374"/>
      <c r="C163" s="374"/>
      <c r="D163" s="374"/>
      <c r="E163" s="374"/>
      <c r="F163" s="374"/>
      <c r="G163" s="374"/>
      <c r="H163" s="374"/>
      <c r="I163" s="374"/>
      <c r="J163" s="374"/>
      <c r="K163" s="374"/>
      <c r="L163" s="374"/>
      <c r="M163" s="374"/>
      <c r="N163" s="374"/>
      <c r="O163" s="374"/>
      <c r="P163" s="374"/>
      <c r="Q163" s="374"/>
      <c r="R163" s="374"/>
      <c r="S163" s="374"/>
      <c r="T163" s="374"/>
      <c r="U163" s="374"/>
      <c r="V163" s="374"/>
      <c r="W163" s="374"/>
      <c r="X163" s="374"/>
      <c r="Y163" s="374"/>
      <c r="Z163" s="374"/>
      <c r="AA163" s="54"/>
      <c r="AB163" s="54"/>
      <c r="AC163" s="54"/>
    </row>
    <row r="164" spans="1:68" ht="16.5" customHeight="1" x14ac:dyDescent="0.25">
      <c r="A164" s="375" t="s">
        <v>291</v>
      </c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75"/>
      <c r="O164" s="375"/>
      <c r="P164" s="375"/>
      <c r="Q164" s="375"/>
      <c r="R164" s="375"/>
      <c r="S164" s="375"/>
      <c r="T164" s="375"/>
      <c r="U164" s="375"/>
      <c r="V164" s="375"/>
      <c r="W164" s="375"/>
      <c r="X164" s="375"/>
      <c r="Y164" s="375"/>
      <c r="Z164" s="375"/>
      <c r="AA164" s="65"/>
      <c r="AB164" s="65"/>
      <c r="AC164" s="82"/>
    </row>
    <row r="165" spans="1:68" ht="14.25" customHeight="1" x14ac:dyDescent="0.25">
      <c r="A165" s="362" t="s">
        <v>91</v>
      </c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2"/>
      <c r="N165" s="362"/>
      <c r="O165" s="362"/>
      <c r="P165" s="362"/>
      <c r="Q165" s="362"/>
      <c r="R165" s="362"/>
      <c r="S165" s="362"/>
      <c r="T165" s="362"/>
      <c r="U165" s="362"/>
      <c r="V165" s="362"/>
      <c r="W165" s="362"/>
      <c r="X165" s="362"/>
      <c r="Y165" s="362"/>
      <c r="Z165" s="362"/>
      <c r="AA165" s="66"/>
      <c r="AB165" s="66"/>
      <c r="AC165" s="83"/>
    </row>
    <row r="166" spans="1:68" ht="27" customHeight="1" x14ac:dyDescent="0.25">
      <c r="A166" s="63" t="s">
        <v>292</v>
      </c>
      <c r="B166" s="63" t="s">
        <v>293</v>
      </c>
      <c r="C166" s="36">
        <v>4301132097</v>
      </c>
      <c r="D166" s="336">
        <v>4607111035721</v>
      </c>
      <c r="E166" s="336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96</v>
      </c>
      <c r="L166" s="37" t="s">
        <v>101</v>
      </c>
      <c r="M166" s="38" t="s">
        <v>86</v>
      </c>
      <c r="N166" s="38"/>
      <c r="O166" s="37">
        <v>365</v>
      </c>
      <c r="P166" s="40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38"/>
      <c r="R166" s="338"/>
      <c r="S166" s="338"/>
      <c r="T166" s="339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294</v>
      </c>
      <c r="AG166" s="81"/>
      <c r="AJ166" s="87" t="s">
        <v>102</v>
      </c>
      <c r="AK166" s="87">
        <v>70</v>
      </c>
      <c r="BB166" s="214" t="s">
        <v>95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295</v>
      </c>
      <c r="B167" s="63" t="s">
        <v>296</v>
      </c>
      <c r="C167" s="36">
        <v>4301132100</v>
      </c>
      <c r="D167" s="336">
        <v>4607111035691</v>
      </c>
      <c r="E167" s="336"/>
      <c r="F167" s="62">
        <v>0.25</v>
      </c>
      <c r="G167" s="37">
        <v>12</v>
      </c>
      <c r="H167" s="62">
        <v>3</v>
      </c>
      <c r="I167" s="62">
        <v>3.3879999999999999</v>
      </c>
      <c r="J167" s="37">
        <v>70</v>
      </c>
      <c r="K167" s="37" t="s">
        <v>96</v>
      </c>
      <c r="L167" s="37" t="s">
        <v>101</v>
      </c>
      <c r="M167" s="38" t="s">
        <v>86</v>
      </c>
      <c r="N167" s="38"/>
      <c r="O167" s="37">
        <v>365</v>
      </c>
      <c r="P167" s="39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38"/>
      <c r="R167" s="338"/>
      <c r="S167" s="338"/>
      <c r="T167" s="339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15" t="s">
        <v>297</v>
      </c>
      <c r="AG167" s="81"/>
      <c r="AJ167" s="87" t="s">
        <v>102</v>
      </c>
      <c r="AK167" s="87">
        <v>70</v>
      </c>
      <c r="BB167" s="216" t="s">
        <v>95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298</v>
      </c>
      <c r="B168" s="63" t="s">
        <v>299</v>
      </c>
      <c r="C168" s="36">
        <v>4301132079</v>
      </c>
      <c r="D168" s="336">
        <v>4607111038487</v>
      </c>
      <c r="E168" s="336"/>
      <c r="F168" s="62">
        <v>0.25</v>
      </c>
      <c r="G168" s="37">
        <v>12</v>
      </c>
      <c r="H168" s="62">
        <v>3</v>
      </c>
      <c r="I168" s="62">
        <v>3.7360000000000002</v>
      </c>
      <c r="J168" s="37">
        <v>70</v>
      </c>
      <c r="K168" s="37" t="s">
        <v>96</v>
      </c>
      <c r="L168" s="37" t="s">
        <v>112</v>
      </c>
      <c r="M168" s="38" t="s">
        <v>86</v>
      </c>
      <c r="N168" s="38"/>
      <c r="O168" s="37">
        <v>180</v>
      </c>
      <c r="P168" s="40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38"/>
      <c r="R168" s="338"/>
      <c r="S168" s="338"/>
      <c r="T168" s="339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17" t="s">
        <v>300</v>
      </c>
      <c r="AG168" s="81"/>
      <c r="AJ168" s="87" t="s">
        <v>113</v>
      </c>
      <c r="AK168" s="87">
        <v>14</v>
      </c>
      <c r="BB168" s="218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333"/>
      <c r="B169" s="333"/>
      <c r="C169" s="333"/>
      <c r="D169" s="333"/>
      <c r="E169" s="333"/>
      <c r="F169" s="333"/>
      <c r="G169" s="333"/>
      <c r="H169" s="333"/>
      <c r="I169" s="333"/>
      <c r="J169" s="333"/>
      <c r="K169" s="333"/>
      <c r="L169" s="333"/>
      <c r="M169" s="333"/>
      <c r="N169" s="333"/>
      <c r="O169" s="345"/>
      <c r="P169" s="342" t="s">
        <v>40</v>
      </c>
      <c r="Q169" s="343"/>
      <c r="R169" s="343"/>
      <c r="S169" s="343"/>
      <c r="T169" s="343"/>
      <c r="U169" s="343"/>
      <c r="V169" s="344"/>
      <c r="W169" s="42" t="s">
        <v>39</v>
      </c>
      <c r="X169" s="43">
        <f>IFERROR(SUM(X166:X168),"0")</f>
        <v>0</v>
      </c>
      <c r="Y169" s="43">
        <f>IFERROR(SUM(Y166:Y168),"0")</f>
        <v>0</v>
      </c>
      <c r="Z169" s="43">
        <f>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333"/>
      <c r="B170" s="333"/>
      <c r="C170" s="333"/>
      <c r="D170" s="333"/>
      <c r="E170" s="333"/>
      <c r="F170" s="333"/>
      <c r="G170" s="333"/>
      <c r="H170" s="333"/>
      <c r="I170" s="333"/>
      <c r="J170" s="333"/>
      <c r="K170" s="333"/>
      <c r="L170" s="333"/>
      <c r="M170" s="333"/>
      <c r="N170" s="333"/>
      <c r="O170" s="345"/>
      <c r="P170" s="342" t="s">
        <v>40</v>
      </c>
      <c r="Q170" s="343"/>
      <c r="R170" s="343"/>
      <c r="S170" s="343"/>
      <c r="T170" s="343"/>
      <c r="U170" s="343"/>
      <c r="V170" s="344"/>
      <c r="W170" s="42" t="s">
        <v>0</v>
      </c>
      <c r="X170" s="43">
        <f>IFERROR(SUMPRODUCT(X166:X168*H166:H168),"0")</f>
        <v>0</v>
      </c>
      <c r="Y170" s="43">
        <f>IFERROR(SUMPRODUCT(Y166:Y168*H166:H168),"0")</f>
        <v>0</v>
      </c>
      <c r="Z170" s="42"/>
      <c r="AA170" s="67"/>
      <c r="AB170" s="67"/>
      <c r="AC170" s="67"/>
    </row>
    <row r="171" spans="1:68" ht="14.25" customHeight="1" x14ac:dyDescent="0.25">
      <c r="A171" s="362" t="s">
        <v>301</v>
      </c>
      <c r="B171" s="362"/>
      <c r="C171" s="362"/>
      <c r="D171" s="362"/>
      <c r="E171" s="362"/>
      <c r="F171" s="362"/>
      <c r="G171" s="362"/>
      <c r="H171" s="362"/>
      <c r="I171" s="362"/>
      <c r="J171" s="362"/>
      <c r="K171" s="362"/>
      <c r="L171" s="362"/>
      <c r="M171" s="362"/>
      <c r="N171" s="362"/>
      <c r="O171" s="362"/>
      <c r="P171" s="362"/>
      <c r="Q171" s="362"/>
      <c r="R171" s="362"/>
      <c r="S171" s="362"/>
      <c r="T171" s="362"/>
      <c r="U171" s="362"/>
      <c r="V171" s="362"/>
      <c r="W171" s="362"/>
      <c r="X171" s="362"/>
      <c r="Y171" s="362"/>
      <c r="Z171" s="362"/>
      <c r="AA171" s="66"/>
      <c r="AB171" s="66"/>
      <c r="AC171" s="83"/>
    </row>
    <row r="172" spans="1:68" ht="27" customHeight="1" x14ac:dyDescent="0.25">
      <c r="A172" s="63" t="s">
        <v>302</v>
      </c>
      <c r="B172" s="63" t="s">
        <v>303</v>
      </c>
      <c r="C172" s="36">
        <v>4301051855</v>
      </c>
      <c r="D172" s="336">
        <v>4680115885875</v>
      </c>
      <c r="E172" s="336"/>
      <c r="F172" s="62">
        <v>1</v>
      </c>
      <c r="G172" s="37">
        <v>9</v>
      </c>
      <c r="H172" s="62">
        <v>9</v>
      </c>
      <c r="I172" s="62">
        <v>9.48</v>
      </c>
      <c r="J172" s="37">
        <v>56</v>
      </c>
      <c r="K172" s="37" t="s">
        <v>308</v>
      </c>
      <c r="L172" s="37" t="s">
        <v>88</v>
      </c>
      <c r="M172" s="38" t="s">
        <v>307</v>
      </c>
      <c r="N172" s="38"/>
      <c r="O172" s="37">
        <v>365</v>
      </c>
      <c r="P172" s="401" t="s">
        <v>304</v>
      </c>
      <c r="Q172" s="338"/>
      <c r="R172" s="338"/>
      <c r="S172" s="338"/>
      <c r="T172" s="339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IFERROR(IF(X172="","",X172*0.02175),"")</f>
        <v>0</v>
      </c>
      <c r="AA172" s="68" t="s">
        <v>46</v>
      </c>
      <c r="AB172" s="69" t="s">
        <v>46</v>
      </c>
      <c r="AC172" s="219" t="s">
        <v>305</v>
      </c>
      <c r="AG172" s="81"/>
      <c r="AJ172" s="87" t="s">
        <v>89</v>
      </c>
      <c r="AK172" s="87">
        <v>1</v>
      </c>
      <c r="BB172" s="220" t="s">
        <v>306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309</v>
      </c>
      <c r="B173" s="63" t="s">
        <v>310</v>
      </c>
      <c r="C173" s="36">
        <v>4301051319</v>
      </c>
      <c r="D173" s="336">
        <v>4680115881204</v>
      </c>
      <c r="E173" s="336"/>
      <c r="F173" s="62">
        <v>0.33</v>
      </c>
      <c r="G173" s="37">
        <v>6</v>
      </c>
      <c r="H173" s="62">
        <v>1.98</v>
      </c>
      <c r="I173" s="62">
        <v>2.246</v>
      </c>
      <c r="J173" s="37">
        <v>156</v>
      </c>
      <c r="K173" s="37" t="s">
        <v>87</v>
      </c>
      <c r="L173" s="37" t="s">
        <v>88</v>
      </c>
      <c r="M173" s="38" t="s">
        <v>307</v>
      </c>
      <c r="N173" s="38"/>
      <c r="O173" s="37">
        <v>365</v>
      </c>
      <c r="P173" s="39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3" s="338"/>
      <c r="R173" s="338"/>
      <c r="S173" s="338"/>
      <c r="T173" s="339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IFERROR(IF(X173="","",X173*0.00753),"")</f>
        <v>0</v>
      </c>
      <c r="AA173" s="68" t="s">
        <v>46</v>
      </c>
      <c r="AB173" s="69" t="s">
        <v>46</v>
      </c>
      <c r="AC173" s="221" t="s">
        <v>311</v>
      </c>
      <c r="AG173" s="81"/>
      <c r="AJ173" s="87" t="s">
        <v>89</v>
      </c>
      <c r="AK173" s="87">
        <v>1</v>
      </c>
      <c r="BB173" s="222" t="s">
        <v>306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333"/>
      <c r="B174" s="333"/>
      <c r="C174" s="333"/>
      <c r="D174" s="333"/>
      <c r="E174" s="333"/>
      <c r="F174" s="333"/>
      <c r="G174" s="333"/>
      <c r="H174" s="333"/>
      <c r="I174" s="333"/>
      <c r="J174" s="333"/>
      <c r="K174" s="333"/>
      <c r="L174" s="333"/>
      <c r="M174" s="333"/>
      <c r="N174" s="333"/>
      <c r="O174" s="345"/>
      <c r="P174" s="342" t="s">
        <v>40</v>
      </c>
      <c r="Q174" s="343"/>
      <c r="R174" s="343"/>
      <c r="S174" s="343"/>
      <c r="T174" s="343"/>
      <c r="U174" s="343"/>
      <c r="V174" s="344"/>
      <c r="W174" s="42" t="s">
        <v>39</v>
      </c>
      <c r="X174" s="43">
        <f>IFERROR(SUM(X172:X173),"0")</f>
        <v>0</v>
      </c>
      <c r="Y174" s="43">
        <f>IFERROR(SUM(Y172:Y173),"0")</f>
        <v>0</v>
      </c>
      <c r="Z174" s="43">
        <f>IFERROR(IF(Z172="",0,Z172),"0")+IFERROR(IF(Z173="",0,Z173),"0")</f>
        <v>0</v>
      </c>
      <c r="AA174" s="67"/>
      <c r="AB174" s="67"/>
      <c r="AC174" s="67"/>
    </row>
    <row r="175" spans="1:68" x14ac:dyDescent="0.2">
      <c r="A175" s="333"/>
      <c r="B175" s="333"/>
      <c r="C175" s="333"/>
      <c r="D175" s="333"/>
      <c r="E175" s="333"/>
      <c r="F175" s="333"/>
      <c r="G175" s="333"/>
      <c r="H175" s="333"/>
      <c r="I175" s="333"/>
      <c r="J175" s="333"/>
      <c r="K175" s="333"/>
      <c r="L175" s="333"/>
      <c r="M175" s="333"/>
      <c r="N175" s="333"/>
      <c r="O175" s="345"/>
      <c r="P175" s="342" t="s">
        <v>40</v>
      </c>
      <c r="Q175" s="343"/>
      <c r="R175" s="343"/>
      <c r="S175" s="343"/>
      <c r="T175" s="343"/>
      <c r="U175" s="343"/>
      <c r="V175" s="344"/>
      <c r="W175" s="42" t="s">
        <v>0</v>
      </c>
      <c r="X175" s="43">
        <f>IFERROR(SUMPRODUCT(X172:X173*H172:H173),"0")</f>
        <v>0</v>
      </c>
      <c r="Y175" s="43">
        <f>IFERROR(SUMPRODUCT(Y172:Y173*H172:H173),"0")</f>
        <v>0</v>
      </c>
      <c r="Z175" s="42"/>
      <c r="AA175" s="67"/>
      <c r="AB175" s="67"/>
      <c r="AC175" s="67"/>
    </row>
    <row r="176" spans="1:68" ht="27.75" customHeight="1" x14ac:dyDescent="0.2">
      <c r="A176" s="374" t="s">
        <v>312</v>
      </c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4"/>
      <c r="O176" s="374"/>
      <c r="P176" s="374"/>
      <c r="Q176" s="374"/>
      <c r="R176" s="374"/>
      <c r="S176" s="374"/>
      <c r="T176" s="374"/>
      <c r="U176" s="374"/>
      <c r="V176" s="374"/>
      <c r="W176" s="374"/>
      <c r="X176" s="374"/>
      <c r="Y176" s="374"/>
      <c r="Z176" s="374"/>
      <c r="AA176" s="54"/>
      <c r="AB176" s="54"/>
      <c r="AC176" s="54"/>
    </row>
    <row r="177" spans="1:68" ht="16.5" customHeight="1" x14ac:dyDescent="0.25">
      <c r="A177" s="375" t="s">
        <v>313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75"/>
      <c r="AA177" s="65"/>
      <c r="AB177" s="65"/>
      <c r="AC177" s="82"/>
    </row>
    <row r="178" spans="1:68" ht="14.25" customHeight="1" x14ac:dyDescent="0.25">
      <c r="A178" s="362" t="s">
        <v>156</v>
      </c>
      <c r="B178" s="362"/>
      <c r="C178" s="362"/>
      <c r="D178" s="362"/>
      <c r="E178" s="362"/>
      <c r="F178" s="362"/>
      <c r="G178" s="362"/>
      <c r="H178" s="362"/>
      <c r="I178" s="362"/>
      <c r="J178" s="362"/>
      <c r="K178" s="362"/>
      <c r="L178" s="362"/>
      <c r="M178" s="362"/>
      <c r="N178" s="362"/>
      <c r="O178" s="362"/>
      <c r="P178" s="362"/>
      <c r="Q178" s="362"/>
      <c r="R178" s="362"/>
      <c r="S178" s="362"/>
      <c r="T178" s="362"/>
      <c r="U178" s="362"/>
      <c r="V178" s="362"/>
      <c r="W178" s="362"/>
      <c r="X178" s="362"/>
      <c r="Y178" s="362"/>
      <c r="Z178" s="362"/>
      <c r="AA178" s="66"/>
      <c r="AB178" s="66"/>
      <c r="AC178" s="83"/>
    </row>
    <row r="179" spans="1:68" ht="27" customHeight="1" x14ac:dyDescent="0.25">
      <c r="A179" s="63" t="s">
        <v>314</v>
      </c>
      <c r="B179" s="63" t="s">
        <v>315</v>
      </c>
      <c r="C179" s="36">
        <v>4301135719</v>
      </c>
      <c r="D179" s="336">
        <v>4620207490235</v>
      </c>
      <c r="E179" s="336"/>
      <c r="F179" s="62">
        <v>0.2</v>
      </c>
      <c r="G179" s="37">
        <v>12</v>
      </c>
      <c r="H179" s="62">
        <v>2.4</v>
      </c>
      <c r="I179" s="62">
        <v>3.1036000000000001</v>
      </c>
      <c r="J179" s="37">
        <v>70</v>
      </c>
      <c r="K179" s="37" t="s">
        <v>96</v>
      </c>
      <c r="L179" s="37" t="s">
        <v>88</v>
      </c>
      <c r="M179" s="38" t="s">
        <v>86</v>
      </c>
      <c r="N179" s="38"/>
      <c r="O179" s="37">
        <v>180</v>
      </c>
      <c r="P179" s="398" t="s">
        <v>316</v>
      </c>
      <c r="Q179" s="338"/>
      <c r="R179" s="338"/>
      <c r="S179" s="338"/>
      <c r="T179" s="339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46</v>
      </c>
      <c r="AC179" s="223" t="s">
        <v>317</v>
      </c>
      <c r="AG179" s="81"/>
      <c r="AJ179" s="87" t="s">
        <v>89</v>
      </c>
      <c r="AK179" s="87">
        <v>1</v>
      </c>
      <c r="BB179" s="224" t="s">
        <v>95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333"/>
      <c r="B180" s="333"/>
      <c r="C180" s="333"/>
      <c r="D180" s="333"/>
      <c r="E180" s="333"/>
      <c r="F180" s="333"/>
      <c r="G180" s="333"/>
      <c r="H180" s="333"/>
      <c r="I180" s="333"/>
      <c r="J180" s="333"/>
      <c r="K180" s="333"/>
      <c r="L180" s="333"/>
      <c r="M180" s="333"/>
      <c r="N180" s="333"/>
      <c r="O180" s="345"/>
      <c r="P180" s="342" t="s">
        <v>40</v>
      </c>
      <c r="Q180" s="343"/>
      <c r="R180" s="343"/>
      <c r="S180" s="343"/>
      <c r="T180" s="343"/>
      <c r="U180" s="343"/>
      <c r="V180" s="344"/>
      <c r="W180" s="42" t="s">
        <v>39</v>
      </c>
      <c r="X180" s="43">
        <f>IFERROR(SUM(X179:X179),"0")</f>
        <v>0</v>
      </c>
      <c r="Y180" s="43">
        <f>IFERROR(SUM(Y179:Y179),"0")</f>
        <v>0</v>
      </c>
      <c r="Z180" s="43">
        <f>IFERROR(IF(Z179="",0,Z179),"0")</f>
        <v>0</v>
      </c>
      <c r="AA180" s="67"/>
      <c r="AB180" s="67"/>
      <c r="AC180" s="67"/>
    </row>
    <row r="181" spans="1:68" x14ac:dyDescent="0.2">
      <c r="A181" s="333"/>
      <c r="B181" s="333"/>
      <c r="C181" s="333"/>
      <c r="D181" s="333"/>
      <c r="E181" s="333"/>
      <c r="F181" s="333"/>
      <c r="G181" s="333"/>
      <c r="H181" s="333"/>
      <c r="I181" s="333"/>
      <c r="J181" s="333"/>
      <c r="K181" s="333"/>
      <c r="L181" s="333"/>
      <c r="M181" s="333"/>
      <c r="N181" s="333"/>
      <c r="O181" s="345"/>
      <c r="P181" s="342" t="s">
        <v>40</v>
      </c>
      <c r="Q181" s="343"/>
      <c r="R181" s="343"/>
      <c r="S181" s="343"/>
      <c r="T181" s="343"/>
      <c r="U181" s="343"/>
      <c r="V181" s="344"/>
      <c r="W181" s="42" t="s">
        <v>0</v>
      </c>
      <c r="X181" s="43">
        <f>IFERROR(SUMPRODUCT(X179:X179*H179:H179),"0")</f>
        <v>0</v>
      </c>
      <c r="Y181" s="43">
        <f>IFERROR(SUMPRODUCT(Y179:Y179*H179:H179),"0")</f>
        <v>0</v>
      </c>
      <c r="Z181" s="42"/>
      <c r="AA181" s="67"/>
      <c r="AB181" s="67"/>
      <c r="AC181" s="67"/>
    </row>
    <row r="182" spans="1:68" ht="16.5" customHeight="1" x14ac:dyDescent="0.25">
      <c r="A182" s="375" t="s">
        <v>318</v>
      </c>
      <c r="B182" s="375"/>
      <c r="C182" s="375"/>
      <c r="D182" s="375"/>
      <c r="E182" s="375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R182" s="375"/>
      <c r="S182" s="375"/>
      <c r="T182" s="375"/>
      <c r="U182" s="375"/>
      <c r="V182" s="375"/>
      <c r="W182" s="375"/>
      <c r="X182" s="375"/>
      <c r="Y182" s="375"/>
      <c r="Z182" s="375"/>
      <c r="AA182" s="65"/>
      <c r="AB182" s="65"/>
      <c r="AC182" s="82"/>
    </row>
    <row r="183" spans="1:68" ht="14.25" customHeight="1" x14ac:dyDescent="0.25">
      <c r="A183" s="362" t="s">
        <v>82</v>
      </c>
      <c r="B183" s="362"/>
      <c r="C183" s="362"/>
      <c r="D183" s="362"/>
      <c r="E183" s="362"/>
      <c r="F183" s="362"/>
      <c r="G183" s="362"/>
      <c r="H183" s="362"/>
      <c r="I183" s="362"/>
      <c r="J183" s="362"/>
      <c r="K183" s="362"/>
      <c r="L183" s="362"/>
      <c r="M183" s="362"/>
      <c r="N183" s="362"/>
      <c r="O183" s="362"/>
      <c r="P183" s="362"/>
      <c r="Q183" s="362"/>
      <c r="R183" s="362"/>
      <c r="S183" s="362"/>
      <c r="T183" s="362"/>
      <c r="U183" s="362"/>
      <c r="V183" s="362"/>
      <c r="W183" s="362"/>
      <c r="X183" s="362"/>
      <c r="Y183" s="362"/>
      <c r="Z183" s="362"/>
      <c r="AA183" s="66"/>
      <c r="AB183" s="66"/>
      <c r="AC183" s="83"/>
    </row>
    <row r="184" spans="1:68" ht="16.5" customHeight="1" x14ac:dyDescent="0.25">
      <c r="A184" s="63" t="s">
        <v>319</v>
      </c>
      <c r="B184" s="63" t="s">
        <v>320</v>
      </c>
      <c r="C184" s="36">
        <v>4301070948</v>
      </c>
      <c r="D184" s="336">
        <v>4607111037022</v>
      </c>
      <c r="E184" s="336"/>
      <c r="F184" s="62">
        <v>0.7</v>
      </c>
      <c r="G184" s="37">
        <v>8</v>
      </c>
      <c r="H184" s="62">
        <v>5.6</v>
      </c>
      <c r="I184" s="62">
        <v>5.87</v>
      </c>
      <c r="J184" s="37">
        <v>84</v>
      </c>
      <c r="K184" s="37" t="s">
        <v>87</v>
      </c>
      <c r="L184" s="37" t="s">
        <v>101</v>
      </c>
      <c r="M184" s="38" t="s">
        <v>86</v>
      </c>
      <c r="N184" s="38"/>
      <c r="O184" s="37">
        <v>180</v>
      </c>
      <c r="P184" s="3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338"/>
      <c r="R184" s="338"/>
      <c r="S184" s="338"/>
      <c r="T184" s="339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IFERROR(IF(X184="","",X184*0.0155),"")</f>
        <v>0</v>
      </c>
      <c r="AA184" s="68" t="s">
        <v>46</v>
      </c>
      <c r="AB184" s="69" t="s">
        <v>46</v>
      </c>
      <c r="AC184" s="225" t="s">
        <v>321</v>
      </c>
      <c r="AG184" s="81"/>
      <c r="AJ184" s="87" t="s">
        <v>102</v>
      </c>
      <c r="AK184" s="87">
        <v>84</v>
      </c>
      <c r="BB184" s="226" t="s">
        <v>70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322</v>
      </c>
      <c r="B185" s="63" t="s">
        <v>323</v>
      </c>
      <c r="C185" s="36">
        <v>4301070990</v>
      </c>
      <c r="D185" s="336">
        <v>4607111038494</v>
      </c>
      <c r="E185" s="336"/>
      <c r="F185" s="62">
        <v>0.7</v>
      </c>
      <c r="G185" s="37">
        <v>8</v>
      </c>
      <c r="H185" s="62">
        <v>5.6</v>
      </c>
      <c r="I185" s="62">
        <v>5.87</v>
      </c>
      <c r="J185" s="37">
        <v>84</v>
      </c>
      <c r="K185" s="37" t="s">
        <v>87</v>
      </c>
      <c r="L185" s="37" t="s">
        <v>88</v>
      </c>
      <c r="M185" s="38" t="s">
        <v>86</v>
      </c>
      <c r="N185" s="38"/>
      <c r="O185" s="37">
        <v>180</v>
      </c>
      <c r="P185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338"/>
      <c r="R185" s="338"/>
      <c r="S185" s="338"/>
      <c r="T185" s="339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IFERROR(IF(X185="","",X185*0.0155),"")</f>
        <v>0</v>
      </c>
      <c r="AA185" s="68" t="s">
        <v>46</v>
      </c>
      <c r="AB185" s="69" t="s">
        <v>46</v>
      </c>
      <c r="AC185" s="227" t="s">
        <v>324</v>
      </c>
      <c r="AG185" s="81"/>
      <c r="AJ185" s="87" t="s">
        <v>89</v>
      </c>
      <c r="AK185" s="87">
        <v>1</v>
      </c>
      <c r="BB185" s="228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325</v>
      </c>
      <c r="B186" s="63" t="s">
        <v>326</v>
      </c>
      <c r="C186" s="36">
        <v>4301070966</v>
      </c>
      <c r="D186" s="336">
        <v>4607111038135</v>
      </c>
      <c r="E186" s="336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87</v>
      </c>
      <c r="L186" s="37" t="s">
        <v>112</v>
      </c>
      <c r="M186" s="38" t="s">
        <v>86</v>
      </c>
      <c r="N186" s="38"/>
      <c r="O186" s="37">
        <v>180</v>
      </c>
      <c r="P186" s="3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338"/>
      <c r="R186" s="338"/>
      <c r="S186" s="338"/>
      <c r="T186" s="339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9" t="s">
        <v>327</v>
      </c>
      <c r="AG186" s="81"/>
      <c r="AJ186" s="87" t="s">
        <v>113</v>
      </c>
      <c r="AK186" s="87">
        <v>12</v>
      </c>
      <c r="BB186" s="230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333"/>
      <c r="B187" s="333"/>
      <c r="C187" s="333"/>
      <c r="D187" s="333"/>
      <c r="E187" s="333"/>
      <c r="F187" s="333"/>
      <c r="G187" s="333"/>
      <c r="H187" s="333"/>
      <c r="I187" s="333"/>
      <c r="J187" s="333"/>
      <c r="K187" s="333"/>
      <c r="L187" s="333"/>
      <c r="M187" s="333"/>
      <c r="N187" s="333"/>
      <c r="O187" s="345"/>
      <c r="P187" s="342" t="s">
        <v>40</v>
      </c>
      <c r="Q187" s="343"/>
      <c r="R187" s="343"/>
      <c r="S187" s="343"/>
      <c r="T187" s="343"/>
      <c r="U187" s="343"/>
      <c r="V187" s="344"/>
      <c r="W187" s="42" t="s">
        <v>39</v>
      </c>
      <c r="X187" s="43">
        <f>IFERROR(SUM(X184:X186),"0")</f>
        <v>0</v>
      </c>
      <c r="Y187" s="43">
        <f>IFERROR(SUM(Y184:Y186),"0")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333"/>
      <c r="B188" s="333"/>
      <c r="C188" s="333"/>
      <c r="D188" s="333"/>
      <c r="E188" s="333"/>
      <c r="F188" s="333"/>
      <c r="G188" s="333"/>
      <c r="H188" s="333"/>
      <c r="I188" s="333"/>
      <c r="J188" s="333"/>
      <c r="K188" s="333"/>
      <c r="L188" s="333"/>
      <c r="M188" s="333"/>
      <c r="N188" s="333"/>
      <c r="O188" s="345"/>
      <c r="P188" s="342" t="s">
        <v>40</v>
      </c>
      <c r="Q188" s="343"/>
      <c r="R188" s="343"/>
      <c r="S188" s="343"/>
      <c r="T188" s="343"/>
      <c r="U188" s="343"/>
      <c r="V188" s="344"/>
      <c r="W188" s="42" t="s">
        <v>0</v>
      </c>
      <c r="X188" s="43">
        <f>IFERROR(SUMPRODUCT(X184:X186*H184:H186),"0")</f>
        <v>0</v>
      </c>
      <c r="Y188" s="43">
        <f>IFERROR(SUMPRODUCT(Y184:Y186*H184:H186),"0")</f>
        <v>0</v>
      </c>
      <c r="Z188" s="42"/>
      <c r="AA188" s="67"/>
      <c r="AB188" s="67"/>
      <c r="AC188" s="67"/>
    </row>
    <row r="189" spans="1:68" ht="16.5" customHeight="1" x14ac:dyDescent="0.25">
      <c r="A189" s="375" t="s">
        <v>328</v>
      </c>
      <c r="B189" s="375"/>
      <c r="C189" s="375"/>
      <c r="D189" s="375"/>
      <c r="E189" s="375"/>
      <c r="F189" s="375"/>
      <c r="G189" s="375"/>
      <c r="H189" s="375"/>
      <c r="I189" s="375"/>
      <c r="J189" s="375"/>
      <c r="K189" s="375"/>
      <c r="L189" s="375"/>
      <c r="M189" s="375"/>
      <c r="N189" s="375"/>
      <c r="O189" s="375"/>
      <c r="P189" s="375"/>
      <c r="Q189" s="375"/>
      <c r="R189" s="375"/>
      <c r="S189" s="375"/>
      <c r="T189" s="375"/>
      <c r="U189" s="375"/>
      <c r="V189" s="375"/>
      <c r="W189" s="375"/>
      <c r="X189" s="375"/>
      <c r="Y189" s="375"/>
      <c r="Z189" s="375"/>
      <c r="AA189" s="65"/>
      <c r="AB189" s="65"/>
      <c r="AC189" s="82"/>
    </row>
    <row r="190" spans="1:68" ht="14.25" customHeight="1" x14ac:dyDescent="0.25">
      <c r="A190" s="362" t="s">
        <v>82</v>
      </c>
      <c r="B190" s="362"/>
      <c r="C190" s="362"/>
      <c r="D190" s="362"/>
      <c r="E190" s="362"/>
      <c r="F190" s="362"/>
      <c r="G190" s="362"/>
      <c r="H190" s="362"/>
      <c r="I190" s="362"/>
      <c r="J190" s="362"/>
      <c r="K190" s="362"/>
      <c r="L190" s="362"/>
      <c r="M190" s="362"/>
      <c r="N190" s="362"/>
      <c r="O190" s="362"/>
      <c r="P190" s="362"/>
      <c r="Q190" s="362"/>
      <c r="R190" s="362"/>
      <c r="S190" s="362"/>
      <c r="T190" s="362"/>
      <c r="U190" s="362"/>
      <c r="V190" s="362"/>
      <c r="W190" s="362"/>
      <c r="X190" s="362"/>
      <c r="Y190" s="362"/>
      <c r="Z190" s="362"/>
      <c r="AA190" s="66"/>
      <c r="AB190" s="66"/>
      <c r="AC190" s="83"/>
    </row>
    <row r="191" spans="1:68" ht="27" customHeight="1" x14ac:dyDescent="0.25">
      <c r="A191" s="63" t="s">
        <v>329</v>
      </c>
      <c r="B191" s="63" t="s">
        <v>330</v>
      </c>
      <c r="C191" s="36">
        <v>4301070996</v>
      </c>
      <c r="D191" s="336">
        <v>4607111038654</v>
      </c>
      <c r="E191" s="336"/>
      <c r="F191" s="62">
        <v>0.4</v>
      </c>
      <c r="G191" s="37">
        <v>16</v>
      </c>
      <c r="H191" s="62">
        <v>6.4</v>
      </c>
      <c r="I191" s="62">
        <v>6.63</v>
      </c>
      <c r="J191" s="37">
        <v>84</v>
      </c>
      <c r="K191" s="37" t="s">
        <v>87</v>
      </c>
      <c r="L191" s="37" t="s">
        <v>88</v>
      </c>
      <c r="M191" s="38" t="s">
        <v>86</v>
      </c>
      <c r="N191" s="38"/>
      <c r="O191" s="37">
        <v>180</v>
      </c>
      <c r="P191" s="39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338"/>
      <c r="R191" s="338"/>
      <c r="S191" s="338"/>
      <c r="T191" s="339"/>
      <c r="U191" s="39" t="s">
        <v>46</v>
      </c>
      <c r="V191" s="39" t="s">
        <v>46</v>
      </c>
      <c r="W191" s="40" t="s">
        <v>39</v>
      </c>
      <c r="X191" s="58">
        <v>0</v>
      </c>
      <c r="Y191" s="55">
        <f t="shared" ref="Y191:Y196" si="18">IFERROR(IF(X191="","",X191),"")</f>
        <v>0</v>
      </c>
      <c r="Z191" s="41">
        <f t="shared" ref="Z191:Z196" si="19">IFERROR(IF(X191="","",X191*0.0155),"")</f>
        <v>0</v>
      </c>
      <c r="AA191" s="68" t="s">
        <v>46</v>
      </c>
      <c r="AB191" s="69" t="s">
        <v>46</v>
      </c>
      <c r="AC191" s="231" t="s">
        <v>331</v>
      </c>
      <c r="AG191" s="81"/>
      <c r="AJ191" s="87" t="s">
        <v>89</v>
      </c>
      <c r="AK191" s="87">
        <v>1</v>
      </c>
      <c r="BB191" s="232" t="s">
        <v>70</v>
      </c>
      <c r="BM191" s="81">
        <f t="shared" ref="BM191:BM196" si="20">IFERROR(X191*I191,"0")</f>
        <v>0</v>
      </c>
      <c r="BN191" s="81">
        <f t="shared" ref="BN191:BN196" si="21">IFERROR(Y191*I191,"0")</f>
        <v>0</v>
      </c>
      <c r="BO191" s="81">
        <f t="shared" ref="BO191:BO196" si="22">IFERROR(X191/J191,"0")</f>
        <v>0</v>
      </c>
      <c r="BP191" s="81">
        <f t="shared" ref="BP191:BP196" si="23">IFERROR(Y191/J191,"0")</f>
        <v>0</v>
      </c>
    </row>
    <row r="192" spans="1:68" ht="27" customHeight="1" x14ac:dyDescent="0.25">
      <c r="A192" s="63" t="s">
        <v>332</v>
      </c>
      <c r="B192" s="63" t="s">
        <v>333</v>
      </c>
      <c r="C192" s="36">
        <v>4301070997</v>
      </c>
      <c r="D192" s="336">
        <v>4607111038586</v>
      </c>
      <c r="E192" s="336"/>
      <c r="F192" s="62">
        <v>0.7</v>
      </c>
      <c r="G192" s="37">
        <v>8</v>
      </c>
      <c r="H192" s="62">
        <v>5.6</v>
      </c>
      <c r="I192" s="62">
        <v>5.83</v>
      </c>
      <c r="J192" s="37">
        <v>84</v>
      </c>
      <c r="K192" s="37" t="s">
        <v>87</v>
      </c>
      <c r="L192" s="37" t="s">
        <v>112</v>
      </c>
      <c r="M192" s="38" t="s">
        <v>86</v>
      </c>
      <c r="N192" s="38"/>
      <c r="O192" s="37">
        <v>180</v>
      </c>
      <c r="P192" s="38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338"/>
      <c r="R192" s="338"/>
      <c r="S192" s="338"/>
      <c r="T192" s="339"/>
      <c r="U192" s="39" t="s">
        <v>46</v>
      </c>
      <c r="V192" s="39" t="s">
        <v>46</v>
      </c>
      <c r="W192" s="40" t="s">
        <v>39</v>
      </c>
      <c r="X192" s="58">
        <v>0</v>
      </c>
      <c r="Y192" s="55">
        <f t="shared" si="18"/>
        <v>0</v>
      </c>
      <c r="Z192" s="41">
        <f t="shared" si="19"/>
        <v>0</v>
      </c>
      <c r="AA192" s="68" t="s">
        <v>46</v>
      </c>
      <c r="AB192" s="69" t="s">
        <v>46</v>
      </c>
      <c r="AC192" s="233" t="s">
        <v>331</v>
      </c>
      <c r="AG192" s="81"/>
      <c r="AJ192" s="87" t="s">
        <v>113</v>
      </c>
      <c r="AK192" s="87">
        <v>12</v>
      </c>
      <c r="BB192" s="234" t="s">
        <v>70</v>
      </c>
      <c r="BM192" s="81">
        <f t="shared" si="20"/>
        <v>0</v>
      </c>
      <c r="BN192" s="81">
        <f t="shared" si="21"/>
        <v>0</v>
      </c>
      <c r="BO192" s="81">
        <f t="shared" si="22"/>
        <v>0</v>
      </c>
      <c r="BP192" s="81">
        <f t="shared" si="23"/>
        <v>0</v>
      </c>
    </row>
    <row r="193" spans="1:68" ht="27" customHeight="1" x14ac:dyDescent="0.25">
      <c r="A193" s="63" t="s">
        <v>334</v>
      </c>
      <c r="B193" s="63" t="s">
        <v>335</v>
      </c>
      <c r="C193" s="36">
        <v>4301070962</v>
      </c>
      <c r="D193" s="336">
        <v>4607111038609</v>
      </c>
      <c r="E193" s="336"/>
      <c r="F193" s="62">
        <v>0.4</v>
      </c>
      <c r="G193" s="37">
        <v>16</v>
      </c>
      <c r="H193" s="62">
        <v>6.4</v>
      </c>
      <c r="I193" s="62">
        <v>6.71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38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338"/>
      <c r="R193" s="338"/>
      <c r="S193" s="338"/>
      <c r="T193" s="339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si="18"/>
        <v>0</v>
      </c>
      <c r="Z193" s="41">
        <f t="shared" si="19"/>
        <v>0</v>
      </c>
      <c r="AA193" s="68" t="s">
        <v>46</v>
      </c>
      <c r="AB193" s="69" t="s">
        <v>46</v>
      </c>
      <c r="AC193" s="235" t="s">
        <v>336</v>
      </c>
      <c r="AG193" s="81"/>
      <c r="AJ193" s="87" t="s">
        <v>89</v>
      </c>
      <c r="AK193" s="87">
        <v>1</v>
      </c>
      <c r="BB193" s="236" t="s">
        <v>70</v>
      </c>
      <c r="BM193" s="81">
        <f t="shared" si="20"/>
        <v>0</v>
      </c>
      <c r="BN193" s="81">
        <f t="shared" si="21"/>
        <v>0</v>
      </c>
      <c r="BO193" s="81">
        <f t="shared" si="22"/>
        <v>0</v>
      </c>
      <c r="BP193" s="81">
        <f t="shared" si="23"/>
        <v>0</v>
      </c>
    </row>
    <row r="194" spans="1:68" ht="27" customHeight="1" x14ac:dyDescent="0.25">
      <c r="A194" s="63" t="s">
        <v>337</v>
      </c>
      <c r="B194" s="63" t="s">
        <v>338</v>
      </c>
      <c r="C194" s="36">
        <v>4301070963</v>
      </c>
      <c r="D194" s="336">
        <v>4607111038630</v>
      </c>
      <c r="E194" s="336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39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338"/>
      <c r="R194" s="338"/>
      <c r="S194" s="338"/>
      <c r="T194" s="339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37" t="s">
        <v>336</v>
      </c>
      <c r="AG194" s="81"/>
      <c r="AJ194" s="87" t="s">
        <v>89</v>
      </c>
      <c r="AK194" s="87">
        <v>1</v>
      </c>
      <c r="BB194" s="238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339</v>
      </c>
      <c r="B195" s="63" t="s">
        <v>340</v>
      </c>
      <c r="C195" s="36">
        <v>4301070959</v>
      </c>
      <c r="D195" s="336">
        <v>4607111038616</v>
      </c>
      <c r="E195" s="336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3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338"/>
      <c r="R195" s="338"/>
      <c r="S195" s="338"/>
      <c r="T195" s="339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9" t="s">
        <v>331</v>
      </c>
      <c r="AG195" s="81"/>
      <c r="AJ195" s="87" t="s">
        <v>89</v>
      </c>
      <c r="AK195" s="87">
        <v>1</v>
      </c>
      <c r="BB195" s="240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341</v>
      </c>
      <c r="B196" s="63" t="s">
        <v>342</v>
      </c>
      <c r="C196" s="36">
        <v>4301070960</v>
      </c>
      <c r="D196" s="336">
        <v>4607111038623</v>
      </c>
      <c r="E196" s="336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87</v>
      </c>
      <c r="L196" s="37" t="s">
        <v>112</v>
      </c>
      <c r="M196" s="38" t="s">
        <v>86</v>
      </c>
      <c r="N196" s="38"/>
      <c r="O196" s="37">
        <v>180</v>
      </c>
      <c r="P196" s="3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338"/>
      <c r="R196" s="338"/>
      <c r="S196" s="338"/>
      <c r="T196" s="339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41" t="s">
        <v>331</v>
      </c>
      <c r="AG196" s="81"/>
      <c r="AJ196" s="87" t="s">
        <v>113</v>
      </c>
      <c r="AK196" s="87">
        <v>12</v>
      </c>
      <c r="BB196" s="242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x14ac:dyDescent="0.2">
      <c r="A197" s="333"/>
      <c r="B197" s="333"/>
      <c r="C197" s="333"/>
      <c r="D197" s="333"/>
      <c r="E197" s="333"/>
      <c r="F197" s="333"/>
      <c r="G197" s="333"/>
      <c r="H197" s="333"/>
      <c r="I197" s="333"/>
      <c r="J197" s="333"/>
      <c r="K197" s="333"/>
      <c r="L197" s="333"/>
      <c r="M197" s="333"/>
      <c r="N197" s="333"/>
      <c r="O197" s="345"/>
      <c r="P197" s="342" t="s">
        <v>40</v>
      </c>
      <c r="Q197" s="343"/>
      <c r="R197" s="343"/>
      <c r="S197" s="343"/>
      <c r="T197" s="343"/>
      <c r="U197" s="343"/>
      <c r="V197" s="344"/>
      <c r="W197" s="42" t="s">
        <v>39</v>
      </c>
      <c r="X197" s="43">
        <f>IFERROR(SUM(X191:X196),"0")</f>
        <v>0</v>
      </c>
      <c r="Y197" s="43">
        <f>IFERROR(SUM(Y191:Y196),"0")</f>
        <v>0</v>
      </c>
      <c r="Z197" s="43">
        <f>IFERROR(IF(Z191="",0,Z191),"0")+IFERROR(IF(Z192="",0,Z192),"0")+IFERROR(IF(Z193="",0,Z193),"0")+IFERROR(IF(Z194="",0,Z194),"0")+IFERROR(IF(Z195="",0,Z195),"0")+IFERROR(IF(Z196="",0,Z196),"0")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33"/>
      <c r="B198" s="333"/>
      <c r="C198" s="333"/>
      <c r="D198" s="333"/>
      <c r="E198" s="333"/>
      <c r="F198" s="333"/>
      <c r="G198" s="333"/>
      <c r="H198" s="333"/>
      <c r="I198" s="333"/>
      <c r="J198" s="333"/>
      <c r="K198" s="333"/>
      <c r="L198" s="333"/>
      <c r="M198" s="333"/>
      <c r="N198" s="333"/>
      <c r="O198" s="345"/>
      <c r="P198" s="342" t="s">
        <v>40</v>
      </c>
      <c r="Q198" s="343"/>
      <c r="R198" s="343"/>
      <c r="S198" s="343"/>
      <c r="T198" s="343"/>
      <c r="U198" s="343"/>
      <c r="V198" s="344"/>
      <c r="W198" s="42" t="s">
        <v>0</v>
      </c>
      <c r="X198" s="43">
        <f>IFERROR(SUMPRODUCT(X191:X196*H191:H196),"0")</f>
        <v>0</v>
      </c>
      <c r="Y198" s="43">
        <f>IFERROR(SUMPRODUCT(Y191:Y196*H191:H196),"0")</f>
        <v>0</v>
      </c>
      <c r="Z198" s="42"/>
      <c r="AA198" s="67"/>
      <c r="AB198" s="67"/>
      <c r="AC198" s="67"/>
    </row>
    <row r="199" spans="1:68" ht="16.5" customHeight="1" x14ac:dyDescent="0.25">
      <c r="A199" s="375" t="s">
        <v>343</v>
      </c>
      <c r="B199" s="375"/>
      <c r="C199" s="375"/>
      <c r="D199" s="375"/>
      <c r="E199" s="375"/>
      <c r="F199" s="375"/>
      <c r="G199" s="375"/>
      <c r="H199" s="375"/>
      <c r="I199" s="375"/>
      <c r="J199" s="375"/>
      <c r="K199" s="375"/>
      <c r="L199" s="375"/>
      <c r="M199" s="375"/>
      <c r="N199" s="375"/>
      <c r="O199" s="375"/>
      <c r="P199" s="375"/>
      <c r="Q199" s="375"/>
      <c r="R199" s="375"/>
      <c r="S199" s="375"/>
      <c r="T199" s="375"/>
      <c r="U199" s="375"/>
      <c r="V199" s="375"/>
      <c r="W199" s="375"/>
      <c r="X199" s="375"/>
      <c r="Y199" s="375"/>
      <c r="Z199" s="375"/>
      <c r="AA199" s="65"/>
      <c r="AB199" s="65"/>
      <c r="AC199" s="82"/>
    </row>
    <row r="200" spans="1:68" ht="14.25" customHeight="1" x14ac:dyDescent="0.25">
      <c r="A200" s="362" t="s">
        <v>82</v>
      </c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  <c r="W200" s="362"/>
      <c r="X200" s="362"/>
      <c r="Y200" s="362"/>
      <c r="Z200" s="362"/>
      <c r="AA200" s="66"/>
      <c r="AB200" s="66"/>
      <c r="AC200" s="83"/>
    </row>
    <row r="201" spans="1:68" ht="27" customHeight="1" x14ac:dyDescent="0.25">
      <c r="A201" s="63" t="s">
        <v>344</v>
      </c>
      <c r="B201" s="63" t="s">
        <v>345</v>
      </c>
      <c r="C201" s="36">
        <v>4301070915</v>
      </c>
      <c r="D201" s="336">
        <v>4607111035882</v>
      </c>
      <c r="E201" s="336"/>
      <c r="F201" s="62">
        <v>0.43</v>
      </c>
      <c r="G201" s="37">
        <v>16</v>
      </c>
      <c r="H201" s="62">
        <v>6.88</v>
      </c>
      <c r="I201" s="62">
        <v>7.19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338"/>
      <c r="R201" s="338"/>
      <c r="S201" s="338"/>
      <c r="T201" s="339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43" t="s">
        <v>346</v>
      </c>
      <c r="AG201" s="81"/>
      <c r="AJ201" s="87" t="s">
        <v>89</v>
      </c>
      <c r="AK201" s="87">
        <v>1</v>
      </c>
      <c r="BB201" s="244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347</v>
      </c>
      <c r="B202" s="63" t="s">
        <v>348</v>
      </c>
      <c r="C202" s="36">
        <v>4301070921</v>
      </c>
      <c r="D202" s="336">
        <v>4607111035905</v>
      </c>
      <c r="E202" s="336"/>
      <c r="F202" s="62">
        <v>0.9</v>
      </c>
      <c r="G202" s="37">
        <v>8</v>
      </c>
      <c r="H202" s="62">
        <v>7.2</v>
      </c>
      <c r="I202" s="62">
        <v>7.47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3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338"/>
      <c r="R202" s="338"/>
      <c r="S202" s="338"/>
      <c r="T202" s="339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45" t="s">
        <v>346</v>
      </c>
      <c r="AG202" s="81"/>
      <c r="AJ202" s="87" t="s">
        <v>89</v>
      </c>
      <c r="AK202" s="87">
        <v>1</v>
      </c>
      <c r="BB202" s="246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349</v>
      </c>
      <c r="B203" s="63" t="s">
        <v>350</v>
      </c>
      <c r="C203" s="36">
        <v>4301070917</v>
      </c>
      <c r="D203" s="336">
        <v>4607111035912</v>
      </c>
      <c r="E203" s="336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3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338"/>
      <c r="R203" s="338"/>
      <c r="S203" s="338"/>
      <c r="T203" s="339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47" t="s">
        <v>351</v>
      </c>
      <c r="AG203" s="81"/>
      <c r="AJ203" s="87" t="s">
        <v>89</v>
      </c>
      <c r="AK203" s="87">
        <v>1</v>
      </c>
      <c r="BB203" s="248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352</v>
      </c>
      <c r="B204" s="63" t="s">
        <v>353</v>
      </c>
      <c r="C204" s="36">
        <v>4301070920</v>
      </c>
      <c r="D204" s="336">
        <v>4607111035929</v>
      </c>
      <c r="E204" s="336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87</v>
      </c>
      <c r="L204" s="37" t="s">
        <v>112</v>
      </c>
      <c r="M204" s="38" t="s">
        <v>86</v>
      </c>
      <c r="N204" s="38"/>
      <c r="O204" s="37">
        <v>180</v>
      </c>
      <c r="P204" s="38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338"/>
      <c r="R204" s="338"/>
      <c r="S204" s="338"/>
      <c r="T204" s="339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9" t="s">
        <v>351</v>
      </c>
      <c r="AG204" s="81"/>
      <c r="AJ204" s="87" t="s">
        <v>113</v>
      </c>
      <c r="AK204" s="87">
        <v>12</v>
      </c>
      <c r="BB204" s="250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x14ac:dyDescent="0.2">
      <c r="A205" s="333"/>
      <c r="B205" s="333"/>
      <c r="C205" s="333"/>
      <c r="D205" s="333"/>
      <c r="E205" s="333"/>
      <c r="F205" s="333"/>
      <c r="G205" s="333"/>
      <c r="H205" s="333"/>
      <c r="I205" s="333"/>
      <c r="J205" s="333"/>
      <c r="K205" s="333"/>
      <c r="L205" s="333"/>
      <c r="M205" s="333"/>
      <c r="N205" s="333"/>
      <c r="O205" s="345"/>
      <c r="P205" s="342" t="s">
        <v>40</v>
      </c>
      <c r="Q205" s="343"/>
      <c r="R205" s="343"/>
      <c r="S205" s="343"/>
      <c r="T205" s="343"/>
      <c r="U205" s="343"/>
      <c r="V205" s="344"/>
      <c r="W205" s="42" t="s">
        <v>39</v>
      </c>
      <c r="X205" s="43">
        <f>IFERROR(SUM(X201:X204),"0")</f>
        <v>0</v>
      </c>
      <c r="Y205" s="43">
        <f>IFERROR(SUM(Y201:Y204),"0")</f>
        <v>0</v>
      </c>
      <c r="Z205" s="43">
        <f>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333"/>
      <c r="B206" s="333"/>
      <c r="C206" s="333"/>
      <c r="D206" s="333"/>
      <c r="E206" s="333"/>
      <c r="F206" s="333"/>
      <c r="G206" s="333"/>
      <c r="H206" s="333"/>
      <c r="I206" s="333"/>
      <c r="J206" s="333"/>
      <c r="K206" s="333"/>
      <c r="L206" s="333"/>
      <c r="M206" s="333"/>
      <c r="N206" s="333"/>
      <c r="O206" s="345"/>
      <c r="P206" s="342" t="s">
        <v>40</v>
      </c>
      <c r="Q206" s="343"/>
      <c r="R206" s="343"/>
      <c r="S206" s="343"/>
      <c r="T206" s="343"/>
      <c r="U206" s="343"/>
      <c r="V206" s="344"/>
      <c r="W206" s="42" t="s">
        <v>0</v>
      </c>
      <c r="X206" s="43">
        <f>IFERROR(SUMPRODUCT(X201:X204*H201:H204),"0")</f>
        <v>0</v>
      </c>
      <c r="Y206" s="43">
        <f>IFERROR(SUMPRODUCT(Y201:Y204*H201:H204),"0")</f>
        <v>0</v>
      </c>
      <c r="Z206" s="42"/>
      <c r="AA206" s="67"/>
      <c r="AB206" s="67"/>
      <c r="AC206" s="67"/>
    </row>
    <row r="207" spans="1:68" ht="16.5" customHeight="1" x14ac:dyDescent="0.25">
      <c r="A207" s="375" t="s">
        <v>354</v>
      </c>
      <c r="B207" s="375"/>
      <c r="C207" s="375"/>
      <c r="D207" s="375"/>
      <c r="E207" s="375"/>
      <c r="F207" s="375"/>
      <c r="G207" s="375"/>
      <c r="H207" s="375"/>
      <c r="I207" s="375"/>
      <c r="J207" s="375"/>
      <c r="K207" s="375"/>
      <c r="L207" s="375"/>
      <c r="M207" s="375"/>
      <c r="N207" s="375"/>
      <c r="O207" s="375"/>
      <c r="P207" s="375"/>
      <c r="Q207" s="375"/>
      <c r="R207" s="375"/>
      <c r="S207" s="375"/>
      <c r="T207" s="375"/>
      <c r="U207" s="375"/>
      <c r="V207" s="375"/>
      <c r="W207" s="375"/>
      <c r="X207" s="375"/>
      <c r="Y207" s="375"/>
      <c r="Z207" s="375"/>
      <c r="AA207" s="65"/>
      <c r="AB207" s="65"/>
      <c r="AC207" s="82"/>
    </row>
    <row r="208" spans="1:68" ht="14.25" customHeight="1" x14ac:dyDescent="0.25">
      <c r="A208" s="362" t="s">
        <v>82</v>
      </c>
      <c r="B208" s="362"/>
      <c r="C208" s="362"/>
      <c r="D208" s="362"/>
      <c r="E208" s="362"/>
      <c r="F208" s="362"/>
      <c r="G208" s="362"/>
      <c r="H208" s="362"/>
      <c r="I208" s="362"/>
      <c r="J208" s="362"/>
      <c r="K208" s="362"/>
      <c r="L208" s="362"/>
      <c r="M208" s="362"/>
      <c r="N208" s="362"/>
      <c r="O208" s="362"/>
      <c r="P208" s="362"/>
      <c r="Q208" s="362"/>
      <c r="R208" s="362"/>
      <c r="S208" s="362"/>
      <c r="T208" s="362"/>
      <c r="U208" s="362"/>
      <c r="V208" s="362"/>
      <c r="W208" s="362"/>
      <c r="X208" s="362"/>
      <c r="Y208" s="362"/>
      <c r="Z208" s="362"/>
      <c r="AA208" s="66"/>
      <c r="AB208" s="66"/>
      <c r="AC208" s="83"/>
    </row>
    <row r="209" spans="1:68" ht="16.5" customHeight="1" x14ac:dyDescent="0.25">
      <c r="A209" s="63" t="s">
        <v>355</v>
      </c>
      <c r="B209" s="63" t="s">
        <v>356</v>
      </c>
      <c r="C209" s="36">
        <v>4301070912</v>
      </c>
      <c r="D209" s="336">
        <v>4607111037213</v>
      </c>
      <c r="E209" s="336"/>
      <c r="F209" s="62">
        <v>0.4</v>
      </c>
      <c r="G209" s="37">
        <v>8</v>
      </c>
      <c r="H209" s="62">
        <v>3.2</v>
      </c>
      <c r="I209" s="62">
        <v>3.44</v>
      </c>
      <c r="J209" s="37">
        <v>144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38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9" s="338"/>
      <c r="R209" s="338"/>
      <c r="S209" s="338"/>
      <c r="T209" s="339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IFERROR(IF(X209="","",X209*0.00866),"")</f>
        <v>0</v>
      </c>
      <c r="AA209" s="68" t="s">
        <v>46</v>
      </c>
      <c r="AB209" s="69" t="s">
        <v>46</v>
      </c>
      <c r="AC209" s="251" t="s">
        <v>357</v>
      </c>
      <c r="AG209" s="81"/>
      <c r="AJ209" s="87" t="s">
        <v>89</v>
      </c>
      <c r="AK209" s="87">
        <v>1</v>
      </c>
      <c r="BB209" s="252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x14ac:dyDescent="0.2">
      <c r="A210" s="333"/>
      <c r="B210" s="333"/>
      <c r="C210" s="333"/>
      <c r="D210" s="333"/>
      <c r="E210" s="333"/>
      <c r="F210" s="333"/>
      <c r="G210" s="333"/>
      <c r="H210" s="333"/>
      <c r="I210" s="333"/>
      <c r="J210" s="333"/>
      <c r="K210" s="333"/>
      <c r="L210" s="333"/>
      <c r="M210" s="333"/>
      <c r="N210" s="333"/>
      <c r="O210" s="345"/>
      <c r="P210" s="342" t="s">
        <v>40</v>
      </c>
      <c r="Q210" s="343"/>
      <c r="R210" s="343"/>
      <c r="S210" s="343"/>
      <c r="T210" s="343"/>
      <c r="U210" s="343"/>
      <c r="V210" s="344"/>
      <c r="W210" s="42" t="s">
        <v>39</v>
      </c>
      <c r="X210" s="43">
        <f>IFERROR(SUM(X209:X209),"0")</f>
        <v>0</v>
      </c>
      <c r="Y210" s="43">
        <f>IFERROR(SUM(Y209:Y209),"0")</f>
        <v>0</v>
      </c>
      <c r="Z210" s="43">
        <f>IFERROR(IF(Z209="",0,Z209),"0")</f>
        <v>0</v>
      </c>
      <c r="AA210" s="67"/>
      <c r="AB210" s="67"/>
      <c r="AC210" s="67"/>
    </row>
    <row r="211" spans="1:68" x14ac:dyDescent="0.2">
      <c r="A211" s="333"/>
      <c r="B211" s="333"/>
      <c r="C211" s="333"/>
      <c r="D211" s="333"/>
      <c r="E211" s="333"/>
      <c r="F211" s="333"/>
      <c r="G211" s="333"/>
      <c r="H211" s="333"/>
      <c r="I211" s="333"/>
      <c r="J211" s="333"/>
      <c r="K211" s="333"/>
      <c r="L211" s="333"/>
      <c r="M211" s="333"/>
      <c r="N211" s="333"/>
      <c r="O211" s="345"/>
      <c r="P211" s="342" t="s">
        <v>40</v>
      </c>
      <c r="Q211" s="343"/>
      <c r="R211" s="343"/>
      <c r="S211" s="343"/>
      <c r="T211" s="343"/>
      <c r="U211" s="343"/>
      <c r="V211" s="344"/>
      <c r="W211" s="42" t="s">
        <v>0</v>
      </c>
      <c r="X211" s="43">
        <f>IFERROR(SUMPRODUCT(X209:X209*H209:H209),"0")</f>
        <v>0</v>
      </c>
      <c r="Y211" s="43">
        <f>IFERROR(SUMPRODUCT(Y209:Y209*H209:H209),"0")</f>
        <v>0</v>
      </c>
      <c r="Z211" s="42"/>
      <c r="AA211" s="67"/>
      <c r="AB211" s="67"/>
      <c r="AC211" s="67"/>
    </row>
    <row r="212" spans="1:68" ht="16.5" customHeight="1" x14ac:dyDescent="0.25">
      <c r="A212" s="375" t="s">
        <v>358</v>
      </c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R212" s="375"/>
      <c r="S212" s="375"/>
      <c r="T212" s="375"/>
      <c r="U212" s="375"/>
      <c r="V212" s="375"/>
      <c r="W212" s="375"/>
      <c r="X212" s="375"/>
      <c r="Y212" s="375"/>
      <c r="Z212" s="375"/>
      <c r="AA212" s="65"/>
      <c r="AB212" s="65"/>
      <c r="AC212" s="82"/>
    </row>
    <row r="213" spans="1:68" ht="14.25" customHeight="1" x14ac:dyDescent="0.25">
      <c r="A213" s="362" t="s">
        <v>301</v>
      </c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2"/>
      <c r="N213" s="362"/>
      <c r="O213" s="362"/>
      <c r="P213" s="362"/>
      <c r="Q213" s="362"/>
      <c r="R213" s="362"/>
      <c r="S213" s="362"/>
      <c r="T213" s="362"/>
      <c r="U213" s="362"/>
      <c r="V213" s="362"/>
      <c r="W213" s="362"/>
      <c r="X213" s="362"/>
      <c r="Y213" s="362"/>
      <c r="Z213" s="362"/>
      <c r="AA213" s="66"/>
      <c r="AB213" s="66"/>
      <c r="AC213" s="83"/>
    </row>
    <row r="214" spans="1:68" ht="27" customHeight="1" x14ac:dyDescent="0.25">
      <c r="A214" s="63" t="s">
        <v>359</v>
      </c>
      <c r="B214" s="63" t="s">
        <v>360</v>
      </c>
      <c r="C214" s="36">
        <v>4301051320</v>
      </c>
      <c r="D214" s="336">
        <v>4680115881334</v>
      </c>
      <c r="E214" s="336"/>
      <c r="F214" s="62">
        <v>0.33</v>
      </c>
      <c r="G214" s="37">
        <v>6</v>
      </c>
      <c r="H214" s="62">
        <v>1.98</v>
      </c>
      <c r="I214" s="62">
        <v>2.27</v>
      </c>
      <c r="J214" s="37">
        <v>156</v>
      </c>
      <c r="K214" s="37" t="s">
        <v>87</v>
      </c>
      <c r="L214" s="37" t="s">
        <v>88</v>
      </c>
      <c r="M214" s="38" t="s">
        <v>307</v>
      </c>
      <c r="N214" s="38"/>
      <c r="O214" s="37">
        <v>365</v>
      </c>
      <c r="P214" s="38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4" s="338"/>
      <c r="R214" s="338"/>
      <c r="S214" s="338"/>
      <c r="T214" s="339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IFERROR(IF(X214="","",X214*0.00753),"")</f>
        <v>0</v>
      </c>
      <c r="AA214" s="68" t="s">
        <v>46</v>
      </c>
      <c r="AB214" s="69" t="s">
        <v>46</v>
      </c>
      <c r="AC214" s="253" t="s">
        <v>361</v>
      </c>
      <c r="AG214" s="81"/>
      <c r="AJ214" s="87" t="s">
        <v>89</v>
      </c>
      <c r="AK214" s="87">
        <v>1</v>
      </c>
      <c r="BB214" s="254" t="s">
        <v>306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x14ac:dyDescent="0.2">
      <c r="A215" s="333"/>
      <c r="B215" s="333"/>
      <c r="C215" s="333"/>
      <c r="D215" s="333"/>
      <c r="E215" s="333"/>
      <c r="F215" s="333"/>
      <c r="G215" s="333"/>
      <c r="H215" s="333"/>
      <c r="I215" s="333"/>
      <c r="J215" s="333"/>
      <c r="K215" s="333"/>
      <c r="L215" s="333"/>
      <c r="M215" s="333"/>
      <c r="N215" s="333"/>
      <c r="O215" s="345"/>
      <c r="P215" s="342" t="s">
        <v>40</v>
      </c>
      <c r="Q215" s="343"/>
      <c r="R215" s="343"/>
      <c r="S215" s="343"/>
      <c r="T215" s="343"/>
      <c r="U215" s="343"/>
      <c r="V215" s="344"/>
      <c r="W215" s="42" t="s">
        <v>39</v>
      </c>
      <c r="X215" s="43">
        <f>IFERROR(SUM(X214:X214),"0")</f>
        <v>0</v>
      </c>
      <c r="Y215" s="43">
        <f>IFERROR(SUM(Y214:Y214),"0")</f>
        <v>0</v>
      </c>
      <c r="Z215" s="43">
        <f>IFERROR(IF(Z214="",0,Z214),"0")</f>
        <v>0</v>
      </c>
      <c r="AA215" s="67"/>
      <c r="AB215" s="67"/>
      <c r="AC215" s="67"/>
    </row>
    <row r="216" spans="1:68" x14ac:dyDescent="0.2">
      <c r="A216" s="333"/>
      <c r="B216" s="333"/>
      <c r="C216" s="333"/>
      <c r="D216" s="333"/>
      <c r="E216" s="333"/>
      <c r="F216" s="333"/>
      <c r="G216" s="333"/>
      <c r="H216" s="333"/>
      <c r="I216" s="333"/>
      <c r="J216" s="333"/>
      <c r="K216" s="333"/>
      <c r="L216" s="333"/>
      <c r="M216" s="333"/>
      <c r="N216" s="333"/>
      <c r="O216" s="345"/>
      <c r="P216" s="342" t="s">
        <v>40</v>
      </c>
      <c r="Q216" s="343"/>
      <c r="R216" s="343"/>
      <c r="S216" s="343"/>
      <c r="T216" s="343"/>
      <c r="U216" s="343"/>
      <c r="V216" s="344"/>
      <c r="W216" s="42" t="s">
        <v>0</v>
      </c>
      <c r="X216" s="43">
        <f>IFERROR(SUMPRODUCT(X214:X214*H214:H214),"0")</f>
        <v>0</v>
      </c>
      <c r="Y216" s="43">
        <f>IFERROR(SUMPRODUCT(Y214:Y214*H214:H214),"0")</f>
        <v>0</v>
      </c>
      <c r="Z216" s="42"/>
      <c r="AA216" s="67"/>
      <c r="AB216" s="67"/>
      <c r="AC216" s="67"/>
    </row>
    <row r="217" spans="1:68" ht="16.5" customHeight="1" x14ac:dyDescent="0.25">
      <c r="A217" s="375" t="s">
        <v>362</v>
      </c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75"/>
      <c r="O217" s="375"/>
      <c r="P217" s="375"/>
      <c r="Q217" s="375"/>
      <c r="R217" s="375"/>
      <c r="S217" s="375"/>
      <c r="T217" s="375"/>
      <c r="U217" s="375"/>
      <c r="V217" s="375"/>
      <c r="W217" s="375"/>
      <c r="X217" s="375"/>
      <c r="Y217" s="375"/>
      <c r="Z217" s="375"/>
      <c r="AA217" s="65"/>
      <c r="AB217" s="65"/>
      <c r="AC217" s="82"/>
    </row>
    <row r="218" spans="1:68" ht="14.25" customHeight="1" x14ac:dyDescent="0.25">
      <c r="A218" s="362" t="s">
        <v>82</v>
      </c>
      <c r="B218" s="362"/>
      <c r="C218" s="362"/>
      <c r="D218" s="362"/>
      <c r="E218" s="362"/>
      <c r="F218" s="362"/>
      <c r="G218" s="362"/>
      <c r="H218" s="362"/>
      <c r="I218" s="362"/>
      <c r="J218" s="362"/>
      <c r="K218" s="362"/>
      <c r="L218" s="362"/>
      <c r="M218" s="362"/>
      <c r="N218" s="362"/>
      <c r="O218" s="362"/>
      <c r="P218" s="362"/>
      <c r="Q218" s="362"/>
      <c r="R218" s="362"/>
      <c r="S218" s="362"/>
      <c r="T218" s="362"/>
      <c r="U218" s="362"/>
      <c r="V218" s="362"/>
      <c r="W218" s="362"/>
      <c r="X218" s="362"/>
      <c r="Y218" s="362"/>
      <c r="Z218" s="362"/>
      <c r="AA218" s="66"/>
      <c r="AB218" s="66"/>
      <c r="AC218" s="83"/>
    </row>
    <row r="219" spans="1:68" ht="16.5" customHeight="1" x14ac:dyDescent="0.25">
      <c r="A219" s="63" t="s">
        <v>363</v>
      </c>
      <c r="B219" s="63" t="s">
        <v>364</v>
      </c>
      <c r="C219" s="36">
        <v>4301071063</v>
      </c>
      <c r="D219" s="336">
        <v>4607111039019</v>
      </c>
      <c r="E219" s="336"/>
      <c r="F219" s="62">
        <v>0.43</v>
      </c>
      <c r="G219" s="37">
        <v>16</v>
      </c>
      <c r="H219" s="62">
        <v>6.88</v>
      </c>
      <c r="I219" s="62">
        <v>7.2060000000000004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380" t="s">
        <v>365</v>
      </c>
      <c r="Q219" s="338"/>
      <c r="R219" s="338"/>
      <c r="S219" s="338"/>
      <c r="T219" s="339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55" t="s">
        <v>366</v>
      </c>
      <c r="AG219" s="81"/>
      <c r="AJ219" s="87" t="s">
        <v>89</v>
      </c>
      <c r="AK219" s="87">
        <v>1</v>
      </c>
      <c r="BB219" s="256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ht="16.5" customHeight="1" x14ac:dyDescent="0.25">
      <c r="A220" s="63" t="s">
        <v>367</v>
      </c>
      <c r="B220" s="63" t="s">
        <v>368</v>
      </c>
      <c r="C220" s="36">
        <v>4301071000</v>
      </c>
      <c r="D220" s="336">
        <v>4607111038708</v>
      </c>
      <c r="E220" s="336"/>
      <c r="F220" s="62">
        <v>0.8</v>
      </c>
      <c r="G220" s="37">
        <v>8</v>
      </c>
      <c r="H220" s="62">
        <v>6.4</v>
      </c>
      <c r="I220" s="62">
        <v>6.67</v>
      </c>
      <c r="J220" s="37">
        <v>84</v>
      </c>
      <c r="K220" s="37" t="s">
        <v>87</v>
      </c>
      <c r="L220" s="37" t="s">
        <v>112</v>
      </c>
      <c r="M220" s="38" t="s">
        <v>86</v>
      </c>
      <c r="N220" s="38"/>
      <c r="O220" s="37">
        <v>180</v>
      </c>
      <c r="P220" s="38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0" s="338"/>
      <c r="R220" s="338"/>
      <c r="S220" s="338"/>
      <c r="T220" s="339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IFERROR(IF(X220="","",X220*0.0155),"")</f>
        <v>0</v>
      </c>
      <c r="AA220" s="68" t="s">
        <v>46</v>
      </c>
      <c r="AB220" s="69" t="s">
        <v>46</v>
      </c>
      <c r="AC220" s="257" t="s">
        <v>366</v>
      </c>
      <c r="AG220" s="81"/>
      <c r="AJ220" s="87" t="s">
        <v>113</v>
      </c>
      <c r="AK220" s="87">
        <v>12</v>
      </c>
      <c r="BB220" s="258" t="s">
        <v>70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x14ac:dyDescent="0.2">
      <c r="A221" s="333"/>
      <c r="B221" s="333"/>
      <c r="C221" s="333"/>
      <c r="D221" s="333"/>
      <c r="E221" s="333"/>
      <c r="F221" s="333"/>
      <c r="G221" s="333"/>
      <c r="H221" s="333"/>
      <c r="I221" s="333"/>
      <c r="J221" s="333"/>
      <c r="K221" s="333"/>
      <c r="L221" s="333"/>
      <c r="M221" s="333"/>
      <c r="N221" s="333"/>
      <c r="O221" s="345"/>
      <c r="P221" s="342" t="s">
        <v>40</v>
      </c>
      <c r="Q221" s="343"/>
      <c r="R221" s="343"/>
      <c r="S221" s="343"/>
      <c r="T221" s="343"/>
      <c r="U221" s="343"/>
      <c r="V221" s="344"/>
      <c r="W221" s="42" t="s">
        <v>39</v>
      </c>
      <c r="X221" s="43">
        <f>IFERROR(SUM(X219:X220),"0")</f>
        <v>0</v>
      </c>
      <c r="Y221" s="43">
        <f>IFERROR(SUM(Y219:Y220),"0")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333"/>
      <c r="B222" s="333"/>
      <c r="C222" s="333"/>
      <c r="D222" s="333"/>
      <c r="E222" s="333"/>
      <c r="F222" s="333"/>
      <c r="G222" s="333"/>
      <c r="H222" s="333"/>
      <c r="I222" s="333"/>
      <c r="J222" s="333"/>
      <c r="K222" s="333"/>
      <c r="L222" s="333"/>
      <c r="M222" s="333"/>
      <c r="N222" s="333"/>
      <c r="O222" s="345"/>
      <c r="P222" s="342" t="s">
        <v>40</v>
      </c>
      <c r="Q222" s="343"/>
      <c r="R222" s="343"/>
      <c r="S222" s="343"/>
      <c r="T222" s="343"/>
      <c r="U222" s="343"/>
      <c r="V222" s="344"/>
      <c r="W222" s="42" t="s">
        <v>0</v>
      </c>
      <c r="X222" s="43">
        <f>IFERROR(SUMPRODUCT(X219:X220*H219:H220),"0")</f>
        <v>0</v>
      </c>
      <c r="Y222" s="43">
        <f>IFERROR(SUMPRODUCT(Y219:Y220*H219:H220),"0")</f>
        <v>0</v>
      </c>
      <c r="Z222" s="42"/>
      <c r="AA222" s="67"/>
      <c r="AB222" s="67"/>
      <c r="AC222" s="67"/>
    </row>
    <row r="223" spans="1:68" ht="27.75" customHeight="1" x14ac:dyDescent="0.2">
      <c r="A223" s="374" t="s">
        <v>369</v>
      </c>
      <c r="B223" s="374"/>
      <c r="C223" s="374"/>
      <c r="D223" s="374"/>
      <c r="E223" s="374"/>
      <c r="F223" s="374"/>
      <c r="G223" s="374"/>
      <c r="H223" s="374"/>
      <c r="I223" s="374"/>
      <c r="J223" s="374"/>
      <c r="K223" s="374"/>
      <c r="L223" s="374"/>
      <c r="M223" s="374"/>
      <c r="N223" s="374"/>
      <c r="O223" s="374"/>
      <c r="P223" s="374"/>
      <c r="Q223" s="374"/>
      <c r="R223" s="374"/>
      <c r="S223" s="374"/>
      <c r="T223" s="374"/>
      <c r="U223" s="374"/>
      <c r="V223" s="374"/>
      <c r="W223" s="374"/>
      <c r="X223" s="374"/>
      <c r="Y223" s="374"/>
      <c r="Z223" s="374"/>
      <c r="AA223" s="54"/>
      <c r="AB223" s="54"/>
      <c r="AC223" s="54"/>
    </row>
    <row r="224" spans="1:68" ht="16.5" customHeight="1" x14ac:dyDescent="0.25">
      <c r="A224" s="375" t="s">
        <v>370</v>
      </c>
      <c r="B224" s="375"/>
      <c r="C224" s="375"/>
      <c r="D224" s="375"/>
      <c r="E224" s="375"/>
      <c r="F224" s="375"/>
      <c r="G224" s="375"/>
      <c r="H224" s="375"/>
      <c r="I224" s="375"/>
      <c r="J224" s="375"/>
      <c r="K224" s="375"/>
      <c r="L224" s="375"/>
      <c r="M224" s="375"/>
      <c r="N224" s="375"/>
      <c r="O224" s="375"/>
      <c r="P224" s="375"/>
      <c r="Q224" s="375"/>
      <c r="R224" s="375"/>
      <c r="S224" s="375"/>
      <c r="T224" s="375"/>
      <c r="U224" s="375"/>
      <c r="V224" s="375"/>
      <c r="W224" s="375"/>
      <c r="X224" s="375"/>
      <c r="Y224" s="375"/>
      <c r="Z224" s="375"/>
      <c r="AA224" s="65"/>
      <c r="AB224" s="65"/>
      <c r="AC224" s="82"/>
    </row>
    <row r="225" spans="1:68" ht="14.25" customHeight="1" x14ac:dyDescent="0.25">
      <c r="A225" s="362" t="s">
        <v>82</v>
      </c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62"/>
      <c r="Z225" s="362"/>
      <c r="AA225" s="66"/>
      <c r="AB225" s="66"/>
      <c r="AC225" s="83"/>
    </row>
    <row r="226" spans="1:68" ht="27" customHeight="1" x14ac:dyDescent="0.25">
      <c r="A226" s="63" t="s">
        <v>371</v>
      </c>
      <c r="B226" s="63" t="s">
        <v>372</v>
      </c>
      <c r="C226" s="36">
        <v>4301071036</v>
      </c>
      <c r="D226" s="336">
        <v>4607111036162</v>
      </c>
      <c r="E226" s="336"/>
      <c r="F226" s="62">
        <v>0.8</v>
      </c>
      <c r="G226" s="37">
        <v>8</v>
      </c>
      <c r="H226" s="62">
        <v>6.4</v>
      </c>
      <c r="I226" s="62">
        <v>6.6811999999999996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90</v>
      </c>
      <c r="P226" s="379" t="s">
        <v>373</v>
      </c>
      <c r="Q226" s="338"/>
      <c r="R226" s="338"/>
      <c r="S226" s="338"/>
      <c r="T226" s="339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9" t="s">
        <v>374</v>
      </c>
      <c r="AG226" s="81"/>
      <c r="AJ226" s="87" t="s">
        <v>89</v>
      </c>
      <c r="AK226" s="87">
        <v>1</v>
      </c>
      <c r="BB226" s="26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333"/>
      <c r="B227" s="333"/>
      <c r="C227" s="333"/>
      <c r="D227" s="333"/>
      <c r="E227" s="333"/>
      <c r="F227" s="333"/>
      <c r="G227" s="333"/>
      <c r="H227" s="333"/>
      <c r="I227" s="333"/>
      <c r="J227" s="333"/>
      <c r="K227" s="333"/>
      <c r="L227" s="333"/>
      <c r="M227" s="333"/>
      <c r="N227" s="333"/>
      <c r="O227" s="345"/>
      <c r="P227" s="342" t="s">
        <v>40</v>
      </c>
      <c r="Q227" s="343"/>
      <c r="R227" s="343"/>
      <c r="S227" s="343"/>
      <c r="T227" s="343"/>
      <c r="U227" s="343"/>
      <c r="V227" s="344"/>
      <c r="W227" s="42" t="s">
        <v>39</v>
      </c>
      <c r="X227" s="43">
        <f>IFERROR(SUM(X226:X226),"0")</f>
        <v>0</v>
      </c>
      <c r="Y227" s="43">
        <f>IFERROR(SUM(Y226:Y226),"0")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333"/>
      <c r="B228" s="333"/>
      <c r="C228" s="333"/>
      <c r="D228" s="333"/>
      <c r="E228" s="333"/>
      <c r="F228" s="333"/>
      <c r="G228" s="333"/>
      <c r="H228" s="333"/>
      <c r="I228" s="333"/>
      <c r="J228" s="333"/>
      <c r="K228" s="333"/>
      <c r="L228" s="333"/>
      <c r="M228" s="333"/>
      <c r="N228" s="333"/>
      <c r="O228" s="345"/>
      <c r="P228" s="342" t="s">
        <v>40</v>
      </c>
      <c r="Q228" s="343"/>
      <c r="R228" s="343"/>
      <c r="S228" s="343"/>
      <c r="T228" s="343"/>
      <c r="U228" s="343"/>
      <c r="V228" s="344"/>
      <c r="W228" s="42" t="s">
        <v>0</v>
      </c>
      <c r="X228" s="43">
        <f>IFERROR(SUMPRODUCT(X226:X226*H226:H226),"0")</f>
        <v>0</v>
      </c>
      <c r="Y228" s="43">
        <f>IFERROR(SUMPRODUCT(Y226:Y226*H226:H226),"0")</f>
        <v>0</v>
      </c>
      <c r="Z228" s="42"/>
      <c r="AA228" s="67"/>
      <c r="AB228" s="67"/>
      <c r="AC228" s="67"/>
    </row>
    <row r="229" spans="1:68" ht="27.75" customHeight="1" x14ac:dyDescent="0.2">
      <c r="A229" s="374" t="s">
        <v>375</v>
      </c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  <c r="R229" s="374"/>
      <c r="S229" s="374"/>
      <c r="T229" s="374"/>
      <c r="U229" s="374"/>
      <c r="V229" s="374"/>
      <c r="W229" s="374"/>
      <c r="X229" s="374"/>
      <c r="Y229" s="374"/>
      <c r="Z229" s="374"/>
      <c r="AA229" s="54"/>
      <c r="AB229" s="54"/>
      <c r="AC229" s="54"/>
    </row>
    <row r="230" spans="1:68" ht="16.5" customHeight="1" x14ac:dyDescent="0.25">
      <c r="A230" s="375" t="s">
        <v>376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75"/>
      <c r="AA230" s="65"/>
      <c r="AB230" s="65"/>
      <c r="AC230" s="82"/>
    </row>
    <row r="231" spans="1:68" ht="14.25" customHeight="1" x14ac:dyDescent="0.25">
      <c r="A231" s="362" t="s">
        <v>82</v>
      </c>
      <c r="B231" s="362"/>
      <c r="C231" s="362"/>
      <c r="D231" s="362"/>
      <c r="E231" s="362"/>
      <c r="F231" s="362"/>
      <c r="G231" s="362"/>
      <c r="H231" s="362"/>
      <c r="I231" s="362"/>
      <c r="J231" s="362"/>
      <c r="K231" s="362"/>
      <c r="L231" s="362"/>
      <c r="M231" s="362"/>
      <c r="N231" s="362"/>
      <c r="O231" s="362"/>
      <c r="P231" s="362"/>
      <c r="Q231" s="362"/>
      <c r="R231" s="362"/>
      <c r="S231" s="362"/>
      <c r="T231" s="362"/>
      <c r="U231" s="362"/>
      <c r="V231" s="362"/>
      <c r="W231" s="362"/>
      <c r="X231" s="362"/>
      <c r="Y231" s="362"/>
      <c r="Z231" s="362"/>
      <c r="AA231" s="66"/>
      <c r="AB231" s="66"/>
      <c r="AC231" s="83"/>
    </row>
    <row r="232" spans="1:68" ht="27" customHeight="1" x14ac:dyDescent="0.25">
      <c r="A232" s="63" t="s">
        <v>377</v>
      </c>
      <c r="B232" s="63" t="s">
        <v>378</v>
      </c>
      <c r="C232" s="36">
        <v>4301071029</v>
      </c>
      <c r="D232" s="336">
        <v>4607111035899</v>
      </c>
      <c r="E232" s="336"/>
      <c r="F232" s="62">
        <v>1</v>
      </c>
      <c r="G232" s="37">
        <v>5</v>
      </c>
      <c r="H232" s="62">
        <v>5</v>
      </c>
      <c r="I232" s="62">
        <v>5.2619999999999996</v>
      </c>
      <c r="J232" s="37">
        <v>84</v>
      </c>
      <c r="K232" s="37" t="s">
        <v>87</v>
      </c>
      <c r="L232" s="37" t="s">
        <v>101</v>
      </c>
      <c r="M232" s="38" t="s">
        <v>86</v>
      </c>
      <c r="N232" s="38"/>
      <c r="O232" s="37">
        <v>180</v>
      </c>
      <c r="P232" s="37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2" s="338"/>
      <c r="R232" s="338"/>
      <c r="S232" s="338"/>
      <c r="T232" s="339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61" t="s">
        <v>279</v>
      </c>
      <c r="AG232" s="81"/>
      <c r="AJ232" s="87" t="s">
        <v>102</v>
      </c>
      <c r="AK232" s="87">
        <v>84</v>
      </c>
      <c r="BB232" s="262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27" customHeight="1" x14ac:dyDescent="0.25">
      <c r="A233" s="63" t="s">
        <v>379</v>
      </c>
      <c r="B233" s="63" t="s">
        <v>380</v>
      </c>
      <c r="C233" s="36">
        <v>4301070991</v>
      </c>
      <c r="D233" s="336">
        <v>4607111038180</v>
      </c>
      <c r="E233" s="336"/>
      <c r="F233" s="62">
        <v>0.4</v>
      </c>
      <c r="G233" s="37">
        <v>16</v>
      </c>
      <c r="H233" s="62">
        <v>6.4</v>
      </c>
      <c r="I233" s="62">
        <v>6.71</v>
      </c>
      <c r="J233" s="37">
        <v>84</v>
      </c>
      <c r="K233" s="37" t="s">
        <v>87</v>
      </c>
      <c r="L233" s="37" t="s">
        <v>112</v>
      </c>
      <c r="M233" s="38" t="s">
        <v>86</v>
      </c>
      <c r="N233" s="38"/>
      <c r="O233" s="37">
        <v>180</v>
      </c>
      <c r="P233" s="37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3" s="338"/>
      <c r="R233" s="338"/>
      <c r="S233" s="338"/>
      <c r="T233" s="339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63" t="s">
        <v>381</v>
      </c>
      <c r="AG233" s="81"/>
      <c r="AJ233" s="87" t="s">
        <v>113</v>
      </c>
      <c r="AK233" s="87">
        <v>12</v>
      </c>
      <c r="BB233" s="264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333"/>
      <c r="B234" s="333"/>
      <c r="C234" s="333"/>
      <c r="D234" s="333"/>
      <c r="E234" s="333"/>
      <c r="F234" s="333"/>
      <c r="G234" s="333"/>
      <c r="H234" s="333"/>
      <c r="I234" s="333"/>
      <c r="J234" s="333"/>
      <c r="K234" s="333"/>
      <c r="L234" s="333"/>
      <c r="M234" s="333"/>
      <c r="N234" s="333"/>
      <c r="O234" s="345"/>
      <c r="P234" s="342" t="s">
        <v>40</v>
      </c>
      <c r="Q234" s="343"/>
      <c r="R234" s="343"/>
      <c r="S234" s="343"/>
      <c r="T234" s="343"/>
      <c r="U234" s="343"/>
      <c r="V234" s="344"/>
      <c r="W234" s="42" t="s">
        <v>39</v>
      </c>
      <c r="X234" s="43">
        <f>IFERROR(SUM(X232:X233),"0")</f>
        <v>0</v>
      </c>
      <c r="Y234" s="43">
        <f>IFERROR(SUM(Y232:Y233),"0")</f>
        <v>0</v>
      </c>
      <c r="Z234" s="43">
        <f>IFERROR(IF(Z232="",0,Z232),"0")+IFERROR(IF(Z233="",0,Z233),"0")</f>
        <v>0</v>
      </c>
      <c r="AA234" s="67"/>
      <c r="AB234" s="67"/>
      <c r="AC234" s="67"/>
    </row>
    <row r="235" spans="1:68" x14ac:dyDescent="0.2">
      <c r="A235" s="333"/>
      <c r="B235" s="333"/>
      <c r="C235" s="333"/>
      <c r="D235" s="333"/>
      <c r="E235" s="333"/>
      <c r="F235" s="333"/>
      <c r="G235" s="333"/>
      <c r="H235" s="333"/>
      <c r="I235" s="333"/>
      <c r="J235" s="333"/>
      <c r="K235" s="333"/>
      <c r="L235" s="333"/>
      <c r="M235" s="333"/>
      <c r="N235" s="333"/>
      <c r="O235" s="345"/>
      <c r="P235" s="342" t="s">
        <v>40</v>
      </c>
      <c r="Q235" s="343"/>
      <c r="R235" s="343"/>
      <c r="S235" s="343"/>
      <c r="T235" s="343"/>
      <c r="U235" s="343"/>
      <c r="V235" s="344"/>
      <c r="W235" s="42" t="s">
        <v>0</v>
      </c>
      <c r="X235" s="43">
        <f>IFERROR(SUMPRODUCT(X232:X233*H232:H233),"0")</f>
        <v>0</v>
      </c>
      <c r="Y235" s="43">
        <f>IFERROR(SUMPRODUCT(Y232:Y233*H232:H233),"0")</f>
        <v>0</v>
      </c>
      <c r="Z235" s="42"/>
      <c r="AA235" s="67"/>
      <c r="AB235" s="67"/>
      <c r="AC235" s="67"/>
    </row>
    <row r="236" spans="1:68" ht="16.5" customHeight="1" x14ac:dyDescent="0.25">
      <c r="A236" s="375" t="s">
        <v>382</v>
      </c>
      <c r="B236" s="375"/>
      <c r="C236" s="375"/>
      <c r="D236" s="375"/>
      <c r="E236" s="375"/>
      <c r="F236" s="375"/>
      <c r="G236" s="375"/>
      <c r="H236" s="375"/>
      <c r="I236" s="375"/>
      <c r="J236" s="375"/>
      <c r="K236" s="375"/>
      <c r="L236" s="375"/>
      <c r="M236" s="375"/>
      <c r="N236" s="375"/>
      <c r="O236" s="375"/>
      <c r="P236" s="375"/>
      <c r="Q236" s="375"/>
      <c r="R236" s="375"/>
      <c r="S236" s="375"/>
      <c r="T236" s="375"/>
      <c r="U236" s="375"/>
      <c r="V236" s="375"/>
      <c r="W236" s="375"/>
      <c r="X236" s="375"/>
      <c r="Y236" s="375"/>
      <c r="Z236" s="375"/>
      <c r="AA236" s="65"/>
      <c r="AB236" s="65"/>
      <c r="AC236" s="82"/>
    </row>
    <row r="237" spans="1:68" ht="14.25" customHeight="1" x14ac:dyDescent="0.25">
      <c r="A237" s="362" t="s">
        <v>82</v>
      </c>
      <c r="B237" s="362"/>
      <c r="C237" s="362"/>
      <c r="D237" s="362"/>
      <c r="E237" s="362"/>
      <c r="F237" s="362"/>
      <c r="G237" s="362"/>
      <c r="H237" s="362"/>
      <c r="I237" s="362"/>
      <c r="J237" s="362"/>
      <c r="K237" s="362"/>
      <c r="L237" s="362"/>
      <c r="M237" s="362"/>
      <c r="N237" s="362"/>
      <c r="O237" s="362"/>
      <c r="P237" s="362"/>
      <c r="Q237" s="362"/>
      <c r="R237" s="362"/>
      <c r="S237" s="362"/>
      <c r="T237" s="362"/>
      <c r="U237" s="362"/>
      <c r="V237" s="362"/>
      <c r="W237" s="362"/>
      <c r="X237" s="362"/>
      <c r="Y237" s="362"/>
      <c r="Z237" s="362"/>
      <c r="AA237" s="66"/>
      <c r="AB237" s="66"/>
      <c r="AC237" s="83"/>
    </row>
    <row r="238" spans="1:68" ht="27" customHeight="1" x14ac:dyDescent="0.25">
      <c r="A238" s="63" t="s">
        <v>383</v>
      </c>
      <c r="B238" s="63" t="s">
        <v>384</v>
      </c>
      <c r="C238" s="36">
        <v>4301070870</v>
      </c>
      <c r="D238" s="336">
        <v>4607111036711</v>
      </c>
      <c r="E238" s="336"/>
      <c r="F238" s="62">
        <v>0.8</v>
      </c>
      <c r="G238" s="37">
        <v>8</v>
      </c>
      <c r="H238" s="62">
        <v>6.4</v>
      </c>
      <c r="I238" s="62">
        <v>6.67</v>
      </c>
      <c r="J238" s="37">
        <v>84</v>
      </c>
      <c r="K238" s="37" t="s">
        <v>87</v>
      </c>
      <c r="L238" s="37" t="s">
        <v>88</v>
      </c>
      <c r="M238" s="38" t="s">
        <v>86</v>
      </c>
      <c r="N238" s="38"/>
      <c r="O238" s="37">
        <v>90</v>
      </c>
      <c r="P238" s="37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8" s="338"/>
      <c r="R238" s="338"/>
      <c r="S238" s="338"/>
      <c r="T238" s="339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65" t="s">
        <v>357</v>
      </c>
      <c r="AG238" s="81"/>
      <c r="AJ238" s="87" t="s">
        <v>89</v>
      </c>
      <c r="AK238" s="87">
        <v>1</v>
      </c>
      <c r="BB238" s="266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333"/>
      <c r="B239" s="333"/>
      <c r="C239" s="333"/>
      <c r="D239" s="333"/>
      <c r="E239" s="333"/>
      <c r="F239" s="333"/>
      <c r="G239" s="333"/>
      <c r="H239" s="333"/>
      <c r="I239" s="333"/>
      <c r="J239" s="333"/>
      <c r="K239" s="333"/>
      <c r="L239" s="333"/>
      <c r="M239" s="333"/>
      <c r="N239" s="333"/>
      <c r="O239" s="345"/>
      <c r="P239" s="342" t="s">
        <v>40</v>
      </c>
      <c r="Q239" s="343"/>
      <c r="R239" s="343"/>
      <c r="S239" s="343"/>
      <c r="T239" s="343"/>
      <c r="U239" s="343"/>
      <c r="V239" s="344"/>
      <c r="W239" s="42" t="s">
        <v>39</v>
      </c>
      <c r="X239" s="43">
        <f>IFERROR(SUM(X238:X238),"0")</f>
        <v>0</v>
      </c>
      <c r="Y239" s="43">
        <f>IFERROR(SUM(Y238:Y238),"0")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333"/>
      <c r="B240" s="333"/>
      <c r="C240" s="333"/>
      <c r="D240" s="333"/>
      <c r="E240" s="333"/>
      <c r="F240" s="333"/>
      <c r="G240" s="333"/>
      <c r="H240" s="333"/>
      <c r="I240" s="333"/>
      <c r="J240" s="333"/>
      <c r="K240" s="333"/>
      <c r="L240" s="333"/>
      <c r="M240" s="333"/>
      <c r="N240" s="333"/>
      <c r="O240" s="345"/>
      <c r="P240" s="342" t="s">
        <v>40</v>
      </c>
      <c r="Q240" s="343"/>
      <c r="R240" s="343"/>
      <c r="S240" s="343"/>
      <c r="T240" s="343"/>
      <c r="U240" s="343"/>
      <c r="V240" s="344"/>
      <c r="W240" s="42" t="s">
        <v>0</v>
      </c>
      <c r="X240" s="43">
        <f>IFERROR(SUMPRODUCT(X238:X238*H238:H238),"0")</f>
        <v>0</v>
      </c>
      <c r="Y240" s="43">
        <f>IFERROR(SUMPRODUCT(Y238:Y238*H238:H238),"0")</f>
        <v>0</v>
      </c>
      <c r="Z240" s="42"/>
      <c r="AA240" s="67"/>
      <c r="AB240" s="67"/>
      <c r="AC240" s="67"/>
    </row>
    <row r="241" spans="1:68" ht="27.75" customHeight="1" x14ac:dyDescent="0.2">
      <c r="A241" s="374" t="s">
        <v>385</v>
      </c>
      <c r="B241" s="374"/>
      <c r="C241" s="374"/>
      <c r="D241" s="374"/>
      <c r="E241" s="374"/>
      <c r="F241" s="374"/>
      <c r="G241" s="374"/>
      <c r="H241" s="374"/>
      <c r="I241" s="374"/>
      <c r="J241" s="374"/>
      <c r="K241" s="374"/>
      <c r="L241" s="374"/>
      <c r="M241" s="374"/>
      <c r="N241" s="374"/>
      <c r="O241" s="374"/>
      <c r="P241" s="374"/>
      <c r="Q241" s="374"/>
      <c r="R241" s="374"/>
      <c r="S241" s="374"/>
      <c r="T241" s="374"/>
      <c r="U241" s="374"/>
      <c r="V241" s="374"/>
      <c r="W241" s="374"/>
      <c r="X241" s="374"/>
      <c r="Y241" s="374"/>
      <c r="Z241" s="374"/>
      <c r="AA241" s="54"/>
      <c r="AB241" s="54"/>
      <c r="AC241" s="54"/>
    </row>
    <row r="242" spans="1:68" ht="16.5" customHeight="1" x14ac:dyDescent="0.25">
      <c r="A242" s="375" t="s">
        <v>386</v>
      </c>
      <c r="B242" s="375"/>
      <c r="C242" s="375"/>
      <c r="D242" s="375"/>
      <c r="E242" s="375"/>
      <c r="F242" s="375"/>
      <c r="G242" s="375"/>
      <c r="H242" s="375"/>
      <c r="I242" s="375"/>
      <c r="J242" s="375"/>
      <c r="K242" s="375"/>
      <c r="L242" s="375"/>
      <c r="M242" s="375"/>
      <c r="N242" s="375"/>
      <c r="O242" s="375"/>
      <c r="P242" s="375"/>
      <c r="Q242" s="375"/>
      <c r="R242" s="375"/>
      <c r="S242" s="375"/>
      <c r="T242" s="375"/>
      <c r="U242" s="375"/>
      <c r="V242" s="375"/>
      <c r="W242" s="375"/>
      <c r="X242" s="375"/>
      <c r="Y242" s="375"/>
      <c r="Z242" s="375"/>
      <c r="AA242" s="65"/>
      <c r="AB242" s="65"/>
      <c r="AC242" s="82"/>
    </row>
    <row r="243" spans="1:68" ht="14.25" customHeight="1" x14ac:dyDescent="0.25">
      <c r="A243" s="362" t="s">
        <v>156</v>
      </c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2"/>
      <c r="N243" s="362"/>
      <c r="O243" s="362"/>
      <c r="P243" s="362"/>
      <c r="Q243" s="362"/>
      <c r="R243" s="362"/>
      <c r="S243" s="362"/>
      <c r="T243" s="362"/>
      <c r="U243" s="362"/>
      <c r="V243" s="362"/>
      <c r="W243" s="362"/>
      <c r="X243" s="362"/>
      <c r="Y243" s="362"/>
      <c r="Z243" s="362"/>
      <c r="AA243" s="66"/>
      <c r="AB243" s="66"/>
      <c r="AC243" s="83"/>
    </row>
    <row r="244" spans="1:68" ht="37.5" customHeight="1" x14ac:dyDescent="0.25">
      <c r="A244" s="63" t="s">
        <v>387</v>
      </c>
      <c r="B244" s="63" t="s">
        <v>388</v>
      </c>
      <c r="C244" s="36">
        <v>4301135400</v>
      </c>
      <c r="D244" s="336">
        <v>4607111039361</v>
      </c>
      <c r="E244" s="336"/>
      <c r="F244" s="62">
        <v>0.25</v>
      </c>
      <c r="G244" s="37">
        <v>12</v>
      </c>
      <c r="H244" s="62">
        <v>3</v>
      </c>
      <c r="I244" s="62">
        <v>3.7035999999999998</v>
      </c>
      <c r="J244" s="37">
        <v>70</v>
      </c>
      <c r="K244" s="37" t="s">
        <v>96</v>
      </c>
      <c r="L244" s="37" t="s">
        <v>88</v>
      </c>
      <c r="M244" s="38" t="s">
        <v>86</v>
      </c>
      <c r="N244" s="38"/>
      <c r="O244" s="37">
        <v>180</v>
      </c>
      <c r="P244" s="373" t="s">
        <v>389</v>
      </c>
      <c r="Q244" s="338"/>
      <c r="R244" s="338"/>
      <c r="S244" s="338"/>
      <c r="T244" s="339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IFERROR(IF(X244="","",X244*0.01788),"")</f>
        <v>0</v>
      </c>
      <c r="AA244" s="68" t="s">
        <v>46</v>
      </c>
      <c r="AB244" s="69" t="s">
        <v>46</v>
      </c>
      <c r="AC244" s="267" t="s">
        <v>390</v>
      </c>
      <c r="AG244" s="81"/>
      <c r="AJ244" s="87" t="s">
        <v>89</v>
      </c>
      <c r="AK244" s="87">
        <v>1</v>
      </c>
      <c r="BB244" s="268" t="s">
        <v>95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333"/>
      <c r="B245" s="333"/>
      <c r="C245" s="333"/>
      <c r="D245" s="333"/>
      <c r="E245" s="333"/>
      <c r="F245" s="333"/>
      <c r="G245" s="333"/>
      <c r="H245" s="333"/>
      <c r="I245" s="333"/>
      <c r="J245" s="333"/>
      <c r="K245" s="333"/>
      <c r="L245" s="333"/>
      <c r="M245" s="333"/>
      <c r="N245" s="333"/>
      <c r="O245" s="345"/>
      <c r="P245" s="342" t="s">
        <v>40</v>
      </c>
      <c r="Q245" s="343"/>
      <c r="R245" s="343"/>
      <c r="S245" s="343"/>
      <c r="T245" s="343"/>
      <c r="U245" s="343"/>
      <c r="V245" s="344"/>
      <c r="W245" s="42" t="s">
        <v>39</v>
      </c>
      <c r="X245" s="43">
        <f>IFERROR(SUM(X244:X244),"0")</f>
        <v>0</v>
      </c>
      <c r="Y245" s="43">
        <f>IFERROR(SUM(Y244:Y244),"0")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333"/>
      <c r="B246" s="333"/>
      <c r="C246" s="333"/>
      <c r="D246" s="333"/>
      <c r="E246" s="333"/>
      <c r="F246" s="333"/>
      <c r="G246" s="333"/>
      <c r="H246" s="333"/>
      <c r="I246" s="333"/>
      <c r="J246" s="333"/>
      <c r="K246" s="333"/>
      <c r="L246" s="333"/>
      <c r="M246" s="333"/>
      <c r="N246" s="333"/>
      <c r="O246" s="345"/>
      <c r="P246" s="342" t="s">
        <v>40</v>
      </c>
      <c r="Q246" s="343"/>
      <c r="R246" s="343"/>
      <c r="S246" s="343"/>
      <c r="T246" s="343"/>
      <c r="U246" s="343"/>
      <c r="V246" s="344"/>
      <c r="W246" s="42" t="s">
        <v>0</v>
      </c>
      <c r="X246" s="43">
        <f>IFERROR(SUMPRODUCT(X244:X244*H244:H244),"0")</f>
        <v>0</v>
      </c>
      <c r="Y246" s="43">
        <f>IFERROR(SUMPRODUCT(Y244:Y244*H244:H244),"0")</f>
        <v>0</v>
      </c>
      <c r="Z246" s="42"/>
      <c r="AA246" s="67"/>
      <c r="AB246" s="67"/>
      <c r="AC246" s="67"/>
    </row>
    <row r="247" spans="1:68" ht="27.75" customHeight="1" x14ac:dyDescent="0.2">
      <c r="A247" s="374" t="s">
        <v>263</v>
      </c>
      <c r="B247" s="374"/>
      <c r="C247" s="374"/>
      <c r="D247" s="374"/>
      <c r="E247" s="374"/>
      <c r="F247" s="374"/>
      <c r="G247" s="374"/>
      <c r="H247" s="374"/>
      <c r="I247" s="374"/>
      <c r="J247" s="374"/>
      <c r="K247" s="374"/>
      <c r="L247" s="374"/>
      <c r="M247" s="374"/>
      <c r="N247" s="374"/>
      <c r="O247" s="374"/>
      <c r="P247" s="374"/>
      <c r="Q247" s="374"/>
      <c r="R247" s="374"/>
      <c r="S247" s="374"/>
      <c r="T247" s="374"/>
      <c r="U247" s="374"/>
      <c r="V247" s="374"/>
      <c r="W247" s="374"/>
      <c r="X247" s="374"/>
      <c r="Y247" s="374"/>
      <c r="Z247" s="374"/>
      <c r="AA247" s="54"/>
      <c r="AB247" s="54"/>
      <c r="AC247" s="54"/>
    </row>
    <row r="248" spans="1:68" ht="16.5" customHeight="1" x14ac:dyDescent="0.25">
      <c r="A248" s="375" t="s">
        <v>263</v>
      </c>
      <c r="B248" s="375"/>
      <c r="C248" s="375"/>
      <c r="D248" s="375"/>
      <c r="E248" s="375"/>
      <c r="F248" s="375"/>
      <c r="G248" s="375"/>
      <c r="H248" s="375"/>
      <c r="I248" s="375"/>
      <c r="J248" s="375"/>
      <c r="K248" s="375"/>
      <c r="L248" s="375"/>
      <c r="M248" s="375"/>
      <c r="N248" s="375"/>
      <c r="O248" s="375"/>
      <c r="P248" s="375"/>
      <c r="Q248" s="375"/>
      <c r="R248" s="375"/>
      <c r="S248" s="375"/>
      <c r="T248" s="375"/>
      <c r="U248" s="375"/>
      <c r="V248" s="375"/>
      <c r="W248" s="375"/>
      <c r="X248" s="375"/>
      <c r="Y248" s="375"/>
      <c r="Z248" s="375"/>
      <c r="AA248" s="65"/>
      <c r="AB248" s="65"/>
      <c r="AC248" s="82"/>
    </row>
    <row r="249" spans="1:68" ht="14.25" customHeight="1" x14ac:dyDescent="0.25">
      <c r="A249" s="362" t="s">
        <v>82</v>
      </c>
      <c r="B249" s="362"/>
      <c r="C249" s="362"/>
      <c r="D249" s="362"/>
      <c r="E249" s="362"/>
      <c r="F249" s="362"/>
      <c r="G249" s="362"/>
      <c r="H249" s="362"/>
      <c r="I249" s="362"/>
      <c r="J249" s="362"/>
      <c r="K249" s="362"/>
      <c r="L249" s="362"/>
      <c r="M249" s="362"/>
      <c r="N249" s="362"/>
      <c r="O249" s="362"/>
      <c r="P249" s="362"/>
      <c r="Q249" s="362"/>
      <c r="R249" s="362"/>
      <c r="S249" s="362"/>
      <c r="T249" s="362"/>
      <c r="U249" s="362"/>
      <c r="V249" s="362"/>
      <c r="W249" s="362"/>
      <c r="X249" s="362"/>
      <c r="Y249" s="362"/>
      <c r="Z249" s="362"/>
      <c r="AA249" s="66"/>
      <c r="AB249" s="66"/>
      <c r="AC249" s="83"/>
    </row>
    <row r="250" spans="1:68" ht="27" customHeight="1" x14ac:dyDescent="0.25">
      <c r="A250" s="63" t="s">
        <v>391</v>
      </c>
      <c r="B250" s="63" t="s">
        <v>392</v>
      </c>
      <c r="C250" s="36">
        <v>4301071014</v>
      </c>
      <c r="D250" s="336">
        <v>4640242181264</v>
      </c>
      <c r="E250" s="336"/>
      <c r="F250" s="62">
        <v>0.7</v>
      </c>
      <c r="G250" s="37">
        <v>10</v>
      </c>
      <c r="H250" s="62">
        <v>7</v>
      </c>
      <c r="I250" s="62">
        <v>7.28</v>
      </c>
      <c r="J250" s="37">
        <v>84</v>
      </c>
      <c r="K250" s="37" t="s">
        <v>87</v>
      </c>
      <c r="L250" s="37" t="s">
        <v>112</v>
      </c>
      <c r="M250" s="38" t="s">
        <v>86</v>
      </c>
      <c r="N250" s="38"/>
      <c r="O250" s="37">
        <v>180</v>
      </c>
      <c r="P250" s="370" t="s">
        <v>393</v>
      </c>
      <c r="Q250" s="338"/>
      <c r="R250" s="338"/>
      <c r="S250" s="338"/>
      <c r="T250" s="339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IFERROR(IF(X250="","",X250*0.0155),"")</f>
        <v>0</v>
      </c>
      <c r="AA250" s="68" t="s">
        <v>46</v>
      </c>
      <c r="AB250" s="69" t="s">
        <v>46</v>
      </c>
      <c r="AC250" s="269" t="s">
        <v>394</v>
      </c>
      <c r="AG250" s="81"/>
      <c r="AJ250" s="87" t="s">
        <v>113</v>
      </c>
      <c r="AK250" s="87">
        <v>12</v>
      </c>
      <c r="BB250" s="270" t="s">
        <v>70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ht="27" customHeight="1" x14ac:dyDescent="0.25">
      <c r="A251" s="63" t="s">
        <v>395</v>
      </c>
      <c r="B251" s="63" t="s">
        <v>396</v>
      </c>
      <c r="C251" s="36">
        <v>4301071021</v>
      </c>
      <c r="D251" s="336">
        <v>4640242181325</v>
      </c>
      <c r="E251" s="336"/>
      <c r="F251" s="62">
        <v>0.7</v>
      </c>
      <c r="G251" s="37">
        <v>10</v>
      </c>
      <c r="H251" s="62">
        <v>7</v>
      </c>
      <c r="I251" s="62">
        <v>7.28</v>
      </c>
      <c r="J251" s="37">
        <v>84</v>
      </c>
      <c r="K251" s="37" t="s">
        <v>87</v>
      </c>
      <c r="L251" s="37" t="s">
        <v>112</v>
      </c>
      <c r="M251" s="38" t="s">
        <v>86</v>
      </c>
      <c r="N251" s="38"/>
      <c r="O251" s="37">
        <v>180</v>
      </c>
      <c r="P251" s="371" t="s">
        <v>397</v>
      </c>
      <c r="Q251" s="338"/>
      <c r="R251" s="338"/>
      <c r="S251" s="338"/>
      <c r="T251" s="339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71" t="s">
        <v>394</v>
      </c>
      <c r="AG251" s="81"/>
      <c r="AJ251" s="87" t="s">
        <v>113</v>
      </c>
      <c r="AK251" s="87">
        <v>12</v>
      </c>
      <c r="BB251" s="272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ht="27" customHeight="1" x14ac:dyDescent="0.25">
      <c r="A252" s="63" t="s">
        <v>398</v>
      </c>
      <c r="B252" s="63" t="s">
        <v>399</v>
      </c>
      <c r="C252" s="36">
        <v>4301070993</v>
      </c>
      <c r="D252" s="336">
        <v>4640242180670</v>
      </c>
      <c r="E252" s="336"/>
      <c r="F252" s="62">
        <v>1</v>
      </c>
      <c r="G252" s="37">
        <v>6</v>
      </c>
      <c r="H252" s="62">
        <v>6</v>
      </c>
      <c r="I252" s="62">
        <v>6.23</v>
      </c>
      <c r="J252" s="37">
        <v>84</v>
      </c>
      <c r="K252" s="37" t="s">
        <v>87</v>
      </c>
      <c r="L252" s="37" t="s">
        <v>112</v>
      </c>
      <c r="M252" s="38" t="s">
        <v>86</v>
      </c>
      <c r="N252" s="38"/>
      <c r="O252" s="37">
        <v>180</v>
      </c>
      <c r="P252" s="372" t="s">
        <v>400</v>
      </c>
      <c r="Q252" s="338"/>
      <c r="R252" s="338"/>
      <c r="S252" s="338"/>
      <c r="T252" s="339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3" t="s">
        <v>401</v>
      </c>
      <c r="AG252" s="81"/>
      <c r="AJ252" s="87" t="s">
        <v>113</v>
      </c>
      <c r="AK252" s="87">
        <v>12</v>
      </c>
      <c r="BB252" s="274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333"/>
      <c r="B253" s="333"/>
      <c r="C253" s="333"/>
      <c r="D253" s="333"/>
      <c r="E253" s="333"/>
      <c r="F253" s="333"/>
      <c r="G253" s="333"/>
      <c r="H253" s="333"/>
      <c r="I253" s="333"/>
      <c r="J253" s="333"/>
      <c r="K253" s="333"/>
      <c r="L253" s="333"/>
      <c r="M253" s="333"/>
      <c r="N253" s="333"/>
      <c r="O253" s="345"/>
      <c r="P253" s="342" t="s">
        <v>40</v>
      </c>
      <c r="Q253" s="343"/>
      <c r="R253" s="343"/>
      <c r="S253" s="343"/>
      <c r="T253" s="343"/>
      <c r="U253" s="343"/>
      <c r="V253" s="344"/>
      <c r="W253" s="42" t="s">
        <v>39</v>
      </c>
      <c r="X253" s="43">
        <f>IFERROR(SUM(X250:X252),"0")</f>
        <v>0</v>
      </c>
      <c r="Y253" s="43">
        <f>IFERROR(SUM(Y250:Y252),"0")</f>
        <v>0</v>
      </c>
      <c r="Z253" s="43">
        <f>IFERROR(IF(Z250="",0,Z250),"0")+IFERROR(IF(Z251="",0,Z251),"0")+IFERROR(IF(Z252="",0,Z252),"0")</f>
        <v>0</v>
      </c>
      <c r="AA253" s="67"/>
      <c r="AB253" s="67"/>
      <c r="AC253" s="67"/>
    </row>
    <row r="254" spans="1:68" x14ac:dyDescent="0.2">
      <c r="A254" s="333"/>
      <c r="B254" s="333"/>
      <c r="C254" s="333"/>
      <c r="D254" s="333"/>
      <c r="E254" s="333"/>
      <c r="F254" s="333"/>
      <c r="G254" s="333"/>
      <c r="H254" s="333"/>
      <c r="I254" s="333"/>
      <c r="J254" s="333"/>
      <c r="K254" s="333"/>
      <c r="L254" s="333"/>
      <c r="M254" s="333"/>
      <c r="N254" s="333"/>
      <c r="O254" s="345"/>
      <c r="P254" s="342" t="s">
        <v>40</v>
      </c>
      <c r="Q254" s="343"/>
      <c r="R254" s="343"/>
      <c r="S254" s="343"/>
      <c r="T254" s="343"/>
      <c r="U254" s="343"/>
      <c r="V254" s="344"/>
      <c r="W254" s="42" t="s">
        <v>0</v>
      </c>
      <c r="X254" s="43">
        <f>IFERROR(SUMPRODUCT(X250:X252*H250:H252),"0")</f>
        <v>0</v>
      </c>
      <c r="Y254" s="43">
        <f>IFERROR(SUMPRODUCT(Y250:Y252*H250:H252),"0")</f>
        <v>0</v>
      </c>
      <c r="Z254" s="42"/>
      <c r="AA254" s="67"/>
      <c r="AB254" s="67"/>
      <c r="AC254" s="67"/>
    </row>
    <row r="255" spans="1:68" ht="14.25" customHeight="1" x14ac:dyDescent="0.25">
      <c r="A255" s="362" t="s">
        <v>161</v>
      </c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2"/>
      <c r="P255" s="362"/>
      <c r="Q255" s="362"/>
      <c r="R255" s="362"/>
      <c r="S255" s="362"/>
      <c r="T255" s="362"/>
      <c r="U255" s="362"/>
      <c r="V255" s="362"/>
      <c r="W255" s="362"/>
      <c r="X255" s="362"/>
      <c r="Y255" s="362"/>
      <c r="Z255" s="362"/>
      <c r="AA255" s="66"/>
      <c r="AB255" s="66"/>
      <c r="AC255" s="83"/>
    </row>
    <row r="256" spans="1:68" ht="27" customHeight="1" x14ac:dyDescent="0.25">
      <c r="A256" s="63" t="s">
        <v>402</v>
      </c>
      <c r="B256" s="63" t="s">
        <v>403</v>
      </c>
      <c r="C256" s="36">
        <v>4301131019</v>
      </c>
      <c r="D256" s="336">
        <v>4640242180427</v>
      </c>
      <c r="E256" s="336"/>
      <c r="F256" s="62">
        <v>1.8</v>
      </c>
      <c r="G256" s="37">
        <v>1</v>
      </c>
      <c r="H256" s="62">
        <v>1.8</v>
      </c>
      <c r="I256" s="62">
        <v>1.915</v>
      </c>
      <c r="J256" s="37">
        <v>234</v>
      </c>
      <c r="K256" s="37" t="s">
        <v>152</v>
      </c>
      <c r="L256" s="37" t="s">
        <v>112</v>
      </c>
      <c r="M256" s="38" t="s">
        <v>86</v>
      </c>
      <c r="N256" s="38"/>
      <c r="O256" s="37">
        <v>180</v>
      </c>
      <c r="P256" s="368" t="s">
        <v>404</v>
      </c>
      <c r="Q256" s="338"/>
      <c r="R256" s="338"/>
      <c r="S256" s="338"/>
      <c r="T256" s="339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IFERROR(IF(X256="","",X256*0.00502),"")</f>
        <v>0</v>
      </c>
      <c r="AA256" s="68" t="s">
        <v>46</v>
      </c>
      <c r="AB256" s="69" t="s">
        <v>46</v>
      </c>
      <c r="AC256" s="275" t="s">
        <v>405</v>
      </c>
      <c r="AG256" s="81"/>
      <c r="AJ256" s="87" t="s">
        <v>113</v>
      </c>
      <c r="AK256" s="87">
        <v>18</v>
      </c>
      <c r="BB256" s="276" t="s">
        <v>95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x14ac:dyDescent="0.2">
      <c r="A257" s="333"/>
      <c r="B257" s="333"/>
      <c r="C257" s="333"/>
      <c r="D257" s="333"/>
      <c r="E257" s="333"/>
      <c r="F257" s="333"/>
      <c r="G257" s="333"/>
      <c r="H257" s="333"/>
      <c r="I257" s="333"/>
      <c r="J257" s="333"/>
      <c r="K257" s="333"/>
      <c r="L257" s="333"/>
      <c r="M257" s="333"/>
      <c r="N257" s="333"/>
      <c r="O257" s="345"/>
      <c r="P257" s="342" t="s">
        <v>40</v>
      </c>
      <c r="Q257" s="343"/>
      <c r="R257" s="343"/>
      <c r="S257" s="343"/>
      <c r="T257" s="343"/>
      <c r="U257" s="343"/>
      <c r="V257" s="344"/>
      <c r="W257" s="42" t="s">
        <v>39</v>
      </c>
      <c r="X257" s="43">
        <f>IFERROR(SUM(X256:X256),"0")</f>
        <v>0</v>
      </c>
      <c r="Y257" s="43">
        <f>IFERROR(SUM(Y256:Y256),"0")</f>
        <v>0</v>
      </c>
      <c r="Z257" s="43">
        <f>IFERROR(IF(Z256="",0,Z256),"0")</f>
        <v>0</v>
      </c>
      <c r="AA257" s="67"/>
      <c r="AB257" s="67"/>
      <c r="AC257" s="67"/>
    </row>
    <row r="258" spans="1:68" x14ac:dyDescent="0.2">
      <c r="A258" s="333"/>
      <c r="B258" s="333"/>
      <c r="C258" s="333"/>
      <c r="D258" s="333"/>
      <c r="E258" s="333"/>
      <c r="F258" s="333"/>
      <c r="G258" s="333"/>
      <c r="H258" s="333"/>
      <c r="I258" s="333"/>
      <c r="J258" s="333"/>
      <c r="K258" s="333"/>
      <c r="L258" s="333"/>
      <c r="M258" s="333"/>
      <c r="N258" s="333"/>
      <c r="O258" s="345"/>
      <c r="P258" s="342" t="s">
        <v>40</v>
      </c>
      <c r="Q258" s="343"/>
      <c r="R258" s="343"/>
      <c r="S258" s="343"/>
      <c r="T258" s="343"/>
      <c r="U258" s="343"/>
      <c r="V258" s="344"/>
      <c r="W258" s="42" t="s">
        <v>0</v>
      </c>
      <c r="X258" s="43">
        <f>IFERROR(SUMPRODUCT(X256:X256*H256:H256),"0")</f>
        <v>0</v>
      </c>
      <c r="Y258" s="43">
        <f>IFERROR(SUMPRODUCT(Y256:Y256*H256:H256),"0")</f>
        <v>0</v>
      </c>
      <c r="Z258" s="42"/>
      <c r="AA258" s="67"/>
      <c r="AB258" s="67"/>
      <c r="AC258" s="67"/>
    </row>
    <row r="259" spans="1:68" ht="14.25" customHeight="1" x14ac:dyDescent="0.25">
      <c r="A259" s="362" t="s">
        <v>91</v>
      </c>
      <c r="B259" s="362"/>
      <c r="C259" s="362"/>
      <c r="D259" s="362"/>
      <c r="E259" s="362"/>
      <c r="F259" s="362"/>
      <c r="G259" s="362"/>
      <c r="H259" s="362"/>
      <c r="I259" s="362"/>
      <c r="J259" s="362"/>
      <c r="K259" s="362"/>
      <c r="L259" s="362"/>
      <c r="M259" s="362"/>
      <c r="N259" s="362"/>
      <c r="O259" s="362"/>
      <c r="P259" s="362"/>
      <c r="Q259" s="362"/>
      <c r="R259" s="362"/>
      <c r="S259" s="362"/>
      <c r="T259" s="362"/>
      <c r="U259" s="362"/>
      <c r="V259" s="362"/>
      <c r="W259" s="362"/>
      <c r="X259" s="362"/>
      <c r="Y259" s="362"/>
      <c r="Z259" s="362"/>
      <c r="AA259" s="66"/>
      <c r="AB259" s="66"/>
      <c r="AC259" s="83"/>
    </row>
    <row r="260" spans="1:68" ht="27" customHeight="1" x14ac:dyDescent="0.25">
      <c r="A260" s="63" t="s">
        <v>406</v>
      </c>
      <c r="B260" s="63" t="s">
        <v>407</v>
      </c>
      <c r="C260" s="36">
        <v>4301132080</v>
      </c>
      <c r="D260" s="336">
        <v>4640242180397</v>
      </c>
      <c r="E260" s="336"/>
      <c r="F260" s="62">
        <v>1</v>
      </c>
      <c r="G260" s="37">
        <v>6</v>
      </c>
      <c r="H260" s="62">
        <v>6</v>
      </c>
      <c r="I260" s="62">
        <v>6.26</v>
      </c>
      <c r="J260" s="37">
        <v>84</v>
      </c>
      <c r="K260" s="37" t="s">
        <v>87</v>
      </c>
      <c r="L260" s="37" t="s">
        <v>101</v>
      </c>
      <c r="M260" s="38" t="s">
        <v>86</v>
      </c>
      <c r="N260" s="38"/>
      <c r="O260" s="37">
        <v>180</v>
      </c>
      <c r="P260" s="369" t="s">
        <v>408</v>
      </c>
      <c r="Q260" s="338"/>
      <c r="R260" s="338"/>
      <c r="S260" s="338"/>
      <c r="T260" s="339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7" t="s">
        <v>409</v>
      </c>
      <c r="AG260" s="81"/>
      <c r="AJ260" s="87" t="s">
        <v>102</v>
      </c>
      <c r="AK260" s="87">
        <v>84</v>
      </c>
      <c r="BB260" s="278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410</v>
      </c>
      <c r="B261" s="63" t="s">
        <v>411</v>
      </c>
      <c r="C261" s="36">
        <v>4301132104</v>
      </c>
      <c r="D261" s="336">
        <v>4640242181219</v>
      </c>
      <c r="E261" s="336"/>
      <c r="F261" s="62">
        <v>0.3</v>
      </c>
      <c r="G261" s="37">
        <v>9</v>
      </c>
      <c r="H261" s="62">
        <v>2.7</v>
      </c>
      <c r="I261" s="62">
        <v>2.8450000000000002</v>
      </c>
      <c r="J261" s="37">
        <v>234</v>
      </c>
      <c r="K261" s="37" t="s">
        <v>152</v>
      </c>
      <c r="L261" s="37" t="s">
        <v>112</v>
      </c>
      <c r="M261" s="38" t="s">
        <v>86</v>
      </c>
      <c r="N261" s="38"/>
      <c r="O261" s="37">
        <v>180</v>
      </c>
      <c r="P261" s="365" t="s">
        <v>412</v>
      </c>
      <c r="Q261" s="338"/>
      <c r="R261" s="338"/>
      <c r="S261" s="338"/>
      <c r="T261" s="339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IFERROR(IF(X261="","",X261*0.00502),"")</f>
        <v>0</v>
      </c>
      <c r="AA261" s="68" t="s">
        <v>46</v>
      </c>
      <c r="AB261" s="69" t="s">
        <v>46</v>
      </c>
      <c r="AC261" s="279" t="s">
        <v>409</v>
      </c>
      <c r="AG261" s="81"/>
      <c r="AJ261" s="87" t="s">
        <v>113</v>
      </c>
      <c r="AK261" s="87">
        <v>18</v>
      </c>
      <c r="BB261" s="280" t="s">
        <v>95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333"/>
      <c r="B262" s="333"/>
      <c r="C262" s="333"/>
      <c r="D262" s="333"/>
      <c r="E262" s="333"/>
      <c r="F262" s="333"/>
      <c r="G262" s="333"/>
      <c r="H262" s="333"/>
      <c r="I262" s="333"/>
      <c r="J262" s="333"/>
      <c r="K262" s="333"/>
      <c r="L262" s="333"/>
      <c r="M262" s="333"/>
      <c r="N262" s="333"/>
      <c r="O262" s="345"/>
      <c r="P262" s="342" t="s">
        <v>40</v>
      </c>
      <c r="Q262" s="343"/>
      <c r="R262" s="343"/>
      <c r="S262" s="343"/>
      <c r="T262" s="343"/>
      <c r="U262" s="343"/>
      <c r="V262" s="344"/>
      <c r="W262" s="42" t="s">
        <v>39</v>
      </c>
      <c r="X262" s="43">
        <f>IFERROR(SUM(X260:X261),"0")</f>
        <v>0</v>
      </c>
      <c r="Y262" s="43">
        <f>IFERROR(SUM(Y260:Y261),"0")</f>
        <v>0</v>
      </c>
      <c r="Z262" s="43">
        <f>IFERROR(IF(Z260="",0,Z260),"0")+IFERROR(IF(Z261="",0,Z261),"0")</f>
        <v>0</v>
      </c>
      <c r="AA262" s="67"/>
      <c r="AB262" s="67"/>
      <c r="AC262" s="67"/>
    </row>
    <row r="263" spans="1:68" x14ac:dyDescent="0.2">
      <c r="A263" s="333"/>
      <c r="B263" s="333"/>
      <c r="C263" s="333"/>
      <c r="D263" s="333"/>
      <c r="E263" s="333"/>
      <c r="F263" s="333"/>
      <c r="G263" s="333"/>
      <c r="H263" s="333"/>
      <c r="I263" s="333"/>
      <c r="J263" s="333"/>
      <c r="K263" s="333"/>
      <c r="L263" s="333"/>
      <c r="M263" s="333"/>
      <c r="N263" s="333"/>
      <c r="O263" s="345"/>
      <c r="P263" s="342" t="s">
        <v>40</v>
      </c>
      <c r="Q263" s="343"/>
      <c r="R263" s="343"/>
      <c r="S263" s="343"/>
      <c r="T263" s="343"/>
      <c r="U263" s="343"/>
      <c r="V263" s="344"/>
      <c r="W263" s="42" t="s">
        <v>0</v>
      </c>
      <c r="X263" s="43">
        <f>IFERROR(SUMPRODUCT(X260:X261*H260:H261),"0")</f>
        <v>0</v>
      </c>
      <c r="Y263" s="43">
        <f>IFERROR(SUMPRODUCT(Y260:Y261*H260:H261),"0")</f>
        <v>0</v>
      </c>
      <c r="Z263" s="42"/>
      <c r="AA263" s="67"/>
      <c r="AB263" s="67"/>
      <c r="AC263" s="67"/>
    </row>
    <row r="264" spans="1:68" ht="14.25" customHeight="1" x14ac:dyDescent="0.25">
      <c r="A264" s="362" t="s">
        <v>188</v>
      </c>
      <c r="B264" s="362"/>
      <c r="C264" s="362"/>
      <c r="D264" s="362"/>
      <c r="E264" s="362"/>
      <c r="F264" s="362"/>
      <c r="G264" s="362"/>
      <c r="H264" s="362"/>
      <c r="I264" s="362"/>
      <c r="J264" s="362"/>
      <c r="K264" s="362"/>
      <c r="L264" s="362"/>
      <c r="M264" s="362"/>
      <c r="N264" s="362"/>
      <c r="O264" s="362"/>
      <c r="P264" s="362"/>
      <c r="Q264" s="362"/>
      <c r="R264" s="362"/>
      <c r="S264" s="362"/>
      <c r="T264" s="362"/>
      <c r="U264" s="362"/>
      <c r="V264" s="362"/>
      <c r="W264" s="362"/>
      <c r="X264" s="362"/>
      <c r="Y264" s="362"/>
      <c r="Z264" s="362"/>
      <c r="AA264" s="66"/>
      <c r="AB264" s="66"/>
      <c r="AC264" s="83"/>
    </row>
    <row r="265" spans="1:68" ht="27" customHeight="1" x14ac:dyDescent="0.25">
      <c r="A265" s="63" t="s">
        <v>413</v>
      </c>
      <c r="B265" s="63" t="s">
        <v>414</v>
      </c>
      <c r="C265" s="36">
        <v>4301136028</v>
      </c>
      <c r="D265" s="336">
        <v>4640242180304</v>
      </c>
      <c r="E265" s="336"/>
      <c r="F265" s="62">
        <v>2.7</v>
      </c>
      <c r="G265" s="37">
        <v>1</v>
      </c>
      <c r="H265" s="62">
        <v>2.7</v>
      </c>
      <c r="I265" s="62">
        <v>2.8906000000000001</v>
      </c>
      <c r="J265" s="37">
        <v>126</v>
      </c>
      <c r="K265" s="37" t="s">
        <v>96</v>
      </c>
      <c r="L265" s="37" t="s">
        <v>112</v>
      </c>
      <c r="M265" s="38" t="s">
        <v>86</v>
      </c>
      <c r="N265" s="38"/>
      <c r="O265" s="37">
        <v>180</v>
      </c>
      <c r="P265" s="366" t="s">
        <v>415</v>
      </c>
      <c r="Q265" s="338"/>
      <c r="R265" s="338"/>
      <c r="S265" s="338"/>
      <c r="T265" s="339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81" t="s">
        <v>416</v>
      </c>
      <c r="AG265" s="81"/>
      <c r="AJ265" s="87" t="s">
        <v>113</v>
      </c>
      <c r="AK265" s="87">
        <v>14</v>
      </c>
      <c r="BB265" s="282" t="s">
        <v>95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ht="27" customHeight="1" x14ac:dyDescent="0.25">
      <c r="A266" s="63" t="s">
        <v>417</v>
      </c>
      <c r="B266" s="63" t="s">
        <v>418</v>
      </c>
      <c r="C266" s="36">
        <v>4301136026</v>
      </c>
      <c r="D266" s="336">
        <v>4640242180236</v>
      </c>
      <c r="E266" s="336"/>
      <c r="F266" s="62">
        <v>5</v>
      </c>
      <c r="G266" s="37">
        <v>1</v>
      </c>
      <c r="H266" s="62">
        <v>5</v>
      </c>
      <c r="I266" s="62">
        <v>5.2350000000000003</v>
      </c>
      <c r="J266" s="37">
        <v>84</v>
      </c>
      <c r="K266" s="37" t="s">
        <v>87</v>
      </c>
      <c r="L266" s="37" t="s">
        <v>112</v>
      </c>
      <c r="M266" s="38" t="s">
        <v>86</v>
      </c>
      <c r="N266" s="38"/>
      <c r="O266" s="37">
        <v>180</v>
      </c>
      <c r="P266" s="367" t="s">
        <v>419</v>
      </c>
      <c r="Q266" s="338"/>
      <c r="R266" s="338"/>
      <c r="S266" s="338"/>
      <c r="T266" s="339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83" t="s">
        <v>416</v>
      </c>
      <c r="AG266" s="81"/>
      <c r="AJ266" s="87" t="s">
        <v>113</v>
      </c>
      <c r="AK266" s="87">
        <v>12</v>
      </c>
      <c r="BB266" s="284" t="s">
        <v>95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ht="27" customHeight="1" x14ac:dyDescent="0.25">
      <c r="A267" s="63" t="s">
        <v>420</v>
      </c>
      <c r="B267" s="63" t="s">
        <v>421</v>
      </c>
      <c r="C267" s="36">
        <v>4301136029</v>
      </c>
      <c r="D267" s="336">
        <v>4640242180410</v>
      </c>
      <c r="E267" s="336"/>
      <c r="F267" s="62">
        <v>2.2400000000000002</v>
      </c>
      <c r="G267" s="37">
        <v>1</v>
      </c>
      <c r="H267" s="62">
        <v>2.2400000000000002</v>
      </c>
      <c r="I267" s="62">
        <v>2.4319999999999999</v>
      </c>
      <c r="J267" s="37">
        <v>126</v>
      </c>
      <c r="K267" s="37" t="s">
        <v>96</v>
      </c>
      <c r="L267" s="37" t="s">
        <v>112</v>
      </c>
      <c r="M267" s="38" t="s">
        <v>86</v>
      </c>
      <c r="N267" s="38"/>
      <c r="O267" s="37">
        <v>180</v>
      </c>
      <c r="P267" s="36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338"/>
      <c r="R267" s="338"/>
      <c r="S267" s="338"/>
      <c r="T267" s="339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IFERROR(IF(X267="","",X267*0.00936),"")</f>
        <v>0</v>
      </c>
      <c r="AA267" s="68" t="s">
        <v>46</v>
      </c>
      <c r="AB267" s="69" t="s">
        <v>46</v>
      </c>
      <c r="AC267" s="285" t="s">
        <v>416</v>
      </c>
      <c r="AG267" s="81"/>
      <c r="AJ267" s="87" t="s">
        <v>113</v>
      </c>
      <c r="AK267" s="87">
        <v>14</v>
      </c>
      <c r="BB267" s="286" t="s">
        <v>95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333"/>
      <c r="B268" s="333"/>
      <c r="C268" s="333"/>
      <c r="D268" s="333"/>
      <c r="E268" s="333"/>
      <c r="F268" s="333"/>
      <c r="G268" s="333"/>
      <c r="H268" s="333"/>
      <c r="I268" s="333"/>
      <c r="J268" s="333"/>
      <c r="K268" s="333"/>
      <c r="L268" s="333"/>
      <c r="M268" s="333"/>
      <c r="N268" s="333"/>
      <c r="O268" s="345"/>
      <c r="P268" s="342" t="s">
        <v>40</v>
      </c>
      <c r="Q268" s="343"/>
      <c r="R268" s="343"/>
      <c r="S268" s="343"/>
      <c r="T268" s="343"/>
      <c r="U268" s="343"/>
      <c r="V268" s="344"/>
      <c r="W268" s="42" t="s">
        <v>39</v>
      </c>
      <c r="X268" s="43">
        <f>IFERROR(SUM(X265:X267),"0")</f>
        <v>0</v>
      </c>
      <c r="Y268" s="43">
        <f>IFERROR(SUM(Y265:Y267),"0")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333"/>
      <c r="B269" s="333"/>
      <c r="C269" s="333"/>
      <c r="D269" s="333"/>
      <c r="E269" s="333"/>
      <c r="F269" s="333"/>
      <c r="G269" s="333"/>
      <c r="H269" s="333"/>
      <c r="I269" s="333"/>
      <c r="J269" s="333"/>
      <c r="K269" s="333"/>
      <c r="L269" s="333"/>
      <c r="M269" s="333"/>
      <c r="N269" s="333"/>
      <c r="O269" s="345"/>
      <c r="P269" s="342" t="s">
        <v>40</v>
      </c>
      <c r="Q269" s="343"/>
      <c r="R269" s="343"/>
      <c r="S269" s="343"/>
      <c r="T269" s="343"/>
      <c r="U269" s="343"/>
      <c r="V269" s="344"/>
      <c r="W269" s="42" t="s">
        <v>0</v>
      </c>
      <c r="X269" s="43">
        <f>IFERROR(SUMPRODUCT(X265:X267*H265:H267),"0")</f>
        <v>0</v>
      </c>
      <c r="Y269" s="43">
        <f>IFERROR(SUMPRODUCT(Y265:Y267*H265:H267),"0")</f>
        <v>0</v>
      </c>
      <c r="Z269" s="42"/>
      <c r="AA269" s="67"/>
      <c r="AB269" s="67"/>
      <c r="AC269" s="67"/>
    </row>
    <row r="270" spans="1:68" ht="14.25" customHeight="1" x14ac:dyDescent="0.25">
      <c r="A270" s="362" t="s">
        <v>156</v>
      </c>
      <c r="B270" s="362"/>
      <c r="C270" s="362"/>
      <c r="D270" s="362"/>
      <c r="E270" s="362"/>
      <c r="F270" s="362"/>
      <c r="G270" s="362"/>
      <c r="H270" s="362"/>
      <c r="I270" s="362"/>
      <c r="J270" s="362"/>
      <c r="K270" s="362"/>
      <c r="L270" s="362"/>
      <c r="M270" s="362"/>
      <c r="N270" s="362"/>
      <c r="O270" s="362"/>
      <c r="P270" s="362"/>
      <c r="Q270" s="362"/>
      <c r="R270" s="362"/>
      <c r="S270" s="362"/>
      <c r="T270" s="362"/>
      <c r="U270" s="362"/>
      <c r="V270" s="362"/>
      <c r="W270" s="362"/>
      <c r="X270" s="362"/>
      <c r="Y270" s="362"/>
      <c r="Z270" s="362"/>
      <c r="AA270" s="66"/>
      <c r="AB270" s="66"/>
      <c r="AC270" s="83"/>
    </row>
    <row r="271" spans="1:68" ht="27" customHeight="1" x14ac:dyDescent="0.25">
      <c r="A271" s="63" t="s">
        <v>422</v>
      </c>
      <c r="B271" s="63" t="s">
        <v>423</v>
      </c>
      <c r="C271" s="36">
        <v>4301135504</v>
      </c>
      <c r="D271" s="336">
        <v>4640242181554</v>
      </c>
      <c r="E271" s="336"/>
      <c r="F271" s="62">
        <v>3</v>
      </c>
      <c r="G271" s="37">
        <v>1</v>
      </c>
      <c r="H271" s="62">
        <v>3</v>
      </c>
      <c r="I271" s="62">
        <v>3.1920000000000002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363" t="s">
        <v>424</v>
      </c>
      <c r="Q271" s="338"/>
      <c r="R271" s="338"/>
      <c r="S271" s="338"/>
      <c r="T271" s="339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ref="Y271:Y290" si="24">IFERROR(IF(X271="","",X271),"")</f>
        <v>0</v>
      </c>
      <c r="Z271" s="41">
        <f>IFERROR(IF(X271="","",X271*0.00936),"")</f>
        <v>0</v>
      </c>
      <c r="AA271" s="68" t="s">
        <v>46</v>
      </c>
      <c r="AB271" s="69" t="s">
        <v>46</v>
      </c>
      <c r="AC271" s="287" t="s">
        <v>425</v>
      </c>
      <c r="AG271" s="81"/>
      <c r="AJ271" s="87" t="s">
        <v>89</v>
      </c>
      <c r="AK271" s="87">
        <v>1</v>
      </c>
      <c r="BB271" s="288" t="s">
        <v>95</v>
      </c>
      <c r="BM271" s="81">
        <f t="shared" ref="BM271:BM290" si="25">IFERROR(X271*I271,"0")</f>
        <v>0</v>
      </c>
      <c r="BN271" s="81">
        <f t="shared" ref="BN271:BN290" si="26">IFERROR(Y271*I271,"0")</f>
        <v>0</v>
      </c>
      <c r="BO271" s="81">
        <f t="shared" ref="BO271:BO290" si="27">IFERROR(X271/J271,"0")</f>
        <v>0</v>
      </c>
      <c r="BP271" s="81">
        <f t="shared" ref="BP271:BP290" si="28">IFERROR(Y271/J271,"0")</f>
        <v>0</v>
      </c>
    </row>
    <row r="272" spans="1:68" ht="27" customHeight="1" x14ac:dyDescent="0.25">
      <c r="A272" s="63" t="s">
        <v>426</v>
      </c>
      <c r="B272" s="63" t="s">
        <v>427</v>
      </c>
      <c r="C272" s="36">
        <v>4301135394</v>
      </c>
      <c r="D272" s="336">
        <v>4640242181561</v>
      </c>
      <c r="E272" s="336"/>
      <c r="F272" s="62">
        <v>3.7</v>
      </c>
      <c r="G272" s="37">
        <v>1</v>
      </c>
      <c r="H272" s="62">
        <v>3.7</v>
      </c>
      <c r="I272" s="62">
        <v>3.8919999999999999</v>
      </c>
      <c r="J272" s="37">
        <v>126</v>
      </c>
      <c r="K272" s="37" t="s">
        <v>96</v>
      </c>
      <c r="L272" s="37" t="s">
        <v>112</v>
      </c>
      <c r="M272" s="38" t="s">
        <v>86</v>
      </c>
      <c r="N272" s="38"/>
      <c r="O272" s="37">
        <v>180</v>
      </c>
      <c r="P272" s="364" t="s">
        <v>428</v>
      </c>
      <c r="Q272" s="338"/>
      <c r="R272" s="338"/>
      <c r="S272" s="338"/>
      <c r="T272" s="339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24"/>
        <v>0</v>
      </c>
      <c r="Z272" s="41">
        <f>IFERROR(IF(X272="","",X272*0.00936),"")</f>
        <v>0</v>
      </c>
      <c r="AA272" s="68" t="s">
        <v>46</v>
      </c>
      <c r="AB272" s="69" t="s">
        <v>46</v>
      </c>
      <c r="AC272" s="289" t="s">
        <v>429</v>
      </c>
      <c r="AG272" s="81"/>
      <c r="AJ272" s="87" t="s">
        <v>113</v>
      </c>
      <c r="AK272" s="87">
        <v>14</v>
      </c>
      <c r="BB272" s="290" t="s">
        <v>95</v>
      </c>
      <c r="BM272" s="81">
        <f t="shared" si="25"/>
        <v>0</v>
      </c>
      <c r="BN272" s="81">
        <f t="shared" si="26"/>
        <v>0</v>
      </c>
      <c r="BO272" s="81">
        <f t="shared" si="27"/>
        <v>0</v>
      </c>
      <c r="BP272" s="81">
        <f t="shared" si="28"/>
        <v>0</v>
      </c>
    </row>
    <row r="273" spans="1:68" ht="37.5" customHeight="1" x14ac:dyDescent="0.25">
      <c r="A273" s="63" t="s">
        <v>430</v>
      </c>
      <c r="B273" s="63" t="s">
        <v>431</v>
      </c>
      <c r="C273" s="36">
        <v>4301135552</v>
      </c>
      <c r="D273" s="336">
        <v>4640242181431</v>
      </c>
      <c r="E273" s="336"/>
      <c r="F273" s="62">
        <v>3.5</v>
      </c>
      <c r="G273" s="37">
        <v>1</v>
      </c>
      <c r="H273" s="62">
        <v>3.5</v>
      </c>
      <c r="I273" s="62">
        <v>3.6920000000000002</v>
      </c>
      <c r="J273" s="37">
        <v>126</v>
      </c>
      <c r="K273" s="37" t="s">
        <v>96</v>
      </c>
      <c r="L273" s="37" t="s">
        <v>88</v>
      </c>
      <c r="M273" s="38" t="s">
        <v>86</v>
      </c>
      <c r="N273" s="38"/>
      <c r="O273" s="37">
        <v>180</v>
      </c>
      <c r="P273" s="356" t="s">
        <v>432</v>
      </c>
      <c r="Q273" s="338"/>
      <c r="R273" s="338"/>
      <c r="S273" s="338"/>
      <c r="T273" s="339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91" t="s">
        <v>433</v>
      </c>
      <c r="AG273" s="81"/>
      <c r="AJ273" s="87" t="s">
        <v>89</v>
      </c>
      <c r="AK273" s="87">
        <v>1</v>
      </c>
      <c r="BB273" s="292" t="s">
        <v>95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27" customHeight="1" x14ac:dyDescent="0.25">
      <c r="A274" s="63" t="s">
        <v>434</v>
      </c>
      <c r="B274" s="63" t="s">
        <v>435</v>
      </c>
      <c r="C274" s="36">
        <v>4301135374</v>
      </c>
      <c r="D274" s="336">
        <v>4640242181424</v>
      </c>
      <c r="E274" s="336"/>
      <c r="F274" s="62">
        <v>5.5</v>
      </c>
      <c r="G274" s="37">
        <v>1</v>
      </c>
      <c r="H274" s="62">
        <v>5.5</v>
      </c>
      <c r="I274" s="62">
        <v>5.7350000000000003</v>
      </c>
      <c r="J274" s="37">
        <v>84</v>
      </c>
      <c r="K274" s="37" t="s">
        <v>87</v>
      </c>
      <c r="L274" s="37" t="s">
        <v>112</v>
      </c>
      <c r="M274" s="38" t="s">
        <v>86</v>
      </c>
      <c r="N274" s="38"/>
      <c r="O274" s="37">
        <v>180</v>
      </c>
      <c r="P274" s="357" t="s">
        <v>436</v>
      </c>
      <c r="Q274" s="338"/>
      <c r="R274" s="338"/>
      <c r="S274" s="338"/>
      <c r="T274" s="339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93" t="s">
        <v>425</v>
      </c>
      <c r="AG274" s="81"/>
      <c r="AJ274" s="87" t="s">
        <v>113</v>
      </c>
      <c r="AK274" s="87">
        <v>12</v>
      </c>
      <c r="BB274" s="294" t="s">
        <v>95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customHeight="1" x14ac:dyDescent="0.25">
      <c r="A275" s="63" t="s">
        <v>437</v>
      </c>
      <c r="B275" s="63" t="s">
        <v>438</v>
      </c>
      <c r="C275" s="36">
        <v>4301135320</v>
      </c>
      <c r="D275" s="336">
        <v>4640242181592</v>
      </c>
      <c r="E275" s="336"/>
      <c r="F275" s="62">
        <v>3.5</v>
      </c>
      <c r="G275" s="37">
        <v>1</v>
      </c>
      <c r="H275" s="62">
        <v>3.5</v>
      </c>
      <c r="I275" s="62">
        <v>3.6850000000000001</v>
      </c>
      <c r="J275" s="37">
        <v>126</v>
      </c>
      <c r="K275" s="37" t="s">
        <v>96</v>
      </c>
      <c r="L275" s="37" t="s">
        <v>88</v>
      </c>
      <c r="M275" s="38" t="s">
        <v>86</v>
      </c>
      <c r="N275" s="38"/>
      <c r="O275" s="37">
        <v>180</v>
      </c>
      <c r="P275" s="358" t="s">
        <v>439</v>
      </c>
      <c r="Q275" s="338"/>
      <c r="R275" s="338"/>
      <c r="S275" s="338"/>
      <c r="T275" s="339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 t="shared" ref="Z275:Z282" si="29">IFERROR(IF(X275="","",X275*0.00936),"")</f>
        <v>0</v>
      </c>
      <c r="AA275" s="68" t="s">
        <v>46</v>
      </c>
      <c r="AB275" s="69" t="s">
        <v>46</v>
      </c>
      <c r="AC275" s="295" t="s">
        <v>440</v>
      </c>
      <c r="AG275" s="81"/>
      <c r="AJ275" s="87" t="s">
        <v>89</v>
      </c>
      <c r="AK275" s="87">
        <v>1</v>
      </c>
      <c r="BB275" s="296" t="s">
        <v>95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441</v>
      </c>
      <c r="B276" s="63" t="s">
        <v>442</v>
      </c>
      <c r="C276" s="36">
        <v>4301135405</v>
      </c>
      <c r="D276" s="336">
        <v>4640242181523</v>
      </c>
      <c r="E276" s="336"/>
      <c r="F276" s="62">
        <v>3</v>
      </c>
      <c r="G276" s="37">
        <v>1</v>
      </c>
      <c r="H276" s="62">
        <v>3</v>
      </c>
      <c r="I276" s="62">
        <v>3.1920000000000002</v>
      </c>
      <c r="J276" s="37">
        <v>126</v>
      </c>
      <c r="K276" s="37" t="s">
        <v>96</v>
      </c>
      <c r="L276" s="37" t="s">
        <v>112</v>
      </c>
      <c r="M276" s="38" t="s">
        <v>86</v>
      </c>
      <c r="N276" s="38"/>
      <c r="O276" s="37">
        <v>180</v>
      </c>
      <c r="P276" s="359" t="s">
        <v>443</v>
      </c>
      <c r="Q276" s="338"/>
      <c r="R276" s="338"/>
      <c r="S276" s="338"/>
      <c r="T276" s="339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 t="shared" si="29"/>
        <v>0</v>
      </c>
      <c r="AA276" s="68" t="s">
        <v>46</v>
      </c>
      <c r="AB276" s="69" t="s">
        <v>46</v>
      </c>
      <c r="AC276" s="297" t="s">
        <v>429</v>
      </c>
      <c r="AG276" s="81"/>
      <c r="AJ276" s="87" t="s">
        <v>113</v>
      </c>
      <c r="AK276" s="87">
        <v>14</v>
      </c>
      <c r="BB276" s="298" t="s">
        <v>95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444</v>
      </c>
      <c r="B277" s="63" t="s">
        <v>445</v>
      </c>
      <c r="C277" s="36">
        <v>4301135404</v>
      </c>
      <c r="D277" s="336">
        <v>4640242181516</v>
      </c>
      <c r="E277" s="336"/>
      <c r="F277" s="62">
        <v>3.7</v>
      </c>
      <c r="G277" s="37">
        <v>1</v>
      </c>
      <c r="H277" s="62">
        <v>3.7</v>
      </c>
      <c r="I277" s="62">
        <v>3.8919999999999999</v>
      </c>
      <c r="J277" s="37">
        <v>126</v>
      </c>
      <c r="K277" s="37" t="s">
        <v>96</v>
      </c>
      <c r="L277" s="37" t="s">
        <v>88</v>
      </c>
      <c r="M277" s="38" t="s">
        <v>86</v>
      </c>
      <c r="N277" s="38"/>
      <c r="O277" s="37">
        <v>180</v>
      </c>
      <c r="P277" s="360" t="s">
        <v>446</v>
      </c>
      <c r="Q277" s="338"/>
      <c r="R277" s="338"/>
      <c r="S277" s="338"/>
      <c r="T277" s="339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 t="shared" si="29"/>
        <v>0</v>
      </c>
      <c r="AA277" s="68" t="s">
        <v>46</v>
      </c>
      <c r="AB277" s="69" t="s">
        <v>46</v>
      </c>
      <c r="AC277" s="299" t="s">
        <v>433</v>
      </c>
      <c r="AG277" s="81"/>
      <c r="AJ277" s="87" t="s">
        <v>89</v>
      </c>
      <c r="AK277" s="87">
        <v>1</v>
      </c>
      <c r="BB277" s="300" t="s">
        <v>95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37.5" customHeight="1" x14ac:dyDescent="0.25">
      <c r="A278" s="63" t="s">
        <v>447</v>
      </c>
      <c r="B278" s="63" t="s">
        <v>448</v>
      </c>
      <c r="C278" s="36">
        <v>4301135402</v>
      </c>
      <c r="D278" s="336">
        <v>4640242181493</v>
      </c>
      <c r="E278" s="336"/>
      <c r="F278" s="62">
        <v>3.7</v>
      </c>
      <c r="G278" s="37">
        <v>1</v>
      </c>
      <c r="H278" s="62">
        <v>3.7</v>
      </c>
      <c r="I278" s="62">
        <v>3.8919999999999999</v>
      </c>
      <c r="J278" s="37">
        <v>126</v>
      </c>
      <c r="K278" s="37" t="s">
        <v>96</v>
      </c>
      <c r="L278" s="37" t="s">
        <v>88</v>
      </c>
      <c r="M278" s="38" t="s">
        <v>86</v>
      </c>
      <c r="N278" s="38"/>
      <c r="O278" s="37">
        <v>180</v>
      </c>
      <c r="P278" s="351" t="s">
        <v>449</v>
      </c>
      <c r="Q278" s="338"/>
      <c r="R278" s="338"/>
      <c r="S278" s="338"/>
      <c r="T278" s="339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 t="shared" si="29"/>
        <v>0</v>
      </c>
      <c r="AA278" s="68" t="s">
        <v>46</v>
      </c>
      <c r="AB278" s="69" t="s">
        <v>46</v>
      </c>
      <c r="AC278" s="301" t="s">
        <v>425</v>
      </c>
      <c r="AG278" s="81"/>
      <c r="AJ278" s="87" t="s">
        <v>89</v>
      </c>
      <c r="AK278" s="87">
        <v>1</v>
      </c>
      <c r="BB278" s="302" t="s">
        <v>95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450</v>
      </c>
      <c r="B279" s="63" t="s">
        <v>451</v>
      </c>
      <c r="C279" s="36">
        <v>4301135375</v>
      </c>
      <c r="D279" s="336">
        <v>4640242181486</v>
      </c>
      <c r="E279" s="336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96</v>
      </c>
      <c r="L279" s="37" t="s">
        <v>112</v>
      </c>
      <c r="M279" s="38" t="s">
        <v>86</v>
      </c>
      <c r="N279" s="38"/>
      <c r="O279" s="37">
        <v>180</v>
      </c>
      <c r="P279" s="352" t="s">
        <v>452</v>
      </c>
      <c r="Q279" s="338"/>
      <c r="R279" s="338"/>
      <c r="S279" s="338"/>
      <c r="T279" s="339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 t="shared" si="29"/>
        <v>0</v>
      </c>
      <c r="AA279" s="68" t="s">
        <v>46</v>
      </c>
      <c r="AB279" s="69" t="s">
        <v>46</v>
      </c>
      <c r="AC279" s="303" t="s">
        <v>425</v>
      </c>
      <c r="AG279" s="81"/>
      <c r="AJ279" s="87" t="s">
        <v>113</v>
      </c>
      <c r="AK279" s="87">
        <v>14</v>
      </c>
      <c r="BB279" s="304" t="s">
        <v>95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453</v>
      </c>
      <c r="B280" s="63" t="s">
        <v>454</v>
      </c>
      <c r="C280" s="36">
        <v>4301135403</v>
      </c>
      <c r="D280" s="336">
        <v>4640242181509</v>
      </c>
      <c r="E280" s="336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96</v>
      </c>
      <c r="L280" s="37" t="s">
        <v>112</v>
      </c>
      <c r="M280" s="38" t="s">
        <v>86</v>
      </c>
      <c r="N280" s="38"/>
      <c r="O280" s="37">
        <v>180</v>
      </c>
      <c r="P280" s="353" t="s">
        <v>455</v>
      </c>
      <c r="Q280" s="338"/>
      <c r="R280" s="338"/>
      <c r="S280" s="338"/>
      <c r="T280" s="339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 t="shared" si="29"/>
        <v>0</v>
      </c>
      <c r="AA280" s="68" t="s">
        <v>46</v>
      </c>
      <c r="AB280" s="69" t="s">
        <v>46</v>
      </c>
      <c r="AC280" s="305" t="s">
        <v>425</v>
      </c>
      <c r="AG280" s="81"/>
      <c r="AJ280" s="87" t="s">
        <v>113</v>
      </c>
      <c r="AK280" s="87">
        <v>14</v>
      </c>
      <c r="BB280" s="306" t="s">
        <v>95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456</v>
      </c>
      <c r="B281" s="63" t="s">
        <v>457</v>
      </c>
      <c r="C281" s="36">
        <v>4301135304</v>
      </c>
      <c r="D281" s="336">
        <v>4640242181240</v>
      </c>
      <c r="E281" s="336"/>
      <c r="F281" s="62">
        <v>0.3</v>
      </c>
      <c r="G281" s="37">
        <v>9</v>
      </c>
      <c r="H281" s="62">
        <v>2.7</v>
      </c>
      <c r="I281" s="62">
        <v>2.88</v>
      </c>
      <c r="J281" s="37">
        <v>126</v>
      </c>
      <c r="K281" s="37" t="s">
        <v>96</v>
      </c>
      <c r="L281" s="37" t="s">
        <v>112</v>
      </c>
      <c r="M281" s="38" t="s">
        <v>86</v>
      </c>
      <c r="N281" s="38"/>
      <c r="O281" s="37">
        <v>180</v>
      </c>
      <c r="P281" s="354" t="s">
        <v>458</v>
      </c>
      <c r="Q281" s="338"/>
      <c r="R281" s="338"/>
      <c r="S281" s="338"/>
      <c r="T281" s="339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 t="shared" si="29"/>
        <v>0</v>
      </c>
      <c r="AA281" s="68" t="s">
        <v>46</v>
      </c>
      <c r="AB281" s="69" t="s">
        <v>46</v>
      </c>
      <c r="AC281" s="307" t="s">
        <v>425</v>
      </c>
      <c r="AG281" s="81"/>
      <c r="AJ281" s="87" t="s">
        <v>113</v>
      </c>
      <c r="AK281" s="87">
        <v>14</v>
      </c>
      <c r="BB281" s="308" t="s">
        <v>95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459</v>
      </c>
      <c r="B282" s="63" t="s">
        <v>460</v>
      </c>
      <c r="C282" s="36">
        <v>4301135310</v>
      </c>
      <c r="D282" s="336">
        <v>4640242181318</v>
      </c>
      <c r="E282" s="336"/>
      <c r="F282" s="62">
        <v>0.3</v>
      </c>
      <c r="G282" s="37">
        <v>9</v>
      </c>
      <c r="H282" s="62">
        <v>2.7</v>
      </c>
      <c r="I282" s="62">
        <v>2.988</v>
      </c>
      <c r="J282" s="37">
        <v>126</v>
      </c>
      <c r="K282" s="37" t="s">
        <v>96</v>
      </c>
      <c r="L282" s="37" t="s">
        <v>112</v>
      </c>
      <c r="M282" s="38" t="s">
        <v>86</v>
      </c>
      <c r="N282" s="38"/>
      <c r="O282" s="37">
        <v>180</v>
      </c>
      <c r="P282" s="355" t="s">
        <v>461</v>
      </c>
      <c r="Q282" s="338"/>
      <c r="R282" s="338"/>
      <c r="S282" s="338"/>
      <c r="T282" s="339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 t="shared" si="29"/>
        <v>0</v>
      </c>
      <c r="AA282" s="68" t="s">
        <v>46</v>
      </c>
      <c r="AB282" s="69" t="s">
        <v>46</v>
      </c>
      <c r="AC282" s="309" t="s">
        <v>429</v>
      </c>
      <c r="AG282" s="81"/>
      <c r="AJ282" s="87" t="s">
        <v>113</v>
      </c>
      <c r="AK282" s="87">
        <v>14</v>
      </c>
      <c r="BB282" s="310" t="s">
        <v>95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462</v>
      </c>
      <c r="B283" s="63" t="s">
        <v>463</v>
      </c>
      <c r="C283" s="36">
        <v>4301135306</v>
      </c>
      <c r="D283" s="336">
        <v>4640242181578</v>
      </c>
      <c r="E283" s="336"/>
      <c r="F283" s="62">
        <v>0.3</v>
      </c>
      <c r="G283" s="37">
        <v>9</v>
      </c>
      <c r="H283" s="62">
        <v>2.7</v>
      </c>
      <c r="I283" s="62">
        <v>2.8450000000000002</v>
      </c>
      <c r="J283" s="37">
        <v>234</v>
      </c>
      <c r="K283" s="37" t="s">
        <v>152</v>
      </c>
      <c r="L283" s="37" t="s">
        <v>112</v>
      </c>
      <c r="M283" s="38" t="s">
        <v>86</v>
      </c>
      <c r="N283" s="38"/>
      <c r="O283" s="37">
        <v>180</v>
      </c>
      <c r="P283" s="346" t="s">
        <v>464</v>
      </c>
      <c r="Q283" s="338"/>
      <c r="R283" s="338"/>
      <c r="S283" s="338"/>
      <c r="T283" s="339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311" t="s">
        <v>425</v>
      </c>
      <c r="AG283" s="81"/>
      <c r="AJ283" s="87" t="s">
        <v>113</v>
      </c>
      <c r="AK283" s="87">
        <v>18</v>
      </c>
      <c r="BB283" s="312" t="s">
        <v>95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465</v>
      </c>
      <c r="B284" s="63" t="s">
        <v>466</v>
      </c>
      <c r="C284" s="36">
        <v>4301135305</v>
      </c>
      <c r="D284" s="336">
        <v>4640242181394</v>
      </c>
      <c r="E284" s="336"/>
      <c r="F284" s="62">
        <v>0.3</v>
      </c>
      <c r="G284" s="37">
        <v>9</v>
      </c>
      <c r="H284" s="62">
        <v>2.7</v>
      </c>
      <c r="I284" s="62">
        <v>2.8450000000000002</v>
      </c>
      <c r="J284" s="37">
        <v>234</v>
      </c>
      <c r="K284" s="37" t="s">
        <v>152</v>
      </c>
      <c r="L284" s="37" t="s">
        <v>112</v>
      </c>
      <c r="M284" s="38" t="s">
        <v>86</v>
      </c>
      <c r="N284" s="38"/>
      <c r="O284" s="37">
        <v>180</v>
      </c>
      <c r="P284" s="347" t="s">
        <v>467</v>
      </c>
      <c r="Q284" s="338"/>
      <c r="R284" s="338"/>
      <c r="S284" s="338"/>
      <c r="T284" s="339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313" t="s">
        <v>425</v>
      </c>
      <c r="AG284" s="81"/>
      <c r="AJ284" s="87" t="s">
        <v>113</v>
      </c>
      <c r="AK284" s="87">
        <v>18</v>
      </c>
      <c r="BB284" s="314" t="s">
        <v>95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468</v>
      </c>
      <c r="B285" s="63" t="s">
        <v>469</v>
      </c>
      <c r="C285" s="36">
        <v>4301135309</v>
      </c>
      <c r="D285" s="336">
        <v>4640242181332</v>
      </c>
      <c r="E285" s="336"/>
      <c r="F285" s="62">
        <v>0.3</v>
      </c>
      <c r="G285" s="37">
        <v>9</v>
      </c>
      <c r="H285" s="62">
        <v>2.7</v>
      </c>
      <c r="I285" s="62">
        <v>2.9079999999999999</v>
      </c>
      <c r="J285" s="37">
        <v>234</v>
      </c>
      <c r="K285" s="37" t="s">
        <v>152</v>
      </c>
      <c r="L285" s="37" t="s">
        <v>112</v>
      </c>
      <c r="M285" s="38" t="s">
        <v>86</v>
      </c>
      <c r="N285" s="38"/>
      <c r="O285" s="37">
        <v>180</v>
      </c>
      <c r="P285" s="348" t="s">
        <v>470</v>
      </c>
      <c r="Q285" s="338"/>
      <c r="R285" s="338"/>
      <c r="S285" s="338"/>
      <c r="T285" s="339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315" t="s">
        <v>425</v>
      </c>
      <c r="AG285" s="81"/>
      <c r="AJ285" s="87" t="s">
        <v>113</v>
      </c>
      <c r="AK285" s="87">
        <v>18</v>
      </c>
      <c r="BB285" s="316" t="s">
        <v>95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471</v>
      </c>
      <c r="B286" s="63" t="s">
        <v>472</v>
      </c>
      <c r="C286" s="36">
        <v>4301135308</v>
      </c>
      <c r="D286" s="336">
        <v>4640242181349</v>
      </c>
      <c r="E286" s="336"/>
      <c r="F286" s="62">
        <v>0.3</v>
      </c>
      <c r="G286" s="37">
        <v>9</v>
      </c>
      <c r="H286" s="62">
        <v>2.7</v>
      </c>
      <c r="I286" s="62">
        <v>2.9079999999999999</v>
      </c>
      <c r="J286" s="37">
        <v>234</v>
      </c>
      <c r="K286" s="37" t="s">
        <v>152</v>
      </c>
      <c r="L286" s="37" t="s">
        <v>112</v>
      </c>
      <c r="M286" s="38" t="s">
        <v>86</v>
      </c>
      <c r="N286" s="38"/>
      <c r="O286" s="37">
        <v>180</v>
      </c>
      <c r="P286" s="349" t="s">
        <v>473</v>
      </c>
      <c r="Q286" s="338"/>
      <c r="R286" s="338"/>
      <c r="S286" s="338"/>
      <c r="T286" s="339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317" t="s">
        <v>425</v>
      </c>
      <c r="AG286" s="81"/>
      <c r="AJ286" s="87" t="s">
        <v>113</v>
      </c>
      <c r="AK286" s="87">
        <v>18</v>
      </c>
      <c r="BB286" s="318" t="s">
        <v>95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474</v>
      </c>
      <c r="B287" s="63" t="s">
        <v>475</v>
      </c>
      <c r="C287" s="36">
        <v>4301135307</v>
      </c>
      <c r="D287" s="336">
        <v>4640242181370</v>
      </c>
      <c r="E287" s="336"/>
      <c r="F287" s="62">
        <v>0.3</v>
      </c>
      <c r="G287" s="37">
        <v>9</v>
      </c>
      <c r="H287" s="62">
        <v>2.7</v>
      </c>
      <c r="I287" s="62">
        <v>2.9079999999999999</v>
      </c>
      <c r="J287" s="37">
        <v>234</v>
      </c>
      <c r="K287" s="37" t="s">
        <v>152</v>
      </c>
      <c r="L287" s="37" t="s">
        <v>88</v>
      </c>
      <c r="M287" s="38" t="s">
        <v>86</v>
      </c>
      <c r="N287" s="38"/>
      <c r="O287" s="37">
        <v>180</v>
      </c>
      <c r="P287" s="350" t="s">
        <v>476</v>
      </c>
      <c r="Q287" s="338"/>
      <c r="R287" s="338"/>
      <c r="S287" s="338"/>
      <c r="T287" s="339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319" t="s">
        <v>477</v>
      </c>
      <c r="AG287" s="81"/>
      <c r="AJ287" s="87" t="s">
        <v>89</v>
      </c>
      <c r="AK287" s="87">
        <v>1</v>
      </c>
      <c r="BB287" s="320" t="s">
        <v>95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478</v>
      </c>
      <c r="B288" s="63" t="s">
        <v>479</v>
      </c>
      <c r="C288" s="36">
        <v>4301135318</v>
      </c>
      <c r="D288" s="336">
        <v>4607111037480</v>
      </c>
      <c r="E288" s="336"/>
      <c r="F288" s="62">
        <v>1</v>
      </c>
      <c r="G288" s="37">
        <v>4</v>
      </c>
      <c r="H288" s="62">
        <v>4</v>
      </c>
      <c r="I288" s="62">
        <v>4.2724000000000002</v>
      </c>
      <c r="J288" s="37">
        <v>84</v>
      </c>
      <c r="K288" s="37" t="s">
        <v>87</v>
      </c>
      <c r="L288" s="37" t="s">
        <v>88</v>
      </c>
      <c r="M288" s="38" t="s">
        <v>86</v>
      </c>
      <c r="N288" s="38"/>
      <c r="O288" s="37">
        <v>180</v>
      </c>
      <c r="P288" s="337" t="s">
        <v>480</v>
      </c>
      <c r="Q288" s="338"/>
      <c r="R288" s="338"/>
      <c r="S288" s="338"/>
      <c r="T288" s="339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321" t="s">
        <v>481</v>
      </c>
      <c r="AG288" s="81"/>
      <c r="AJ288" s="87" t="s">
        <v>89</v>
      </c>
      <c r="AK288" s="87">
        <v>1</v>
      </c>
      <c r="BB288" s="322" t="s">
        <v>95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482</v>
      </c>
      <c r="B289" s="63" t="s">
        <v>483</v>
      </c>
      <c r="C289" s="36">
        <v>4301135319</v>
      </c>
      <c r="D289" s="336">
        <v>4607111037473</v>
      </c>
      <c r="E289" s="336"/>
      <c r="F289" s="62">
        <v>1</v>
      </c>
      <c r="G289" s="37">
        <v>4</v>
      </c>
      <c r="H289" s="62">
        <v>4</v>
      </c>
      <c r="I289" s="62">
        <v>4.2300000000000004</v>
      </c>
      <c r="J289" s="37">
        <v>84</v>
      </c>
      <c r="K289" s="37" t="s">
        <v>87</v>
      </c>
      <c r="L289" s="37" t="s">
        <v>88</v>
      </c>
      <c r="M289" s="38" t="s">
        <v>86</v>
      </c>
      <c r="N289" s="38"/>
      <c r="O289" s="37">
        <v>180</v>
      </c>
      <c r="P289" s="340" t="s">
        <v>484</v>
      </c>
      <c r="Q289" s="338"/>
      <c r="R289" s="338"/>
      <c r="S289" s="338"/>
      <c r="T289" s="339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IFERROR(IF(X289="","",X289*0.0155),"")</f>
        <v>0</v>
      </c>
      <c r="AA289" s="68" t="s">
        <v>46</v>
      </c>
      <c r="AB289" s="69" t="s">
        <v>46</v>
      </c>
      <c r="AC289" s="323" t="s">
        <v>485</v>
      </c>
      <c r="AG289" s="81"/>
      <c r="AJ289" s="87" t="s">
        <v>89</v>
      </c>
      <c r="AK289" s="87">
        <v>1</v>
      </c>
      <c r="BB289" s="324" t="s">
        <v>95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486</v>
      </c>
      <c r="B290" s="63" t="s">
        <v>487</v>
      </c>
      <c r="C290" s="36">
        <v>4301135198</v>
      </c>
      <c r="D290" s="336">
        <v>4640242180663</v>
      </c>
      <c r="E290" s="336"/>
      <c r="F290" s="62">
        <v>0.9</v>
      </c>
      <c r="G290" s="37">
        <v>4</v>
      </c>
      <c r="H290" s="62">
        <v>3.6</v>
      </c>
      <c r="I290" s="62">
        <v>3.83</v>
      </c>
      <c r="J290" s="37">
        <v>84</v>
      </c>
      <c r="K290" s="37" t="s">
        <v>87</v>
      </c>
      <c r="L290" s="37" t="s">
        <v>88</v>
      </c>
      <c r="M290" s="38" t="s">
        <v>86</v>
      </c>
      <c r="N290" s="38"/>
      <c r="O290" s="37">
        <v>180</v>
      </c>
      <c r="P290" s="341" t="s">
        <v>488</v>
      </c>
      <c r="Q290" s="338"/>
      <c r="R290" s="338"/>
      <c r="S290" s="338"/>
      <c r="T290" s="339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>IFERROR(IF(X290="","",X290*0.0155),"")</f>
        <v>0</v>
      </c>
      <c r="AA290" s="68" t="s">
        <v>46</v>
      </c>
      <c r="AB290" s="69" t="s">
        <v>46</v>
      </c>
      <c r="AC290" s="325" t="s">
        <v>489</v>
      </c>
      <c r="AG290" s="81"/>
      <c r="AJ290" s="87" t="s">
        <v>89</v>
      </c>
      <c r="AK290" s="87">
        <v>1</v>
      </c>
      <c r="BB290" s="326" t="s">
        <v>95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x14ac:dyDescent="0.2">
      <c r="A291" s="333"/>
      <c r="B291" s="333"/>
      <c r="C291" s="333"/>
      <c r="D291" s="333"/>
      <c r="E291" s="333"/>
      <c r="F291" s="333"/>
      <c r="G291" s="333"/>
      <c r="H291" s="333"/>
      <c r="I291" s="333"/>
      <c r="J291" s="333"/>
      <c r="K291" s="333"/>
      <c r="L291" s="333"/>
      <c r="M291" s="333"/>
      <c r="N291" s="333"/>
      <c r="O291" s="345"/>
      <c r="P291" s="342" t="s">
        <v>40</v>
      </c>
      <c r="Q291" s="343"/>
      <c r="R291" s="343"/>
      <c r="S291" s="343"/>
      <c r="T291" s="343"/>
      <c r="U291" s="343"/>
      <c r="V291" s="344"/>
      <c r="W291" s="42" t="s">
        <v>39</v>
      </c>
      <c r="X291" s="43">
        <f>IFERROR(SUM(X271:X290),"0")</f>
        <v>0</v>
      </c>
      <c r="Y291" s="43">
        <f>IFERROR(SUM(Y271:Y290),"0")</f>
        <v>0</v>
      </c>
      <c r="Z291" s="43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7"/>
      <c r="AB291" s="67"/>
      <c r="AC291" s="67"/>
    </row>
    <row r="292" spans="1:68" x14ac:dyDescent="0.2">
      <c r="A292" s="333"/>
      <c r="B292" s="333"/>
      <c r="C292" s="333"/>
      <c r="D292" s="333"/>
      <c r="E292" s="333"/>
      <c r="F292" s="333"/>
      <c r="G292" s="333"/>
      <c r="H292" s="333"/>
      <c r="I292" s="333"/>
      <c r="J292" s="333"/>
      <c r="K292" s="333"/>
      <c r="L292" s="333"/>
      <c r="M292" s="333"/>
      <c r="N292" s="333"/>
      <c r="O292" s="345"/>
      <c r="P292" s="342" t="s">
        <v>40</v>
      </c>
      <c r="Q292" s="343"/>
      <c r="R292" s="343"/>
      <c r="S292" s="343"/>
      <c r="T292" s="343"/>
      <c r="U292" s="343"/>
      <c r="V292" s="344"/>
      <c r="W292" s="42" t="s">
        <v>0</v>
      </c>
      <c r="X292" s="43">
        <f>IFERROR(SUMPRODUCT(X271:X290*H271:H290),"0")</f>
        <v>0</v>
      </c>
      <c r="Y292" s="43">
        <f>IFERROR(SUMPRODUCT(Y271:Y290*H271:H290),"0")</f>
        <v>0</v>
      </c>
      <c r="Z292" s="42"/>
      <c r="AA292" s="67"/>
      <c r="AB292" s="67"/>
      <c r="AC292" s="67"/>
    </row>
    <row r="293" spans="1:68" ht="15" customHeight="1" x14ac:dyDescent="0.2">
      <c r="A293" s="333"/>
      <c r="B293" s="333"/>
      <c r="C293" s="333"/>
      <c r="D293" s="333"/>
      <c r="E293" s="333"/>
      <c r="F293" s="333"/>
      <c r="G293" s="333"/>
      <c r="H293" s="333"/>
      <c r="I293" s="333"/>
      <c r="J293" s="333"/>
      <c r="K293" s="333"/>
      <c r="L293" s="333"/>
      <c r="M293" s="333"/>
      <c r="N293" s="333"/>
      <c r="O293" s="334"/>
      <c r="P293" s="330" t="s">
        <v>33</v>
      </c>
      <c r="Q293" s="331"/>
      <c r="R293" s="331"/>
      <c r="S293" s="331"/>
      <c r="T293" s="331"/>
      <c r="U293" s="331"/>
      <c r="V293" s="332"/>
      <c r="W293" s="42" t="s">
        <v>0</v>
      </c>
      <c r="X293" s="43">
        <f>IFERROR(X24+X33+X39+X44+X60+X66+X71+X77+X87+X94+X107+X113+X120+X127+X132+X138+X143+X149+X157+X162+X170+X175+X181+X188+X198+X206+X211+X216+X222+X228+X235+X240+X246+X254+X258+X263+X269+X292,"0")</f>
        <v>0</v>
      </c>
      <c r="Y293" s="43">
        <f>IFERROR(Y24+Y33+Y39+Y44+Y60+Y66+Y71+Y77+Y87+Y94+Y107+Y113+Y120+Y127+Y132+Y138+Y143+Y149+Y157+Y162+Y170+Y175+Y181+Y188+Y198+Y206+Y211+Y216+Y222+Y228+Y235+Y240+Y246+Y254+Y258+Y263+Y269+Y292,"0")</f>
        <v>0</v>
      </c>
      <c r="Z293" s="42"/>
      <c r="AA293" s="67"/>
      <c r="AB293" s="67"/>
      <c r="AC293" s="67"/>
    </row>
    <row r="294" spans="1:68" x14ac:dyDescent="0.2">
      <c r="A294" s="333"/>
      <c r="B294" s="333"/>
      <c r="C294" s="333"/>
      <c r="D294" s="333"/>
      <c r="E294" s="333"/>
      <c r="F294" s="333"/>
      <c r="G294" s="333"/>
      <c r="H294" s="333"/>
      <c r="I294" s="333"/>
      <c r="J294" s="333"/>
      <c r="K294" s="333"/>
      <c r="L294" s="333"/>
      <c r="M294" s="333"/>
      <c r="N294" s="333"/>
      <c r="O294" s="334"/>
      <c r="P294" s="330" t="s">
        <v>34</v>
      </c>
      <c r="Q294" s="331"/>
      <c r="R294" s="331"/>
      <c r="S294" s="331"/>
      <c r="T294" s="331"/>
      <c r="U294" s="331"/>
      <c r="V294" s="332"/>
      <c r="W294" s="42" t="s">
        <v>0</v>
      </c>
      <c r="X294" s="43">
        <f>IFERROR(SUM(BM22:BM290),"0")</f>
        <v>0</v>
      </c>
      <c r="Y294" s="43">
        <f>IFERROR(SUM(BN22:BN290),"0")</f>
        <v>0</v>
      </c>
      <c r="Z294" s="42"/>
      <c r="AA294" s="67"/>
      <c r="AB294" s="67"/>
      <c r="AC294" s="67"/>
    </row>
    <row r="295" spans="1:68" x14ac:dyDescent="0.2">
      <c r="A295" s="333"/>
      <c r="B295" s="333"/>
      <c r="C295" s="333"/>
      <c r="D295" s="333"/>
      <c r="E295" s="333"/>
      <c r="F295" s="333"/>
      <c r="G295" s="333"/>
      <c r="H295" s="333"/>
      <c r="I295" s="333"/>
      <c r="J295" s="333"/>
      <c r="K295" s="333"/>
      <c r="L295" s="333"/>
      <c r="M295" s="333"/>
      <c r="N295" s="333"/>
      <c r="O295" s="334"/>
      <c r="P295" s="330" t="s">
        <v>35</v>
      </c>
      <c r="Q295" s="331"/>
      <c r="R295" s="331"/>
      <c r="S295" s="331"/>
      <c r="T295" s="331"/>
      <c r="U295" s="331"/>
      <c r="V295" s="332"/>
      <c r="W295" s="42" t="s">
        <v>20</v>
      </c>
      <c r="X295" s="44">
        <f>ROUNDUP(SUM(BO22:BO290),0)</f>
        <v>0</v>
      </c>
      <c r="Y295" s="44">
        <f>ROUNDUP(SUM(BP22:BP290),0)</f>
        <v>0</v>
      </c>
      <c r="Z295" s="42"/>
      <c r="AA295" s="67"/>
      <c r="AB295" s="67"/>
      <c r="AC295" s="67"/>
    </row>
    <row r="296" spans="1:68" x14ac:dyDescent="0.2">
      <c r="A296" s="333"/>
      <c r="B296" s="333"/>
      <c r="C296" s="333"/>
      <c r="D296" s="333"/>
      <c r="E296" s="333"/>
      <c r="F296" s="333"/>
      <c r="G296" s="333"/>
      <c r="H296" s="333"/>
      <c r="I296" s="333"/>
      <c r="J296" s="333"/>
      <c r="K296" s="333"/>
      <c r="L296" s="333"/>
      <c r="M296" s="333"/>
      <c r="N296" s="333"/>
      <c r="O296" s="334"/>
      <c r="P296" s="330" t="s">
        <v>36</v>
      </c>
      <c r="Q296" s="331"/>
      <c r="R296" s="331"/>
      <c r="S296" s="331"/>
      <c r="T296" s="331"/>
      <c r="U296" s="331"/>
      <c r="V296" s="332"/>
      <c r="W296" s="42" t="s">
        <v>0</v>
      </c>
      <c r="X296" s="43">
        <f>GrossWeightTotal+PalletQtyTotal*25</f>
        <v>0</v>
      </c>
      <c r="Y296" s="43">
        <f>GrossWeightTotalR+PalletQtyTotalR*25</f>
        <v>0</v>
      </c>
      <c r="Z296" s="42"/>
      <c r="AA296" s="67"/>
      <c r="AB296" s="67"/>
      <c r="AC296" s="67"/>
    </row>
    <row r="297" spans="1:68" x14ac:dyDescent="0.2">
      <c r="A297" s="333"/>
      <c r="B297" s="333"/>
      <c r="C297" s="333"/>
      <c r="D297" s="333"/>
      <c r="E297" s="333"/>
      <c r="F297" s="333"/>
      <c r="G297" s="333"/>
      <c r="H297" s="333"/>
      <c r="I297" s="333"/>
      <c r="J297" s="333"/>
      <c r="K297" s="333"/>
      <c r="L297" s="333"/>
      <c r="M297" s="333"/>
      <c r="N297" s="333"/>
      <c r="O297" s="334"/>
      <c r="P297" s="330" t="s">
        <v>37</v>
      </c>
      <c r="Q297" s="331"/>
      <c r="R297" s="331"/>
      <c r="S297" s="331"/>
      <c r="T297" s="331"/>
      <c r="U297" s="331"/>
      <c r="V297" s="332"/>
      <c r="W297" s="42" t="s">
        <v>20</v>
      </c>
      <c r="X297" s="43">
        <f>IFERROR(X23+X32+X38+X43+X59+X65+X70+X76+X86+X93+X106+X112+X119+X126+X131+X137+X142+X148+X156+X161+X169+X174+X180+X187+X197+X205+X210+X215+X221+X227+X234+X239+X245+X253+X257+X262+X268+X291,"0")</f>
        <v>0</v>
      </c>
      <c r="Y297" s="43">
        <f>IFERROR(Y23+Y32+Y38+Y43+Y59+Y65+Y70+Y76+Y86+Y93+Y106+Y112+Y119+Y126+Y131+Y137+Y142+Y148+Y156+Y161+Y169+Y174+Y180+Y187+Y197+Y205+Y210+Y215+Y221+Y227+Y234+Y239+Y245+Y253+Y257+Y262+Y268+Y291,"0")</f>
        <v>0</v>
      </c>
      <c r="Z297" s="42"/>
      <c r="AA297" s="67"/>
      <c r="AB297" s="67"/>
      <c r="AC297" s="67"/>
    </row>
    <row r="298" spans="1:68" ht="14.25" x14ac:dyDescent="0.2">
      <c r="A298" s="333"/>
      <c r="B298" s="333"/>
      <c r="C298" s="333"/>
      <c r="D298" s="333"/>
      <c r="E298" s="333"/>
      <c r="F298" s="333"/>
      <c r="G298" s="333"/>
      <c r="H298" s="333"/>
      <c r="I298" s="333"/>
      <c r="J298" s="333"/>
      <c r="K298" s="333"/>
      <c r="L298" s="333"/>
      <c r="M298" s="333"/>
      <c r="N298" s="333"/>
      <c r="O298" s="334"/>
      <c r="P298" s="330" t="s">
        <v>38</v>
      </c>
      <c r="Q298" s="331"/>
      <c r="R298" s="331"/>
      <c r="S298" s="331"/>
      <c r="T298" s="331"/>
      <c r="U298" s="331"/>
      <c r="V298" s="332"/>
      <c r="W298" s="45" t="s">
        <v>52</v>
      </c>
      <c r="X298" s="42"/>
      <c r="Y298" s="42"/>
      <c r="Z298" s="42">
        <f>IFERROR(Z23+Z32+Z38+Z43+Z59+Z65+Z70+Z76+Z86+Z93+Z106+Z112+Z119+Z126+Z131+Z137+Z142+Z148+Z156+Z161+Z169+Z174+Z180+Z187+Z197+Z205+Z210+Z215+Z221+Z227+Z234+Z239+Z245+Z253+Z257+Z262+Z268+Z291,"0")</f>
        <v>0</v>
      </c>
      <c r="AA298" s="67"/>
      <c r="AB298" s="67"/>
      <c r="AC298" s="67"/>
    </row>
    <row r="299" spans="1:68" ht="13.5" thickBot="1" x14ac:dyDescent="0.25"/>
    <row r="300" spans="1:68" ht="27" thickTop="1" thickBot="1" x14ac:dyDescent="0.25">
      <c r="A300" s="46" t="s">
        <v>9</v>
      </c>
      <c r="B300" s="88" t="s">
        <v>81</v>
      </c>
      <c r="C300" s="327" t="s">
        <v>45</v>
      </c>
      <c r="D300" s="327" t="s">
        <v>45</v>
      </c>
      <c r="E300" s="327" t="s">
        <v>45</v>
      </c>
      <c r="F300" s="327" t="s">
        <v>45</v>
      </c>
      <c r="G300" s="327" t="s">
        <v>45</v>
      </c>
      <c r="H300" s="327" t="s">
        <v>45</v>
      </c>
      <c r="I300" s="327" t="s">
        <v>45</v>
      </c>
      <c r="J300" s="327" t="s">
        <v>45</v>
      </c>
      <c r="K300" s="327" t="s">
        <v>45</v>
      </c>
      <c r="L300" s="327" t="s">
        <v>45</v>
      </c>
      <c r="M300" s="327" t="s">
        <v>45</v>
      </c>
      <c r="N300" s="335"/>
      <c r="O300" s="327" t="s">
        <v>45</v>
      </c>
      <c r="P300" s="327" t="s">
        <v>45</v>
      </c>
      <c r="Q300" s="327" t="s">
        <v>45</v>
      </c>
      <c r="R300" s="327" t="s">
        <v>45</v>
      </c>
      <c r="S300" s="327" t="s">
        <v>45</v>
      </c>
      <c r="T300" s="327" t="s">
        <v>262</v>
      </c>
      <c r="U300" s="327" t="s">
        <v>262</v>
      </c>
      <c r="V300" s="88" t="s">
        <v>290</v>
      </c>
      <c r="W300" s="327" t="s">
        <v>312</v>
      </c>
      <c r="X300" s="327" t="s">
        <v>312</v>
      </c>
      <c r="Y300" s="327" t="s">
        <v>312</v>
      </c>
      <c r="Z300" s="327" t="s">
        <v>312</v>
      </c>
      <c r="AA300" s="327" t="s">
        <v>312</v>
      </c>
      <c r="AB300" s="327" t="s">
        <v>312</v>
      </c>
      <c r="AC300" s="327" t="s">
        <v>312</v>
      </c>
      <c r="AD300" s="88" t="s">
        <v>369</v>
      </c>
      <c r="AE300" s="327" t="s">
        <v>375</v>
      </c>
      <c r="AF300" s="327" t="s">
        <v>375</v>
      </c>
      <c r="AG300" s="88" t="s">
        <v>385</v>
      </c>
      <c r="AH300" s="88" t="s">
        <v>263</v>
      </c>
    </row>
    <row r="301" spans="1:68" ht="14.25" customHeight="1" thickTop="1" x14ac:dyDescent="0.2">
      <c r="A301" s="328" t="s">
        <v>10</v>
      </c>
      <c r="B301" s="327" t="s">
        <v>81</v>
      </c>
      <c r="C301" s="327" t="s">
        <v>90</v>
      </c>
      <c r="D301" s="327" t="s">
        <v>105</v>
      </c>
      <c r="E301" s="327" t="s">
        <v>114</v>
      </c>
      <c r="F301" s="327" t="s">
        <v>120</v>
      </c>
      <c r="G301" s="327" t="s">
        <v>148</v>
      </c>
      <c r="H301" s="327" t="s">
        <v>155</v>
      </c>
      <c r="I301" s="327" t="s">
        <v>160</v>
      </c>
      <c r="J301" s="327" t="s">
        <v>168</v>
      </c>
      <c r="K301" s="327" t="s">
        <v>187</v>
      </c>
      <c r="L301" s="327" t="s">
        <v>197</v>
      </c>
      <c r="M301" s="327" t="s">
        <v>219</v>
      </c>
      <c r="N301" s="1"/>
      <c r="O301" s="327" t="s">
        <v>227</v>
      </c>
      <c r="P301" s="327" t="s">
        <v>237</v>
      </c>
      <c r="Q301" s="327" t="s">
        <v>245</v>
      </c>
      <c r="R301" s="327" t="s">
        <v>249</v>
      </c>
      <c r="S301" s="327" t="s">
        <v>258</v>
      </c>
      <c r="T301" s="327" t="s">
        <v>263</v>
      </c>
      <c r="U301" s="327" t="s">
        <v>267</v>
      </c>
      <c r="V301" s="327" t="s">
        <v>291</v>
      </c>
      <c r="W301" s="327" t="s">
        <v>313</v>
      </c>
      <c r="X301" s="327" t="s">
        <v>318</v>
      </c>
      <c r="Y301" s="327" t="s">
        <v>328</v>
      </c>
      <c r="Z301" s="327" t="s">
        <v>343</v>
      </c>
      <c r="AA301" s="327" t="s">
        <v>354</v>
      </c>
      <c r="AB301" s="327" t="s">
        <v>358</v>
      </c>
      <c r="AC301" s="327" t="s">
        <v>362</v>
      </c>
      <c r="AD301" s="327" t="s">
        <v>370</v>
      </c>
      <c r="AE301" s="327" t="s">
        <v>376</v>
      </c>
      <c r="AF301" s="327" t="s">
        <v>382</v>
      </c>
      <c r="AG301" s="327" t="s">
        <v>386</v>
      </c>
      <c r="AH301" s="327" t="s">
        <v>263</v>
      </c>
    </row>
    <row r="302" spans="1:68" ht="13.5" thickBot="1" x14ac:dyDescent="0.25">
      <c r="A302" s="329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7"/>
      <c r="M302" s="327"/>
      <c r="N302" s="1"/>
      <c r="O302" s="327"/>
      <c r="P302" s="327"/>
      <c r="Q302" s="327"/>
      <c r="R302" s="327"/>
      <c r="S302" s="327"/>
      <c r="T302" s="327"/>
      <c r="U302" s="327"/>
      <c r="V302" s="327"/>
      <c r="W302" s="327"/>
      <c r="X302" s="327"/>
      <c r="Y302" s="327"/>
      <c r="Z302" s="327"/>
      <c r="AA302" s="327"/>
      <c r="AB302" s="327"/>
      <c r="AC302" s="327"/>
      <c r="AD302" s="327"/>
      <c r="AE302" s="327"/>
      <c r="AF302" s="327"/>
      <c r="AG302" s="327"/>
      <c r="AH302" s="327"/>
    </row>
    <row r="303" spans="1:68" ht="18" thickTop="1" thickBot="1" x14ac:dyDescent="0.25">
      <c r="A303" s="46" t="s">
        <v>13</v>
      </c>
      <c r="B303" s="52">
        <f>IFERROR(X22*H22,"0")</f>
        <v>0</v>
      </c>
      <c r="C303" s="52">
        <f>IFERROR(X28*H28,"0")+IFERROR(X29*H29,"0")+IFERROR(X30*H30,"0")+IFERROR(X31*H31,"0")</f>
        <v>0</v>
      </c>
      <c r="D303" s="52">
        <f>IFERROR(X36*H36,"0")+IFERROR(X37*H37,"0")</f>
        <v>0</v>
      </c>
      <c r="E303" s="52">
        <f>IFERROR(X42*H42,"0")</f>
        <v>0</v>
      </c>
      <c r="F303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3" s="52">
        <f>IFERROR(X63*H63,"0")+IFERROR(X64*H64,"0")</f>
        <v>0</v>
      </c>
      <c r="H303" s="52">
        <f>IFERROR(X69*H69,"0")</f>
        <v>0</v>
      </c>
      <c r="I303" s="52">
        <f>IFERROR(X74*H74,"0")+IFERROR(X75*H75,"0")</f>
        <v>0</v>
      </c>
      <c r="J303" s="52">
        <f>IFERROR(X80*H80,"0")+IFERROR(X81*H81,"0")+IFERROR(X82*H82,"0")+IFERROR(X83*H83,"0")+IFERROR(X84*H84,"0")+IFERROR(X85*H85,"0")</f>
        <v>0</v>
      </c>
      <c r="K303" s="52">
        <f>IFERROR(X90*H90,"0")+IFERROR(X91*H91,"0")+IFERROR(X92*H92,"0")</f>
        <v>0</v>
      </c>
      <c r="L303" s="52">
        <f>IFERROR(X97*H97,"0")+IFERROR(X98*H98,"0")+IFERROR(X99*H99,"0")+IFERROR(X100*H100,"0")+IFERROR(X101*H101,"0")+IFERROR(X102*H102,"0")+IFERROR(X103*H103,"0")+IFERROR(X104*H104,"0")+IFERROR(X105*H105,"0")</f>
        <v>0</v>
      </c>
      <c r="M303" s="52">
        <f>IFERROR(X110*H110,"0")+IFERROR(X111*H111,"0")</f>
        <v>0</v>
      </c>
      <c r="N303" s="1"/>
      <c r="O303" s="52">
        <f>IFERROR(X116*H116,"0")+IFERROR(X117*H117,"0")+IFERROR(X118*H118,"0")</f>
        <v>0</v>
      </c>
      <c r="P303" s="52">
        <f>IFERROR(X123*H123,"0")+IFERROR(X124*H124,"0")+IFERROR(X125*H125,"0")</f>
        <v>0</v>
      </c>
      <c r="Q303" s="52">
        <f>IFERROR(X130*H130,"0")</f>
        <v>0</v>
      </c>
      <c r="R303" s="52">
        <f>IFERROR(X135*H135,"0")+IFERROR(X136*H136,"0")</f>
        <v>0</v>
      </c>
      <c r="S303" s="52">
        <f>IFERROR(X141*H141,"0")</f>
        <v>0</v>
      </c>
      <c r="T303" s="52">
        <f>IFERROR(X147*H147,"0")</f>
        <v>0</v>
      </c>
      <c r="U303" s="52">
        <f>IFERROR(X152*H152,"0")+IFERROR(X153*H153,"0")+IFERROR(X154*H154,"0")+IFERROR(X155*H155,"0")+IFERROR(X159*H159,"0")+IFERROR(X160*H160,"0")</f>
        <v>0</v>
      </c>
      <c r="V303" s="52">
        <f>IFERROR(X166*H166,"0")+IFERROR(X167*H167,"0")+IFERROR(X168*H168,"0")+IFERROR(X172*H172,"0")+IFERROR(X173*H173,"0")</f>
        <v>0</v>
      </c>
      <c r="W303" s="52">
        <f>IFERROR(X179*H179,"0")</f>
        <v>0</v>
      </c>
      <c r="X303" s="52">
        <f>IFERROR(X184*H184,"0")+IFERROR(X185*H185,"0")+IFERROR(X186*H186,"0")</f>
        <v>0</v>
      </c>
      <c r="Y303" s="52">
        <f>IFERROR(X191*H191,"0")+IFERROR(X192*H192,"0")+IFERROR(X193*H193,"0")+IFERROR(X194*H194,"0")+IFERROR(X195*H195,"0")+IFERROR(X196*H196,"0")</f>
        <v>0</v>
      </c>
      <c r="Z303" s="52">
        <f>IFERROR(X201*H201,"0")+IFERROR(X202*H202,"0")+IFERROR(X203*H203,"0")+IFERROR(X204*H204,"0")</f>
        <v>0</v>
      </c>
      <c r="AA303" s="52">
        <f>IFERROR(X209*H209,"0")</f>
        <v>0</v>
      </c>
      <c r="AB303" s="52">
        <f>IFERROR(X214*H214,"0")</f>
        <v>0</v>
      </c>
      <c r="AC303" s="52">
        <f>IFERROR(X219*H219,"0")+IFERROR(X220*H220,"0")</f>
        <v>0</v>
      </c>
      <c r="AD303" s="52">
        <f>IFERROR(X226*H226,"0")</f>
        <v>0</v>
      </c>
      <c r="AE303" s="52">
        <f>IFERROR(X232*H232,"0")+IFERROR(X233*H233,"0")</f>
        <v>0</v>
      </c>
      <c r="AF303" s="52">
        <f>IFERROR(X238*H238,"0")</f>
        <v>0</v>
      </c>
      <c r="AG303" s="52">
        <f>IFERROR(X244*H244,"0")</f>
        <v>0</v>
      </c>
      <c r="AH303" s="52">
        <f>IFERROR(X250*H250,"0")+IFERROR(X251*H251,"0")+IFERROR(X252*H252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</f>
        <v>0</v>
      </c>
    </row>
    <row r="304" spans="1:68" ht="13.5" thickTop="1" x14ac:dyDescent="0.2">
      <c r="C304" s="1"/>
    </row>
    <row r="305" spans="1:3" ht="19.5" customHeight="1" x14ac:dyDescent="0.2">
      <c r="A305" s="70" t="s">
        <v>62</v>
      </c>
      <c r="B305" s="70" t="s">
        <v>63</v>
      </c>
      <c r="C305" s="70" t="s">
        <v>65</v>
      </c>
    </row>
    <row r="306" spans="1:3" x14ac:dyDescent="0.2">
      <c r="A306" s="71">
        <f>SUMPRODUCT(--(BB:BB="ЗПФ"),--(W:W="кор"),H:H,Y:Y)+SUMPRODUCT(--(BB:BB="ЗПФ"),--(W:W="кг"),Y:Y)</f>
        <v>0</v>
      </c>
      <c r="B306" s="72">
        <f>SUMPRODUCT(--(BB:BB="ПГП"),--(W:W="кор"),H:H,Y:Y)+SUMPRODUCT(--(BB:BB="ПГП"),--(W:W="кг"),Y:Y)</f>
        <v>0</v>
      </c>
      <c r="C306" s="72">
        <f>SUMPRODUCT(--(BB:BB="КИЗ"),--(W:W="кор"),H:H,Y:Y)+SUMPRODUCT(--(BB:BB="КИЗ"),--(W:W="кг"),Y:Y)</f>
        <v>0</v>
      </c>
    </row>
  </sheetData>
  <sheetProtection algorithmName="SHA-512" hashValue="7hw+Xk26438s/cZ1c4Vk6Z/S9NIXqwpWuK/08ueNUHbeEZyMJP2B67BqDChX+4XwrKbq4oX2xceOLKowgLhGxg==" saltValue="fv+A6woQjbCR+5o/pXo+W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4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A144:Z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A177:Z177"/>
    <mergeCell ref="A178:Z178"/>
    <mergeCell ref="D179:E179"/>
    <mergeCell ref="P179:T179"/>
    <mergeCell ref="P180:V180"/>
    <mergeCell ref="A180:O181"/>
    <mergeCell ref="P181:V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P210:V210"/>
    <mergeCell ref="A210:O211"/>
    <mergeCell ref="P211:V211"/>
    <mergeCell ref="A212:Z212"/>
    <mergeCell ref="A213:Z213"/>
    <mergeCell ref="D214:E214"/>
    <mergeCell ref="P214:T214"/>
    <mergeCell ref="P215:V215"/>
    <mergeCell ref="A215:O216"/>
    <mergeCell ref="P216:V216"/>
    <mergeCell ref="A217:Z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A224:Z224"/>
    <mergeCell ref="A225:Z225"/>
    <mergeCell ref="D226:E226"/>
    <mergeCell ref="P226:T226"/>
    <mergeCell ref="P227:V227"/>
    <mergeCell ref="A227:O228"/>
    <mergeCell ref="P228:V228"/>
    <mergeCell ref="A229:Z229"/>
    <mergeCell ref="A230:Z230"/>
    <mergeCell ref="A231:Z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A237:Z237"/>
    <mergeCell ref="D238:E238"/>
    <mergeCell ref="P238:T238"/>
    <mergeCell ref="P239:V239"/>
    <mergeCell ref="A239:O240"/>
    <mergeCell ref="P240:V240"/>
    <mergeCell ref="A241:Z241"/>
    <mergeCell ref="A242:Z242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P253:V253"/>
    <mergeCell ref="A253:O254"/>
    <mergeCell ref="P254:V254"/>
    <mergeCell ref="A255:Z255"/>
    <mergeCell ref="D256:E256"/>
    <mergeCell ref="P256:T256"/>
    <mergeCell ref="P257:V257"/>
    <mergeCell ref="A257:O258"/>
    <mergeCell ref="P258:V258"/>
    <mergeCell ref="A259:Z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P293:V293"/>
    <mergeCell ref="A293:O298"/>
    <mergeCell ref="P294:V294"/>
    <mergeCell ref="P295:V295"/>
    <mergeCell ref="P296:V296"/>
    <mergeCell ref="P297:V297"/>
    <mergeCell ref="P298:V298"/>
    <mergeCell ref="C300:S300"/>
    <mergeCell ref="T300:U300"/>
    <mergeCell ref="W300:AC300"/>
    <mergeCell ref="AE300:AF300"/>
    <mergeCell ref="A301:A302"/>
    <mergeCell ref="B301:B302"/>
    <mergeCell ref="C301:C302"/>
    <mergeCell ref="D301:D302"/>
    <mergeCell ref="E301:E302"/>
    <mergeCell ref="F301:F302"/>
    <mergeCell ref="G301:G302"/>
    <mergeCell ref="H301:H302"/>
    <mergeCell ref="I301:I302"/>
    <mergeCell ref="J301:J302"/>
    <mergeCell ref="K301:K302"/>
    <mergeCell ref="L301:L302"/>
    <mergeCell ref="M301:M302"/>
    <mergeCell ref="O301:O302"/>
    <mergeCell ref="P301:P302"/>
    <mergeCell ref="Q301:Q302"/>
    <mergeCell ref="R301:R302"/>
    <mergeCell ref="S301:S302"/>
    <mergeCell ref="T301:T302"/>
    <mergeCell ref="U301:U302"/>
    <mergeCell ref="V301:V302"/>
    <mergeCell ref="W301:W302"/>
    <mergeCell ref="AG301:AG302"/>
    <mergeCell ref="AH301:AH302"/>
    <mergeCell ref="X301:X302"/>
    <mergeCell ref="Y301:Y302"/>
    <mergeCell ref="Z301:Z302"/>
    <mergeCell ref="AA301:AA302"/>
    <mergeCell ref="AB301:AB302"/>
    <mergeCell ref="AC301:AC302"/>
    <mergeCell ref="AD301:AD302"/>
    <mergeCell ref="AE301:AE302"/>
    <mergeCell ref="AF301:AF302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36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">
      <formula1>IF(AK30&gt;0,OR(X30=0,AND(IF(X30-AK30&gt;=0,TRUE,FALSE),X30&gt;0,IF(X30/J30=ROUND(X30/J30,0),TRUE,FALSE))),FALSE)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">
      <formula1>IF(AK37&gt;0,OR(X37=0,AND(IF(X37-AK37&gt;=0,TRUE,FALSE),X37&gt;0,IF(X37/K37=ROUND(X37/K37,0),TRUE,FALSE))),FALSE)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">
      <formula1>IF(AK42&gt;0,OR(X42=0,AND(IF(X42-AK42&gt;=0,TRUE,FALSE),X42&gt;0,IF(X42/K42=ROUND(X42/K42,0),TRUE,FALSE))),FALSE)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7">
      <formula1>IF(AK47&gt;0,OR(X47=0,AND(IF(X47-AK47&gt;=0,TRUE,FALSE),X47&gt;0,IF(X47/K47=ROUND(X47/K47,0),TRUE,FALSE))),FALSE)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8">
      <formula1>IF(AK48&gt;0,OR(X48=0,AND(IF(X48-AK48&gt;=0,TRUE,FALSE),X48&gt;0)),FALSE)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">
      <formula1>IF(AK49&gt;0,OR(X49=0,AND(IF(X49-AK49&gt;=0,TRUE,FALSE),X49&gt;0,IF(X49/J49=ROUND(X49/J49,0),TRUE,FALSE))),FALSE)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0">
      <formula1>IF(AK50&gt;0,OR(X50=0,AND(IF(X50-AK50&gt;=0,TRUE,FALSE),X50&gt;0)),FALSE)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1">
      <formula1>IF(AK51&gt;0,OR(X51=0,AND(IF(X51-AK51&gt;=0,TRUE,FALSE),X51&gt;0,IF(X51/K51=ROUND(X51/K51,0),TRUE,FALSE))),FALSE)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3">
      <formula1>IF(AK53&gt;0,OR(X53=0,AND(IF(X53-AK53&gt;=0,TRUE,FALSE),X53&gt;0,IF(X53/K53=ROUND(X53/K53,0),TRUE,FALSE))),FALSE)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4">
      <formula1>IF(AK54&gt;0,OR(X54=0,AND(IF(X54-AK54&gt;=0,TRUE,FALSE),X54&gt;0)),FALSE)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5">
      <formula1>IF(AK55&gt;0,OR(X55=0,AND(IF(X55-AK55&gt;=0,TRUE,FALSE),X55&gt;0,IF(X55/K55=ROUND(X55/K55,0),TRUE,FALSE))),FALSE)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7">
      <formula1>IF(AK57&gt;0,OR(X57=0,AND(IF(X57-AK57&gt;=0,TRUE,FALSE),X57&gt;0,IF(X57/J57=ROUND(X57/J57,0),TRUE,FALSE))),FALSE)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8">
      <formula1>IF(AK58&gt;0,OR(X58=0,AND(IF(X58-AK58&gt;=0,TRUE,FALSE),X58&gt;0)),FALSE)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">
      <formula1>IF(AK63&gt;0,OR(X63=0,AND(IF(X63-AK63&gt;=0,TRUE,FALSE),X63&gt;0,IF(X63/K63=ROUND(X63/K63,0),TRUE,FALSE))),FALSE)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4">
      <formula1>IF(AK64&gt;0,OR(X64=0,AND(IF(X64-AK64&gt;=0,TRUE,FALSE),X64&gt;0,IF(X64/J64=ROUND(X64/J64,0),TRUE,FALSE))),FALSE)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4">
      <formula1>IF(AK74&gt;0,OR(X74=0,AND(IF(X74-AK74&gt;=0,TRUE,FALSE),X74&gt;0,IF(X74/K74=ROUND(X74/K74,0),TRUE,FALSE))),FALSE)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5">
      <formula1>IF(AK75&gt;0,OR(X75=0,AND(IF(X75-AK75&gt;=0,TRUE,FALSE),X75&gt;0,IF(X75/K75=ROUND(X75/K75,0),TRUE,FALSE))),FALSE)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0">
      <formula1>IF(AK80&gt;0,OR(X80=0,AND(IF(X80-AK80&gt;=0,TRUE,FALSE),X80&gt;0,IF(X80/K80=ROUND(X80/K80,0),TRUE,FALSE))),FALSE)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1">
      <formula1>IF(AK81&gt;0,OR(X81=0,AND(IF(X81-AK81&gt;=0,TRUE,FALSE),X81&gt;0,IF(X81/K81=ROUND(X81/K81,0),TRUE,FALSE))),FALSE)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2">
      <formula1>IF(AK82&gt;0,OR(X82=0,AND(IF(X82-AK82&gt;=0,TRUE,FALSE),X82&gt;0)),FALSE)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3">
      <formula1>IF(AK83&gt;0,OR(X83=0,AND(IF(X83-AK83&gt;=0,TRUE,FALSE),X83&gt;0)),FALSE)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4">
      <formula1>IF(AK84&gt;0,OR(X84=0,AND(IF(X84-AK84&gt;=0,TRUE,FALSE),X84&gt;0)),FALSE)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5">
      <formula1>IF(AK85&gt;0,OR(X85=0,AND(IF(X85-AK85&gt;=0,TRUE,FALSE),X85&gt;0)),FALSE)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0">
      <formula1>IF(AK90&gt;0,OR(X90=0,AND(IF(X90-AK90&gt;=0,TRUE,FALSE),X90&gt;0,IF(X90/K90=ROUND(X90/K90,0),TRUE,FALSE))),FALSE)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1">
      <formula1>IF(AK91&gt;0,OR(X91=0,AND(IF(X91-AK91&gt;=0,TRUE,FALSE),X91&gt;0)),FALSE)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2">
      <formula1>IF(AK92&gt;0,OR(X92=0,AND(IF(X92-AK92&gt;=0,TRUE,FALSE),X92&gt;0)),FALSE)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7">
      <formula1>IF(AK97&gt;0,OR(X97=0,AND(IF(X97-AK97&gt;=0,TRUE,FALSE),X97&gt;0,IF(X97/J97=ROUND(X97/J97,0),TRUE,FALSE))),FALSE)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8">
      <formula1>IF(AK98&gt;0,OR(X98=0,AND(IF(X98-AK98&gt;=0,TRUE,FALSE),X98&gt;0)),FALSE)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9">
      <formula1>IF(AK99&gt;0,OR(X99=0,AND(IF(X99-AK99&gt;=0,TRUE,FALSE),X99&gt;0,IF(X99/J99=ROUND(X99/J99,0),TRUE,FALSE))),FALSE)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0">
      <formula1>IF(AK100&gt;0,OR(X100=0,AND(IF(X100-AK100&gt;=0,TRUE,FALSE),X100&gt;0)),FALSE)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">
      <formula1>IF(AK101&gt;0,OR(X101=0,AND(IF(X101-AK101&gt;=0,TRUE,FALSE),X101&gt;0,IF(X101/K101=ROUND(X101/K101,0),TRUE,FALSE))),FALSE)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2">
      <formula1>IF(AK102&gt;0,OR(X102=0,AND(IF(X102-AK102&gt;=0,TRUE,FALSE),X102&gt;0)),FALSE)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">
      <formula1>IF(AK103&gt;0,OR(X103=0,AND(IF(X103-AK103&gt;=0,TRUE,FALSE),X103&gt;0,IF(X103/J103=ROUND(X103/J103,0),TRUE,FALSE))),FALSE)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4">
      <formula1>IF(AK104&gt;0,OR(X104=0,AND(IF(X104-AK104&gt;=0,TRUE,FALSE),X104&gt;0)),FALSE)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5">
      <formula1>IF(AK105&gt;0,OR(X105=0,AND(IF(X105-AK105&gt;=0,TRUE,FALSE),X105&gt;0,IF(X105/K105=ROUND(X105/K105,0),TRUE,FALSE))),FALSE)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0">
      <formula1>IF(AK110&gt;0,OR(X110=0,AND(IF(X110-AK110&gt;=0,TRUE,FALSE),X110&gt;0)),FALSE)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1">
      <formula1>IF(AK111&gt;0,OR(X111=0,AND(IF(X111-AK111&gt;=0,TRUE,FALSE),X111&gt;0)),FALSE)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6">
      <formula1>IF(AK116&gt;0,OR(X116=0,AND(IF(X116-AK116&gt;=0,TRUE,FALSE),X116&gt;0,IF(X116/K116=ROUND(X116/K116,0),TRUE,FALSE))),FALSE)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7">
      <formula1>IF(AK117&gt;0,OR(X117=0,AND(IF(X117-AK117&gt;=0,TRUE,FALSE),X117&gt;0)),FALSE)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8">
      <formula1>IF(AK118&gt;0,OR(X118=0,AND(IF(X118-AK118&gt;=0,TRUE,FALSE),X118&gt;0,IF(X118/J118=ROUND(X118/J118,0),TRUE,FALSE))),FALSE)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3">
      <formula1>IF(AK123&gt;0,OR(X123=0,AND(IF(X123-AK123&gt;=0,TRUE,FALSE),X123&gt;0)),FALSE)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>
      <formula1>IF(AK124&gt;0,OR(X124=0,AND(IF(X124-AK124&gt;=0,TRUE,FALSE),X124&gt;0,IF(X124/K124=ROUND(X124/K124,0),TRUE,FALSE))),FALSE)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5">
      <formula1>IF(AK125&gt;0,OR(X125=0,AND(IF(X125-AK125&gt;=0,TRUE,FALSE),X125&gt;0,IF(X125/J125=ROUND(X125/J125,0),TRUE,FALSE))),FALSE)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0">
      <formula1>IF(AK130&gt;0,OR(X130=0,AND(IF(X130-AK130&gt;=0,TRUE,FALSE),X130&gt;0)),FALSE)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5">
      <formula1>IF(AK135&gt;0,OR(X135=0,AND(IF(X135-AK135&gt;=0,TRUE,FALSE),X135&gt;0)),FALSE)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6">
      <formula1>IF(AK136&gt;0,OR(X136=0,AND(IF(X136-AK136&gt;=0,TRUE,FALSE),X136&gt;0)),FALSE)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1">
      <formula1>IF(AK141&gt;0,OR(X141=0,AND(IF(X141-AK141&gt;=0,TRUE,FALSE),X141&gt;0)),FALSE)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47">
      <formula1>IF(AK147&gt;0,OR(X147=0,AND(IF(X147-AK147&gt;=0,TRUE,FALSE),X147&gt;0,IF(X147/K147=ROUND(X147/K147,0),TRUE,FALSE))),FALSE)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2">
      <formula1>IF(AK152&gt;0,OR(X152=0,AND(IF(X152-AK152&gt;=0,TRUE,FALSE),X152&gt;0)),FALSE)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3">
      <formula1>IF(AK153&gt;0,OR(X153=0,AND(IF(X153-AK153&gt;=0,TRUE,FALSE),X153&gt;0)),FALSE)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54">
      <formula1>IF(AK154&gt;0,OR(X154=0,AND(IF(X154-AK154&gt;=0,TRUE,FALSE),X154&gt;0,IF(X154/K154=ROUND(X154/K154,0),TRUE,FALSE))),FALSE)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5">
      <formula1>IF(AK155&gt;0,OR(X155=0,AND(IF(X155-AK155&gt;=0,TRUE,FALSE),X155&gt;0)),FALSE)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9">
      <formula1>IF(AK159&gt;0,OR(X159=0,AND(IF(X159-AK159&gt;=0,TRUE,FALSE),X159&gt;0)),FALSE)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0">
      <formula1>IF(AK160&gt;0,OR(X160=0,AND(IF(X160-AK160&gt;=0,TRUE,FALSE),X160&gt;0)),FALSE)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6">
      <formula1>IF(AK166&gt;0,OR(X166=0,AND(IF(X166-AK166&gt;=0,TRUE,FALSE),X166&gt;0,IF(X166/J166=ROUND(X166/J166,0),TRUE,FALSE))),FALSE)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7">
      <formula1>IF(AK167&gt;0,OR(X167=0,AND(IF(X167-AK167&gt;=0,TRUE,FALSE),X167&gt;0,IF(X167/J167=ROUND(X167/J167,0),TRUE,FALSE))),FALSE)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8">
      <formula1>IF(AK168&gt;0,OR(X168=0,AND(IF(X168-AK168&gt;=0,TRUE,FALSE),X168&gt;0,IF(X168/K168=ROUND(X168/K168,0),TRUE,FALSE))),FALSE)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2">
      <formula1>IF(AK172&gt;0,OR(X172=0,AND(IF(X172-AK172&gt;=0,TRUE,FALSE),X172&gt;0)),FALSE)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3">
      <formula1>IF(AK173&gt;0,OR(X173=0,AND(IF(X173-AK173&gt;=0,TRUE,FALSE),X173&gt;0)),FALSE)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9">
      <formula1>IF(AK179&gt;0,OR(X179=0,AND(IF(X179-AK179&gt;=0,TRUE,FALSE),X179&gt;0)),FALSE)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84">
      <formula1>IF(AK184&gt;0,OR(X184=0,AND(IF(X184-AK184&gt;=0,TRUE,FALSE),X184&gt;0,IF(X184/J184=ROUND(X184/J184,0),TRUE,FALSE))),FALSE)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5">
      <formula1>IF(AK185&gt;0,OR(X185=0,AND(IF(X185-AK185&gt;=0,TRUE,FALSE),X185&gt;0)),FALSE)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86">
      <formula1>IF(AK186&gt;0,OR(X186=0,AND(IF(X186-AK186&gt;=0,TRUE,FALSE),X186&gt;0,IF(X186/K186=ROUND(X186/K186,0),TRUE,FALSE))),FALSE)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1">
      <formula1>IF(AK191&gt;0,OR(X191=0,AND(IF(X191-AK191&gt;=0,TRUE,FALSE),X191&gt;0)),FALSE)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2">
      <formula1>IF(AK192&gt;0,OR(X192=0,AND(IF(X192-AK192&gt;=0,TRUE,FALSE),X192&gt;0,IF(X192/K192=ROUND(X192/K192,0),TRUE,FALSE))),FALSE)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3">
      <formula1>IF(AK193&gt;0,OR(X193=0,AND(IF(X193-AK193&gt;=0,TRUE,FALSE),X193&gt;0)),FALSE)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4">
      <formula1>IF(AK194&gt;0,OR(X194=0,AND(IF(X194-AK194&gt;=0,TRUE,FALSE),X194&gt;0)),FALSE)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5">
      <formula1>IF(AK195&gt;0,OR(X195=0,AND(IF(X195-AK195&gt;=0,TRUE,FALSE),X195&gt;0)),FALSE)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6">
      <formula1>IF(AK196&gt;0,OR(X196=0,AND(IF(X196-AK196&gt;=0,TRUE,FALSE),X196&gt;0,IF(X196/K196=ROUND(X196/K196,0),TRUE,FALSE))),FALSE)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1">
      <formula1>IF(AK201&gt;0,OR(X201=0,AND(IF(X201-AK201&gt;=0,TRUE,FALSE),X201&gt;0)),FALSE)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2">
      <formula1>IF(AK202&gt;0,OR(X202=0,AND(IF(X202-AK202&gt;=0,TRUE,FALSE),X202&gt;0)),FALSE)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3">
      <formula1>IF(AK203&gt;0,OR(X203=0,AND(IF(X203-AK203&gt;=0,TRUE,FALSE),X203&gt;0)),FALSE)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4">
      <formula1>IF(AK204&gt;0,OR(X204=0,AND(IF(X204-AK204&gt;=0,TRUE,FALSE),X204&gt;0,IF(X204/K204=ROUND(X204/K204,0),TRUE,FALSE))),FALSE)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9">
      <formula1>IF(AK209&gt;0,OR(X209=0,AND(IF(X209-AK209&gt;=0,TRUE,FALSE),X209&gt;0)),FALSE)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4">
      <formula1>IF(AK214&gt;0,OR(X214=0,AND(IF(X214-AK214&gt;=0,TRUE,FALSE),X214&gt;0)),FALSE)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9">
      <formula1>IF(AK219&gt;0,OR(X219=0,AND(IF(X219-AK219&gt;=0,TRUE,FALSE),X219&gt;0)),FALSE)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20">
      <formula1>IF(AK220&gt;0,OR(X220=0,AND(IF(X220-AK220&gt;=0,TRUE,FALSE),X220&gt;0,IF(X220/K220=ROUND(X220/K220,0),TRUE,FALSE))),FALSE)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6">
      <formula1>IF(AK226&gt;0,OR(X226=0,AND(IF(X226-AK226&gt;=0,TRUE,FALSE),X226&gt;0)),FALSE)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32">
      <formula1>IF(AK232&gt;0,OR(X232=0,AND(IF(X232-AK232&gt;=0,TRUE,FALSE),X232&gt;0,IF(X232/J232=ROUND(X232/J232,0),TRUE,FALSE))),FALSE)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33">
      <formula1>IF(AK233&gt;0,OR(X233=0,AND(IF(X233-AK233&gt;=0,TRUE,FALSE),X233&gt;0,IF(X233/K233=ROUND(X233/K233,0),TRUE,FALSE))),FALSE)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8">
      <formula1>IF(AK238&gt;0,OR(X238=0,AND(IF(X238-AK238&gt;=0,TRUE,FALSE),X238&gt;0)),FALSE)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4">
      <formula1>IF(AK244&gt;0,OR(X244=0,AND(IF(X244-AK244&gt;=0,TRUE,FALSE),X244&gt;0)),FALSE)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50">
      <formula1>IF(AK250&gt;0,OR(X250=0,AND(IF(X250-AK250&gt;=0,TRUE,FALSE),X250&gt;0,IF(X250/K250=ROUND(X250/K250,0),TRUE,FALSE))),FALSE)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51">
      <formula1>IF(AK251&gt;0,OR(X251=0,AND(IF(X251-AK251&gt;=0,TRUE,FALSE),X251&gt;0,IF(X251/K251=ROUND(X251/K251,0),TRUE,FALSE))),FALSE)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52">
      <formula1>IF(AK252&gt;0,OR(X252=0,AND(IF(X252-AK252&gt;=0,TRUE,FALSE),X252&gt;0,IF(X252/K252=ROUND(X252/K252,0),TRUE,FALSE))),FALSE)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56">
      <formula1>IF(AK256&gt;0,OR(X256=0,AND(IF(X256-AK256&gt;=0,TRUE,FALSE),X256&gt;0,IF(X256/K256=ROUND(X256/K256,0),TRUE,FALSE))),FALSE)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0">
      <formula1>IF(AK260&gt;0,OR(X260=0,AND(IF(X260-AK260&gt;=0,TRUE,FALSE),X260&gt;0,IF(X260/J260=ROUND(X260/J260,0),TRUE,FALSE))),FALSE)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1">
      <formula1>IF(AK261&gt;0,OR(X261=0,AND(IF(X261-AK261&gt;=0,TRUE,FALSE),X261&gt;0,IF(X261/K261=ROUND(X261/K261,0),TRUE,FALSE))),FALSE)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5">
      <formula1>IF(AK265&gt;0,OR(X265=0,AND(IF(X265-AK265&gt;=0,TRUE,FALSE),X265&gt;0,IF(X265/K265=ROUND(X265/K265,0),TRUE,FALSE))),FALSE)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6">
      <formula1>IF(AK266&gt;0,OR(X266=0,AND(IF(X266-AK266&gt;=0,TRUE,FALSE),X266&gt;0,IF(X266/K266=ROUND(X266/K266,0),TRUE,FALSE))),FALSE)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7">
      <formula1>IF(AK267&gt;0,OR(X267=0,AND(IF(X267-AK267&gt;=0,TRUE,FALSE),X267&gt;0,IF(X267/K267=ROUND(X267/K267,0),TRUE,FALSE))),FALSE)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1">
      <formula1>IF(AK271&gt;0,OR(X271=0,AND(IF(X271-AK271&gt;=0,TRUE,FALSE),X271&gt;0)),FALSE)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2">
      <formula1>IF(AK272&gt;0,OR(X272=0,AND(IF(X272-AK272&gt;=0,TRUE,FALSE),X272&gt;0,IF(X272/K272=ROUND(X272/K272,0),TRUE,FALSE))),FALSE)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3">
      <formula1>IF(AK273&gt;0,OR(X273=0,AND(IF(X273-AK273&gt;=0,TRUE,FALSE),X273&gt;0)),FALSE)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4">
      <formula1>IF(AK274&gt;0,OR(X274=0,AND(IF(X274-AK274&gt;=0,TRUE,FALSE),X274&gt;0,IF(X274/K274=ROUND(X274/K274,0),TRUE,FALSE))),FALSE)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5">
      <formula1>IF(AK275&gt;0,OR(X275=0,AND(IF(X275-AK275&gt;=0,TRUE,FALSE),X275&gt;0)),FALSE)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6">
      <formula1>IF(AK276&gt;0,OR(X276=0,AND(IF(X276-AK276&gt;=0,TRUE,FALSE),X276&gt;0,IF(X276/K276=ROUND(X276/K276,0),TRUE,FALSE))),FALSE)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7">
      <formula1>IF(AK277&gt;0,OR(X277=0,AND(IF(X277-AK277&gt;=0,TRUE,FALSE),X277&gt;0)),FALSE)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8">
      <formula1>IF(AK278&gt;0,OR(X278=0,AND(IF(X278-AK278&gt;=0,TRUE,FALSE),X278&gt;0)),FALSE)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9">
      <formula1>IF(AK279&gt;0,OR(X279=0,AND(IF(X279-AK279&gt;=0,TRUE,FALSE),X279&gt;0,IF(X279/K279=ROUND(X279/K279,0),TRUE,FALSE))),FALSE)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0">
      <formula1>IF(AK280&gt;0,OR(X280=0,AND(IF(X280-AK280&gt;=0,TRUE,FALSE),X280&gt;0,IF(X280/K280=ROUND(X280/K280,0),TRUE,FALSE))),FALSE)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1">
      <formula1>IF(AK281&gt;0,OR(X281=0,AND(IF(X281-AK281&gt;=0,TRUE,FALSE),X281&gt;0,IF(X281/K281=ROUND(X281/K281,0),TRUE,FALSE))),FALSE)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2">
      <formula1>IF(AK282&gt;0,OR(X282=0,AND(IF(X282-AK282&gt;=0,TRUE,FALSE),X282&gt;0,IF(X282/K282=ROUND(X282/K282,0),TRUE,FALSE))),FALSE)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3">
      <formula1>IF(AK283&gt;0,OR(X283=0,AND(IF(X283-AK283&gt;=0,TRUE,FALSE),X283&gt;0,IF(X283/K283=ROUND(X283/K283,0),TRUE,FALSE))),FALSE)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4">
      <formula1>IF(AK284&gt;0,OR(X284=0,AND(IF(X284-AK284&gt;=0,TRUE,FALSE),X284&gt;0,IF(X284/K284=ROUND(X284/K284,0),TRUE,FALSE))),FALSE)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5">
      <formula1>IF(AK285&gt;0,OR(X285=0,AND(IF(X285-AK285&gt;=0,TRUE,FALSE),X285&gt;0,IF(X285/K285=ROUND(X285/K285,0),TRUE,FALSE))),FALSE)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6">
      <formula1>IF(AK286&gt;0,OR(X286=0,AND(IF(X286-AK286&gt;=0,TRUE,FALSE),X286&gt;0,IF(X286/K286=ROUND(X286/K286,0),TRUE,FALSE))),FALSE)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7">
      <formula1>IF(AK287&gt;0,OR(X287=0,AND(IF(X287-AK287&gt;=0,TRUE,FALSE),X287&gt;0)),FALSE)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8">
      <formula1>IF(AK288&gt;0,OR(X288=0,AND(IF(X288-AK288&gt;=0,TRUE,FALSE),X288&gt;0)),FALSE)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9">
      <formula1>IF(AK289&gt;0,OR(X289=0,AND(IF(X289-AK289&gt;=0,TRUE,FALSE),X289&gt;0)),FALSE)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0">
      <formula1>IF(AK290&gt;0,OR(X290=0,AND(IF(X290-AK290&gt;=0,TRUE,FALSE),X290&gt;0)),FALSE)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3" t="s">
        <v>491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493</v>
      </c>
      <c r="D6" s="53" t="s">
        <v>494</v>
      </c>
      <c r="E6" s="53" t="s">
        <v>46</v>
      </c>
    </row>
    <row r="8" spans="2:8" x14ac:dyDescent="0.2">
      <c r="B8" s="53" t="s">
        <v>80</v>
      </c>
      <c r="C8" s="53" t="s">
        <v>493</v>
      </c>
      <c r="D8" s="53" t="s">
        <v>46</v>
      </c>
      <c r="E8" s="53" t="s">
        <v>46</v>
      </c>
    </row>
    <row r="10" spans="2:8" x14ac:dyDescent="0.2">
      <c r="B10" s="53" t="s">
        <v>495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496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497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505</v>
      </c>
      <c r="C20" s="53" t="s">
        <v>46</v>
      </c>
      <c r="D20" s="53" t="s">
        <v>46</v>
      </c>
      <c r="E20" s="53" t="s">
        <v>46</v>
      </c>
    </row>
  </sheetData>
  <sheetProtection algorithmName="SHA-512" hashValue="mi48kttjoyQXVO+a6CAD+gHH6Mi4QACJS4y5OR5lV6cusKaBjS2kgaf9ihBtTE0pUZnyjmKI/luXQOVuMPvQ8w==" saltValue="7nugXa8/Gso43/AYBmcUT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518</vt:i4>
      </vt:variant>
    </vt:vector>
  </HeadingPairs>
  <TitlesOfParts>
    <vt:vector size="5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2024-11-07T12:32:38Z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