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codeName="EstaPastaDeTrabalho" defaultThemeVersion="124226"/>
  <mc:AlternateContent xmlns:mc="http://schemas.openxmlformats.org/markup-compatibility/2006">
    <mc:Choice Requires="x15">
      <x15ac:absPath xmlns:x15ac="http://schemas.microsoft.com/office/spreadsheetml/2010/11/ac" url="C:\Users\lipes\Desktop\programacao\oficina\programa_planilhaFechamento\planilhas\"/>
    </mc:Choice>
  </mc:AlternateContent>
  <xr:revisionPtr revIDLastSave="0" documentId="13_ncr:1_{00ED8393-40C2-406C-8B8B-2DA980E3F491}" xr6:coauthVersionLast="47" xr6:coauthVersionMax="47" xr10:uidLastSave="{00000000-0000-0000-0000-000000000000}"/>
  <bookViews>
    <workbookView xWindow="-120" yWindow="-120" windowWidth="20730" windowHeight="11040" tabRatio="670" xr2:uid="{00000000-000D-0000-FFFF-FFFF00000000}"/>
  </bookViews>
  <sheets>
    <sheet name="Controle carros" sheetId="1" r:id="rId1"/>
    <sheet name="Resultados M.O" sheetId="2" r:id="rId2"/>
    <sheet name="Serviços Terceirizados" sheetId="3" r:id="rId3"/>
  </sheets>
  <definedNames>
    <definedName name="_xlnm.Print_Area" localSheetId="0">'Controle carros'!$B$1:$H$45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1" i="2" l="1"/>
  <c r="B19" i="2"/>
  <c r="B18" i="2"/>
  <c r="B17" i="2"/>
  <c r="B16" i="2"/>
  <c r="B15" i="2"/>
  <c r="B14" i="2"/>
  <c r="B13" i="2"/>
  <c r="B20" i="2" s="1"/>
  <c r="B22" i="2" s="1"/>
  <c r="B10" i="2"/>
  <c r="C9" i="2"/>
  <c r="D9" i="2" s="1"/>
  <c r="B9" i="2"/>
  <c r="C8" i="2"/>
  <c r="B8" i="2"/>
  <c r="C7" i="2"/>
  <c r="D7" i="2" s="1"/>
  <c r="L6" i="2"/>
  <c r="K6" i="2"/>
  <c r="J6" i="2"/>
  <c r="I6" i="2"/>
  <c r="H6" i="2"/>
  <c r="G6" i="2"/>
  <c r="C6" i="2"/>
  <c r="B6" i="2"/>
  <c r="C5" i="2"/>
  <c r="B5" i="2"/>
  <c r="C4" i="2"/>
  <c r="B4" i="2"/>
  <c r="L3" i="2"/>
  <c r="K3" i="2"/>
  <c r="J3" i="2"/>
  <c r="I3" i="2"/>
  <c r="H3" i="2"/>
  <c r="G3" i="2"/>
  <c r="C3" i="2"/>
  <c r="B3" i="2"/>
  <c r="D3" i="2" s="1"/>
  <c r="D8" i="2" l="1"/>
  <c r="D5" i="2"/>
  <c r="D6" i="2"/>
  <c r="D4" i="2"/>
  <c r="C10" i="2"/>
  <c r="D10" i="2" s="1"/>
</calcChain>
</file>

<file path=xl/sharedStrings.xml><?xml version="1.0" encoding="utf-8"?>
<sst xmlns="http://schemas.openxmlformats.org/spreadsheetml/2006/main" count="304" uniqueCount="143">
  <si>
    <t>Seguradora</t>
  </si>
  <si>
    <t>Marca</t>
  </si>
  <si>
    <t>Veículo</t>
  </si>
  <si>
    <t>Placa</t>
  </si>
  <si>
    <t xml:space="preserve">Peças Oficina </t>
  </si>
  <si>
    <t xml:space="preserve">Funilaria </t>
  </si>
  <si>
    <t xml:space="preserve">Pintura </t>
  </si>
  <si>
    <t xml:space="preserve">Mecânica </t>
  </si>
  <si>
    <t>MONT/DESM</t>
  </si>
  <si>
    <t xml:space="preserve">Serviços </t>
  </si>
  <si>
    <t xml:space="preserve">Mão de Obra Total </t>
  </si>
  <si>
    <t xml:space="preserve">Franquia </t>
  </si>
  <si>
    <t xml:space="preserve">Total Geral </t>
  </si>
  <si>
    <t>arquivo</t>
  </si>
  <si>
    <t>porto/Azul</t>
  </si>
  <si>
    <t>NOVO</t>
  </si>
  <si>
    <t>NOVO ECOSPORT</t>
  </si>
  <si>
    <t>OOS4868_531_2024_553318_0_11160918_20250425_111246.xml</t>
  </si>
  <si>
    <t>HDI</t>
  </si>
  <si>
    <t>FIAT</t>
  </si>
  <si>
    <t>Orçamento_376649.xml</t>
  </si>
  <si>
    <t>Yelum</t>
  </si>
  <si>
    <t>JEEP</t>
  </si>
  <si>
    <t>RENEGADE</t>
  </si>
  <si>
    <t>Orçamento_420429.xml</t>
  </si>
  <si>
    <t>HYUNDAI</t>
  </si>
  <si>
    <t>HB20</t>
  </si>
  <si>
    <t>Orçamento_450185.xml</t>
  </si>
  <si>
    <t>ARGO</t>
  </si>
  <si>
    <t>Orçamento_472712.xml</t>
  </si>
  <si>
    <t>TOYOTA</t>
  </si>
  <si>
    <t>ETIOS</t>
  </si>
  <si>
    <t>Orçamento_474213.xml</t>
  </si>
  <si>
    <t>VOLKSWAGEN</t>
  </si>
  <si>
    <t>T-CROSS</t>
  </si>
  <si>
    <t>Orçamento_476466.xml</t>
  </si>
  <si>
    <t>UP!</t>
  </si>
  <si>
    <t>Orçamento_477629.xml</t>
  </si>
  <si>
    <t>RENAULT</t>
  </si>
  <si>
    <t>LOGAN</t>
  </si>
  <si>
    <t>Orçamento_480818.xml</t>
  </si>
  <si>
    <t>KWID</t>
  </si>
  <si>
    <t>Orçamento_481481.xml</t>
  </si>
  <si>
    <t>CHEVROLET</t>
  </si>
  <si>
    <t>PRISMA</t>
  </si>
  <si>
    <t>Orçamento_488775.xml</t>
  </si>
  <si>
    <t>CELTA</t>
  </si>
  <si>
    <t>Orçamento_491221.xml</t>
  </si>
  <si>
    <t>FASTBACK</t>
  </si>
  <si>
    <t>Orçamento_497471.xml</t>
  </si>
  <si>
    <t>COROLLA</t>
  </si>
  <si>
    <t>Orçamento_499501.xml</t>
  </si>
  <si>
    <t>Orçamento_503996.xml</t>
  </si>
  <si>
    <t>Allianz</t>
  </si>
  <si>
    <t>CITROEN</t>
  </si>
  <si>
    <t>C4</t>
  </si>
  <si>
    <t>Orçamento_756476.xml</t>
  </si>
  <si>
    <t>Orçamento_769301.xml</t>
  </si>
  <si>
    <t>NISSAN</t>
  </si>
  <si>
    <t>KICKS</t>
  </si>
  <si>
    <t>Orçamento_770448.xml</t>
  </si>
  <si>
    <t>HONDA</t>
  </si>
  <si>
    <t>WR-V</t>
  </si>
  <si>
    <t>Orçamento_778115.xml</t>
  </si>
  <si>
    <t>Orçamento_790103.xml</t>
  </si>
  <si>
    <t>CIVIC</t>
  </si>
  <si>
    <t>Orçamento_793086.xml</t>
  </si>
  <si>
    <t>TORO</t>
  </si>
  <si>
    <t>Orçamento_796807.xml</t>
  </si>
  <si>
    <t>Orçamento_802872.xml</t>
  </si>
  <si>
    <t>Alfa</t>
  </si>
  <si>
    <t>CRETA</t>
  </si>
  <si>
    <t>Orçamento_87028.xml</t>
  </si>
  <si>
    <t>STRADA</t>
  </si>
  <si>
    <t>Orçamento_89565.xml</t>
  </si>
  <si>
    <t>NOVA</t>
  </si>
  <si>
    <t>NOVA S10</t>
  </si>
  <si>
    <t>QAE6965_531_2025_127799_0_11269129_20250425_111213.xml</t>
  </si>
  <si>
    <t>X1</t>
  </si>
  <si>
    <t>X1 SDRIVE</t>
  </si>
  <si>
    <t>QAQ0J52_531_2025_11876_0_11332076_20250425_112143.xml</t>
  </si>
  <si>
    <t>QAW9F74_531_2024_543841_0_11195790_20250425_111720.xml</t>
  </si>
  <si>
    <t>NIVUS</t>
  </si>
  <si>
    <t>NIVUS HIGHLINE</t>
  </si>
  <si>
    <t>REY5D14_531_2024_518376_0_11215616_20250425_111131.xml</t>
  </si>
  <si>
    <t>NOVO HB20</t>
  </si>
  <si>
    <t>RWG0F62_531_2025_55794_0_11202301_20250425_111657.xml</t>
  </si>
  <si>
    <t>Clientes</t>
  </si>
  <si>
    <t>Quant. Carros</t>
  </si>
  <si>
    <t>Total</t>
  </si>
  <si>
    <t>Média p/ Carro</t>
  </si>
  <si>
    <t>Marcas</t>
  </si>
  <si>
    <t>FORD</t>
  </si>
  <si>
    <t>QTD</t>
  </si>
  <si>
    <t>BMW</t>
  </si>
  <si>
    <t>Particular</t>
  </si>
  <si>
    <t>Porto/Azul</t>
  </si>
  <si>
    <t>Outras</t>
  </si>
  <si>
    <t>Receitas</t>
  </si>
  <si>
    <t>Pintura</t>
  </si>
  <si>
    <t>Funilaria</t>
  </si>
  <si>
    <t>Mont/desm</t>
  </si>
  <si>
    <t>Mecanica</t>
  </si>
  <si>
    <t>Carga de Gas</t>
  </si>
  <si>
    <t>Serviço terceiros</t>
  </si>
  <si>
    <t>Franquia</t>
  </si>
  <si>
    <t>Total M.O</t>
  </si>
  <si>
    <t>Total Peças</t>
  </si>
  <si>
    <t>Faturamento</t>
  </si>
  <si>
    <t>nome</t>
  </si>
  <si>
    <t>preco</t>
  </si>
  <si>
    <t xml:space="preserve">Atividades Assessorias (Regulação IMAGEM) </t>
  </si>
  <si>
    <t xml:space="preserve">Carro - Alinhamento e Balanceamento </t>
  </si>
  <si>
    <t xml:space="preserve">ALINHAMENTO/GEOMETRIA </t>
  </si>
  <si>
    <t xml:space="preserve">VISTORIA DIGITAL </t>
  </si>
  <si>
    <t xml:space="preserve">ESTETICA DE RODA T.E </t>
  </si>
  <si>
    <t xml:space="preserve">KIT BUCHAS E PRESILIAS </t>
  </si>
  <si>
    <t xml:space="preserve">TAXA DE ASSESSORIA </t>
  </si>
  <si>
    <t xml:space="preserve">BORRACHARIA </t>
  </si>
  <si>
    <t xml:space="preserve">ALINHAMENTO DE DIREÇÃO </t>
  </si>
  <si>
    <t xml:space="preserve">ADITIVO </t>
  </si>
  <si>
    <t xml:space="preserve">KIT BUCHAS/PRESILHAS </t>
  </si>
  <si>
    <t xml:space="preserve">CUSTO FISCAL </t>
  </si>
  <si>
    <t xml:space="preserve">ATIVIDADE ASSESSORIAS </t>
  </si>
  <si>
    <t xml:space="preserve">CARGA DE GÁS </t>
  </si>
  <si>
    <t xml:space="preserve">PINTURA RODA TRASEIRA LD </t>
  </si>
  <si>
    <t xml:space="preserve">ESTETICA DE RODA TRAS ESQ </t>
  </si>
  <si>
    <t xml:space="preserve">TAXA ACESSORIA </t>
  </si>
  <si>
    <t xml:space="preserve">CARGA DE GAS </t>
  </si>
  <si>
    <t xml:space="preserve">TAXA ASSESSORIA </t>
  </si>
  <si>
    <t xml:space="preserve">BUCHAS, PRESILHAS E REBITES </t>
  </si>
  <si>
    <t xml:space="preserve">ESTÉTICA RODA TRAS ESQ </t>
  </si>
  <si>
    <t xml:space="preserve">SCANNER DE SISTEMA </t>
  </si>
  <si>
    <t xml:space="preserve">BORRACHEIRO COM BICO </t>
  </si>
  <si>
    <t xml:space="preserve">ESTÉTICA RODA DIANT ESQ </t>
  </si>
  <si>
    <t xml:space="preserve">SERVIÇP BORRACHEIRO COM BICO </t>
  </si>
  <si>
    <t xml:space="preserve">PINTURA DE RODAS </t>
  </si>
  <si>
    <t xml:space="preserve">KIT BUCHAS </t>
  </si>
  <si>
    <t xml:space="preserve">SCANNER </t>
  </si>
  <si>
    <t xml:space="preserve">ATIVIDADE ASSESSORIA </t>
  </si>
  <si>
    <t xml:space="preserve">Carga de Gás do Ar Condicionado </t>
  </si>
  <si>
    <t xml:space="preserve">Aditivo do Radiador </t>
  </si>
  <si>
    <t xml:space="preserve">Serviço de Borracheiro com Válvula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</si>
</sst>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&quot;R$&quot;#,##0.00"/>
    <numFmt numFmtId="165" formatCode="\R\$\ #,##0.00"/>
    <numFmt numFmtId="166" formatCode="&quot;R$ &quot;#,##0.00"/>
  </numFmts>
  <fonts count="13" x14ac:knownFonts="1">
    <font>
      <sz val="10"/>
      <name val="Arial"/>
    </font>
    <font>
      <sz val="10"/>
      <name val="Comic Sans MS"/>
      <family val="4"/>
    </font>
    <font>
      <sz val="10"/>
      <name val="Arial"/>
      <family val="2"/>
    </font>
    <font>
      <sz val="11"/>
      <name val="Times New Roman"/>
      <family val="1"/>
    </font>
    <font>
      <b/>
      <sz val="11"/>
      <name val="Times New Roman"/>
      <family val="1"/>
    </font>
    <font>
      <b/>
      <sz val="10"/>
      <name val="Arial"/>
      <family val="2"/>
    </font>
    <font>
      <sz val="10"/>
      <color theme="0"/>
      <name val="Comic Sans MS"/>
      <family val="4"/>
    </font>
    <font>
      <sz val="10"/>
      <name val="Arial"/>
      <family val="2"/>
    </font>
    <font>
      <sz val="10"/>
      <color theme="0"/>
      <name val="Arial"/>
      <family val="2"/>
    </font>
    <font>
      <sz val="10"/>
      <color theme="1"/>
      <name val="Comic Sans MS"/>
      <family val="4"/>
    </font>
    <font>
      <sz val="10"/>
      <color theme="1"/>
      <name val="Arial"/>
      <family val="2"/>
    </font>
    <font>
      <b/>
      <sz val="10"/>
      <name val="Comic Sans MS"/>
      <family val="4"/>
    </font>
    <font>
      <b/>
      <sz val="10"/>
      <name val="Arial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 tint="-0.249977111117893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7" fillId="0" borderId="0"/>
    <xf numFmtId="44" fontId="7" fillId="0" borderId="0"/>
  </cellStyleXfs>
  <cellXfs count="89">
    <xf numFmtId="0" fontId="0" fillId="0" borderId="0" xfId="0"/>
    <xf numFmtId="0" fontId="1" fillId="0" borderId="3" xfId="0" applyFont="1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40" fontId="4" fillId="0" borderId="3" xfId="0" applyNumberFormat="1" applyFont="1" applyBorder="1" applyAlignment="1">
      <alignment horizontal="center" vertical="center"/>
    </xf>
    <xf numFmtId="40" fontId="4" fillId="0" borderId="6" xfId="0" applyNumberFormat="1" applyFont="1" applyBorder="1" applyAlignment="1">
      <alignment horizontal="center" vertical="center"/>
    </xf>
    <xf numFmtId="40" fontId="5" fillId="0" borderId="7" xfId="0" applyNumberFormat="1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40" fontId="4" fillId="0" borderId="4" xfId="0" applyNumberFormat="1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44" fontId="0" fillId="0" borderId="10" xfId="2" applyFont="1" applyBorder="1" applyAlignment="1">
      <alignment horizontal="right"/>
    </xf>
    <xf numFmtId="44" fontId="0" fillId="0" borderId="6" xfId="2" applyFont="1" applyBorder="1" applyAlignment="1">
      <alignment horizontal="right"/>
    </xf>
    <xf numFmtId="44" fontId="0" fillId="0" borderId="11" xfId="2" applyFont="1" applyBorder="1" applyAlignment="1">
      <alignment horizontal="right"/>
    </xf>
    <xf numFmtId="44" fontId="5" fillId="0" borderId="3" xfId="2" applyFont="1" applyBorder="1" applyAlignment="1">
      <alignment horizontal="right"/>
    </xf>
    <xf numFmtId="44" fontId="5" fillId="0" borderId="11" xfId="2" applyFont="1" applyBorder="1" applyAlignment="1">
      <alignment horizontal="right"/>
    </xf>
    <xf numFmtId="0" fontId="2" fillId="0" borderId="3" xfId="0" applyFont="1" applyBorder="1"/>
    <xf numFmtId="0" fontId="2" fillId="0" borderId="3" xfId="0" applyFont="1" applyBorder="1" applyAlignment="1">
      <alignment horizontal="center"/>
    </xf>
    <xf numFmtId="0" fontId="2" fillId="3" borderId="3" xfId="0" applyFont="1" applyFill="1" applyBorder="1"/>
    <xf numFmtId="4" fontId="2" fillId="0" borderId="3" xfId="0" applyNumberFormat="1" applyFont="1" applyBorder="1"/>
    <xf numFmtId="0" fontId="1" fillId="0" borderId="3" xfId="0" applyFont="1" applyBorder="1"/>
    <xf numFmtId="0" fontId="0" fillId="3" borderId="3" xfId="0" applyFill="1" applyBorder="1"/>
    <xf numFmtId="164" fontId="1" fillId="2" borderId="2" xfId="0" applyNumberFormat="1" applyFont="1" applyFill="1" applyBorder="1" applyAlignment="1">
      <alignment horizontal="center"/>
    </xf>
    <xf numFmtId="164" fontId="1" fillId="0" borderId="2" xfId="0" applyNumberFormat="1" applyFont="1" applyBorder="1" applyAlignment="1">
      <alignment horizontal="center"/>
    </xf>
    <xf numFmtId="0" fontId="2" fillId="0" borderId="2" xfId="0" applyFont="1" applyBorder="1"/>
    <xf numFmtId="0" fontId="2" fillId="3" borderId="0" xfId="0" applyFont="1" applyFill="1"/>
    <xf numFmtId="164" fontId="1" fillId="3" borderId="3" xfId="0" applyNumberFormat="1" applyFont="1" applyFill="1" applyBorder="1" applyAlignment="1">
      <alignment horizontal="center"/>
    </xf>
    <xf numFmtId="44" fontId="1" fillId="3" borderId="3" xfId="0" applyNumberFormat="1" applyFont="1" applyFill="1" applyBorder="1"/>
    <xf numFmtId="44" fontId="9" fillId="3" borderId="3" xfId="0" applyNumberFormat="1" applyFont="1" applyFill="1" applyBorder="1"/>
    <xf numFmtId="164" fontId="6" fillId="3" borderId="3" xfId="0" applyNumberFormat="1" applyFont="1" applyFill="1" applyBorder="1" applyAlignment="1">
      <alignment horizontal="center"/>
    </xf>
    <xf numFmtId="44" fontId="6" fillId="3" borderId="3" xfId="0" applyNumberFormat="1" applyFont="1" applyFill="1" applyBorder="1"/>
    <xf numFmtId="0" fontId="2" fillId="4" borderId="3" xfId="0" applyFont="1" applyFill="1" applyBorder="1"/>
    <xf numFmtId="0" fontId="0" fillId="4" borderId="0" xfId="0" applyFill="1"/>
    <xf numFmtId="0" fontId="2" fillId="4" borderId="0" xfId="0" applyFont="1" applyFill="1"/>
    <xf numFmtId="0" fontId="8" fillId="4" borderId="3" xfId="0" applyFont="1" applyFill="1" applyBorder="1"/>
    <xf numFmtId="0" fontId="8" fillId="4" borderId="0" xfId="0" applyFont="1" applyFill="1"/>
    <xf numFmtId="165" fontId="2" fillId="0" borderId="3" xfId="0" applyNumberFormat="1" applyFont="1" applyBorder="1"/>
    <xf numFmtId="0" fontId="2" fillId="5" borderId="3" xfId="0" applyFont="1" applyFill="1" applyBorder="1" applyAlignment="1">
      <alignment horizontal="center"/>
    </xf>
    <xf numFmtId="0" fontId="2" fillId="5" borderId="3" xfId="0" applyFont="1" applyFill="1" applyBorder="1"/>
    <xf numFmtId="0" fontId="1" fillId="5" borderId="3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 vertical="center"/>
    </xf>
    <xf numFmtId="165" fontId="6" fillId="6" borderId="3" xfId="0" applyNumberFormat="1" applyFont="1" applyFill="1" applyBorder="1" applyAlignment="1">
      <alignment horizontal="center"/>
    </xf>
    <xf numFmtId="0" fontId="8" fillId="6" borderId="3" xfId="0" applyFont="1" applyFill="1" applyBorder="1"/>
    <xf numFmtId="0" fontId="6" fillId="6" borderId="3" xfId="0" applyFont="1" applyFill="1" applyBorder="1" applyAlignment="1">
      <alignment horizontal="center" vertical="center"/>
    </xf>
    <xf numFmtId="165" fontId="1" fillId="8" borderId="3" xfId="0" applyNumberFormat="1" applyFont="1" applyFill="1" applyBorder="1" applyAlignment="1">
      <alignment horizontal="center"/>
    </xf>
    <xf numFmtId="0" fontId="2" fillId="8" borderId="3" xfId="0" applyFont="1" applyFill="1" applyBorder="1"/>
    <xf numFmtId="164" fontId="1" fillId="8" borderId="3" xfId="0" applyNumberFormat="1" applyFont="1" applyFill="1" applyBorder="1" applyAlignment="1">
      <alignment horizontal="center"/>
    </xf>
    <xf numFmtId="165" fontId="6" fillId="9" borderId="3" xfId="0" applyNumberFormat="1" applyFont="1" applyFill="1" applyBorder="1" applyAlignment="1">
      <alignment horizontal="center"/>
    </xf>
    <xf numFmtId="165" fontId="6" fillId="9" borderId="3" xfId="1" applyNumberFormat="1" applyFont="1" applyFill="1" applyBorder="1" applyAlignment="1">
      <alignment horizontal="center"/>
    </xf>
    <xf numFmtId="0" fontId="8" fillId="9" borderId="3" xfId="0" applyFont="1" applyFill="1" applyBorder="1"/>
    <xf numFmtId="0" fontId="8" fillId="9" borderId="3" xfId="0" applyFont="1" applyFill="1" applyBorder="1" applyAlignment="1">
      <alignment horizontal="center"/>
    </xf>
    <xf numFmtId="0" fontId="6" fillId="9" borderId="3" xfId="0" applyFont="1" applyFill="1" applyBorder="1" applyAlignment="1">
      <alignment horizontal="center" vertical="center"/>
    </xf>
    <xf numFmtId="166" fontId="6" fillId="9" borderId="3" xfId="0" applyNumberFormat="1" applyFont="1" applyFill="1" applyBorder="1" applyAlignment="1">
      <alignment horizontal="center"/>
    </xf>
    <xf numFmtId="164" fontId="6" fillId="9" borderId="3" xfId="0" applyNumberFormat="1" applyFont="1" applyFill="1" applyBorder="1" applyAlignment="1">
      <alignment horizontal="center"/>
    </xf>
    <xf numFmtId="165" fontId="9" fillId="7" borderId="3" xfId="0" applyNumberFormat="1" applyFont="1" applyFill="1" applyBorder="1" applyAlignment="1">
      <alignment horizontal="center"/>
    </xf>
    <xf numFmtId="0" fontId="10" fillId="7" borderId="3" xfId="0" applyFont="1" applyFill="1" applyBorder="1"/>
    <xf numFmtId="164" fontId="9" fillId="7" borderId="3" xfId="0" applyNumberFormat="1" applyFont="1" applyFill="1" applyBorder="1" applyAlignment="1">
      <alignment horizontal="center"/>
    </xf>
    <xf numFmtId="0" fontId="10" fillId="0" borderId="3" xfId="0" applyFont="1" applyBorder="1"/>
    <xf numFmtId="0" fontId="2" fillId="0" borderId="7" xfId="0" applyFont="1" applyBorder="1" applyAlignment="1">
      <alignment horizontal="center" vertical="center"/>
    </xf>
    <xf numFmtId="0" fontId="5" fillId="0" borderId="3" xfId="0" applyFont="1" applyBorder="1"/>
    <xf numFmtId="166" fontId="11" fillId="0" borderId="3" xfId="0" applyNumberFormat="1" applyFont="1" applyBorder="1"/>
    <xf numFmtId="0" fontId="11" fillId="3" borderId="3" xfId="0" applyFont="1" applyFill="1" applyBorder="1" applyAlignment="1">
      <alignment horizontal="left"/>
    </xf>
    <xf numFmtId="0" fontId="11" fillId="0" borderId="3" xfId="0" applyFont="1" applyBorder="1" applyAlignment="1">
      <alignment horizontal="left"/>
    </xf>
    <xf numFmtId="0" fontId="4" fillId="0" borderId="9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0" fontId="4" fillId="7" borderId="6" xfId="0" applyNumberFormat="1" applyFont="1" applyFill="1" applyBorder="1" applyAlignment="1">
      <alignment horizontal="center" vertical="center"/>
    </xf>
    <xf numFmtId="0" fontId="2" fillId="5" borderId="13" xfId="0" applyFont="1" applyFill="1" applyBorder="1" applyAlignment="1">
      <alignment horizontal="center"/>
    </xf>
    <xf numFmtId="0" fontId="2" fillId="5" borderId="13" xfId="0" applyFont="1" applyFill="1" applyBorder="1"/>
    <xf numFmtId="0" fontId="8" fillId="4" borderId="17" xfId="0" applyFont="1" applyFill="1" applyBorder="1" applyAlignment="1">
      <alignment horizontal="center"/>
    </xf>
    <xf numFmtId="0" fontId="6" fillId="4" borderId="4" xfId="0" applyFont="1" applyFill="1" applyBorder="1" applyAlignment="1">
      <alignment horizontal="center"/>
    </xf>
    <xf numFmtId="165" fontId="6" fillId="4" borderId="4" xfId="0" applyNumberFormat="1" applyFont="1" applyFill="1" applyBorder="1" applyAlignment="1">
      <alignment horizontal="center"/>
    </xf>
    <xf numFmtId="165" fontId="9" fillId="4" borderId="4" xfId="0" applyNumberFormat="1" applyFont="1" applyFill="1" applyBorder="1" applyAlignment="1">
      <alignment horizontal="center"/>
    </xf>
    <xf numFmtId="164" fontId="6" fillId="4" borderId="18" xfId="0" applyNumberFormat="1" applyFont="1" applyFill="1" applyBorder="1" applyAlignment="1">
      <alignment horizontal="center"/>
    </xf>
    <xf numFmtId="0" fontId="1" fillId="0" borderId="20" xfId="0" applyFont="1" applyBorder="1"/>
    <xf numFmtId="0" fontId="1" fillId="0" borderId="19" xfId="0" applyFont="1" applyBorder="1"/>
    <xf numFmtId="0" fontId="12" fillId="5" borderId="14" xfId="0" applyFont="1" applyFill="1" applyBorder="1" applyAlignment="1">
      <alignment horizontal="center"/>
    </xf>
    <xf numFmtId="0" fontId="12" fillId="5" borderId="15" xfId="0" applyFont="1" applyFill="1" applyBorder="1" applyAlignment="1">
      <alignment horizontal="center"/>
    </xf>
    <xf numFmtId="0" fontId="12" fillId="6" borderId="15" xfId="0" applyFont="1" applyFill="1" applyBorder="1" applyAlignment="1">
      <alignment horizontal="center"/>
    </xf>
    <xf numFmtId="0" fontId="12" fillId="9" borderId="15" xfId="0" applyFont="1" applyFill="1" applyBorder="1" applyAlignment="1">
      <alignment horizontal="center"/>
    </xf>
    <xf numFmtId="0" fontId="12" fillId="8" borderId="15" xfId="0" applyFont="1" applyFill="1" applyBorder="1" applyAlignment="1">
      <alignment horizontal="center"/>
    </xf>
    <xf numFmtId="0" fontId="12" fillId="7" borderId="15" xfId="0" applyFont="1" applyFill="1" applyBorder="1" applyAlignment="1">
      <alignment horizontal="center"/>
    </xf>
    <xf numFmtId="0" fontId="12" fillId="0" borderId="16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12" fillId="3" borderId="0" xfId="0" applyFont="1" applyFill="1" applyAlignment="1">
      <alignment horizontal="center"/>
    </xf>
  </cellXfs>
  <cellStyles count="3">
    <cellStyle name="Moeda" xfId="2" builtinId="4"/>
    <cellStyle name="Normal" xfId="0" builtinId="0"/>
    <cellStyle name="Vírgula" xfId="1" builtinId="3"/>
  </cellStyles>
  <dxfs count="4">
    <dxf>
      <font>
        <strike val="0"/>
        <condense val="0"/>
        <extend val="0"/>
        <outline val="0"/>
        <shadow val="0"/>
        <vertAlign val="baseline"/>
        <sz val="10"/>
        <color auto="1"/>
        <name val="Arial"/>
        <family val="2"/>
      </font>
      <fill>
        <patternFill patternType="solid">
          <fgColor indexed="64"/>
          <bgColor theme="3" tint="0.59999389629810485"/>
        </patternFill>
      </fill>
      <alignment horizontal="center" vertical="bottom"/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</dxfs>
  <tableStyles count="2" defaultTableStyle="TableStyleMedium9" defaultPivotStyle="PivotStyleLight16">
    <tableStyle name="Estilo de Tabela 1" pivot="0" count="0" xr9:uid="{00000000-0011-0000-FFFF-FFFF00000000}"/>
    <tableStyle name="Estilo de Tabela 2" pivot="0" count="0" xr9:uid="{00000000-0011-0000-FFFF-FFFF01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1" displayName="Tabela1" ref="A1:N41" totalsRowShown="0" headerRowBorderDxfId="3" tableBorderDxfId="2" totalsRowBorderDxfId="1">
  <autoFilter ref="A1:N41" xr:uid="{00000000-0009-0000-0100-000001000000}"/>
  <tableColumns count="14">
    <tableColumn id="1" xr3:uid="{00000000-0010-0000-0000-000001000000}" name="Seguradora" dataDxfId="0"/>
    <tableColumn id="2" xr3:uid="{00000000-0010-0000-0000-000002000000}" name="Marca"/>
    <tableColumn id="3" xr3:uid="{00000000-0010-0000-0000-000003000000}" name="Veículo"/>
    <tableColumn id="4" xr3:uid="{00000000-0010-0000-0000-000004000000}" name="Placa"/>
    <tableColumn id="5" xr3:uid="{00000000-0010-0000-0000-000005000000}" name="Peças Oficina "/>
    <tableColumn id="6" xr3:uid="{00000000-0010-0000-0000-000006000000}" name="Funilaria "/>
    <tableColumn id="7" xr3:uid="{00000000-0010-0000-0000-000007000000}" name="Pintura "/>
    <tableColumn id="8" xr3:uid="{00000000-0010-0000-0000-000008000000}" name="Mecânica "/>
    <tableColumn id="9" xr3:uid="{00000000-0010-0000-0000-000009000000}" name="MONT/DESM"/>
    <tableColumn id="10" xr3:uid="{00000000-0010-0000-0000-00000A000000}" name="Serviços "/>
    <tableColumn id="11" xr3:uid="{00000000-0010-0000-0000-00000B000000}" name="Mão de Obra Total "/>
    <tableColumn id="12" xr3:uid="{00000000-0010-0000-0000-00000C000000}" name="Franquia "/>
    <tableColumn id="13" xr3:uid="{00000000-0010-0000-0000-00000D000000}" name="Total Geral "/>
    <tableColumn id="14" xr3:uid="{00000000-0010-0000-0000-00000E000000}" name="arquivo"/>
  </tableColumns>
  <tableStyleInfo name="Estilo de Tabela 1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2"/>
  <dimension ref="A1:AD1048576"/>
  <sheetViews>
    <sheetView showGridLines="0" tabSelected="1" topLeftCell="A19" zoomScale="85" zoomScaleNormal="85" workbookViewId="0">
      <selection activeCell="L32" sqref="L24:L32"/>
    </sheetView>
  </sheetViews>
  <sheetFormatPr defaultColWidth="0" defaultRowHeight="12.75" zeroHeight="1" x14ac:dyDescent="0.2"/>
  <cols>
    <col min="1" max="1" width="12" style="23" customWidth="1"/>
    <col min="2" max="2" width="12" style="22" customWidth="1"/>
    <col min="3" max="3" width="16" style="21" customWidth="1"/>
    <col min="4" max="4" width="10" style="21" customWidth="1"/>
    <col min="5" max="5" width="16" style="21" customWidth="1"/>
    <col min="6" max="6" width="12" style="21" customWidth="1"/>
    <col min="7" max="7" width="17.85546875" style="21" customWidth="1"/>
    <col min="8" max="8" width="11" style="22" customWidth="1"/>
    <col min="9" max="9" width="20" style="21" customWidth="1"/>
    <col min="10" max="10" width="11" style="21" customWidth="1"/>
    <col min="11" max="11" width="20" style="21" customWidth="1"/>
    <col min="12" max="12" width="11" style="21" customWidth="1"/>
    <col min="13" max="13" width="14" style="62" customWidth="1"/>
    <col min="14" max="14" width="56" style="29" bestFit="1" customWidth="1"/>
    <col min="15" max="15" width="2" style="23" hidden="1" customWidth="1"/>
    <col min="16" max="23" width="2" customWidth="1"/>
    <col min="24" max="24" width="2" style="30" hidden="1" customWidth="1"/>
    <col min="25" max="30" width="2" customWidth="1"/>
    <col min="31" max="32" width="9.140625" style="23" hidden="1" customWidth="1"/>
    <col min="33" max="16384" width="9.140625" style="23" hidden="1"/>
  </cols>
  <sheetData>
    <row r="1" spans="1:30" s="26" customFormat="1" ht="15" customHeight="1" x14ac:dyDescent="0.2">
      <c r="A1" s="80" t="s">
        <v>0</v>
      </c>
      <c r="B1" s="81" t="s">
        <v>1</v>
      </c>
      <c r="C1" s="81" t="s">
        <v>2</v>
      </c>
      <c r="D1" s="81" t="s">
        <v>3</v>
      </c>
      <c r="E1" s="82" t="s">
        <v>4</v>
      </c>
      <c r="F1" s="83" t="s">
        <v>5</v>
      </c>
      <c r="G1" s="83" t="s">
        <v>6</v>
      </c>
      <c r="H1" s="83" t="s">
        <v>7</v>
      </c>
      <c r="I1" s="83" t="s">
        <v>8</v>
      </c>
      <c r="J1" s="83" t="s">
        <v>9</v>
      </c>
      <c r="K1" s="83" t="s">
        <v>10</v>
      </c>
      <c r="L1" s="84" t="s">
        <v>11</v>
      </c>
      <c r="M1" s="85" t="s">
        <v>12</v>
      </c>
      <c r="N1" s="86" t="s">
        <v>13</v>
      </c>
      <c r="O1" s="87"/>
      <c r="P1" s="87"/>
      <c r="Q1" s="87"/>
      <c r="R1" s="87"/>
      <c r="S1" s="87"/>
      <c r="T1" s="87"/>
      <c r="U1" s="87"/>
      <c r="V1" s="87"/>
      <c r="W1" s="87"/>
      <c r="X1" s="88"/>
      <c r="Y1" s="88"/>
      <c r="Z1" s="88"/>
      <c r="AA1" s="88"/>
      <c r="AB1" s="88"/>
      <c r="AC1" s="88"/>
      <c r="AD1" s="88"/>
    </row>
    <row r="2" spans="1:30" ht="23.25" customHeight="1" x14ac:dyDescent="0.3">
      <c r="A2" s="71" t="s">
        <v>14</v>
      </c>
      <c r="B2" s="44" t="s">
        <v>15</v>
      </c>
      <c r="C2" s="44" t="s">
        <v>16</v>
      </c>
      <c r="D2" s="44"/>
      <c r="E2" s="46">
        <v>2052.06</v>
      </c>
      <c r="F2" s="52">
        <v>319</v>
      </c>
      <c r="G2" s="52">
        <v>469</v>
      </c>
      <c r="H2" s="52">
        <v>0</v>
      </c>
      <c r="I2" s="52">
        <v>180</v>
      </c>
      <c r="J2" s="52">
        <v>170</v>
      </c>
      <c r="K2" s="52">
        <v>170</v>
      </c>
      <c r="L2" s="49">
        <v>2510</v>
      </c>
      <c r="M2" s="59">
        <v>680.06</v>
      </c>
      <c r="N2" s="27"/>
      <c r="O2" s="31"/>
      <c r="P2" s="31"/>
      <c r="Q2" s="32"/>
      <c r="R2" s="32"/>
      <c r="S2" s="33"/>
    </row>
    <row r="3" spans="1:30" ht="15" customHeight="1" x14ac:dyDescent="0.3">
      <c r="A3" s="71"/>
      <c r="B3" s="44"/>
      <c r="C3" s="44"/>
      <c r="D3" s="44"/>
      <c r="E3" s="46"/>
      <c r="F3" s="52"/>
      <c r="G3" s="52"/>
      <c r="H3" s="52"/>
      <c r="I3" s="52"/>
      <c r="J3" s="52"/>
      <c r="K3" s="52"/>
      <c r="L3" s="49"/>
      <c r="M3" s="59"/>
      <c r="N3" s="28"/>
      <c r="O3" s="31"/>
      <c r="P3" s="31"/>
      <c r="Q3" s="32"/>
      <c r="R3" s="32"/>
      <c r="S3" s="33"/>
    </row>
    <row r="4" spans="1:30" ht="15" customHeight="1" x14ac:dyDescent="0.3">
      <c r="A4" s="71" t="s">
        <v>21</v>
      </c>
      <c r="B4" s="44" t="s">
        <v>22</v>
      </c>
      <c r="C4" s="44" t="s">
        <v>23</v>
      </c>
      <c r="D4" s="44"/>
      <c r="E4" s="46">
        <v>4903.37</v>
      </c>
      <c r="F4" s="52">
        <v>1718</v>
      </c>
      <c r="G4" s="52">
        <v>1354.5</v>
      </c>
      <c r="H4" s="52">
        <v>0</v>
      </c>
      <c r="I4" s="52">
        <v>472.35</v>
      </c>
      <c r="J4" s="52">
        <v>350</v>
      </c>
      <c r="K4" s="52">
        <v>3894.85</v>
      </c>
      <c r="L4" s="49">
        <v>6231</v>
      </c>
      <c r="M4" s="59">
        <v>2567.2199999999998</v>
      </c>
      <c r="N4" s="27" t="s">
        <v>24</v>
      </c>
      <c r="O4" s="31"/>
      <c r="P4" s="31"/>
      <c r="Q4" s="32"/>
      <c r="R4" s="32"/>
      <c r="S4" s="33"/>
    </row>
    <row r="5" spans="1:30" ht="15" customHeight="1" x14ac:dyDescent="0.3">
      <c r="A5" s="71" t="s">
        <v>21</v>
      </c>
      <c r="B5" s="44" t="s">
        <v>25</v>
      </c>
      <c r="C5" s="44" t="s">
        <v>26</v>
      </c>
      <c r="D5" s="44"/>
      <c r="E5" s="46">
        <v>997.87</v>
      </c>
      <c r="F5" s="52">
        <v>1020</v>
      </c>
      <c r="G5" s="52">
        <v>1701</v>
      </c>
      <c r="H5" s="52">
        <v>0</v>
      </c>
      <c r="I5" s="53">
        <v>376</v>
      </c>
      <c r="J5" s="52">
        <v>180</v>
      </c>
      <c r="K5" s="52">
        <v>3277</v>
      </c>
      <c r="L5" s="49">
        <v>1401.3</v>
      </c>
      <c r="M5" s="59">
        <v>2873.57</v>
      </c>
      <c r="N5" s="28" t="s">
        <v>27</v>
      </c>
      <c r="O5" s="31"/>
      <c r="P5" s="31"/>
      <c r="Q5" s="32"/>
      <c r="R5" s="32"/>
      <c r="S5" s="33"/>
    </row>
    <row r="6" spans="1:30" ht="15" customHeight="1" x14ac:dyDescent="0.3">
      <c r="A6" s="71" t="s">
        <v>21</v>
      </c>
      <c r="B6" s="44" t="s">
        <v>19</v>
      </c>
      <c r="C6" s="44" t="s">
        <v>28</v>
      </c>
      <c r="D6" s="44"/>
      <c r="E6" s="46">
        <v>1119.6600000000001</v>
      </c>
      <c r="F6" s="52">
        <v>827</v>
      </c>
      <c r="G6" s="52">
        <v>1071</v>
      </c>
      <c r="H6" s="52">
        <v>47</v>
      </c>
      <c r="I6" s="52">
        <v>258.5</v>
      </c>
      <c r="J6" s="52">
        <v>100</v>
      </c>
      <c r="K6" s="52">
        <v>2303.5</v>
      </c>
      <c r="L6" s="49">
        <v>2935.8</v>
      </c>
      <c r="M6" s="59">
        <v>487.36</v>
      </c>
      <c r="N6" s="27" t="s">
        <v>29</v>
      </c>
      <c r="O6" s="31"/>
      <c r="P6" s="31"/>
      <c r="Q6" s="32"/>
      <c r="R6" s="32"/>
      <c r="S6" s="33"/>
    </row>
    <row r="7" spans="1:30" ht="15" customHeight="1" x14ac:dyDescent="0.3">
      <c r="A7" s="71" t="s">
        <v>21</v>
      </c>
      <c r="B7" s="44" t="s">
        <v>30</v>
      </c>
      <c r="C7" s="44" t="s">
        <v>31</v>
      </c>
      <c r="D7" s="44"/>
      <c r="E7" s="46">
        <v>362.25</v>
      </c>
      <c r="F7" s="52">
        <v>815.5</v>
      </c>
      <c r="G7" s="52">
        <v>1323</v>
      </c>
      <c r="H7" s="52">
        <v>0</v>
      </c>
      <c r="I7" s="52">
        <v>423</v>
      </c>
      <c r="J7" s="52">
        <v>110</v>
      </c>
      <c r="K7" s="52">
        <v>2671.5</v>
      </c>
      <c r="L7" s="49">
        <v>2723.4</v>
      </c>
      <c r="M7" s="59">
        <v>310.35000000000002</v>
      </c>
      <c r="N7" s="28" t="s">
        <v>32</v>
      </c>
      <c r="O7" s="31"/>
      <c r="P7" s="31"/>
      <c r="Q7" s="32"/>
      <c r="R7" s="32"/>
      <c r="S7" s="33"/>
    </row>
    <row r="8" spans="1:30" ht="15" customHeight="1" x14ac:dyDescent="0.3">
      <c r="A8" s="71" t="s">
        <v>21</v>
      </c>
      <c r="B8" s="44" t="s">
        <v>33</v>
      </c>
      <c r="C8" s="44" t="s">
        <v>34</v>
      </c>
      <c r="D8" s="44"/>
      <c r="E8" s="46">
        <v>722.21</v>
      </c>
      <c r="F8" s="52">
        <v>179.5</v>
      </c>
      <c r="G8" s="52">
        <v>252</v>
      </c>
      <c r="H8" s="52">
        <v>0</v>
      </c>
      <c r="I8" s="52">
        <v>188</v>
      </c>
      <c r="J8" s="52">
        <v>95</v>
      </c>
      <c r="K8" s="52">
        <v>714.5</v>
      </c>
      <c r="L8" s="49">
        <v>0</v>
      </c>
      <c r="M8" s="59">
        <v>1436.71</v>
      </c>
      <c r="N8" s="27" t="s">
        <v>35</v>
      </c>
      <c r="O8" s="31"/>
      <c r="P8" s="31"/>
      <c r="Q8" s="32"/>
      <c r="R8" s="32"/>
      <c r="S8" s="33"/>
    </row>
    <row r="9" spans="1:30" ht="15" customHeight="1" x14ac:dyDescent="0.3">
      <c r="A9" s="71" t="s">
        <v>21</v>
      </c>
      <c r="B9" s="44" t="s">
        <v>33</v>
      </c>
      <c r="C9" s="44" t="s">
        <v>36</v>
      </c>
      <c r="D9" s="44"/>
      <c r="E9" s="46">
        <v>1812.59</v>
      </c>
      <c r="F9" s="52">
        <v>208</v>
      </c>
      <c r="G9" s="52">
        <v>441</v>
      </c>
      <c r="H9" s="52">
        <v>0</v>
      </c>
      <c r="I9" s="52">
        <v>150.4</v>
      </c>
      <c r="J9" s="52">
        <v>95</v>
      </c>
      <c r="K9" s="52">
        <v>894.4</v>
      </c>
      <c r="L9" s="49">
        <v>2427.3000000000002</v>
      </c>
      <c r="M9" s="59">
        <v>279.69</v>
      </c>
      <c r="N9" s="28" t="s">
        <v>37</v>
      </c>
      <c r="O9" s="31"/>
      <c r="P9" s="31"/>
      <c r="Q9" s="32"/>
      <c r="R9" s="32"/>
      <c r="S9" s="33"/>
    </row>
    <row r="10" spans="1:30" ht="15" customHeight="1" x14ac:dyDescent="0.3">
      <c r="A10" s="71" t="s">
        <v>21</v>
      </c>
      <c r="B10" s="44" t="s">
        <v>38</v>
      </c>
      <c r="C10" s="44" t="s">
        <v>39</v>
      </c>
      <c r="D10" s="44"/>
      <c r="E10" s="46">
        <v>1393.5</v>
      </c>
      <c r="F10" s="52">
        <v>1478</v>
      </c>
      <c r="G10" s="52">
        <v>1827</v>
      </c>
      <c r="H10" s="52">
        <v>0</v>
      </c>
      <c r="I10" s="52">
        <v>376</v>
      </c>
      <c r="J10" s="52">
        <v>418.5</v>
      </c>
      <c r="K10" s="52">
        <v>4099.5</v>
      </c>
      <c r="L10" s="49">
        <v>0</v>
      </c>
      <c r="M10" s="59">
        <v>5493</v>
      </c>
      <c r="N10" s="27" t="s">
        <v>40</v>
      </c>
      <c r="O10" s="31"/>
      <c r="P10" s="31"/>
      <c r="Q10" s="32"/>
      <c r="R10" s="32"/>
      <c r="S10" s="33"/>
    </row>
    <row r="11" spans="1:30" ht="15" customHeight="1" x14ac:dyDescent="0.3">
      <c r="A11" s="71" t="s">
        <v>21</v>
      </c>
      <c r="B11" s="44" t="s">
        <v>38</v>
      </c>
      <c r="C11" s="44" t="s">
        <v>41</v>
      </c>
      <c r="D11" s="44"/>
      <c r="E11" s="46">
        <v>752.86</v>
      </c>
      <c r="F11" s="52">
        <v>797</v>
      </c>
      <c r="G11" s="52">
        <v>1512</v>
      </c>
      <c r="H11" s="52">
        <v>0</v>
      </c>
      <c r="I11" s="52">
        <v>434.75</v>
      </c>
      <c r="J11" s="52">
        <v>150</v>
      </c>
      <c r="K11" s="52">
        <v>2893.75</v>
      </c>
      <c r="L11" s="49">
        <v>2880.9</v>
      </c>
      <c r="M11" s="59">
        <v>765.71</v>
      </c>
      <c r="N11" s="28" t="s">
        <v>42</v>
      </c>
      <c r="O11" s="31"/>
      <c r="P11" s="31"/>
      <c r="Q11" s="32"/>
      <c r="R11" s="32"/>
      <c r="S11" s="33"/>
    </row>
    <row r="12" spans="1:30" ht="15" customHeight="1" x14ac:dyDescent="0.3">
      <c r="A12" s="71" t="s">
        <v>21</v>
      </c>
      <c r="B12" s="44" t="s">
        <v>43</v>
      </c>
      <c r="C12" s="44" t="s">
        <v>44</v>
      </c>
      <c r="D12" s="44"/>
      <c r="E12" s="46">
        <v>2512.89</v>
      </c>
      <c r="F12" s="52">
        <v>2444</v>
      </c>
      <c r="G12" s="52">
        <v>756</v>
      </c>
      <c r="H12" s="52">
        <v>23.5</v>
      </c>
      <c r="I12" s="52">
        <v>70.5</v>
      </c>
      <c r="J12" s="52">
        <v>280</v>
      </c>
      <c r="K12" s="52">
        <v>3574</v>
      </c>
      <c r="L12" s="49">
        <v>0</v>
      </c>
      <c r="M12" s="59">
        <v>6086.89</v>
      </c>
      <c r="N12" s="27" t="s">
        <v>45</v>
      </c>
      <c r="O12" s="31"/>
      <c r="P12" s="31"/>
      <c r="Q12" s="32"/>
      <c r="R12" s="32"/>
      <c r="S12" s="33"/>
    </row>
    <row r="13" spans="1:30" ht="15" customHeight="1" x14ac:dyDescent="0.3">
      <c r="A13" s="71" t="s">
        <v>21</v>
      </c>
      <c r="B13" s="44" t="s">
        <v>43</v>
      </c>
      <c r="C13" s="44" t="s">
        <v>46</v>
      </c>
      <c r="D13" s="44"/>
      <c r="E13" s="46">
        <v>183.4</v>
      </c>
      <c r="F13" s="52">
        <v>1070.5</v>
      </c>
      <c r="G13" s="52">
        <v>1134</v>
      </c>
      <c r="H13" s="52">
        <v>94</v>
      </c>
      <c r="I13" s="52">
        <v>230.3</v>
      </c>
      <c r="J13" s="52">
        <v>355</v>
      </c>
      <c r="K13" s="52">
        <v>2883.8</v>
      </c>
      <c r="L13" s="49">
        <v>2601</v>
      </c>
      <c r="M13" s="59">
        <v>466.2</v>
      </c>
      <c r="N13" s="28" t="s">
        <v>47</v>
      </c>
      <c r="O13" s="31"/>
      <c r="P13" s="31"/>
      <c r="Q13" s="32"/>
      <c r="R13" s="32"/>
      <c r="S13" s="33"/>
    </row>
    <row r="14" spans="1:30" ht="15" customHeight="1" x14ac:dyDescent="0.3">
      <c r="A14" s="71" t="s">
        <v>21</v>
      </c>
      <c r="B14" s="44" t="s">
        <v>19</v>
      </c>
      <c r="C14" s="44" t="s">
        <v>48</v>
      </c>
      <c r="D14" s="44"/>
      <c r="E14" s="46">
        <v>0</v>
      </c>
      <c r="F14" s="52">
        <v>127.5</v>
      </c>
      <c r="G14" s="52">
        <v>189</v>
      </c>
      <c r="H14" s="52">
        <v>0</v>
      </c>
      <c r="I14" s="52">
        <v>239.7</v>
      </c>
      <c r="J14" s="52">
        <v>95</v>
      </c>
      <c r="K14" s="52">
        <v>651.20000000000005</v>
      </c>
      <c r="L14" s="49">
        <v>0</v>
      </c>
      <c r="M14" s="59">
        <v>651.20000000000005</v>
      </c>
      <c r="N14" s="27" t="s">
        <v>49</v>
      </c>
      <c r="O14" s="31"/>
      <c r="P14" s="31"/>
      <c r="Q14" s="32"/>
      <c r="R14" s="32"/>
      <c r="S14" s="33"/>
    </row>
    <row r="15" spans="1:30" ht="15" customHeight="1" x14ac:dyDescent="0.3">
      <c r="A15" s="71" t="s">
        <v>21</v>
      </c>
      <c r="B15" s="44" t="s">
        <v>30</v>
      </c>
      <c r="C15" s="44" t="s">
        <v>50</v>
      </c>
      <c r="D15" s="44"/>
      <c r="E15" s="46">
        <v>534.41999999999996</v>
      </c>
      <c r="F15" s="52">
        <v>671</v>
      </c>
      <c r="G15" s="52">
        <v>756</v>
      </c>
      <c r="H15" s="52">
        <v>0</v>
      </c>
      <c r="I15" s="52">
        <v>131.6</v>
      </c>
      <c r="J15" s="52">
        <v>95</v>
      </c>
      <c r="K15" s="52">
        <v>1653.6</v>
      </c>
      <c r="L15" s="49">
        <v>0</v>
      </c>
      <c r="M15" s="59">
        <v>2188.02</v>
      </c>
      <c r="N15" s="28" t="s">
        <v>51</v>
      </c>
      <c r="O15" s="31"/>
      <c r="P15" s="31"/>
      <c r="Q15" s="32"/>
      <c r="R15" s="32"/>
      <c r="S15" s="33"/>
    </row>
    <row r="16" spans="1:30" ht="15" customHeight="1" x14ac:dyDescent="0.3">
      <c r="A16" s="71" t="s">
        <v>21</v>
      </c>
      <c r="B16" s="44" t="s">
        <v>25</v>
      </c>
      <c r="C16" s="44" t="s">
        <v>26</v>
      </c>
      <c r="D16" s="44"/>
      <c r="E16" s="46">
        <v>300.81</v>
      </c>
      <c r="F16" s="52">
        <v>718</v>
      </c>
      <c r="G16" s="52">
        <v>1260</v>
      </c>
      <c r="H16" s="52">
        <v>0</v>
      </c>
      <c r="I16" s="52">
        <v>343.1</v>
      </c>
      <c r="J16" s="52">
        <v>380</v>
      </c>
      <c r="K16" s="52">
        <v>2701.1</v>
      </c>
      <c r="L16" s="49">
        <v>2663.1</v>
      </c>
      <c r="M16" s="59">
        <v>338.81</v>
      </c>
      <c r="N16" s="27" t="s">
        <v>52</v>
      </c>
      <c r="O16" s="31"/>
      <c r="P16" s="31"/>
      <c r="Q16" s="32"/>
      <c r="R16" s="32"/>
      <c r="S16" s="33"/>
    </row>
    <row r="17" spans="1:19" ht="15" customHeight="1" x14ac:dyDescent="0.3">
      <c r="A17" s="71" t="s">
        <v>53</v>
      </c>
      <c r="B17" s="44" t="s">
        <v>54</v>
      </c>
      <c r="C17" s="44" t="s">
        <v>55</v>
      </c>
      <c r="D17" s="44"/>
      <c r="E17" s="46">
        <v>0</v>
      </c>
      <c r="F17" s="52">
        <v>3447</v>
      </c>
      <c r="G17" s="52">
        <v>1080</v>
      </c>
      <c r="H17" s="52">
        <v>0</v>
      </c>
      <c r="I17" s="52">
        <v>169.4</v>
      </c>
      <c r="J17" s="52">
        <v>330</v>
      </c>
      <c r="K17" s="52">
        <v>5026.3999999999996</v>
      </c>
      <c r="L17" s="49">
        <v>0</v>
      </c>
      <c r="M17" s="59">
        <v>5026.3999999999996</v>
      </c>
      <c r="N17" s="28" t="s">
        <v>56</v>
      </c>
      <c r="O17" s="31"/>
      <c r="P17" s="31"/>
      <c r="Q17" s="32"/>
      <c r="R17" s="32"/>
      <c r="S17" s="33"/>
    </row>
    <row r="18" spans="1:19" ht="15" customHeight="1" x14ac:dyDescent="0.3">
      <c r="A18" s="71" t="s">
        <v>53</v>
      </c>
      <c r="B18" s="44" t="s">
        <v>33</v>
      </c>
      <c r="C18" s="44" t="s">
        <v>34</v>
      </c>
      <c r="D18" s="44"/>
      <c r="E18" s="46">
        <v>1719.13</v>
      </c>
      <c r="F18" s="52">
        <v>1542</v>
      </c>
      <c r="G18" s="52">
        <v>999</v>
      </c>
      <c r="H18" s="52">
        <v>0</v>
      </c>
      <c r="I18" s="52">
        <v>195.8</v>
      </c>
      <c r="J18" s="52">
        <v>80</v>
      </c>
      <c r="K18" s="52">
        <v>2816.8</v>
      </c>
      <c r="L18" s="49">
        <v>4483.13</v>
      </c>
      <c r="M18" s="59">
        <v>52.8</v>
      </c>
      <c r="N18" s="27" t="s">
        <v>57</v>
      </c>
      <c r="O18" s="31"/>
      <c r="P18" s="31"/>
      <c r="Q18" s="32"/>
      <c r="R18" s="32"/>
      <c r="S18" s="33"/>
    </row>
    <row r="19" spans="1:19" ht="15" customHeight="1" x14ac:dyDescent="0.3">
      <c r="A19" s="71" t="s">
        <v>53</v>
      </c>
      <c r="B19" s="44" t="s">
        <v>58</v>
      </c>
      <c r="C19" s="44" t="s">
        <v>59</v>
      </c>
      <c r="D19" s="44"/>
      <c r="E19" s="46">
        <v>80</v>
      </c>
      <c r="F19" s="52">
        <v>1692</v>
      </c>
      <c r="G19" s="52">
        <v>1566</v>
      </c>
      <c r="H19" s="52">
        <v>132</v>
      </c>
      <c r="I19" s="52">
        <v>242</v>
      </c>
      <c r="J19" s="52">
        <v>350</v>
      </c>
      <c r="K19" s="52">
        <v>3982</v>
      </c>
      <c r="L19" s="49">
        <v>3504.93</v>
      </c>
      <c r="M19" s="59">
        <v>557.07000000000005</v>
      </c>
      <c r="N19" s="28" t="s">
        <v>60</v>
      </c>
      <c r="O19" s="31"/>
      <c r="P19" s="31"/>
      <c r="Q19" s="32"/>
      <c r="R19" s="32"/>
      <c r="S19" s="33"/>
    </row>
    <row r="20" spans="1:19" ht="15" customHeight="1" x14ac:dyDescent="0.3">
      <c r="A20" s="71" t="s">
        <v>53</v>
      </c>
      <c r="B20" s="44" t="s">
        <v>61</v>
      </c>
      <c r="C20" s="44" t="s">
        <v>62</v>
      </c>
      <c r="D20" s="44"/>
      <c r="E20" s="46">
        <v>700</v>
      </c>
      <c r="F20" s="52">
        <v>1898</v>
      </c>
      <c r="G20" s="52">
        <v>1728</v>
      </c>
      <c r="H20" s="52">
        <v>0</v>
      </c>
      <c r="I20" s="52">
        <v>572</v>
      </c>
      <c r="J20" s="52">
        <v>960</v>
      </c>
      <c r="K20" s="52">
        <v>5158</v>
      </c>
      <c r="L20" s="49">
        <v>3315.92</v>
      </c>
      <c r="M20" s="59">
        <v>2542.08</v>
      </c>
      <c r="N20" s="27" t="s">
        <v>63</v>
      </c>
      <c r="O20" s="31"/>
      <c r="P20" s="31"/>
      <c r="Q20" s="32"/>
      <c r="R20" s="32"/>
      <c r="S20" s="33"/>
    </row>
    <row r="21" spans="1:19" ht="15" customHeight="1" x14ac:dyDescent="0.3">
      <c r="A21" s="71" t="s">
        <v>53</v>
      </c>
      <c r="B21" s="44" t="s">
        <v>30</v>
      </c>
      <c r="C21" s="44" t="s">
        <v>50</v>
      </c>
      <c r="D21" s="44"/>
      <c r="E21" s="46">
        <v>2397.6</v>
      </c>
      <c r="F21" s="52">
        <v>1226</v>
      </c>
      <c r="G21" s="52">
        <v>1431</v>
      </c>
      <c r="H21" s="52">
        <v>0</v>
      </c>
      <c r="I21" s="52">
        <v>286</v>
      </c>
      <c r="J21" s="52">
        <v>950</v>
      </c>
      <c r="K21" s="52">
        <v>3893</v>
      </c>
      <c r="L21" s="49">
        <v>3865.17</v>
      </c>
      <c r="M21" s="59">
        <v>2425.4299999999998</v>
      </c>
      <c r="N21" s="28" t="s">
        <v>64</v>
      </c>
      <c r="O21" s="31"/>
      <c r="P21" s="31"/>
      <c r="Q21" s="32"/>
      <c r="R21" s="32"/>
      <c r="S21" s="33"/>
    </row>
    <row r="22" spans="1:19" ht="15" customHeight="1" x14ac:dyDescent="0.3">
      <c r="A22" s="71" t="s">
        <v>53</v>
      </c>
      <c r="B22" s="44" t="s">
        <v>61</v>
      </c>
      <c r="C22" s="44" t="s">
        <v>65</v>
      </c>
      <c r="D22" s="44"/>
      <c r="E22" s="46">
        <v>0</v>
      </c>
      <c r="F22" s="52">
        <v>1995</v>
      </c>
      <c r="G22" s="52">
        <v>1566</v>
      </c>
      <c r="H22" s="52">
        <v>0</v>
      </c>
      <c r="I22" s="52">
        <v>336.6</v>
      </c>
      <c r="J22" s="52">
        <v>120</v>
      </c>
      <c r="K22" s="52">
        <v>4017.6</v>
      </c>
      <c r="L22" s="49">
        <v>0</v>
      </c>
      <c r="M22" s="59">
        <v>4017.6</v>
      </c>
      <c r="N22" s="27" t="s">
        <v>66</v>
      </c>
      <c r="O22" s="31"/>
      <c r="P22" s="31"/>
      <c r="Q22" s="32"/>
      <c r="R22" s="32"/>
      <c r="S22" s="33"/>
    </row>
    <row r="23" spans="1:19" ht="15" customHeight="1" x14ac:dyDescent="0.3">
      <c r="A23" s="71" t="s">
        <v>53</v>
      </c>
      <c r="B23" s="44" t="s">
        <v>19</v>
      </c>
      <c r="C23" s="44" t="s">
        <v>67</v>
      </c>
      <c r="D23" s="44"/>
      <c r="E23" s="46">
        <v>40</v>
      </c>
      <c r="F23" s="52">
        <v>4108.3999999999996</v>
      </c>
      <c r="G23" s="52">
        <v>1620</v>
      </c>
      <c r="H23" s="52">
        <v>110</v>
      </c>
      <c r="I23" s="52">
        <v>440</v>
      </c>
      <c r="J23" s="52">
        <v>80</v>
      </c>
      <c r="K23" s="52">
        <v>6358.4</v>
      </c>
      <c r="L23" s="49">
        <v>5222.22</v>
      </c>
      <c r="M23" s="59">
        <v>1176.18</v>
      </c>
      <c r="N23" s="28" t="s">
        <v>68</v>
      </c>
      <c r="O23" s="31"/>
      <c r="P23" s="31"/>
      <c r="Q23" s="32"/>
      <c r="R23" s="32"/>
      <c r="S23" s="33"/>
    </row>
    <row r="24" spans="1:19" ht="15" customHeight="1" x14ac:dyDescent="0.3">
      <c r="A24" s="71" t="s">
        <v>53</v>
      </c>
      <c r="B24" s="44" t="s">
        <v>25</v>
      </c>
      <c r="C24" s="44" t="s">
        <v>26</v>
      </c>
      <c r="D24" s="44"/>
      <c r="E24" s="46">
        <v>85</v>
      </c>
      <c r="F24" s="52">
        <v>2082</v>
      </c>
      <c r="G24" s="52">
        <v>1512</v>
      </c>
      <c r="H24" s="52">
        <v>101.2</v>
      </c>
      <c r="I24" s="52">
        <v>198</v>
      </c>
      <c r="J24" s="52">
        <v>300</v>
      </c>
      <c r="K24" s="52">
        <v>4193.2</v>
      </c>
      <c r="L24" s="49">
        <v>3010.68</v>
      </c>
      <c r="M24" s="59">
        <v>1267.52</v>
      </c>
      <c r="N24" s="28" t="s">
        <v>69</v>
      </c>
      <c r="O24" s="31"/>
      <c r="P24" s="31"/>
      <c r="Q24" s="32"/>
      <c r="R24" s="32"/>
      <c r="S24" s="33"/>
    </row>
    <row r="25" spans="1:19" ht="15" customHeight="1" x14ac:dyDescent="0.3">
      <c r="A25" s="71" t="s">
        <v>70</v>
      </c>
      <c r="B25" s="44" t="s">
        <v>25</v>
      </c>
      <c r="C25" s="44" t="s">
        <v>71</v>
      </c>
      <c r="D25" s="44"/>
      <c r="E25" s="46">
        <v>1931.92</v>
      </c>
      <c r="F25" s="52">
        <v>1500</v>
      </c>
      <c r="G25" s="52">
        <v>1320</v>
      </c>
      <c r="H25" s="52">
        <v>150</v>
      </c>
      <c r="I25" s="52">
        <v>830</v>
      </c>
      <c r="J25" s="52">
        <v>736.8</v>
      </c>
      <c r="K25" s="52">
        <v>4536.8</v>
      </c>
      <c r="L25" s="49">
        <v>0</v>
      </c>
      <c r="M25" s="59">
        <v>6468.72</v>
      </c>
      <c r="N25" s="28" t="s">
        <v>72</v>
      </c>
      <c r="O25" s="31"/>
      <c r="P25" s="31"/>
      <c r="Q25" s="32"/>
      <c r="R25" s="32"/>
      <c r="S25" s="33"/>
    </row>
    <row r="26" spans="1:19" ht="15" customHeight="1" x14ac:dyDescent="0.3">
      <c r="A26" s="71" t="s">
        <v>70</v>
      </c>
      <c r="B26" s="44" t="s">
        <v>19</v>
      </c>
      <c r="C26" s="44" t="s">
        <v>73</v>
      </c>
      <c r="D26" s="44"/>
      <c r="E26" s="46">
        <v>1301.18</v>
      </c>
      <c r="F26" s="52">
        <v>1350</v>
      </c>
      <c r="G26" s="52">
        <v>1020</v>
      </c>
      <c r="H26" s="52">
        <v>212.5</v>
      </c>
      <c r="I26" s="52">
        <v>527.5</v>
      </c>
      <c r="J26" s="52">
        <v>270</v>
      </c>
      <c r="K26" s="52">
        <v>3380</v>
      </c>
      <c r="L26" s="49">
        <v>2471</v>
      </c>
      <c r="M26" s="59">
        <v>2210.1799999999998</v>
      </c>
      <c r="N26" s="27" t="s">
        <v>74</v>
      </c>
      <c r="O26" s="31"/>
      <c r="P26" s="31"/>
      <c r="Q26" s="32"/>
      <c r="R26" s="32"/>
      <c r="S26" s="33"/>
    </row>
    <row r="27" spans="1:19" ht="15" customHeight="1" x14ac:dyDescent="0.3">
      <c r="A27" s="71" t="s">
        <v>14</v>
      </c>
      <c r="B27" s="44" t="s">
        <v>75</v>
      </c>
      <c r="C27" s="44" t="s">
        <v>76</v>
      </c>
      <c r="D27" s="44"/>
      <c r="E27" s="46">
        <v>0</v>
      </c>
      <c r="F27" s="52">
        <v>118</v>
      </c>
      <c r="G27" s="52">
        <v>804</v>
      </c>
      <c r="H27" s="52">
        <v>0</v>
      </c>
      <c r="I27" s="52">
        <v>414</v>
      </c>
      <c r="J27" s="52">
        <v>80</v>
      </c>
      <c r="K27" s="52">
        <v>2050</v>
      </c>
      <c r="L27" s="49">
        <v>2778</v>
      </c>
      <c r="M27" s="59">
        <v>608</v>
      </c>
      <c r="N27" s="28"/>
      <c r="O27" s="31"/>
      <c r="P27" s="31"/>
      <c r="Q27" s="32"/>
      <c r="R27" s="32"/>
      <c r="S27" s="33"/>
    </row>
    <row r="28" spans="1:19" ht="15" customHeight="1" x14ac:dyDescent="0.3">
      <c r="A28" s="71" t="s">
        <v>14</v>
      </c>
      <c r="B28" s="44" t="s">
        <v>78</v>
      </c>
      <c r="C28" s="44" t="s">
        <v>79</v>
      </c>
      <c r="D28" s="44"/>
      <c r="E28" s="46">
        <v>40</v>
      </c>
      <c r="F28" s="52">
        <v>325.5</v>
      </c>
      <c r="G28" s="52">
        <v>0</v>
      </c>
      <c r="H28" s="52">
        <v>158.4</v>
      </c>
      <c r="I28" s="52">
        <v>252</v>
      </c>
      <c r="J28" s="52">
        <v>450</v>
      </c>
      <c r="K28" s="52">
        <v>450</v>
      </c>
      <c r="L28" s="49">
        <v>0</v>
      </c>
      <c r="M28" s="59">
        <v>1225.9000000000001</v>
      </c>
      <c r="N28" s="27"/>
      <c r="O28" s="31"/>
      <c r="P28" s="31"/>
      <c r="Q28" s="32"/>
      <c r="R28" s="32"/>
      <c r="S28" s="33"/>
    </row>
    <row r="29" spans="1:19" ht="15" customHeight="1" x14ac:dyDescent="0.3">
      <c r="A29" s="71" t="s">
        <v>14</v>
      </c>
      <c r="B29" s="44" t="s">
        <v>15</v>
      </c>
      <c r="C29" s="44" t="s">
        <v>16</v>
      </c>
      <c r="D29" s="44"/>
      <c r="E29" s="46">
        <v>1868.49</v>
      </c>
      <c r="F29" s="52">
        <v>206.5</v>
      </c>
      <c r="G29" s="52">
        <v>670</v>
      </c>
      <c r="H29" s="52">
        <v>0</v>
      </c>
      <c r="I29" s="52">
        <v>108</v>
      </c>
      <c r="J29" s="52">
        <v>170</v>
      </c>
      <c r="K29" s="52">
        <v>670</v>
      </c>
      <c r="L29" s="49">
        <v>3269</v>
      </c>
      <c r="M29" s="59">
        <v>253.99</v>
      </c>
      <c r="N29" s="28"/>
      <c r="O29" s="31"/>
      <c r="P29" s="31"/>
      <c r="Q29" s="32"/>
      <c r="R29" s="32"/>
      <c r="S29" s="33"/>
    </row>
    <row r="30" spans="1:19" ht="15" customHeight="1" x14ac:dyDescent="0.3">
      <c r="A30" s="71" t="s">
        <v>14</v>
      </c>
      <c r="B30" s="44" t="s">
        <v>82</v>
      </c>
      <c r="C30" s="44" t="s">
        <v>83</v>
      </c>
      <c r="D30" s="44"/>
      <c r="E30" s="46">
        <v>1711.09</v>
      </c>
      <c r="F30" s="52">
        <v>738</v>
      </c>
      <c r="G30" s="52">
        <v>1474</v>
      </c>
      <c r="H30" s="52">
        <v>76.8</v>
      </c>
      <c r="I30" s="52">
        <v>498.2</v>
      </c>
      <c r="J30" s="52">
        <v>80</v>
      </c>
      <c r="K30" s="52">
        <v>1580</v>
      </c>
      <c r="L30" s="49">
        <v>5382</v>
      </c>
      <c r="M30" s="59">
        <v>696.09</v>
      </c>
      <c r="N30" s="27"/>
      <c r="O30" s="31"/>
      <c r="P30" s="31"/>
      <c r="Q30" s="32"/>
      <c r="R30" s="32"/>
      <c r="S30" s="33"/>
    </row>
    <row r="31" spans="1:19" ht="15" customHeight="1" x14ac:dyDescent="0.3">
      <c r="A31" s="71" t="s">
        <v>14</v>
      </c>
      <c r="B31" s="44" t="s">
        <v>15</v>
      </c>
      <c r="C31" s="44" t="s">
        <v>85</v>
      </c>
      <c r="D31" s="44"/>
      <c r="E31" s="46">
        <v>856</v>
      </c>
      <c r="F31" s="52">
        <v>727</v>
      </c>
      <c r="G31" s="52">
        <v>1005</v>
      </c>
      <c r="H31" s="52">
        <v>0</v>
      </c>
      <c r="I31" s="52">
        <v>324</v>
      </c>
      <c r="J31" s="52">
        <v>195</v>
      </c>
      <c r="K31" s="52">
        <v>195</v>
      </c>
      <c r="L31" s="49">
        <v>2716</v>
      </c>
      <c r="M31" s="59">
        <v>391</v>
      </c>
      <c r="N31" s="28"/>
      <c r="O31" s="31"/>
      <c r="P31" s="31"/>
      <c r="Q31" s="32"/>
      <c r="R31" s="32"/>
      <c r="S31" s="33"/>
    </row>
    <row r="32" spans="1:19" ht="13.5" customHeight="1" x14ac:dyDescent="0.2">
      <c r="A32" s="72"/>
      <c r="B32" s="42"/>
      <c r="C32" s="43"/>
      <c r="D32" s="43"/>
      <c r="E32" s="47"/>
      <c r="F32" s="54"/>
      <c r="G32" s="54"/>
      <c r="H32" s="55"/>
      <c r="I32" s="54"/>
      <c r="J32" s="54"/>
      <c r="K32" s="54"/>
      <c r="L32" s="50"/>
      <c r="M32" s="60"/>
    </row>
    <row r="33" spans="1:30" ht="15" customHeight="1" x14ac:dyDescent="0.3">
      <c r="A33" s="71"/>
      <c r="B33" s="45"/>
      <c r="C33" s="45"/>
      <c r="D33" s="45"/>
      <c r="E33" s="48"/>
      <c r="F33" s="56"/>
      <c r="G33" s="57"/>
      <c r="H33" s="58"/>
      <c r="I33" s="58"/>
      <c r="J33" s="58"/>
      <c r="K33" s="58"/>
      <c r="L33" s="51"/>
      <c r="M33" s="61"/>
      <c r="N33" s="27"/>
    </row>
    <row r="34" spans="1:30" ht="15" customHeight="1" x14ac:dyDescent="0.3">
      <c r="A34" s="71"/>
      <c r="B34" s="44"/>
      <c r="C34" s="44"/>
      <c r="D34" s="44"/>
      <c r="E34" s="46"/>
      <c r="F34" s="52"/>
      <c r="G34" s="52"/>
      <c r="H34" s="52"/>
      <c r="I34" s="52"/>
      <c r="J34" s="52"/>
      <c r="K34" s="52"/>
      <c r="L34" s="49"/>
      <c r="M34" s="59"/>
      <c r="N34" s="28"/>
      <c r="O34" s="31"/>
      <c r="P34" s="31"/>
      <c r="Q34" s="32"/>
      <c r="R34" s="32"/>
      <c r="S34" s="33"/>
    </row>
    <row r="35" spans="1:30" ht="15" customHeight="1" x14ac:dyDescent="0.3">
      <c r="A35" s="71"/>
      <c r="B35" s="44"/>
      <c r="C35" s="44"/>
      <c r="D35" s="44"/>
      <c r="E35" s="46"/>
      <c r="F35" s="52"/>
      <c r="G35" s="52"/>
      <c r="H35" s="52"/>
      <c r="I35" s="52"/>
      <c r="J35" s="52"/>
      <c r="K35" s="52"/>
      <c r="L35" s="49"/>
      <c r="M35" s="59"/>
      <c r="N35" s="27"/>
      <c r="O35" s="34"/>
      <c r="P35" s="34"/>
      <c r="Q35" s="34"/>
      <c r="R35" s="34"/>
      <c r="S35" s="35"/>
    </row>
    <row r="36" spans="1:30" ht="15.75" customHeight="1" x14ac:dyDescent="0.3">
      <c r="A36" s="71"/>
      <c r="B36" s="44"/>
      <c r="C36" s="44"/>
      <c r="D36" s="44"/>
      <c r="E36" s="46"/>
      <c r="F36" s="52"/>
      <c r="G36" s="52"/>
      <c r="H36" s="52"/>
      <c r="I36" s="52"/>
      <c r="J36" s="52"/>
      <c r="K36" s="52"/>
      <c r="L36" s="49"/>
      <c r="M36" s="59"/>
      <c r="N36" s="28"/>
    </row>
    <row r="37" spans="1:30" s="36" customFormat="1" x14ac:dyDescent="0.2">
      <c r="A37" s="72"/>
      <c r="B37" s="42"/>
      <c r="C37" s="43"/>
      <c r="D37" s="43"/>
      <c r="E37" s="47"/>
      <c r="F37" s="54"/>
      <c r="G37" s="54"/>
      <c r="H37" s="55"/>
      <c r="I37" s="54"/>
      <c r="J37" s="54"/>
      <c r="K37" s="54"/>
      <c r="L37" s="50"/>
      <c r="M37" s="60"/>
      <c r="N37" s="29"/>
      <c r="U37" s="37"/>
      <c r="V37" s="37"/>
      <c r="W37" s="37"/>
      <c r="X37" s="38"/>
      <c r="Y37" s="37"/>
      <c r="Z37" s="37"/>
      <c r="AA37" s="37"/>
      <c r="AB37" s="37"/>
      <c r="AC37" s="37"/>
      <c r="AD37" s="37"/>
    </row>
    <row r="38" spans="1:30" ht="15" customHeight="1" x14ac:dyDescent="0.3">
      <c r="A38" s="71"/>
      <c r="B38" s="45"/>
      <c r="C38" s="45"/>
      <c r="D38" s="45"/>
      <c r="E38" s="48"/>
      <c r="F38" s="56"/>
      <c r="G38" s="57"/>
      <c r="H38" s="58"/>
      <c r="I38" s="58"/>
      <c r="J38" s="58"/>
      <c r="K38" s="58"/>
      <c r="L38" s="51"/>
      <c r="M38" s="61"/>
      <c r="N38" s="27"/>
    </row>
    <row r="39" spans="1:30" ht="15" customHeight="1" x14ac:dyDescent="0.3">
      <c r="A39" s="71"/>
      <c r="B39" s="44"/>
      <c r="C39" s="44"/>
      <c r="D39" s="44"/>
      <c r="E39" s="46"/>
      <c r="F39" s="52"/>
      <c r="G39" s="52"/>
      <c r="H39" s="52"/>
      <c r="I39" s="52"/>
      <c r="J39" s="52"/>
      <c r="K39" s="52"/>
      <c r="L39" s="49"/>
      <c r="M39" s="59"/>
      <c r="N39" s="28"/>
    </row>
    <row r="40" spans="1:30" ht="15" customHeight="1" x14ac:dyDescent="0.3">
      <c r="A40" s="71"/>
      <c r="B40" s="44"/>
      <c r="C40" s="44"/>
      <c r="D40" s="44"/>
      <c r="E40" s="46"/>
      <c r="F40" s="52"/>
      <c r="G40" s="52"/>
      <c r="H40" s="52"/>
      <c r="I40" s="52"/>
      <c r="J40" s="52"/>
      <c r="K40" s="52"/>
      <c r="L40" s="49"/>
      <c r="M40" s="59"/>
      <c r="N40" s="27"/>
    </row>
    <row r="41" spans="1:30" s="39" customFormat="1" ht="15" customHeight="1" x14ac:dyDescent="0.3">
      <c r="A41" s="73"/>
      <c r="B41" s="74"/>
      <c r="C41" s="74"/>
      <c r="D41" s="74"/>
      <c r="E41" s="75"/>
      <c r="F41" s="75"/>
      <c r="G41" s="75"/>
      <c r="H41" s="75"/>
      <c r="I41" s="75"/>
      <c r="J41" s="75"/>
      <c r="K41" s="75"/>
      <c r="L41" s="75"/>
      <c r="M41" s="76"/>
      <c r="N41" s="77"/>
      <c r="U41" s="40"/>
      <c r="V41" s="40"/>
      <c r="W41" s="40"/>
      <c r="X41" s="40"/>
      <c r="Y41" s="40"/>
      <c r="Z41" s="40"/>
      <c r="AA41" s="40"/>
      <c r="AB41" s="40"/>
      <c r="AC41" s="40"/>
      <c r="AD41" s="40"/>
    </row>
    <row r="42" spans="1:30" ht="15" customHeight="1" x14ac:dyDescent="0.3">
      <c r="C42" s="1"/>
      <c r="D42" s="1"/>
      <c r="H42" s="21"/>
    </row>
    <row r="43" spans="1:30" ht="15" customHeight="1" x14ac:dyDescent="0.3">
      <c r="C43" s="1"/>
      <c r="D43" s="1"/>
      <c r="E43" s="24"/>
      <c r="H43" s="21"/>
    </row>
    <row r="44" spans="1:30" ht="15" customHeight="1" x14ac:dyDescent="0.3">
      <c r="C44" s="1"/>
      <c r="D44" s="1"/>
      <c r="H44" s="21"/>
      <c r="J44" s="24"/>
      <c r="K44" s="41"/>
    </row>
    <row r="45" spans="1:30" ht="15" customHeight="1" x14ac:dyDescent="0.3">
      <c r="C45" s="1"/>
      <c r="D45" s="1"/>
      <c r="H45" s="21"/>
    </row>
    <row r="46" spans="1:30" ht="15" customHeight="1" x14ac:dyDescent="0.3">
      <c r="C46" s="1"/>
      <c r="D46" s="1"/>
      <c r="E46" s="25"/>
      <c r="F46" s="25"/>
      <c r="G46" s="25"/>
      <c r="H46" s="1"/>
    </row>
    <row r="47" spans="1:30" ht="15" customHeight="1" x14ac:dyDescent="0.3">
      <c r="C47" s="1"/>
      <c r="D47" s="1"/>
      <c r="E47" s="25"/>
      <c r="F47" s="25"/>
      <c r="G47" s="25"/>
      <c r="H47" s="1"/>
      <c r="J47" s="24"/>
      <c r="K47" s="24"/>
    </row>
    <row r="48" spans="1:30" ht="15" customHeight="1" x14ac:dyDescent="0.3">
      <c r="C48" s="1"/>
      <c r="D48" s="1"/>
      <c r="E48" s="25"/>
      <c r="F48" s="25"/>
      <c r="G48" s="25"/>
      <c r="H48" s="1"/>
    </row>
    <row r="49" spans="3:8" ht="15" customHeight="1" x14ac:dyDescent="0.3">
      <c r="C49" s="1"/>
      <c r="D49" s="1"/>
      <c r="E49" s="25"/>
      <c r="F49" s="25"/>
      <c r="G49" s="25"/>
      <c r="H49" s="1"/>
    </row>
    <row r="50" spans="3:8" ht="15" customHeight="1" x14ac:dyDescent="0.3">
      <c r="C50" s="1"/>
      <c r="D50" s="1"/>
      <c r="E50" s="25"/>
      <c r="F50" s="78"/>
      <c r="G50" s="25"/>
      <c r="H50" s="1"/>
    </row>
    <row r="51" spans="3:8" ht="15" customHeight="1" x14ac:dyDescent="0.3">
      <c r="C51" s="22"/>
      <c r="D51" s="22"/>
      <c r="F51" s="79"/>
    </row>
    <row r="1048576" ht="15" customHeight="1" x14ac:dyDescent="0.2"/>
  </sheetData>
  <pageMargins left="0.55000000000000004" right="0.51" top="0.984251969" bottom="0.984251969" header="0.49212598499999999" footer="0.49212598499999999"/>
  <pageSetup paperSize="9"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2"/>
  <sheetViews>
    <sheetView topLeftCell="A4" workbookViewId="0">
      <selection activeCell="D14" sqref="D14"/>
    </sheetView>
  </sheetViews>
  <sheetFormatPr defaultRowHeight="12.75" x14ac:dyDescent="0.2"/>
  <cols>
    <col min="1" max="1" width="16.7109375" customWidth="1"/>
    <col min="2" max="2" width="23.5703125" customWidth="1"/>
    <col min="3" max="3" width="14.140625" customWidth="1"/>
    <col min="4" max="4" width="16.85546875" customWidth="1"/>
    <col min="6" max="6" width="14.42578125" customWidth="1"/>
    <col min="8" max="8" width="12.42578125" customWidth="1"/>
    <col min="9" max="9" width="10.85546875" customWidth="1"/>
    <col min="10" max="10" width="12.28515625" customWidth="1"/>
  </cols>
  <sheetData>
    <row r="1" spans="1:12" ht="13.5" customHeight="1" thickBot="1" x14ac:dyDescent="0.25"/>
    <row r="2" spans="1:12" ht="16.5" customHeight="1" x14ac:dyDescent="0.35">
      <c r="A2" s="68" t="s">
        <v>87</v>
      </c>
      <c r="B2" s="2" t="s">
        <v>88</v>
      </c>
      <c r="C2" s="6" t="s">
        <v>89</v>
      </c>
      <c r="D2" s="5" t="s">
        <v>90</v>
      </c>
      <c r="F2" s="64" t="s">
        <v>91</v>
      </c>
      <c r="G2" s="67" t="s">
        <v>19</v>
      </c>
      <c r="H2" s="67" t="s">
        <v>92</v>
      </c>
      <c r="I2" s="67" t="s">
        <v>25</v>
      </c>
      <c r="J2" s="67" t="s">
        <v>30</v>
      </c>
      <c r="K2" s="66" t="s">
        <v>43</v>
      </c>
      <c r="L2" s="66" t="s">
        <v>54</v>
      </c>
    </row>
    <row r="3" spans="1:12" ht="16.5" customHeight="1" x14ac:dyDescent="0.35">
      <c r="A3" s="14" t="s">
        <v>21</v>
      </c>
      <c r="B3" s="4">
        <f>COUNTIF('Controle carros'!A2:A40,"Yelum")</f>
        <v>13</v>
      </c>
      <c r="C3" s="7">
        <f>SUMIF('Controle carros'!A2:A40,"Yelum",'Controle carros'!M2:M40)</f>
        <v>23944.730000000003</v>
      </c>
      <c r="D3" s="8">
        <f t="shared" ref="D3:D10" si="0">C3/B3</f>
        <v>1841.9023076923079</v>
      </c>
      <c r="F3" s="65" t="s">
        <v>93</v>
      </c>
      <c r="G3" s="1">
        <f>COUNTIF('Controle carros'!B2:B40, G2)</f>
        <v>4</v>
      </c>
      <c r="H3" s="1">
        <f>COUNTIF('Controle carros'!B2:B40,H2)</f>
        <v>0</v>
      </c>
      <c r="I3" s="1">
        <f>COUNTIF('Controle carros'!B2:B40,I2)</f>
        <v>4</v>
      </c>
      <c r="J3" s="1">
        <f>COUNTIF('Controle carros'!B2:B40,J2)</f>
        <v>3</v>
      </c>
      <c r="K3" s="1">
        <f>COUNTIF('Controle carros'!B5:B43, K2)</f>
        <v>2</v>
      </c>
      <c r="L3" s="1">
        <f>COUNTIF('Controle carros'!B2:B40,L2)</f>
        <v>1</v>
      </c>
    </row>
    <row r="4" spans="1:12" ht="15" customHeight="1" x14ac:dyDescent="0.2">
      <c r="A4" s="14" t="s">
        <v>53</v>
      </c>
      <c r="B4" s="4">
        <f>COUNTIF('Controle carros'!A2:A40,"Allianz")</f>
        <v>8</v>
      </c>
      <c r="C4" s="7">
        <f>SUMIF('Controle carros'!A2:A40,"Allianz",'Controle carros'!M2:M40)</f>
        <v>17065.079999999998</v>
      </c>
      <c r="D4" s="8">
        <f t="shared" si="0"/>
        <v>2133.1349999999998</v>
      </c>
    </row>
    <row r="5" spans="1:12" ht="16.5" customHeight="1" x14ac:dyDescent="0.35">
      <c r="A5" s="14" t="s">
        <v>18</v>
      </c>
      <c r="B5" s="4">
        <f>COUNTIF('Controle carros'!A2:A40,"HDI")</f>
        <v>0</v>
      </c>
      <c r="C5" s="7">
        <f>SUMIF('Controle carros'!A2:A40,"HDI",'Controle carros'!M2:M40)</f>
        <v>0</v>
      </c>
      <c r="D5" s="8" t="e">
        <f t="shared" si="0"/>
        <v>#DIV/0!</v>
      </c>
      <c r="G5" s="66" t="s">
        <v>58</v>
      </c>
      <c r="H5" s="66" t="s">
        <v>33</v>
      </c>
      <c r="I5" s="66" t="s">
        <v>94</v>
      </c>
      <c r="J5" s="66" t="s">
        <v>38</v>
      </c>
      <c r="K5" s="66" t="s">
        <v>22</v>
      </c>
      <c r="L5" s="66" t="s">
        <v>61</v>
      </c>
    </row>
    <row r="6" spans="1:12" ht="15" customHeight="1" x14ac:dyDescent="0.3">
      <c r="A6" s="14" t="s">
        <v>70</v>
      </c>
      <c r="B6" s="4">
        <f>COUNTIF('Controle carros'!A2:A40,"Alfa")</f>
        <v>2</v>
      </c>
      <c r="C6" s="7">
        <f>SUMIF('Controle carros'!A2:A40,"Alfa",'Controle carros'!M2:M40)</f>
        <v>8678.9</v>
      </c>
      <c r="D6" s="8">
        <f t="shared" si="0"/>
        <v>4339.45</v>
      </c>
      <c r="G6" s="1">
        <f>COUNTIF('Controle carros'!B2:B40,G5)</f>
        <v>1</v>
      </c>
      <c r="H6" s="1">
        <f>COUNTIF('Controle carros'!B2:B40,H5)</f>
        <v>3</v>
      </c>
      <c r="I6" s="1">
        <f>COUNTIF('Controle carros'!B2:B40, I5)</f>
        <v>0</v>
      </c>
      <c r="J6" s="1">
        <f>COUNTIF('Controle carros'!B2:B40,J5)</f>
        <v>2</v>
      </c>
      <c r="K6" s="1">
        <f>COUNTIF('Controle carros'!B2:B40, K5)</f>
        <v>1</v>
      </c>
      <c r="L6" s="1">
        <f>COUNTIF('Controle carros'!B3:B41, L5)</f>
        <v>2</v>
      </c>
    </row>
    <row r="7" spans="1:12" ht="15" customHeight="1" x14ac:dyDescent="0.2">
      <c r="A7" s="13" t="s">
        <v>95</v>
      </c>
      <c r="B7" s="11"/>
      <c r="C7" s="7">
        <f ca="1">SUMIF('Controle carros'!B2:P30,"Particular",'Controle carros'!P2:P30)</f>
        <v>0</v>
      </c>
      <c r="D7" s="8" t="e">
        <f t="shared" ca="1" si="0"/>
        <v>#DIV/0!</v>
      </c>
    </row>
    <row r="8" spans="1:12" ht="15" customHeight="1" x14ac:dyDescent="0.2">
      <c r="A8" s="13" t="s">
        <v>96</v>
      </c>
      <c r="B8" s="11">
        <f>COUNTIF('Controle carros'!A2:A40,"Porto/Azul")</f>
        <v>6</v>
      </c>
      <c r="C8" s="12">
        <f>SUMIF('Controle carros'!A2:A40,"Porto/Azul",'Controle carros'!M2:M40)</f>
        <v>3855.04</v>
      </c>
      <c r="D8" s="8">
        <f t="shared" si="0"/>
        <v>642.50666666666666</v>
      </c>
    </row>
    <row r="9" spans="1:12" ht="15" customHeight="1" x14ac:dyDescent="0.2">
      <c r="A9" s="13" t="s">
        <v>97</v>
      </c>
      <c r="B9" s="11">
        <f>COUNTIF('Controle carros'!B3:C34,"OUTRAS")</f>
        <v>0</v>
      </c>
      <c r="C9" s="12">
        <f ca="1">SUMIF('Controle carros'!B3:P31,"Outras",'Controle carros'!P3:P31)</f>
        <v>0</v>
      </c>
      <c r="D9" s="8" t="e">
        <f t="shared" ca="1" si="0"/>
        <v>#DIV/0!</v>
      </c>
    </row>
    <row r="10" spans="1:12" ht="15" customHeight="1" thickBot="1" x14ac:dyDescent="0.25">
      <c r="A10" s="69" t="s">
        <v>89</v>
      </c>
      <c r="B10" s="63">
        <f>COUNTA('Controle carros'!A2:A40)</f>
        <v>29</v>
      </c>
      <c r="C10" s="9">
        <f ca="1">SUM(C3:C8)</f>
        <v>53543.75</v>
      </c>
      <c r="D10" s="70">
        <f t="shared" ca="1" si="0"/>
        <v>1846.3362068965516</v>
      </c>
    </row>
    <row r="11" spans="1:12" ht="13.5" customHeight="1" thickBot="1" x14ac:dyDescent="0.25"/>
    <row r="12" spans="1:12" ht="14.25" customHeight="1" x14ac:dyDescent="0.2">
      <c r="A12" s="68" t="s">
        <v>98</v>
      </c>
      <c r="B12" s="16"/>
    </row>
    <row r="13" spans="1:12" ht="15" customHeight="1" x14ac:dyDescent="0.2">
      <c r="A13" s="3" t="s">
        <v>99</v>
      </c>
      <c r="B13" s="17">
        <f>'Controle carros'!G41</f>
        <v>0</v>
      </c>
    </row>
    <row r="14" spans="1:12" ht="15" customHeight="1" x14ac:dyDescent="0.2">
      <c r="A14" s="3" t="s">
        <v>100</v>
      </c>
      <c r="B14" s="17">
        <f>'Controle carros'!F41</f>
        <v>0</v>
      </c>
    </row>
    <row r="15" spans="1:12" ht="15" customHeight="1" x14ac:dyDescent="0.2">
      <c r="A15" s="3" t="s">
        <v>101</v>
      </c>
      <c r="B15" s="17">
        <f>'Controle carros'!I41</f>
        <v>0</v>
      </c>
    </row>
    <row r="16" spans="1:12" ht="15" customHeight="1" x14ac:dyDescent="0.2">
      <c r="A16" s="3" t="s">
        <v>102</v>
      </c>
      <c r="B16" s="17">
        <f>'Controle carros'!H41</f>
        <v>0</v>
      </c>
    </row>
    <row r="17" spans="1:2" ht="15" customHeight="1" x14ac:dyDescent="0.2">
      <c r="A17" s="3" t="s">
        <v>103</v>
      </c>
      <c r="B17" s="17">
        <f>'Controle carros'!K8</f>
        <v>714.5</v>
      </c>
    </row>
    <row r="18" spans="1:2" ht="15" customHeight="1" x14ac:dyDescent="0.2">
      <c r="A18" s="10" t="s">
        <v>104</v>
      </c>
      <c r="B18" s="18">
        <f>'Controle carros'!J41</f>
        <v>0</v>
      </c>
    </row>
    <row r="19" spans="1:2" ht="14.25" customHeight="1" x14ac:dyDescent="0.2">
      <c r="A19" s="15" t="s">
        <v>105</v>
      </c>
      <c r="B19" s="19">
        <f>'Controle carros'!L41</f>
        <v>0</v>
      </c>
    </row>
    <row r="20" spans="1:2" ht="14.25" customHeight="1" x14ac:dyDescent="0.2">
      <c r="A20" s="13" t="s">
        <v>106</v>
      </c>
      <c r="B20" s="20">
        <f>SUM(B13:B18)</f>
        <v>714.5</v>
      </c>
    </row>
    <row r="21" spans="1:2" ht="14.25" customHeight="1" x14ac:dyDescent="0.2">
      <c r="A21" s="14" t="s">
        <v>107</v>
      </c>
      <c r="B21" s="20">
        <f>'Controle carros'!E41</f>
        <v>0</v>
      </c>
    </row>
    <row r="22" spans="1:2" ht="14.25" customHeight="1" x14ac:dyDescent="0.2">
      <c r="A22" s="15" t="s">
        <v>108</v>
      </c>
      <c r="B22" s="19">
        <f>SUM(B20:B21)</f>
        <v>714.5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71"/>
  <sheetViews>
    <sheetView workbookViewId="0">
      <selection activeCell="A64" sqref="A64"/>
    </sheetView>
  </sheetViews>
  <sheetFormatPr defaultRowHeight="12.75" x14ac:dyDescent="0.2"/>
  <cols>
    <col min="1" max="1" width="34.42578125" customWidth="1"/>
  </cols>
  <sheetData>
    <row r="1" spans="1:3" x14ac:dyDescent="0.2">
      <c r="A1" t="s">
        <v>109</v>
      </c>
      <c r="B1" t="s">
        <v>110</v>
      </c>
      <c r="C1" t="s">
        <v>13</v>
      </c>
    </row>
    <row r="2" spans="1:3" x14ac:dyDescent="0.2">
      <c r="A2" t="s">
        <v>111</v>
      </c>
      <c r="B2">
        <v>80</v>
      </c>
      <c r="C2" t="s">
        <v>17</v>
      </c>
    </row>
    <row r="3" spans="1:3" x14ac:dyDescent="0.2">
      <c r="A3" t="s">
        <v>112</v>
      </c>
      <c r="B3">
        <v>90</v>
      </c>
      <c r="C3" t="s">
        <v>17</v>
      </c>
    </row>
    <row r="4" spans="1:3" x14ac:dyDescent="0.2">
      <c r="A4" t="s">
        <v>113</v>
      </c>
      <c r="B4">
        <v>92</v>
      </c>
      <c r="C4" t="s">
        <v>20</v>
      </c>
    </row>
    <row r="5" spans="1:3" x14ac:dyDescent="0.2">
      <c r="A5" t="s">
        <v>114</v>
      </c>
      <c r="B5">
        <v>46</v>
      </c>
      <c r="C5" t="s">
        <v>20</v>
      </c>
    </row>
    <row r="6" spans="1:3" x14ac:dyDescent="0.2">
      <c r="A6" t="s">
        <v>115</v>
      </c>
      <c r="B6">
        <v>250</v>
      </c>
      <c r="C6" t="s">
        <v>24</v>
      </c>
    </row>
    <row r="7" spans="1:3" x14ac:dyDescent="0.2">
      <c r="A7" t="s">
        <v>116</v>
      </c>
      <c r="B7">
        <v>40</v>
      </c>
      <c r="C7" t="s">
        <v>24</v>
      </c>
    </row>
    <row r="8" spans="1:3" x14ac:dyDescent="0.2">
      <c r="A8" t="s">
        <v>117</v>
      </c>
      <c r="B8">
        <v>60</v>
      </c>
      <c r="C8" t="s">
        <v>24</v>
      </c>
    </row>
    <row r="9" spans="1:3" x14ac:dyDescent="0.2">
      <c r="A9" t="s">
        <v>117</v>
      </c>
      <c r="B9">
        <v>60</v>
      </c>
      <c r="C9" t="s">
        <v>27</v>
      </c>
    </row>
    <row r="10" spans="1:3" x14ac:dyDescent="0.2">
      <c r="A10" t="s">
        <v>118</v>
      </c>
      <c r="B10">
        <v>30</v>
      </c>
      <c r="C10" t="s">
        <v>27</v>
      </c>
    </row>
    <row r="11" spans="1:3" x14ac:dyDescent="0.2">
      <c r="A11" t="s">
        <v>119</v>
      </c>
      <c r="B11">
        <v>90</v>
      </c>
      <c r="C11" t="s">
        <v>27</v>
      </c>
    </row>
    <row r="12" spans="1:3" x14ac:dyDescent="0.2">
      <c r="A12" t="s">
        <v>117</v>
      </c>
      <c r="B12">
        <v>60</v>
      </c>
      <c r="C12" t="s">
        <v>29</v>
      </c>
    </row>
    <row r="13" spans="1:3" x14ac:dyDescent="0.2">
      <c r="A13" t="s">
        <v>120</v>
      </c>
      <c r="B13">
        <v>40</v>
      </c>
      <c r="C13" t="s">
        <v>29</v>
      </c>
    </row>
    <row r="14" spans="1:3" x14ac:dyDescent="0.2">
      <c r="A14" t="s">
        <v>121</v>
      </c>
      <c r="B14">
        <v>50</v>
      </c>
      <c r="C14" t="s">
        <v>32</v>
      </c>
    </row>
    <row r="15" spans="1:3" x14ac:dyDescent="0.2">
      <c r="A15" t="s">
        <v>117</v>
      </c>
      <c r="B15">
        <v>60</v>
      </c>
      <c r="C15" t="s">
        <v>32</v>
      </c>
    </row>
    <row r="16" spans="1:3" x14ac:dyDescent="0.2">
      <c r="A16" t="s">
        <v>121</v>
      </c>
      <c r="B16">
        <v>35</v>
      </c>
      <c r="C16" t="s">
        <v>35</v>
      </c>
    </row>
    <row r="17" spans="1:3" x14ac:dyDescent="0.2">
      <c r="A17" t="s">
        <v>117</v>
      </c>
      <c r="B17">
        <v>60</v>
      </c>
      <c r="C17" t="s">
        <v>35</v>
      </c>
    </row>
    <row r="18" spans="1:3" x14ac:dyDescent="0.2">
      <c r="A18" t="s">
        <v>117</v>
      </c>
      <c r="B18">
        <v>60</v>
      </c>
      <c r="C18" t="s">
        <v>37</v>
      </c>
    </row>
    <row r="19" spans="1:3" x14ac:dyDescent="0.2">
      <c r="A19" t="s">
        <v>121</v>
      </c>
      <c r="B19">
        <v>35</v>
      </c>
      <c r="C19" t="s">
        <v>37</v>
      </c>
    </row>
    <row r="20" spans="1:3" x14ac:dyDescent="0.2">
      <c r="A20" t="s">
        <v>117</v>
      </c>
      <c r="B20">
        <v>60</v>
      </c>
      <c r="C20" t="s">
        <v>40</v>
      </c>
    </row>
    <row r="21" spans="1:3" x14ac:dyDescent="0.2">
      <c r="A21" t="s">
        <v>122</v>
      </c>
      <c r="B21">
        <v>358.5</v>
      </c>
      <c r="C21" t="s">
        <v>40</v>
      </c>
    </row>
    <row r="22" spans="1:3" x14ac:dyDescent="0.2">
      <c r="A22" t="s">
        <v>119</v>
      </c>
      <c r="B22">
        <v>90</v>
      </c>
      <c r="C22" t="s">
        <v>42</v>
      </c>
    </row>
    <row r="23" spans="1:3" x14ac:dyDescent="0.2">
      <c r="A23" t="s">
        <v>123</v>
      </c>
      <c r="B23">
        <v>60</v>
      </c>
      <c r="C23" t="s">
        <v>42</v>
      </c>
    </row>
    <row r="24" spans="1:3" x14ac:dyDescent="0.2">
      <c r="A24" t="s">
        <v>117</v>
      </c>
      <c r="B24">
        <v>60</v>
      </c>
      <c r="C24" t="s">
        <v>45</v>
      </c>
    </row>
    <row r="25" spans="1:3" x14ac:dyDescent="0.2">
      <c r="A25" t="s">
        <v>124</v>
      </c>
      <c r="B25">
        <v>220</v>
      </c>
      <c r="C25" t="s">
        <v>45</v>
      </c>
    </row>
    <row r="26" spans="1:3" x14ac:dyDescent="0.2">
      <c r="A26" t="s">
        <v>117</v>
      </c>
      <c r="B26">
        <v>60</v>
      </c>
      <c r="C26" t="s">
        <v>47</v>
      </c>
    </row>
    <row r="27" spans="1:3" x14ac:dyDescent="0.2">
      <c r="A27" t="s">
        <v>121</v>
      </c>
      <c r="B27">
        <v>35</v>
      </c>
      <c r="C27" t="s">
        <v>47</v>
      </c>
    </row>
    <row r="28" spans="1:3" x14ac:dyDescent="0.2">
      <c r="A28" t="s">
        <v>124</v>
      </c>
      <c r="B28">
        <v>220</v>
      </c>
      <c r="C28" t="s">
        <v>47</v>
      </c>
    </row>
    <row r="29" spans="1:3" x14ac:dyDescent="0.2">
      <c r="A29" t="s">
        <v>120</v>
      </c>
      <c r="B29">
        <v>40</v>
      </c>
      <c r="C29" t="s">
        <v>47</v>
      </c>
    </row>
    <row r="30" spans="1:3" x14ac:dyDescent="0.2">
      <c r="A30" t="s">
        <v>117</v>
      </c>
      <c r="B30">
        <v>60</v>
      </c>
      <c r="C30" t="s">
        <v>49</v>
      </c>
    </row>
    <row r="31" spans="1:3" x14ac:dyDescent="0.2">
      <c r="A31" t="s">
        <v>121</v>
      </c>
      <c r="B31">
        <v>35</v>
      </c>
      <c r="C31" t="s">
        <v>49</v>
      </c>
    </row>
    <row r="32" spans="1:3" x14ac:dyDescent="0.2">
      <c r="A32" t="s">
        <v>117</v>
      </c>
      <c r="B32">
        <v>60</v>
      </c>
      <c r="C32" t="s">
        <v>51</v>
      </c>
    </row>
    <row r="33" spans="1:3" x14ac:dyDescent="0.2">
      <c r="A33" t="s">
        <v>121</v>
      </c>
      <c r="B33">
        <v>35</v>
      </c>
      <c r="C33" t="s">
        <v>51</v>
      </c>
    </row>
    <row r="34" spans="1:3" x14ac:dyDescent="0.2">
      <c r="A34" t="s">
        <v>119</v>
      </c>
      <c r="B34">
        <v>70</v>
      </c>
      <c r="C34" t="s">
        <v>52</v>
      </c>
    </row>
    <row r="35" spans="1:3" x14ac:dyDescent="0.2">
      <c r="A35" t="s">
        <v>117</v>
      </c>
      <c r="B35">
        <v>60</v>
      </c>
      <c r="C35" t="s">
        <v>52</v>
      </c>
    </row>
    <row r="36" spans="1:3" x14ac:dyDescent="0.2">
      <c r="A36" t="s">
        <v>125</v>
      </c>
      <c r="B36">
        <v>250</v>
      </c>
      <c r="C36" t="s">
        <v>52</v>
      </c>
    </row>
    <row r="37" spans="1:3" x14ac:dyDescent="0.2">
      <c r="A37" t="s">
        <v>126</v>
      </c>
      <c r="B37">
        <v>250</v>
      </c>
      <c r="C37" t="s">
        <v>56</v>
      </c>
    </row>
    <row r="38" spans="1:3" x14ac:dyDescent="0.2">
      <c r="A38" t="s">
        <v>127</v>
      </c>
      <c r="B38">
        <v>80</v>
      </c>
      <c r="C38" t="s">
        <v>56</v>
      </c>
    </row>
    <row r="39" spans="1:3" x14ac:dyDescent="0.2">
      <c r="A39" t="s">
        <v>123</v>
      </c>
      <c r="B39">
        <v>80</v>
      </c>
      <c r="C39" t="s">
        <v>57</v>
      </c>
    </row>
    <row r="40" spans="1:3" x14ac:dyDescent="0.2">
      <c r="A40" t="s">
        <v>128</v>
      </c>
      <c r="B40">
        <v>220</v>
      </c>
      <c r="C40" t="s">
        <v>60</v>
      </c>
    </row>
    <row r="41" spans="1:3" x14ac:dyDescent="0.2">
      <c r="A41" t="s">
        <v>129</v>
      </c>
      <c r="B41">
        <v>80</v>
      </c>
      <c r="C41" t="s">
        <v>60</v>
      </c>
    </row>
    <row r="42" spans="1:3" x14ac:dyDescent="0.2">
      <c r="A42" t="s">
        <v>130</v>
      </c>
      <c r="B42">
        <v>50</v>
      </c>
      <c r="C42" t="s">
        <v>60</v>
      </c>
    </row>
    <row r="43" spans="1:3" x14ac:dyDescent="0.2">
      <c r="A43" t="s">
        <v>131</v>
      </c>
      <c r="B43">
        <v>250</v>
      </c>
      <c r="C43" t="s">
        <v>63</v>
      </c>
    </row>
    <row r="44" spans="1:3" x14ac:dyDescent="0.2">
      <c r="A44" t="s">
        <v>132</v>
      </c>
      <c r="B44">
        <v>350</v>
      </c>
      <c r="C44" t="s">
        <v>63</v>
      </c>
    </row>
    <row r="45" spans="1:3" x14ac:dyDescent="0.2">
      <c r="A45" t="s">
        <v>133</v>
      </c>
      <c r="B45">
        <v>30</v>
      </c>
      <c r="C45" t="s">
        <v>63</v>
      </c>
    </row>
    <row r="46" spans="1:3" x14ac:dyDescent="0.2">
      <c r="A46" t="s">
        <v>129</v>
      </c>
      <c r="B46">
        <v>80</v>
      </c>
      <c r="C46" t="s">
        <v>63</v>
      </c>
    </row>
    <row r="47" spans="1:3" x14ac:dyDescent="0.2">
      <c r="A47" t="s">
        <v>134</v>
      </c>
      <c r="B47">
        <v>250</v>
      </c>
      <c r="C47" t="s">
        <v>63</v>
      </c>
    </row>
    <row r="48" spans="1:3" x14ac:dyDescent="0.2">
      <c r="A48" t="s">
        <v>135</v>
      </c>
      <c r="B48">
        <v>120</v>
      </c>
      <c r="C48" t="s">
        <v>64</v>
      </c>
    </row>
    <row r="49" spans="1:3" x14ac:dyDescent="0.2">
      <c r="A49" t="s">
        <v>127</v>
      </c>
      <c r="B49">
        <v>80</v>
      </c>
      <c r="C49" t="s">
        <v>64</v>
      </c>
    </row>
    <row r="50" spans="1:3" x14ac:dyDescent="0.2">
      <c r="A50" t="s">
        <v>136</v>
      </c>
      <c r="B50">
        <v>750</v>
      </c>
      <c r="C50" t="s">
        <v>64</v>
      </c>
    </row>
    <row r="51" spans="1:3" x14ac:dyDescent="0.2">
      <c r="A51" t="s">
        <v>127</v>
      </c>
      <c r="B51">
        <v>80</v>
      </c>
      <c r="C51" t="s">
        <v>66</v>
      </c>
    </row>
    <row r="52" spans="1:3" x14ac:dyDescent="0.2">
      <c r="A52" t="s">
        <v>137</v>
      </c>
      <c r="B52">
        <v>40</v>
      </c>
      <c r="C52" t="s">
        <v>66</v>
      </c>
    </row>
    <row r="53" spans="1:3" x14ac:dyDescent="0.2">
      <c r="A53" t="s">
        <v>123</v>
      </c>
      <c r="B53">
        <v>80</v>
      </c>
      <c r="C53" t="s">
        <v>68</v>
      </c>
    </row>
    <row r="54" spans="1:3" x14ac:dyDescent="0.2">
      <c r="A54" t="s">
        <v>123</v>
      </c>
      <c r="B54">
        <v>80</v>
      </c>
      <c r="C54" t="s">
        <v>69</v>
      </c>
    </row>
    <row r="55" spans="1:3" x14ac:dyDescent="0.2">
      <c r="A55" t="s">
        <v>128</v>
      </c>
      <c r="B55">
        <v>220</v>
      </c>
      <c r="C55" t="s">
        <v>69</v>
      </c>
    </row>
    <row r="56" spans="1:3" x14ac:dyDescent="0.2">
      <c r="A56" t="s">
        <v>138</v>
      </c>
      <c r="B56">
        <v>466.8</v>
      </c>
      <c r="C56" t="s">
        <v>72</v>
      </c>
    </row>
    <row r="57" spans="1:3" x14ac:dyDescent="0.2">
      <c r="A57" t="s">
        <v>123</v>
      </c>
      <c r="B57">
        <v>50</v>
      </c>
      <c r="C57" t="s">
        <v>72</v>
      </c>
    </row>
    <row r="58" spans="1:3" x14ac:dyDescent="0.2">
      <c r="A58" t="s">
        <v>128</v>
      </c>
      <c r="B58">
        <v>220</v>
      </c>
      <c r="C58" t="s">
        <v>72</v>
      </c>
    </row>
    <row r="59" spans="1:3" x14ac:dyDescent="0.2">
      <c r="A59" t="s">
        <v>128</v>
      </c>
      <c r="B59">
        <v>220</v>
      </c>
      <c r="C59" t="s">
        <v>74</v>
      </c>
    </row>
    <row r="60" spans="1:3" x14ac:dyDescent="0.2">
      <c r="A60" t="s">
        <v>139</v>
      </c>
      <c r="B60">
        <v>50</v>
      </c>
      <c r="C60" t="s">
        <v>74</v>
      </c>
    </row>
    <row r="61" spans="1:3" x14ac:dyDescent="0.2">
      <c r="A61" t="s">
        <v>111</v>
      </c>
      <c r="B61">
        <v>80</v>
      </c>
      <c r="C61" t="s">
        <v>77</v>
      </c>
    </row>
    <row r="62" spans="1:3" x14ac:dyDescent="0.2">
      <c r="A62" t="s">
        <v>112</v>
      </c>
      <c r="B62">
        <v>90</v>
      </c>
      <c r="C62" t="s">
        <v>80</v>
      </c>
    </row>
    <row r="63" spans="1:3" x14ac:dyDescent="0.2">
      <c r="A63" t="s">
        <v>140</v>
      </c>
      <c r="B63">
        <v>220</v>
      </c>
      <c r="C63" t="s">
        <v>80</v>
      </c>
    </row>
    <row r="64" spans="1:3" x14ac:dyDescent="0.2">
      <c r="A64" t="s">
        <v>141</v>
      </c>
      <c r="B64">
        <v>60</v>
      </c>
      <c r="C64" t="s">
        <v>80</v>
      </c>
    </row>
    <row r="65" spans="1:3" x14ac:dyDescent="0.2">
      <c r="A65" t="s">
        <v>111</v>
      </c>
      <c r="B65">
        <v>80</v>
      </c>
      <c r="C65" t="s">
        <v>80</v>
      </c>
    </row>
    <row r="66" spans="1:3" x14ac:dyDescent="0.2">
      <c r="A66" t="s">
        <v>111</v>
      </c>
      <c r="B66">
        <v>80</v>
      </c>
      <c r="C66" t="s">
        <v>81</v>
      </c>
    </row>
    <row r="67" spans="1:3" x14ac:dyDescent="0.2">
      <c r="A67" t="s">
        <v>112</v>
      </c>
      <c r="B67">
        <v>90</v>
      </c>
      <c r="C67" t="s">
        <v>81</v>
      </c>
    </row>
    <row r="68" spans="1:3" x14ac:dyDescent="0.2">
      <c r="A68" t="s">
        <v>111</v>
      </c>
      <c r="B68">
        <v>80</v>
      </c>
      <c r="C68" t="s">
        <v>84</v>
      </c>
    </row>
    <row r="69" spans="1:3" x14ac:dyDescent="0.2">
      <c r="A69" t="s">
        <v>111</v>
      </c>
      <c r="B69">
        <v>80</v>
      </c>
      <c r="C69" t="s">
        <v>86</v>
      </c>
    </row>
    <row r="70" spans="1:3" x14ac:dyDescent="0.2">
      <c r="A70" t="s">
        <v>112</v>
      </c>
      <c r="B70">
        <v>90</v>
      </c>
      <c r="C70" t="s">
        <v>86</v>
      </c>
    </row>
    <row r="71" spans="1:3" x14ac:dyDescent="0.2">
      <c r="A71" t="s">
        <v>142</v>
      </c>
      <c r="B71">
        <v>25</v>
      </c>
      <c r="C71" t="s">
        <v>86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Controle carros</vt:lpstr>
      <vt:lpstr>Resultados M.O</vt:lpstr>
      <vt:lpstr>Serviços Terceirizados</vt:lpstr>
      <vt:lpstr>'Controle carros'!Area_de_impressao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rr reparos</dc:creator>
  <cp:lastModifiedBy>Felipe Gonçalves</cp:lastModifiedBy>
  <cp:lastPrinted>2025-04-04T13:33:48Z</cp:lastPrinted>
  <dcterms:created xsi:type="dcterms:W3CDTF">2011-09-16T18:31:45Z</dcterms:created>
  <dcterms:modified xsi:type="dcterms:W3CDTF">2025-04-28T20:36:10Z</dcterms:modified>
</cp:coreProperties>
</file>