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elia\Documents\"/>
    </mc:Choice>
  </mc:AlternateContent>
  <xr:revisionPtr revIDLastSave="0" documentId="13_ncr:1_{5D842935-761C-447C-B888-2B339E7AF1B5}" xr6:coauthVersionLast="47" xr6:coauthVersionMax="47" xr10:uidLastSave="{00000000-0000-0000-0000-000000000000}"/>
  <bookViews>
    <workbookView xWindow="10718" yWindow="0" windowWidth="10965" windowHeight="12863" xr2:uid="{6D5BF68A-8A42-4592-9FFC-F9AB775E40D9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2" l="1"/>
  <c r="E9" i="2"/>
  <c r="E8" i="2"/>
  <c r="E21" i="2"/>
  <c r="H21" i="2"/>
  <c r="I21" i="2" s="1"/>
  <c r="H13" i="3"/>
  <c r="G15" i="3"/>
  <c r="F14" i="3"/>
  <c r="I18" i="2"/>
  <c r="H18" i="2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18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19" i="3"/>
  <c r="E20" i="3"/>
  <c r="E21" i="3"/>
  <c r="E22" i="3"/>
  <c r="E23" i="3"/>
  <c r="E24" i="3"/>
  <c r="E25" i="3"/>
  <c r="E26" i="3"/>
  <c r="E18" i="3"/>
  <c r="D44" i="3"/>
  <c r="D37" i="3"/>
  <c r="D38" i="3"/>
  <c r="D39" i="3"/>
  <c r="D40" i="3"/>
  <c r="D41" i="3"/>
  <c r="D42" i="3"/>
  <c r="D43" i="3"/>
  <c r="D36" i="3"/>
  <c r="D18" i="3"/>
  <c r="B15" i="3"/>
  <c r="B14" i="3"/>
  <c r="B13" i="3" s="1"/>
  <c r="B12" i="3"/>
  <c r="B10" i="3"/>
  <c r="B8" i="3"/>
  <c r="B9" i="3" s="1"/>
  <c r="B6" i="3"/>
  <c r="B4" i="3"/>
  <c r="B5" i="3" s="1"/>
  <c r="I25" i="2"/>
  <c r="I26" i="2"/>
  <c r="I22" i="2"/>
  <c r="I23" i="2"/>
  <c r="I24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2" i="2"/>
  <c r="I43" i="2"/>
  <c r="I44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2" i="2"/>
  <c r="H43" i="2"/>
  <c r="H44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H41" i="2" s="1"/>
  <c r="I41" i="2" s="1"/>
  <c r="E42" i="2"/>
  <c r="E43" i="2"/>
  <c r="E44" i="2"/>
  <c r="E20" i="2"/>
  <c r="H20" i="2" s="1"/>
  <c r="I20" i="2" s="1"/>
  <c r="E19" i="2"/>
  <c r="H19" i="2" s="1"/>
  <c r="I19" i="2" s="1"/>
  <c r="E18" i="2"/>
  <c r="B14" i="2"/>
  <c r="B12" i="2"/>
  <c r="B13" i="2" s="1"/>
  <c r="B10" i="2"/>
  <c r="B8" i="2"/>
  <c r="B9" i="2" s="1"/>
  <c r="B6" i="2"/>
  <c r="B4" i="2"/>
  <c r="E41" i="1"/>
  <c r="E42" i="1"/>
  <c r="E43" i="1"/>
  <c r="E40" i="1"/>
  <c r="D41" i="1"/>
  <c r="D42" i="1"/>
  <c r="D43" i="1"/>
  <c r="D40" i="1"/>
  <c r="B5" i="2" l="1"/>
  <c r="A40" i="1"/>
  <c r="C30" i="1"/>
  <c r="E33" i="1"/>
  <c r="E34" i="1"/>
  <c r="E35" i="1"/>
  <c r="E32" i="1"/>
  <c r="D33" i="1"/>
  <c r="D34" i="1"/>
  <c r="D35" i="1"/>
  <c r="D32" i="1"/>
  <c r="A32" i="1"/>
  <c r="E25" i="1"/>
  <c r="E26" i="1"/>
  <c r="E27" i="1"/>
  <c r="E24" i="1"/>
  <c r="D25" i="1"/>
  <c r="D26" i="1"/>
  <c r="D27" i="1"/>
  <c r="D24" i="1"/>
  <c r="A24" i="1"/>
  <c r="B22" i="1"/>
  <c r="B13" i="1"/>
  <c r="B14" i="1"/>
  <c r="B12" i="1"/>
  <c r="B9" i="1"/>
  <c r="B10" i="1"/>
  <c r="B8" i="1"/>
  <c r="B5" i="1"/>
  <c r="B6" i="1"/>
  <c r="B4" i="1"/>
</calcChain>
</file>

<file path=xl/sharedStrings.xml><?xml version="1.0" encoding="utf-8"?>
<sst xmlns="http://schemas.openxmlformats.org/spreadsheetml/2006/main" count="82" uniqueCount="36">
  <si>
    <t>E</t>
  </si>
  <si>
    <t>F</t>
  </si>
  <si>
    <t>Sk1</t>
  </si>
  <si>
    <t>Sk2</t>
  </si>
  <si>
    <t>Sk3</t>
  </si>
  <si>
    <t>Sd1</t>
  </si>
  <si>
    <t>Sd2</t>
  </si>
  <si>
    <t>Sd3</t>
  </si>
  <si>
    <t>m1</t>
  </si>
  <si>
    <t>m2</t>
  </si>
  <si>
    <t>m3</t>
  </si>
  <si>
    <t>Mencari Konstanta Pegas</t>
  </si>
  <si>
    <t>Ketika Sk1=</t>
  </si>
  <si>
    <t>massa</t>
  </si>
  <si>
    <t>x</t>
  </si>
  <si>
    <t>delta x</t>
  </si>
  <si>
    <t>k</t>
  </si>
  <si>
    <t>fg</t>
  </si>
  <si>
    <t>x0=</t>
  </si>
  <si>
    <t>Ketika Sk2=</t>
  </si>
  <si>
    <t>Ketika Sk3=</t>
  </si>
  <si>
    <t>k (N/m)</t>
  </si>
  <si>
    <t>massa kg</t>
  </si>
  <si>
    <t>Sk</t>
  </si>
  <si>
    <t>Sd</t>
  </si>
  <si>
    <t>D</t>
  </si>
  <si>
    <t>b</t>
  </si>
  <si>
    <t>delta</t>
  </si>
  <si>
    <t>x0</t>
  </si>
  <si>
    <t>x1</t>
  </si>
  <si>
    <t>m input</t>
  </si>
  <si>
    <t>m total</t>
  </si>
  <si>
    <t>massa g</t>
  </si>
  <si>
    <t>t</t>
  </si>
  <si>
    <t>m</t>
  </si>
  <si>
    <t>x(t)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</si>
</sst>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</a:t>
            </a:r>
            <a:r>
              <a:rPr lang="en-US" baseline="0"/>
              <a:t>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Sheet1!$C$24:$C$27</c:f>
              <c:numCache>
                <c:formatCode>General</c:formatCode>
                <c:ptCount val="4"/>
                <c:pt idx="0">
                  <c:v>0.17</c:v>
                </c:pt>
                <c:pt idx="1">
                  <c:v>0.2</c:v>
                </c:pt>
                <c:pt idx="2">
                  <c:v>0.65</c:v>
                </c:pt>
                <c:pt idx="3">
                  <c:v>0.7</c:v>
                </c:pt>
              </c:numCache>
            </c:numRef>
          </c:xVal>
          <c:yVal>
            <c:numRef>
              <c:f>Sheet1!$D$24:$D$27</c:f>
              <c:numCache>
                <c:formatCode>General</c:formatCode>
                <c:ptCount val="4"/>
                <c:pt idx="0">
                  <c:v>0.68600000000000017</c:v>
                </c:pt>
                <c:pt idx="1">
                  <c:v>0.78400000000000003</c:v>
                </c:pt>
                <c:pt idx="2">
                  <c:v>2.5970000000000004</c:v>
                </c:pt>
                <c:pt idx="3">
                  <c:v>2.7930000000000001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6D-4030-A07C-B9B502D5F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54800"/>
        <c:axId val="634309904"/>
      </c:scatterChart>
      <c:valAx>
        <c:axId val="62775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09904"/>
        <c:crosses val="autoZero"/>
        <c:crossBetween val="midCat"/>
      </c:valAx>
      <c:valAx>
        <c:axId val="6343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5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 vs 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Sheet4!$A$2:$A$43</c:f>
              <c:numCache>
                <c:formatCode>General</c:formatCode>
                <c:ptCount val="42"/>
                <c:pt idx="0">
                  <c:v>0</c:v>
                </c:pt>
                <c:pt idx="1">
                  <c:v>0.18</c:v>
                </c:pt>
                <c:pt idx="2">
                  <c:v>0.38</c:v>
                </c:pt>
                <c:pt idx="3">
                  <c:v>0.53</c:v>
                </c:pt>
                <c:pt idx="4">
                  <c:v>0.73</c:v>
                </c:pt>
                <c:pt idx="5">
                  <c:v>0.9</c:v>
                </c:pt>
                <c:pt idx="6">
                  <c:v>1.1200000000000001</c:v>
                </c:pt>
                <c:pt idx="7">
                  <c:v>1.26</c:v>
                </c:pt>
                <c:pt idx="8">
                  <c:v>1.46</c:v>
                </c:pt>
                <c:pt idx="9">
                  <c:v>1.62</c:v>
                </c:pt>
                <c:pt idx="10">
                  <c:v>1.81</c:v>
                </c:pt>
                <c:pt idx="11">
                  <c:v>1.99</c:v>
                </c:pt>
                <c:pt idx="12">
                  <c:v>2.1800000000000002</c:v>
                </c:pt>
                <c:pt idx="13">
                  <c:v>2.34</c:v>
                </c:pt>
                <c:pt idx="14">
                  <c:v>2.5099999999999998</c:v>
                </c:pt>
                <c:pt idx="15">
                  <c:v>2.69</c:v>
                </c:pt>
                <c:pt idx="16">
                  <c:v>2.9</c:v>
                </c:pt>
                <c:pt idx="17">
                  <c:v>3.06</c:v>
                </c:pt>
                <c:pt idx="18">
                  <c:v>3.26</c:v>
                </c:pt>
                <c:pt idx="19">
                  <c:v>3.42</c:v>
                </c:pt>
                <c:pt idx="20">
                  <c:v>3.63</c:v>
                </c:pt>
                <c:pt idx="21">
                  <c:v>3.81</c:v>
                </c:pt>
                <c:pt idx="22">
                  <c:v>3.97</c:v>
                </c:pt>
                <c:pt idx="23">
                  <c:v>4.1500000000000004</c:v>
                </c:pt>
                <c:pt idx="24">
                  <c:v>4.3499999999999996</c:v>
                </c:pt>
                <c:pt idx="25">
                  <c:v>4.51</c:v>
                </c:pt>
                <c:pt idx="26">
                  <c:v>4.68</c:v>
                </c:pt>
                <c:pt idx="27">
                  <c:v>4.82</c:v>
                </c:pt>
                <c:pt idx="28">
                  <c:v>5.07</c:v>
                </c:pt>
                <c:pt idx="29">
                  <c:v>5.22</c:v>
                </c:pt>
                <c:pt idx="30">
                  <c:v>5.36</c:v>
                </c:pt>
                <c:pt idx="31">
                  <c:v>5.56</c:v>
                </c:pt>
                <c:pt idx="32">
                  <c:v>5.77</c:v>
                </c:pt>
                <c:pt idx="33">
                  <c:v>5.93</c:v>
                </c:pt>
                <c:pt idx="34">
                  <c:v>6.14</c:v>
                </c:pt>
                <c:pt idx="35">
                  <c:v>6.28</c:v>
                </c:pt>
                <c:pt idx="36">
                  <c:v>6.5</c:v>
                </c:pt>
                <c:pt idx="37">
                  <c:v>6.65</c:v>
                </c:pt>
                <c:pt idx="38">
                  <c:v>6.85</c:v>
                </c:pt>
                <c:pt idx="39">
                  <c:v>7.01</c:v>
                </c:pt>
                <c:pt idx="40">
                  <c:v>7.21</c:v>
                </c:pt>
                <c:pt idx="41">
                  <c:v>7.36</c:v>
                </c:pt>
              </c:numCache>
            </c:numRef>
          </c:xVal>
          <c:yVal>
            <c:numRef>
              <c:f>Sheet4!$B$2:$B$43</c:f>
              <c:numCache>
                <c:formatCode>General</c:formatCode>
                <c:ptCount val="42"/>
                <c:pt idx="0">
                  <c:v>30</c:v>
                </c:pt>
                <c:pt idx="1">
                  <c:v>0</c:v>
                </c:pt>
                <c:pt idx="2">
                  <c:v>-26</c:v>
                </c:pt>
                <c:pt idx="3">
                  <c:v>0</c:v>
                </c:pt>
                <c:pt idx="4">
                  <c:v>22</c:v>
                </c:pt>
                <c:pt idx="5">
                  <c:v>0</c:v>
                </c:pt>
                <c:pt idx="6">
                  <c:v>-17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-14</c:v>
                </c:pt>
                <c:pt idx="11">
                  <c:v>0</c:v>
                </c:pt>
                <c:pt idx="12">
                  <c:v>11</c:v>
                </c:pt>
                <c:pt idx="13">
                  <c:v>0</c:v>
                </c:pt>
                <c:pt idx="14">
                  <c:v>-10</c:v>
                </c:pt>
                <c:pt idx="15">
                  <c:v>0</c:v>
                </c:pt>
                <c:pt idx="16">
                  <c:v>9</c:v>
                </c:pt>
                <c:pt idx="17">
                  <c:v>0</c:v>
                </c:pt>
                <c:pt idx="18">
                  <c:v>-7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-5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-4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-2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-1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E1-4B64-B861-07FC340DD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95951"/>
        <c:axId val="1720730799"/>
      </c:scatterChart>
      <c:valAx>
        <c:axId val="18402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730799"/>
        <c:crosses val="autoZero"/>
        <c:crossBetween val="midCat"/>
      </c:valAx>
      <c:valAx>
        <c:axId val="172073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9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</a:t>
            </a:r>
            <a:r>
              <a:rPr lang="en-US" baseline="0"/>
              <a:t> =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Sheet1!$C$32:$C$35</c:f>
              <c:numCache>
                <c:formatCode>General</c:formatCode>
                <c:ptCount val="4"/>
                <c:pt idx="0">
                  <c:v>0.11</c:v>
                </c:pt>
                <c:pt idx="1">
                  <c:v>0.13</c:v>
                </c:pt>
                <c:pt idx="2">
                  <c:v>0.34</c:v>
                </c:pt>
                <c:pt idx="3">
                  <c:v>0.37</c:v>
                </c:pt>
              </c:numCache>
            </c:numRef>
          </c:xVal>
          <c:yVal>
            <c:numRef>
              <c:f>Sheet1!$D$32:$D$35</c:f>
              <c:numCache>
                <c:formatCode>General</c:formatCode>
                <c:ptCount val="4"/>
                <c:pt idx="0">
                  <c:v>0.68600000000000017</c:v>
                </c:pt>
                <c:pt idx="1">
                  <c:v>0.78400000000000003</c:v>
                </c:pt>
                <c:pt idx="2">
                  <c:v>2.5970000000000004</c:v>
                </c:pt>
                <c:pt idx="3">
                  <c:v>2.7930000000000001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A1-464F-A878-32891AB4F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555263"/>
        <c:axId val="810350735"/>
      </c:scatterChart>
      <c:valAx>
        <c:axId val="151055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50735"/>
        <c:crosses val="autoZero"/>
        <c:crossBetween val="midCat"/>
      </c:valAx>
      <c:valAx>
        <c:axId val="81035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5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</a:t>
            </a:r>
            <a:r>
              <a:rPr lang="en-US" baseline="0"/>
              <a:t>  =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Sheet1!$C$40:$C$43</c:f>
              <c:numCache>
                <c:formatCode>General</c:formatCode>
                <c:ptCount val="4"/>
                <c:pt idx="0">
                  <c:v>7.0000000000000007E-2</c:v>
                </c:pt>
                <c:pt idx="1">
                  <c:v>0.08</c:v>
                </c:pt>
                <c:pt idx="2">
                  <c:v>0.24</c:v>
                </c:pt>
                <c:pt idx="3">
                  <c:v>0.26</c:v>
                </c:pt>
              </c:numCache>
            </c:numRef>
          </c:xVal>
          <c:yVal>
            <c:numRef>
              <c:f>Sheet1!$D$40:$D$43</c:f>
              <c:numCache>
                <c:formatCode>General</c:formatCode>
                <c:ptCount val="4"/>
                <c:pt idx="0">
                  <c:v>0.68600000000000017</c:v>
                </c:pt>
                <c:pt idx="1">
                  <c:v>0.78400000000000003</c:v>
                </c:pt>
                <c:pt idx="2">
                  <c:v>2.5970000000000004</c:v>
                </c:pt>
                <c:pt idx="3">
                  <c:v>2.7930000000000001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2-43DC-869E-B17EDD6AD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011855"/>
        <c:axId val="1571270799"/>
      </c:scatterChart>
      <c:valAx>
        <c:axId val="171601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70799"/>
        <c:crosses val="autoZero"/>
        <c:crossBetween val="midCat"/>
      </c:valAx>
      <c:valAx>
        <c:axId val="15712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1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r>
              <a:rPr lang="en-US" baseline="0"/>
              <a:t> vs 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Sheet2!$I$18:$I$44</c:f>
              <c:numCache>
                <c:formatCode>General</c:formatCode>
                <c:ptCount val="27"/>
                <c:pt idx="0">
                  <c:v>0.13786091883908391</c:v>
                </c:pt>
                <c:pt idx="1">
                  <c:v>0.30162924101000155</c:v>
                </c:pt>
                <c:pt idx="2">
                  <c:v>0.17560798811371361</c:v>
                </c:pt>
                <c:pt idx="3">
                  <c:v>0.11241628182373624</c:v>
                </c:pt>
                <c:pt idx="4">
                  <c:v>0.31676363502625626</c:v>
                </c:pt>
                <c:pt idx="5">
                  <c:v>0.40318454084642807</c:v>
                </c:pt>
                <c:pt idx="6">
                  <c:v>0.17991164092595369</c:v>
                </c:pt>
                <c:pt idx="7">
                  <c:v>0.35111615681519659</c:v>
                </c:pt>
                <c:pt idx="8">
                  <c:v>0.53589487492793497</c:v>
                </c:pt>
                <c:pt idx="9">
                  <c:v>0.10773392858432577</c:v>
                </c:pt>
                <c:pt idx="10">
                  <c:v>0.2580279381061536</c:v>
                </c:pt>
                <c:pt idx="11">
                  <c:v>0.36044197358170643</c:v>
                </c:pt>
                <c:pt idx="12">
                  <c:v>0.12704481623047256</c:v>
                </c:pt>
                <c:pt idx="13">
                  <c:v>0.366238467090583</c:v>
                </c:pt>
                <c:pt idx="14">
                  <c:v>0.47170162694809675</c:v>
                </c:pt>
                <c:pt idx="15">
                  <c:v>0.12440817324523608</c:v>
                </c:pt>
                <c:pt idx="16">
                  <c:v>0.34484616732765339</c:v>
                </c:pt>
                <c:pt idx="17">
                  <c:v>0.53503399088328862</c:v>
                </c:pt>
                <c:pt idx="18">
                  <c:v>0.13748518507077861</c:v>
                </c:pt>
                <c:pt idx="19">
                  <c:v>0.36771387631948638</c:v>
                </c:pt>
                <c:pt idx="20">
                  <c:v>0.23410114703172022</c:v>
                </c:pt>
                <c:pt idx="21">
                  <c:v>0.10533583319842695</c:v>
                </c:pt>
                <c:pt idx="22">
                  <c:v>0.44425339739660147</c:v>
                </c:pt>
                <c:pt idx="23">
                  <c:v>0.60196436100801187</c:v>
                </c:pt>
                <c:pt idx="24">
                  <c:v>0.12330991515083911</c:v>
                </c:pt>
                <c:pt idx="25">
                  <c:v>0.37130262965617583</c:v>
                </c:pt>
                <c:pt idx="26">
                  <c:v>0.5153850683882425</c:v>
                </c:pt>
              </c:numCache>
            </c:numRef>
          </c:xVal>
          <c:yVal>
            <c:numRef>
              <c:f>Sheet2!$H$18:$H$44</c:f>
              <c:numCache>
                <c:formatCode>General</c:formatCode>
                <c:ptCount val="27"/>
                <c:pt idx="0">
                  <c:v>0.13521417956038032</c:v>
                </c:pt>
                <c:pt idx="1">
                  <c:v>0.29583837608243951</c:v>
                </c:pt>
                <c:pt idx="2">
                  <c:v>0.17223655722736361</c:v>
                </c:pt>
                <c:pt idx="3">
                  <c:v>7.646240965499139E-2</c:v>
                </c:pt>
                <c:pt idx="4">
                  <c:v>0.2154537619662468</c:v>
                </c:pt>
                <c:pt idx="5">
                  <c:v>0.27423484417583616</c:v>
                </c:pt>
                <c:pt idx="6">
                  <c:v>0.10548165949910102</c:v>
                </c:pt>
                <c:pt idx="7">
                  <c:v>0.20585835750926523</c:v>
                </c:pt>
                <c:pt idx="8">
                  <c:v>0.314193569874262</c:v>
                </c:pt>
                <c:pt idx="9">
                  <c:v>6.4397827961715559E-2</c:v>
                </c:pt>
                <c:pt idx="10">
                  <c:v>0.15423589379709854</c:v>
                </c:pt>
                <c:pt idx="11">
                  <c:v>0.2154537619662468</c:v>
                </c:pt>
                <c:pt idx="12">
                  <c:v>5.2663942369344234E-2</c:v>
                </c:pt>
                <c:pt idx="13">
                  <c:v>0.15181698944178709</c:v>
                </c:pt>
                <c:pt idx="14">
                  <c:v>0.1955346785031756</c:v>
                </c:pt>
                <c:pt idx="15">
                  <c:v>4.4453325565436339E-2</c:v>
                </c:pt>
                <c:pt idx="16">
                  <c:v>0.12321987009640559</c:v>
                </c:pt>
                <c:pt idx="17">
                  <c:v>0.19117747303005497</c:v>
                </c:pt>
                <c:pt idx="18">
                  <c:v>6.4397827961715559E-2</c:v>
                </c:pt>
                <c:pt idx="19">
                  <c:v>0.17223655722736361</c:v>
                </c:pt>
                <c:pt idx="20">
                  <c:v>0.10965258099938507</c:v>
                </c:pt>
                <c:pt idx="21">
                  <c:v>3.4215992861817292E-2</c:v>
                </c:pt>
                <c:pt idx="22">
                  <c:v>0.14430579426400927</c:v>
                </c:pt>
                <c:pt idx="23">
                  <c:v>0.1955346785031756</c:v>
                </c:pt>
                <c:pt idx="24">
                  <c:v>3.4526291772707808E-2</c:v>
                </c:pt>
                <c:pt idx="25">
                  <c:v>0.10396327750125421</c:v>
                </c:pt>
                <c:pt idx="26">
                  <c:v>0.14430579426400927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37-4F54-A1D2-9A0173B60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887199"/>
        <c:axId val="1570276607"/>
      </c:scatterChart>
      <c:valAx>
        <c:axId val="157588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76607"/>
        <c:crosses val="autoZero"/>
        <c:crossBetween val="midCat"/>
      </c:valAx>
      <c:valAx>
        <c:axId val="15702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8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vs 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Sheet2!$D$18:$D$44</c:f>
              <c:numCache>
                <c:formatCode>General</c:formatCode>
                <c:ptCount val="27"/>
                <c:pt idx="0">
                  <c:v>3.9982000000000002</c:v>
                </c:pt>
                <c:pt idx="1">
                  <c:v>3.9982000000000002</c:v>
                </c:pt>
                <c:pt idx="2">
                  <c:v>3.9982000000000002</c:v>
                </c:pt>
                <c:pt idx="3">
                  <c:v>8.3135999999999992</c:v>
                </c:pt>
                <c:pt idx="4">
                  <c:v>8.3135999999999992</c:v>
                </c:pt>
                <c:pt idx="5">
                  <c:v>8.3135999999999992</c:v>
                </c:pt>
                <c:pt idx="6">
                  <c:v>11.189</c:v>
                </c:pt>
                <c:pt idx="7">
                  <c:v>11.189</c:v>
                </c:pt>
                <c:pt idx="8">
                  <c:v>11.189</c:v>
                </c:pt>
                <c:pt idx="9">
                  <c:v>3.9982000000000002</c:v>
                </c:pt>
                <c:pt idx="10">
                  <c:v>3.9982000000000002</c:v>
                </c:pt>
                <c:pt idx="11">
                  <c:v>3.9982000000000002</c:v>
                </c:pt>
                <c:pt idx="12">
                  <c:v>8.3135999999999992</c:v>
                </c:pt>
                <c:pt idx="13">
                  <c:v>8.3135999999999992</c:v>
                </c:pt>
                <c:pt idx="14">
                  <c:v>8.3135999999999992</c:v>
                </c:pt>
                <c:pt idx="15">
                  <c:v>11.189</c:v>
                </c:pt>
                <c:pt idx="16">
                  <c:v>11.189</c:v>
                </c:pt>
                <c:pt idx="17">
                  <c:v>11.189</c:v>
                </c:pt>
                <c:pt idx="18">
                  <c:v>3.9982000000000002</c:v>
                </c:pt>
                <c:pt idx="19">
                  <c:v>3.9982000000000002</c:v>
                </c:pt>
                <c:pt idx="20">
                  <c:v>3.9982000000000002</c:v>
                </c:pt>
                <c:pt idx="21">
                  <c:v>8.3135999999999992</c:v>
                </c:pt>
                <c:pt idx="22">
                  <c:v>8.3135999999999992</c:v>
                </c:pt>
                <c:pt idx="23">
                  <c:v>8.3135999999999992</c:v>
                </c:pt>
                <c:pt idx="24">
                  <c:v>11.189</c:v>
                </c:pt>
                <c:pt idx="25">
                  <c:v>11.189</c:v>
                </c:pt>
                <c:pt idx="26">
                  <c:v>11.189</c:v>
                </c:pt>
              </c:numCache>
            </c:numRef>
          </c:xVal>
          <c:yVal>
            <c:numRef>
              <c:f>Sheet2!$H$18:$H$44</c:f>
              <c:numCache>
                <c:formatCode>General</c:formatCode>
                <c:ptCount val="27"/>
                <c:pt idx="0">
                  <c:v>0.13521417956038032</c:v>
                </c:pt>
                <c:pt idx="1">
                  <c:v>0.29583837608243951</c:v>
                </c:pt>
                <c:pt idx="2">
                  <c:v>0.17223655722736361</c:v>
                </c:pt>
                <c:pt idx="3">
                  <c:v>7.646240965499139E-2</c:v>
                </c:pt>
                <c:pt idx="4">
                  <c:v>0.2154537619662468</c:v>
                </c:pt>
                <c:pt idx="5">
                  <c:v>0.27423484417583616</c:v>
                </c:pt>
                <c:pt idx="6">
                  <c:v>0.10548165949910102</c:v>
                </c:pt>
                <c:pt idx="7">
                  <c:v>0.20585835750926523</c:v>
                </c:pt>
                <c:pt idx="8">
                  <c:v>0.314193569874262</c:v>
                </c:pt>
                <c:pt idx="9">
                  <c:v>6.4397827961715559E-2</c:v>
                </c:pt>
                <c:pt idx="10">
                  <c:v>0.15423589379709854</c:v>
                </c:pt>
                <c:pt idx="11">
                  <c:v>0.2154537619662468</c:v>
                </c:pt>
                <c:pt idx="12">
                  <c:v>5.2663942369344234E-2</c:v>
                </c:pt>
                <c:pt idx="13">
                  <c:v>0.15181698944178709</c:v>
                </c:pt>
                <c:pt idx="14">
                  <c:v>0.1955346785031756</c:v>
                </c:pt>
                <c:pt idx="15">
                  <c:v>4.4453325565436339E-2</c:v>
                </c:pt>
                <c:pt idx="16">
                  <c:v>0.12321987009640559</c:v>
                </c:pt>
                <c:pt idx="17">
                  <c:v>0.19117747303005497</c:v>
                </c:pt>
                <c:pt idx="18">
                  <c:v>6.4397827961715559E-2</c:v>
                </c:pt>
                <c:pt idx="19">
                  <c:v>0.17223655722736361</c:v>
                </c:pt>
                <c:pt idx="20">
                  <c:v>0.10965258099938507</c:v>
                </c:pt>
                <c:pt idx="21">
                  <c:v>3.4215992861817292E-2</c:v>
                </c:pt>
                <c:pt idx="22">
                  <c:v>0.14430579426400927</c:v>
                </c:pt>
                <c:pt idx="23">
                  <c:v>0.1955346785031756</c:v>
                </c:pt>
                <c:pt idx="24">
                  <c:v>3.4526291772707808E-2</c:v>
                </c:pt>
                <c:pt idx="25">
                  <c:v>0.10396327750125421</c:v>
                </c:pt>
                <c:pt idx="26">
                  <c:v>0.14430579426400927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2-44F7-9C66-3D1E24E90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49919"/>
        <c:axId val="1570251807"/>
      </c:scatterChart>
      <c:valAx>
        <c:axId val="17146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51807"/>
        <c:crosses val="autoZero"/>
        <c:crossBetween val="midCat"/>
      </c:valAx>
      <c:valAx>
        <c:axId val="15702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</a:t>
            </a:r>
            <a:r>
              <a:rPr lang="en-US" baseline="0"/>
              <a:t> vs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Sheet2!$C$18:$C$44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4.5</c:v>
                </c:pt>
                <c:pt idx="3">
                  <c:v>1</c:v>
                </c:pt>
                <c:pt idx="4">
                  <c:v>3</c:v>
                </c:pt>
                <c:pt idx="5">
                  <c:v>4.5</c:v>
                </c:pt>
                <c:pt idx="6">
                  <c:v>1</c:v>
                </c:pt>
                <c:pt idx="7">
                  <c:v>3</c:v>
                </c:pt>
                <c:pt idx="8">
                  <c:v>4.5</c:v>
                </c:pt>
                <c:pt idx="9">
                  <c:v>1</c:v>
                </c:pt>
                <c:pt idx="10">
                  <c:v>3</c:v>
                </c:pt>
                <c:pt idx="11">
                  <c:v>4.5</c:v>
                </c:pt>
                <c:pt idx="12">
                  <c:v>1</c:v>
                </c:pt>
                <c:pt idx="13">
                  <c:v>3</c:v>
                </c:pt>
                <c:pt idx="14">
                  <c:v>4.5</c:v>
                </c:pt>
                <c:pt idx="15">
                  <c:v>1</c:v>
                </c:pt>
                <c:pt idx="16">
                  <c:v>3</c:v>
                </c:pt>
                <c:pt idx="17">
                  <c:v>4.5</c:v>
                </c:pt>
                <c:pt idx="18">
                  <c:v>1</c:v>
                </c:pt>
                <c:pt idx="19">
                  <c:v>3</c:v>
                </c:pt>
                <c:pt idx="20">
                  <c:v>4.5</c:v>
                </c:pt>
                <c:pt idx="21">
                  <c:v>1</c:v>
                </c:pt>
                <c:pt idx="22">
                  <c:v>3</c:v>
                </c:pt>
                <c:pt idx="23">
                  <c:v>4.5</c:v>
                </c:pt>
                <c:pt idx="24">
                  <c:v>1</c:v>
                </c:pt>
                <c:pt idx="25">
                  <c:v>3</c:v>
                </c:pt>
                <c:pt idx="26">
                  <c:v>4.5</c:v>
                </c:pt>
              </c:numCache>
            </c:numRef>
          </c:xVal>
          <c:yVal>
            <c:numRef>
              <c:f>Sheet2!$I$18:$I$44</c:f>
              <c:numCache>
                <c:formatCode>General</c:formatCode>
                <c:ptCount val="27"/>
                <c:pt idx="0">
                  <c:v>0.13786091883908391</c:v>
                </c:pt>
                <c:pt idx="1">
                  <c:v>0.30162924101000155</c:v>
                </c:pt>
                <c:pt idx="2">
                  <c:v>0.17560798811371361</c:v>
                </c:pt>
                <c:pt idx="3">
                  <c:v>0.11241628182373624</c:v>
                </c:pt>
                <c:pt idx="4">
                  <c:v>0.31676363502625626</c:v>
                </c:pt>
                <c:pt idx="5">
                  <c:v>0.40318454084642807</c:v>
                </c:pt>
                <c:pt idx="6">
                  <c:v>0.17991164092595369</c:v>
                </c:pt>
                <c:pt idx="7">
                  <c:v>0.35111615681519659</c:v>
                </c:pt>
                <c:pt idx="8">
                  <c:v>0.53589487492793497</c:v>
                </c:pt>
                <c:pt idx="9">
                  <c:v>0.10773392858432577</c:v>
                </c:pt>
                <c:pt idx="10">
                  <c:v>0.2580279381061536</c:v>
                </c:pt>
                <c:pt idx="11">
                  <c:v>0.36044197358170643</c:v>
                </c:pt>
                <c:pt idx="12">
                  <c:v>0.12704481623047256</c:v>
                </c:pt>
                <c:pt idx="13">
                  <c:v>0.366238467090583</c:v>
                </c:pt>
                <c:pt idx="14">
                  <c:v>0.47170162694809675</c:v>
                </c:pt>
                <c:pt idx="15">
                  <c:v>0.12440817324523608</c:v>
                </c:pt>
                <c:pt idx="16">
                  <c:v>0.34484616732765339</c:v>
                </c:pt>
                <c:pt idx="17">
                  <c:v>0.53503399088328862</c:v>
                </c:pt>
                <c:pt idx="18">
                  <c:v>0.13748518507077861</c:v>
                </c:pt>
                <c:pt idx="19">
                  <c:v>0.36771387631948638</c:v>
                </c:pt>
                <c:pt idx="20">
                  <c:v>0.23410114703172022</c:v>
                </c:pt>
                <c:pt idx="21">
                  <c:v>0.10533583319842695</c:v>
                </c:pt>
                <c:pt idx="22">
                  <c:v>0.44425339739660147</c:v>
                </c:pt>
                <c:pt idx="23">
                  <c:v>0.60196436100801187</c:v>
                </c:pt>
                <c:pt idx="24">
                  <c:v>0.12330991515083911</c:v>
                </c:pt>
                <c:pt idx="25">
                  <c:v>0.37130262965617583</c:v>
                </c:pt>
                <c:pt idx="26">
                  <c:v>0.5153850683882425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B-4C6B-AA39-8FF0B7EC3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529183"/>
        <c:axId val="1509258239"/>
      </c:scatterChart>
      <c:valAx>
        <c:axId val="171352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58239"/>
        <c:crosses val="autoZero"/>
        <c:crossBetween val="midCat"/>
      </c:valAx>
      <c:valAx>
        <c:axId val="15092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52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 vs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Sheet3!$C$18:$C$44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4.5</c:v>
                </c:pt>
                <c:pt idx="3">
                  <c:v>1</c:v>
                </c:pt>
                <c:pt idx="4">
                  <c:v>3</c:v>
                </c:pt>
                <c:pt idx="5">
                  <c:v>4.5</c:v>
                </c:pt>
                <c:pt idx="6">
                  <c:v>1</c:v>
                </c:pt>
                <c:pt idx="7">
                  <c:v>3</c:v>
                </c:pt>
                <c:pt idx="8">
                  <c:v>4.5</c:v>
                </c:pt>
                <c:pt idx="9">
                  <c:v>1</c:v>
                </c:pt>
                <c:pt idx="10">
                  <c:v>3</c:v>
                </c:pt>
                <c:pt idx="11">
                  <c:v>4.5</c:v>
                </c:pt>
                <c:pt idx="12">
                  <c:v>1</c:v>
                </c:pt>
                <c:pt idx="13">
                  <c:v>3</c:v>
                </c:pt>
                <c:pt idx="14">
                  <c:v>4.5</c:v>
                </c:pt>
                <c:pt idx="15">
                  <c:v>1</c:v>
                </c:pt>
                <c:pt idx="16">
                  <c:v>3</c:v>
                </c:pt>
                <c:pt idx="17">
                  <c:v>4.5</c:v>
                </c:pt>
                <c:pt idx="18">
                  <c:v>1</c:v>
                </c:pt>
                <c:pt idx="19">
                  <c:v>3</c:v>
                </c:pt>
                <c:pt idx="20">
                  <c:v>4.5</c:v>
                </c:pt>
                <c:pt idx="21">
                  <c:v>1</c:v>
                </c:pt>
                <c:pt idx="22">
                  <c:v>3</c:v>
                </c:pt>
                <c:pt idx="23">
                  <c:v>4.5</c:v>
                </c:pt>
                <c:pt idx="24">
                  <c:v>1</c:v>
                </c:pt>
                <c:pt idx="25">
                  <c:v>3</c:v>
                </c:pt>
                <c:pt idx="26">
                  <c:v>4.5</c:v>
                </c:pt>
              </c:numCache>
            </c:numRef>
          </c:xVal>
          <c:yVal>
            <c:numRef>
              <c:f>Sheet3!$K$18:$K$44</c:f>
              <c:numCache>
                <c:formatCode>General</c:formatCode>
                <c:ptCount val="27"/>
                <c:pt idx="0">
                  <c:v>0.11966330876841166</c:v>
                </c:pt>
                <c:pt idx="1">
                  <c:v>0.27135667809884439</c:v>
                </c:pt>
                <c:pt idx="2">
                  <c:v>0.35779030599311934</c:v>
                </c:pt>
                <c:pt idx="3">
                  <c:v>0.12147775602386003</c:v>
                </c:pt>
                <c:pt idx="4">
                  <c:v>0.37517769173157106</c:v>
                </c:pt>
                <c:pt idx="5">
                  <c:v>0.54444308564842392</c:v>
                </c:pt>
                <c:pt idx="6">
                  <c:v>0.11977252788236237</c:v>
                </c:pt>
                <c:pt idx="7">
                  <c:v>0.32235930450882455</c:v>
                </c:pt>
                <c:pt idx="8">
                  <c:v>0.57436581199447612</c:v>
                </c:pt>
                <c:pt idx="9">
                  <c:v>0.13742786197975432</c:v>
                </c:pt>
                <c:pt idx="10">
                  <c:v>0.26182479688843596</c:v>
                </c:pt>
                <c:pt idx="11">
                  <c:v>0.4221064179745207</c:v>
                </c:pt>
                <c:pt idx="12">
                  <c:v>0.13306063806873322</c:v>
                </c:pt>
                <c:pt idx="13">
                  <c:v>0.34810553249969073</c:v>
                </c:pt>
                <c:pt idx="14">
                  <c:v>0.4865814127432182</c:v>
                </c:pt>
                <c:pt idx="15">
                  <c:v>0.1417124735429178</c:v>
                </c:pt>
                <c:pt idx="16">
                  <c:v>0.35937686182391787</c:v>
                </c:pt>
                <c:pt idx="17">
                  <c:v>0.56449043755817019</c:v>
                </c:pt>
                <c:pt idx="18">
                  <c:v>0.10350983993879816</c:v>
                </c:pt>
                <c:pt idx="19">
                  <c:v>0.32559335062219452</c:v>
                </c:pt>
                <c:pt idx="20">
                  <c:v>0.44356204262807153</c:v>
                </c:pt>
                <c:pt idx="21">
                  <c:v>0.12399987385161108</c:v>
                </c:pt>
                <c:pt idx="22">
                  <c:v>0.34634110967963011</c:v>
                </c:pt>
                <c:pt idx="23">
                  <c:v>0.51077295240002307</c:v>
                </c:pt>
                <c:pt idx="24">
                  <c:v>0.11696851224059286</c:v>
                </c:pt>
                <c:pt idx="25">
                  <c:v>0.35185588820484498</c:v>
                </c:pt>
                <c:pt idx="26">
                  <c:v>0.51237808483732528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8-403F-B35E-5359C6B98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777903"/>
        <c:axId val="1566307295"/>
      </c:scatterChart>
      <c:valAx>
        <c:axId val="173477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307295"/>
        <c:crosses val="autoZero"/>
        <c:crossBetween val="midCat"/>
      </c:valAx>
      <c:valAx>
        <c:axId val="156630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7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r>
              <a:rPr lang="en-US" baseline="0"/>
              <a:t> vs 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Sheet3!$K$18:$K$44</c:f>
              <c:numCache>
                <c:formatCode>General</c:formatCode>
                <c:ptCount val="27"/>
                <c:pt idx="0">
                  <c:v>0.11966330876841166</c:v>
                </c:pt>
                <c:pt idx="1">
                  <c:v>0.27135667809884439</c:v>
                </c:pt>
                <c:pt idx="2">
                  <c:v>0.35779030599311934</c:v>
                </c:pt>
                <c:pt idx="3">
                  <c:v>0.12147775602386003</c:v>
                </c:pt>
                <c:pt idx="4">
                  <c:v>0.37517769173157106</c:v>
                </c:pt>
                <c:pt idx="5">
                  <c:v>0.54444308564842392</c:v>
                </c:pt>
                <c:pt idx="6">
                  <c:v>0.11977252788236237</c:v>
                </c:pt>
                <c:pt idx="7">
                  <c:v>0.32235930450882455</c:v>
                </c:pt>
                <c:pt idx="8">
                  <c:v>0.57436581199447612</c:v>
                </c:pt>
                <c:pt idx="9">
                  <c:v>0.13742786197975432</c:v>
                </c:pt>
                <c:pt idx="10">
                  <c:v>0.26182479688843596</c:v>
                </c:pt>
                <c:pt idx="11">
                  <c:v>0.4221064179745207</c:v>
                </c:pt>
                <c:pt idx="12">
                  <c:v>0.13306063806873322</c:v>
                </c:pt>
                <c:pt idx="13">
                  <c:v>0.34810553249969073</c:v>
                </c:pt>
                <c:pt idx="14">
                  <c:v>0.4865814127432182</c:v>
                </c:pt>
                <c:pt idx="15">
                  <c:v>0.1417124735429178</c:v>
                </c:pt>
                <c:pt idx="16">
                  <c:v>0.35937686182391787</c:v>
                </c:pt>
                <c:pt idx="17">
                  <c:v>0.56449043755817019</c:v>
                </c:pt>
                <c:pt idx="18">
                  <c:v>0.10350983993879816</c:v>
                </c:pt>
                <c:pt idx="19">
                  <c:v>0.32559335062219452</c:v>
                </c:pt>
                <c:pt idx="20">
                  <c:v>0.44356204262807153</c:v>
                </c:pt>
                <c:pt idx="21">
                  <c:v>0.12399987385161108</c:v>
                </c:pt>
                <c:pt idx="22">
                  <c:v>0.34634110967963011</c:v>
                </c:pt>
                <c:pt idx="23">
                  <c:v>0.51077295240002307</c:v>
                </c:pt>
                <c:pt idx="24">
                  <c:v>0.11696851224059286</c:v>
                </c:pt>
                <c:pt idx="25">
                  <c:v>0.35185588820484498</c:v>
                </c:pt>
                <c:pt idx="26">
                  <c:v>0.51237808483732528</c:v>
                </c:pt>
              </c:numCache>
            </c:numRef>
          </c:xVal>
          <c:yVal>
            <c:numRef>
              <c:f>Sheet3!$J$18:$J$44</c:f>
              <c:numCache>
                <c:formatCode>General</c:formatCode>
                <c:ptCount val="27"/>
                <c:pt idx="0">
                  <c:v>8.2990250976130803E-2</c:v>
                </c:pt>
                <c:pt idx="1">
                  <c:v>0.1881943517294499</c:v>
                </c:pt>
                <c:pt idx="2">
                  <c:v>0.24813877868496562</c:v>
                </c:pt>
                <c:pt idx="3">
                  <c:v>5.8425242889485245E-2</c:v>
                </c:pt>
                <c:pt idx="4">
                  <c:v>0.18044330487820401</c:v>
                </c:pt>
                <c:pt idx="5">
                  <c:v>0.26185221525052033</c:v>
                </c:pt>
                <c:pt idx="6">
                  <c:v>4.9654647937947549E-2</c:v>
                </c:pt>
                <c:pt idx="7">
                  <c:v>0.13364197999251246</c:v>
                </c:pt>
                <c:pt idx="8">
                  <c:v>0.23811747724144772</c:v>
                </c:pt>
                <c:pt idx="9">
                  <c:v>7.0146646915715677E-2</c:v>
                </c:pt>
                <c:pt idx="10">
                  <c:v>0.13364197999251246</c:v>
                </c:pt>
                <c:pt idx="11">
                  <c:v>0.2154537619662468</c:v>
                </c:pt>
                <c:pt idx="12">
                  <c:v>4.7099839005829973E-2</c:v>
                </c:pt>
                <c:pt idx="13">
                  <c:v>0.12321987009640559</c:v>
                </c:pt>
                <c:pt idx="14">
                  <c:v>0.17223655722736358</c:v>
                </c:pt>
                <c:pt idx="15">
                  <c:v>4.3239117857848189E-2</c:v>
                </c:pt>
                <c:pt idx="16">
                  <c:v>0.10965258099938507</c:v>
                </c:pt>
                <c:pt idx="17">
                  <c:v>0.17223655722736361</c:v>
                </c:pt>
                <c:pt idx="18">
                  <c:v>4.7256195722336629E-2</c:v>
                </c:pt>
                <c:pt idx="19">
                  <c:v>0.14864580132662938</c:v>
                </c:pt>
                <c:pt idx="20">
                  <c:v>0.20250301530584075</c:v>
                </c:pt>
                <c:pt idx="21">
                  <c:v>3.9258712960770457E-2</c:v>
                </c:pt>
                <c:pt idx="22">
                  <c:v>0.10965258099938507</c:v>
                </c:pt>
                <c:pt idx="23">
                  <c:v>0.16171217037199626</c:v>
                </c:pt>
                <c:pt idx="24">
                  <c:v>3.1921457022822834E-2</c:v>
                </c:pt>
                <c:pt idx="25">
                  <c:v>9.6023728082096929E-2</c:v>
                </c:pt>
                <c:pt idx="26">
                  <c:v>0.13983126485295927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D-4E1A-8B55-415BB7FCD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828863"/>
        <c:axId val="1720731791"/>
      </c:scatterChart>
      <c:valAx>
        <c:axId val="17378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731791"/>
        <c:crosses val="autoZero"/>
        <c:crossBetween val="midCat"/>
      </c:valAx>
      <c:valAx>
        <c:axId val="172073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82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vs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Sheet3!$F$18:$F$44</c:f>
              <c:numCache>
                <c:formatCode>General</c:formatCode>
                <c:ptCount val="27"/>
                <c:pt idx="0">
                  <c:v>3.9982000000000002</c:v>
                </c:pt>
                <c:pt idx="1">
                  <c:v>3.9982000000000002</c:v>
                </c:pt>
                <c:pt idx="2">
                  <c:v>3.9982000000000002</c:v>
                </c:pt>
                <c:pt idx="3">
                  <c:v>8.3135999999999992</c:v>
                </c:pt>
                <c:pt idx="4">
                  <c:v>8.3135999999999992</c:v>
                </c:pt>
                <c:pt idx="5">
                  <c:v>8.3135999999999992</c:v>
                </c:pt>
                <c:pt idx="6">
                  <c:v>11.189</c:v>
                </c:pt>
                <c:pt idx="7">
                  <c:v>11.189</c:v>
                </c:pt>
                <c:pt idx="8">
                  <c:v>11.189</c:v>
                </c:pt>
                <c:pt idx="9">
                  <c:v>3.9982000000000002</c:v>
                </c:pt>
                <c:pt idx="10">
                  <c:v>3.9982000000000002</c:v>
                </c:pt>
                <c:pt idx="11">
                  <c:v>3.9982000000000002</c:v>
                </c:pt>
                <c:pt idx="12">
                  <c:v>8.3135999999999992</c:v>
                </c:pt>
                <c:pt idx="13">
                  <c:v>8.3135999999999992</c:v>
                </c:pt>
                <c:pt idx="14">
                  <c:v>8.3135999999999992</c:v>
                </c:pt>
                <c:pt idx="15">
                  <c:v>11.189</c:v>
                </c:pt>
                <c:pt idx="16">
                  <c:v>11.189</c:v>
                </c:pt>
                <c:pt idx="17">
                  <c:v>11.189</c:v>
                </c:pt>
                <c:pt idx="18">
                  <c:v>3.9982000000000002</c:v>
                </c:pt>
                <c:pt idx="19">
                  <c:v>3.9982000000000002</c:v>
                </c:pt>
                <c:pt idx="20">
                  <c:v>3.9982000000000002</c:v>
                </c:pt>
                <c:pt idx="21">
                  <c:v>8.3135999999999992</c:v>
                </c:pt>
                <c:pt idx="22">
                  <c:v>8.3135999999999992</c:v>
                </c:pt>
                <c:pt idx="23">
                  <c:v>8.3135999999999992</c:v>
                </c:pt>
                <c:pt idx="24">
                  <c:v>11.189</c:v>
                </c:pt>
                <c:pt idx="25">
                  <c:v>11.189</c:v>
                </c:pt>
                <c:pt idx="26">
                  <c:v>11.189</c:v>
                </c:pt>
              </c:numCache>
            </c:numRef>
          </c:xVal>
          <c:yVal>
            <c:numRef>
              <c:f>Sheet3!$J$18:$J$44</c:f>
              <c:numCache>
                <c:formatCode>General</c:formatCode>
                <c:ptCount val="27"/>
                <c:pt idx="0">
                  <c:v>8.2990250976130803E-2</c:v>
                </c:pt>
                <c:pt idx="1">
                  <c:v>0.1881943517294499</c:v>
                </c:pt>
                <c:pt idx="2">
                  <c:v>0.24813877868496562</c:v>
                </c:pt>
                <c:pt idx="3">
                  <c:v>5.8425242889485245E-2</c:v>
                </c:pt>
                <c:pt idx="4">
                  <c:v>0.18044330487820401</c:v>
                </c:pt>
                <c:pt idx="5">
                  <c:v>0.26185221525052033</c:v>
                </c:pt>
                <c:pt idx="6">
                  <c:v>4.9654647937947549E-2</c:v>
                </c:pt>
                <c:pt idx="7">
                  <c:v>0.13364197999251246</c:v>
                </c:pt>
                <c:pt idx="8">
                  <c:v>0.23811747724144772</c:v>
                </c:pt>
                <c:pt idx="9">
                  <c:v>7.0146646915715677E-2</c:v>
                </c:pt>
                <c:pt idx="10">
                  <c:v>0.13364197999251246</c:v>
                </c:pt>
                <c:pt idx="11">
                  <c:v>0.2154537619662468</c:v>
                </c:pt>
                <c:pt idx="12">
                  <c:v>4.7099839005829973E-2</c:v>
                </c:pt>
                <c:pt idx="13">
                  <c:v>0.12321987009640559</c:v>
                </c:pt>
                <c:pt idx="14">
                  <c:v>0.17223655722736358</c:v>
                </c:pt>
                <c:pt idx="15">
                  <c:v>4.3239117857848189E-2</c:v>
                </c:pt>
                <c:pt idx="16">
                  <c:v>0.10965258099938507</c:v>
                </c:pt>
                <c:pt idx="17">
                  <c:v>0.17223655722736361</c:v>
                </c:pt>
                <c:pt idx="18">
                  <c:v>4.7256195722336629E-2</c:v>
                </c:pt>
                <c:pt idx="19">
                  <c:v>0.14864580132662938</c:v>
                </c:pt>
                <c:pt idx="20">
                  <c:v>0.20250301530584075</c:v>
                </c:pt>
                <c:pt idx="21">
                  <c:v>3.9258712960770457E-2</c:v>
                </c:pt>
                <c:pt idx="22">
                  <c:v>0.10965258099938507</c:v>
                </c:pt>
                <c:pt idx="23">
                  <c:v>0.16171217037199626</c:v>
                </c:pt>
                <c:pt idx="24">
                  <c:v>3.1921457022822834E-2</c:v>
                </c:pt>
                <c:pt idx="25">
                  <c:v>9.6023728082096929E-2</c:v>
                </c:pt>
                <c:pt idx="26">
                  <c:v>0.13983126485295927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A-4DB8-B3E3-EDD92BEFD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826943"/>
        <c:axId val="1570251311"/>
      </c:scatterChart>
      <c:valAx>
        <c:axId val="173782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51311"/>
        <c:crosses val="autoZero"/>
        <c:crossBetween val="midCat"/>
      </c:valAx>
      <c:valAx>
        <c:axId val="157025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82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28385</xdr:colOff>
      <xdr:row>8</xdr:row>
      <xdr:rowOff>167695</xdr:rowOff>
    </xdr:from>
    <xdr:to>
      <xdr:col>13</xdr:col>
      <xdr:colOff>28385</xdr:colOff>
      <xdr:row>23</xdr:row>
      <xdr:rowOff>135039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4F2E6F-4230-102D-CDB0-7AE7042CC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308658</xdr:colOff>
      <xdr:row>8</xdr:row>
      <xdr:rowOff>176513</xdr:rowOff>
    </xdr:from>
    <xdr:to>
      <xdr:col>21</xdr:col>
      <xdr:colOff>19291</xdr:colOff>
      <xdr:row>23</xdr:row>
      <xdr:rowOff>170726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DC6B1-4D56-3E54-97F0-3595D8324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356886</xdr:colOff>
      <xdr:row>9</xdr:row>
      <xdr:rowOff>22186</xdr:rowOff>
    </xdr:from>
    <xdr:to>
      <xdr:col>29</xdr:col>
      <xdr:colOff>67519</xdr:colOff>
      <xdr:row>24</xdr:row>
      <xdr:rowOff>16398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9C36B1-D579-5642-4A50-9BA245A0A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563880</xdr:colOff>
      <xdr:row>15</xdr:row>
      <xdr:rowOff>156210</xdr:rowOff>
    </xdr:from>
    <xdr:to>
      <xdr:col>17</xdr:col>
      <xdr:colOff>259080</xdr:colOff>
      <xdr:row>30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AE715-0302-3598-2F00-0C16ABC98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31</xdr:row>
      <xdr:rowOff>140970</xdr:rowOff>
    </xdr:from>
    <xdr:to>
      <xdr:col>17</xdr:col>
      <xdr:colOff>350520</xdr:colOff>
      <xdr:row>46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E4D406-E1F4-79E5-FE5A-ED9879B12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601980</xdr:colOff>
      <xdr:row>16</xdr:row>
      <xdr:rowOff>125730</xdr:rowOff>
    </xdr:from>
    <xdr:to>
      <xdr:col>25</xdr:col>
      <xdr:colOff>297180</xdr:colOff>
      <xdr:row>31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2F9067-001F-FB2C-B60A-15FC52515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556260</xdr:colOff>
      <xdr:row>17</xdr:row>
      <xdr:rowOff>95250</xdr:rowOff>
    </xdr:from>
    <xdr:to>
      <xdr:col>19</xdr:col>
      <xdr:colOff>251460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160B1-31D3-A5A6-A2E7-3274BEC9B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281940</xdr:colOff>
      <xdr:row>34</xdr:row>
      <xdr:rowOff>26670</xdr:rowOff>
    </xdr:from>
    <xdr:to>
      <xdr:col>18</xdr:col>
      <xdr:colOff>586740</xdr:colOff>
      <xdr:row>49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26C293-002E-7730-F7BE-1FF88D984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</xdr:colOff>
      <xdr:row>50</xdr:row>
      <xdr:rowOff>64770</xdr:rowOff>
    </xdr:from>
    <xdr:to>
      <xdr:col>18</xdr:col>
      <xdr:colOff>320040</xdr:colOff>
      <xdr:row>65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4E67A0-5D45-EBAD-A411-CEB5BF7EF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148590</xdr:rowOff>
    </xdr:from>
    <xdr:to>
      <xdr:col>13</xdr:col>
      <xdr:colOff>91440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3767-2F33-E991-77E2-B13CA6C28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4303-7A7A-4B95-9FD4-F2CA982B5887}">
  <dimension ref="A1:F44"/>
  <sheetViews>
    <sheetView tabSelected="1" topLeftCell="A5" zoomScale="78" workbookViewId="0">
      <selection activeCell="D25" sqref="D25"/>
    </sheetView>
  </sheetViews>
  <sheetFormatPr defaultRowHeight="14.25" x14ac:dyDescent="0.45"/>
  <sheetData>
    <row r="1" spans="1:2" x14ac:dyDescent="0.45">
      <c r="A1" s="1" t="s">
        <v>0</v>
      </c>
      <c r="B1" s="1">
        <v>5</v>
      </c>
    </row>
    <row r="2" spans="1:2" x14ac:dyDescent="0.45">
      <c r="A2" s="1" t="s">
        <v>1</v>
      </c>
      <c r="B2" s="1">
        <v>1</v>
      </c>
    </row>
    <row r="4" spans="1:2" x14ac:dyDescent="0.45">
      <c r="A4" s="1" t="s">
        <v>2</v>
      </c>
      <c r="B4" s="1">
        <f>B2</f>
        <v>1</v>
      </c>
    </row>
    <row r="5" spans="1:2" x14ac:dyDescent="0.45">
      <c r="A5" s="1" t="s">
        <v>3</v>
      </c>
      <c r="B5" s="1">
        <f>(B4+B6)/2</f>
        <v>4.5</v>
      </c>
    </row>
    <row r="6" spans="1:2" x14ac:dyDescent="0.45">
      <c r="A6" s="1" t="s">
        <v>4</v>
      </c>
      <c r="B6" s="1">
        <f>9-B2</f>
        <v>8</v>
      </c>
    </row>
    <row r="8" spans="1:2" x14ac:dyDescent="0.45">
      <c r="A8" s="1" t="s">
        <v>5</v>
      </c>
      <c r="B8" s="1">
        <f>0.5+(B2/2)</f>
        <v>1</v>
      </c>
    </row>
    <row r="9" spans="1:2" x14ac:dyDescent="0.45">
      <c r="A9" s="1" t="s">
        <v>6</v>
      </c>
      <c r="B9" s="1">
        <f>(B8+B10)/2</f>
        <v>2.75</v>
      </c>
    </row>
    <row r="10" spans="1:2" x14ac:dyDescent="0.45">
      <c r="A10" s="1" t="s">
        <v>7</v>
      </c>
      <c r="B10" s="1">
        <f>5-(B2/2)</f>
        <v>4.5</v>
      </c>
    </row>
    <row r="12" spans="1:2" x14ac:dyDescent="0.45">
      <c r="A12" s="1" t="s">
        <v>8</v>
      </c>
      <c r="B12" s="1">
        <f>50+15</f>
        <v>65</v>
      </c>
    </row>
    <row r="13" spans="1:2" x14ac:dyDescent="0.45">
      <c r="A13" s="1" t="s">
        <v>9</v>
      </c>
      <c r="B13" s="1">
        <f>(B12+B14)/2</f>
        <v>175</v>
      </c>
    </row>
    <row r="14" spans="1:2" x14ac:dyDescent="0.45">
      <c r="A14" s="1" t="s">
        <v>10</v>
      </c>
      <c r="B14" s="1">
        <f>300-15</f>
        <v>285</v>
      </c>
    </row>
    <row r="16" spans="1:2" x14ac:dyDescent="0.45">
      <c r="A16" t="s">
        <v>18</v>
      </c>
      <c r="B16">
        <v>0.48</v>
      </c>
    </row>
    <row r="21" spans="1:6" x14ac:dyDescent="0.45">
      <c r="A21" t="s">
        <v>11</v>
      </c>
    </row>
    <row r="22" spans="1:6" x14ac:dyDescent="0.45">
      <c r="A22" t="s">
        <v>12</v>
      </c>
      <c r="B22">
        <f>B4</f>
        <v>1</v>
      </c>
    </row>
    <row r="23" spans="1:6" x14ac:dyDescent="0.45">
      <c r="A23" s="1" t="s">
        <v>13</v>
      </c>
      <c r="B23" s="1" t="s">
        <v>14</v>
      </c>
      <c r="C23" s="1" t="s">
        <v>15</v>
      </c>
      <c r="D23" s="1" t="s">
        <v>17</v>
      </c>
      <c r="E23" s="1" t="s">
        <v>16</v>
      </c>
    </row>
    <row r="24" spans="1:6" x14ac:dyDescent="0.45">
      <c r="A24" s="1">
        <f>55+15</f>
        <v>70</v>
      </c>
      <c r="B24" s="1"/>
      <c r="C24" s="1">
        <v>0.17</v>
      </c>
      <c r="D24" s="1">
        <f>(A24/1000)*9.8</f>
        <v>0.68600000000000017</v>
      </c>
      <c r="E24" s="1">
        <f>(D24)/(C24)</f>
        <v>4.0352941176470596</v>
      </c>
    </row>
    <row r="25" spans="1:6" x14ac:dyDescent="0.45">
      <c r="A25" s="1">
        <v>80</v>
      </c>
      <c r="B25" s="1"/>
      <c r="C25" s="1">
        <v>0.2</v>
      </c>
      <c r="D25" s="1">
        <f t="shared" ref="D25:D27" si="0">(A25/1000)*9.8</f>
        <v>0.78400000000000003</v>
      </c>
      <c r="E25" s="1">
        <f t="shared" ref="E25:E27" si="1">(D25)/(C25)</f>
        <v>3.92</v>
      </c>
    </row>
    <row r="26" spans="1:6" x14ac:dyDescent="0.45">
      <c r="A26" s="1">
        <v>265</v>
      </c>
      <c r="B26" s="1"/>
      <c r="C26" s="1">
        <v>0.65</v>
      </c>
      <c r="D26" s="1">
        <f t="shared" si="0"/>
        <v>2.5970000000000004</v>
      </c>
      <c r="E26" s="1">
        <f t="shared" si="1"/>
        <v>3.9953846153846158</v>
      </c>
    </row>
    <row r="27" spans="1:6" ht="14.65" thickBot="1" x14ac:dyDescent="0.5">
      <c r="A27" s="1">
        <v>285</v>
      </c>
      <c r="B27" s="1"/>
      <c r="C27" s="1">
        <v>0.7</v>
      </c>
      <c r="D27" s="1">
        <f t="shared" si="0"/>
        <v>2.7930000000000001</v>
      </c>
      <c r="E27" s="2">
        <f t="shared" si="1"/>
        <v>3.9900000000000007</v>
      </c>
    </row>
    <row r="28" spans="1:6" ht="14.65" thickBot="1" x14ac:dyDescent="0.5">
      <c r="E28" s="3">
        <v>3.9982000000000002</v>
      </c>
      <c r="F28" t="s">
        <v>21</v>
      </c>
    </row>
    <row r="30" spans="1:6" x14ac:dyDescent="0.45">
      <c r="A30" t="s">
        <v>19</v>
      </c>
      <c r="B30">
        <v>4.5</v>
      </c>
      <c r="C30">
        <f>5</f>
        <v>5</v>
      </c>
    </row>
    <row r="31" spans="1:6" x14ac:dyDescent="0.45">
      <c r="A31" s="1" t="s">
        <v>13</v>
      </c>
      <c r="B31" s="1" t="s">
        <v>14</v>
      </c>
      <c r="C31" s="1" t="s">
        <v>15</v>
      </c>
      <c r="D31" s="1" t="s">
        <v>17</v>
      </c>
      <c r="E31" s="1" t="s">
        <v>16</v>
      </c>
    </row>
    <row r="32" spans="1:6" x14ac:dyDescent="0.45">
      <c r="A32" s="1">
        <f>55+15</f>
        <v>70</v>
      </c>
      <c r="B32" s="1"/>
      <c r="C32" s="1">
        <v>0.11</v>
      </c>
      <c r="D32" s="1">
        <f>(A32/1000)*9.8</f>
        <v>0.68600000000000017</v>
      </c>
      <c r="E32" s="1">
        <f>D32/C32</f>
        <v>6.2363636363636381</v>
      </c>
    </row>
    <row r="33" spans="1:6" x14ac:dyDescent="0.45">
      <c r="A33" s="1">
        <v>80</v>
      </c>
      <c r="B33" s="1"/>
      <c r="C33" s="1">
        <v>0.13</v>
      </c>
      <c r="D33" s="1">
        <f t="shared" ref="D33:D35" si="2">(A33/1000)*9.8</f>
        <v>0.78400000000000003</v>
      </c>
      <c r="E33" s="1">
        <f t="shared" ref="E33:E35" si="3">D33/C33</f>
        <v>6.0307692307692307</v>
      </c>
    </row>
    <row r="34" spans="1:6" x14ac:dyDescent="0.45">
      <c r="A34" s="1">
        <v>265</v>
      </c>
      <c r="B34" s="1"/>
      <c r="C34" s="1">
        <v>0.34</v>
      </c>
      <c r="D34" s="1">
        <f t="shared" si="2"/>
        <v>2.5970000000000004</v>
      </c>
      <c r="E34" s="1">
        <f t="shared" si="3"/>
        <v>7.6382352941176475</v>
      </c>
    </row>
    <row r="35" spans="1:6" ht="14.65" thickBot="1" x14ac:dyDescent="0.5">
      <c r="A35" s="1">
        <v>285</v>
      </c>
      <c r="B35" s="1"/>
      <c r="C35" s="1">
        <v>0.37</v>
      </c>
      <c r="D35" s="1">
        <f t="shared" si="2"/>
        <v>2.7930000000000001</v>
      </c>
      <c r="E35" s="2">
        <f t="shared" si="3"/>
        <v>7.5486486486486495</v>
      </c>
    </row>
    <row r="36" spans="1:6" ht="14.65" thickBot="1" x14ac:dyDescent="0.5">
      <c r="E36" s="3">
        <v>8.3135999999999992</v>
      </c>
      <c r="F36" t="s">
        <v>21</v>
      </c>
    </row>
    <row r="38" spans="1:6" x14ac:dyDescent="0.45">
      <c r="A38" t="s">
        <v>20</v>
      </c>
      <c r="B38">
        <v>8</v>
      </c>
    </row>
    <row r="39" spans="1:6" x14ac:dyDescent="0.45">
      <c r="A39" s="1" t="s">
        <v>13</v>
      </c>
      <c r="B39" s="1" t="s">
        <v>14</v>
      </c>
      <c r="C39" s="1" t="s">
        <v>15</v>
      </c>
      <c r="D39" s="1" t="s">
        <v>17</v>
      </c>
      <c r="E39" s="1" t="s">
        <v>16</v>
      </c>
    </row>
    <row r="40" spans="1:6" x14ac:dyDescent="0.45">
      <c r="A40" s="1">
        <f>55+15</f>
        <v>70</v>
      </c>
      <c r="B40" s="1"/>
      <c r="C40" s="1">
        <v>7.0000000000000007E-2</v>
      </c>
      <c r="D40" s="1">
        <f>A40/1000 *9.8</f>
        <v>0.68600000000000017</v>
      </c>
      <c r="E40" s="1">
        <f>D40/C40</f>
        <v>9.8000000000000007</v>
      </c>
    </row>
    <row r="41" spans="1:6" x14ac:dyDescent="0.45">
      <c r="A41" s="1">
        <v>80</v>
      </c>
      <c r="B41" s="1"/>
      <c r="C41" s="1">
        <v>0.08</v>
      </c>
      <c r="D41" s="1">
        <f t="shared" ref="D41:D43" si="4">A41/1000 *9.8</f>
        <v>0.78400000000000003</v>
      </c>
      <c r="E41" s="1">
        <f t="shared" ref="E41:E43" si="5">D41/C41</f>
        <v>9.8000000000000007</v>
      </c>
    </row>
    <row r="42" spans="1:6" x14ac:dyDescent="0.45">
      <c r="A42" s="1">
        <v>265</v>
      </c>
      <c r="B42" s="1"/>
      <c r="C42" s="1">
        <v>0.24</v>
      </c>
      <c r="D42" s="1">
        <f t="shared" si="4"/>
        <v>2.5970000000000004</v>
      </c>
      <c r="E42" s="1">
        <f t="shared" si="5"/>
        <v>10.820833333333335</v>
      </c>
    </row>
    <row r="43" spans="1:6" ht="14.65" thickBot="1" x14ac:dyDescent="0.5">
      <c r="A43" s="1">
        <v>285</v>
      </c>
      <c r="B43" s="1"/>
      <c r="C43" s="1">
        <v>0.26</v>
      </c>
      <c r="D43" s="1">
        <f t="shared" si="4"/>
        <v>2.7930000000000001</v>
      </c>
      <c r="E43" s="2">
        <f t="shared" si="5"/>
        <v>10.742307692307692</v>
      </c>
    </row>
    <row r="44" spans="1:6" ht="14.65" thickBot="1" x14ac:dyDescent="0.5">
      <c r="E44" s="3">
        <v>11.189</v>
      </c>
      <c r="F44" t="s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C002-2CDB-45C8-B456-1B9BEC6A4C12}">
  <dimension ref="A1:I44"/>
  <sheetViews>
    <sheetView topLeftCell="A14" zoomScale="84" workbookViewId="0">
      <selection activeCell="E18" sqref="E18"/>
    </sheetView>
  </sheetViews>
  <sheetFormatPr defaultRowHeight="14.25" x14ac:dyDescent="0.45"/>
  <sheetData>
    <row r="1" spans="1:6" x14ac:dyDescent="0.45">
      <c r="A1" s="1" t="s">
        <v>0</v>
      </c>
      <c r="B1" s="1">
        <v>5</v>
      </c>
    </row>
    <row r="2" spans="1:6" x14ac:dyDescent="0.45">
      <c r="A2" s="1" t="s">
        <v>1</v>
      </c>
      <c r="B2" s="1">
        <v>1</v>
      </c>
    </row>
    <row r="4" spans="1:6" x14ac:dyDescent="0.45">
      <c r="A4" s="1" t="s">
        <v>2</v>
      </c>
      <c r="B4" s="1">
        <f>B2</f>
        <v>1</v>
      </c>
    </row>
    <row r="5" spans="1:6" x14ac:dyDescent="0.45">
      <c r="A5" s="1" t="s">
        <v>3</v>
      </c>
      <c r="B5" s="1">
        <f>(B4+B6)/2</f>
        <v>4.5</v>
      </c>
      <c r="C5">
        <v>5</v>
      </c>
    </row>
    <row r="6" spans="1:6" x14ac:dyDescent="0.45">
      <c r="A6" s="1" t="s">
        <v>4</v>
      </c>
      <c r="B6" s="1">
        <f>9-B2</f>
        <v>8</v>
      </c>
    </row>
    <row r="8" spans="1:6" x14ac:dyDescent="0.45">
      <c r="A8" s="1" t="s">
        <v>5</v>
      </c>
      <c r="B8" s="1">
        <f>0.5+(B2/2)</f>
        <v>1</v>
      </c>
      <c r="E8">
        <f>65-48</f>
        <v>17</v>
      </c>
    </row>
    <row r="9" spans="1:6" x14ac:dyDescent="0.45">
      <c r="A9" s="1" t="s">
        <v>6</v>
      </c>
      <c r="B9" s="1">
        <f>(B8+B10)/2</f>
        <v>2.75</v>
      </c>
      <c r="C9">
        <v>3</v>
      </c>
      <c r="E9">
        <f>65/16.5</f>
        <v>3.9393939393939394</v>
      </c>
    </row>
    <row r="10" spans="1:6" x14ac:dyDescent="0.45">
      <c r="A10" s="1" t="s">
        <v>7</v>
      </c>
      <c r="B10" s="1">
        <f>5-(B2/2)</f>
        <v>4.5</v>
      </c>
    </row>
    <row r="12" spans="1:6" x14ac:dyDescent="0.45">
      <c r="A12" s="1" t="s">
        <v>8</v>
      </c>
      <c r="B12" s="1">
        <f>50+15</f>
        <v>65</v>
      </c>
    </row>
    <row r="13" spans="1:6" x14ac:dyDescent="0.45">
      <c r="A13" s="1" t="s">
        <v>9</v>
      </c>
      <c r="B13" s="1">
        <f>(B12+B14)/2</f>
        <v>175</v>
      </c>
    </row>
    <row r="14" spans="1:6" x14ac:dyDescent="0.45">
      <c r="A14" s="1" t="s">
        <v>10</v>
      </c>
      <c r="B14" s="1">
        <f>300-15</f>
        <v>285</v>
      </c>
      <c r="F14">
        <f>0.33*100</f>
        <v>33</v>
      </c>
    </row>
    <row r="17" spans="1:9" x14ac:dyDescent="0.45">
      <c r="A17" s="4" t="s">
        <v>22</v>
      </c>
      <c r="B17" s="4" t="s">
        <v>23</v>
      </c>
      <c r="C17" s="4" t="s">
        <v>24</v>
      </c>
      <c r="D17" s="4" t="s">
        <v>16</v>
      </c>
      <c r="E17" s="4" t="s">
        <v>27</v>
      </c>
      <c r="F17" s="4" t="s">
        <v>28</v>
      </c>
      <c r="G17" s="4" t="s">
        <v>29</v>
      </c>
      <c r="H17" s="4" t="s">
        <v>25</v>
      </c>
      <c r="I17" s="4" t="s">
        <v>26</v>
      </c>
    </row>
    <row r="18" spans="1:9" x14ac:dyDescent="0.45">
      <c r="A18" s="5">
        <v>65</v>
      </c>
      <c r="B18" s="8">
        <v>1</v>
      </c>
      <c r="C18" s="11">
        <v>1</v>
      </c>
      <c r="D18">
        <v>3.9982000000000002</v>
      </c>
      <c r="E18">
        <f>LN(F18/G18)</f>
        <v>0.8574502318512216</v>
      </c>
      <c r="F18">
        <v>0.33</v>
      </c>
      <c r="G18">
        <v>0.14000000000000001</v>
      </c>
      <c r="H18">
        <f>E18/SQRT((4*PI()^2+E18^2))</f>
        <v>0.13521417956038032</v>
      </c>
      <c r="I18">
        <f>SQRT(D18*A18/1000)*2*H18</f>
        <v>0.13786091883908391</v>
      </c>
    </row>
    <row r="19" spans="1:9" x14ac:dyDescent="0.45">
      <c r="A19" s="5">
        <v>65</v>
      </c>
      <c r="B19" s="8">
        <v>1</v>
      </c>
      <c r="C19" s="12">
        <v>3</v>
      </c>
      <c r="D19">
        <v>3.9982000000000002</v>
      </c>
      <c r="E19">
        <f t="shared" ref="E19:E44" si="0">LN(F19/G19)</f>
        <v>1.9459101490553135</v>
      </c>
      <c r="F19">
        <v>7.0000000000000007E-2</v>
      </c>
      <c r="G19">
        <v>0.01</v>
      </c>
      <c r="H19">
        <f t="shared" ref="H19" si="1">E19/SQRT((4*PI()^2+E19^2))</f>
        <v>0.29583837608243951</v>
      </c>
      <c r="I19">
        <f>SQRT(D19*A19/1000)*2*H19</f>
        <v>0.30162924101000155</v>
      </c>
    </row>
    <row r="20" spans="1:9" x14ac:dyDescent="0.45">
      <c r="A20" s="5">
        <v>65</v>
      </c>
      <c r="B20" s="8">
        <v>1</v>
      </c>
      <c r="C20" s="13">
        <v>4.5</v>
      </c>
      <c r="D20">
        <v>3.9982000000000002</v>
      </c>
      <c r="E20">
        <f t="shared" si="0"/>
        <v>1.0986122886681098</v>
      </c>
      <c r="F20">
        <v>0.03</v>
      </c>
      <c r="G20">
        <v>0.01</v>
      </c>
      <c r="H20">
        <f>E20/SQRT((4*PI()^2+E20^2))</f>
        <v>0.17223655722736361</v>
      </c>
      <c r="I20">
        <f t="shared" ref="I20:I44" si="2">SQRT(D20*A20/1000)*2*H20</f>
        <v>0.17560798811371361</v>
      </c>
    </row>
    <row r="21" spans="1:9" x14ac:dyDescent="0.45">
      <c r="A21" s="5">
        <v>65</v>
      </c>
      <c r="B21" s="9">
        <v>5</v>
      </c>
      <c r="C21" s="11">
        <v>1</v>
      </c>
      <c r="D21">
        <v>8.3135999999999992</v>
      </c>
      <c r="E21">
        <f t="shared" si="0"/>
        <v>0.48183808689273855</v>
      </c>
      <c r="F21">
        <v>0.34</v>
      </c>
      <c r="G21">
        <v>0.21</v>
      </c>
      <c r="H21">
        <f>E21/SQRT((4*PI()^2+E21^2))</f>
        <v>7.646240965499139E-2</v>
      </c>
      <c r="I21">
        <f t="shared" si="2"/>
        <v>0.11241628182373624</v>
      </c>
    </row>
    <row r="22" spans="1:9" x14ac:dyDescent="0.45">
      <c r="A22" s="5">
        <v>65</v>
      </c>
      <c r="B22" s="9">
        <v>5</v>
      </c>
      <c r="C22" s="12">
        <v>3</v>
      </c>
      <c r="D22">
        <v>8.3135999999999992</v>
      </c>
      <c r="E22">
        <f t="shared" si="0"/>
        <v>1.3862943611198906</v>
      </c>
      <c r="F22">
        <v>0.12</v>
      </c>
      <c r="G22">
        <v>0.03</v>
      </c>
      <c r="H22">
        <f t="shared" ref="H22:H44" si="3">E22/SQRT((4*PI()^2+E22^2))</f>
        <v>0.2154537619662468</v>
      </c>
      <c r="I22">
        <f t="shared" si="2"/>
        <v>0.31676363502625626</v>
      </c>
    </row>
    <row r="23" spans="1:9" x14ac:dyDescent="0.45">
      <c r="A23" s="5">
        <v>65</v>
      </c>
      <c r="B23" s="9">
        <v>5</v>
      </c>
      <c r="C23" s="13">
        <v>4.5</v>
      </c>
      <c r="D23">
        <v>8.3135999999999992</v>
      </c>
      <c r="E23">
        <f t="shared" si="0"/>
        <v>1.791759469228055</v>
      </c>
      <c r="F23">
        <v>0.06</v>
      </c>
      <c r="G23">
        <v>0.01</v>
      </c>
      <c r="H23">
        <f t="shared" si="3"/>
        <v>0.27423484417583616</v>
      </c>
      <c r="I23">
        <f t="shared" si="2"/>
        <v>0.40318454084642807</v>
      </c>
    </row>
    <row r="24" spans="1:9" x14ac:dyDescent="0.45">
      <c r="A24" s="5">
        <v>65</v>
      </c>
      <c r="B24" s="10">
        <v>8</v>
      </c>
      <c r="C24" s="11">
        <v>1</v>
      </c>
      <c r="D24">
        <v>11.189</v>
      </c>
      <c r="E24">
        <f t="shared" si="0"/>
        <v>0.66647893347778397</v>
      </c>
      <c r="F24">
        <v>0.37</v>
      </c>
      <c r="G24">
        <v>0.19</v>
      </c>
      <c r="H24">
        <f t="shared" si="3"/>
        <v>0.10548165949910102</v>
      </c>
      <c r="I24">
        <f t="shared" si="2"/>
        <v>0.17991164092595369</v>
      </c>
    </row>
    <row r="25" spans="1:9" x14ac:dyDescent="0.45">
      <c r="A25" s="5">
        <v>65</v>
      </c>
      <c r="B25" s="10">
        <v>8</v>
      </c>
      <c r="C25" s="12">
        <v>3</v>
      </c>
      <c r="D25">
        <v>11.189</v>
      </c>
      <c r="E25">
        <f t="shared" si="0"/>
        <v>1.3217558399823195</v>
      </c>
      <c r="F25">
        <v>0.15</v>
      </c>
      <c r="G25">
        <v>0.04</v>
      </c>
      <c r="H25">
        <f t="shared" si="3"/>
        <v>0.20585835750926523</v>
      </c>
      <c r="I25">
        <f t="shared" si="2"/>
        <v>0.35111615681519659</v>
      </c>
    </row>
    <row r="26" spans="1:9" x14ac:dyDescent="0.45">
      <c r="A26" s="5">
        <v>65</v>
      </c>
      <c r="B26" s="10">
        <v>8</v>
      </c>
      <c r="C26" s="13">
        <v>4.5</v>
      </c>
      <c r="D26">
        <v>11.189</v>
      </c>
      <c r="E26">
        <f t="shared" si="0"/>
        <v>2.0794415416798357</v>
      </c>
      <c r="F26">
        <v>0.08</v>
      </c>
      <c r="G26">
        <v>0.01</v>
      </c>
      <c r="H26">
        <f t="shared" si="3"/>
        <v>0.314193569874262</v>
      </c>
      <c r="I26">
        <f t="shared" si="2"/>
        <v>0.53589487492793497</v>
      </c>
    </row>
    <row r="27" spans="1:9" x14ac:dyDescent="0.45">
      <c r="A27" s="6">
        <v>175</v>
      </c>
      <c r="B27" s="8">
        <v>1</v>
      </c>
      <c r="C27" s="11">
        <v>1</v>
      </c>
      <c r="D27">
        <v>3.9982000000000002</v>
      </c>
      <c r="E27">
        <f t="shared" si="0"/>
        <v>0.40546510810816438</v>
      </c>
      <c r="F27">
        <v>0.18</v>
      </c>
      <c r="G27">
        <v>0.12</v>
      </c>
      <c r="H27">
        <f t="shared" si="3"/>
        <v>6.4397827961715559E-2</v>
      </c>
      <c r="I27">
        <f t="shared" si="2"/>
        <v>0.10773392858432577</v>
      </c>
    </row>
    <row r="28" spans="1:9" x14ac:dyDescent="0.45">
      <c r="A28" s="6">
        <v>175</v>
      </c>
      <c r="B28" s="8">
        <v>1</v>
      </c>
      <c r="C28" s="12">
        <v>3</v>
      </c>
      <c r="D28">
        <v>3.9982000000000002</v>
      </c>
      <c r="E28">
        <f t="shared" si="0"/>
        <v>0.9808292530117263</v>
      </c>
      <c r="F28">
        <v>0.08</v>
      </c>
      <c r="G28">
        <v>0.03</v>
      </c>
      <c r="H28">
        <f t="shared" si="3"/>
        <v>0.15423589379709854</v>
      </c>
      <c r="I28">
        <f t="shared" si="2"/>
        <v>0.2580279381061536</v>
      </c>
    </row>
    <row r="29" spans="1:9" x14ac:dyDescent="0.45">
      <c r="A29" s="6">
        <v>175</v>
      </c>
      <c r="B29" s="8">
        <v>1</v>
      </c>
      <c r="C29" s="13">
        <v>4.5</v>
      </c>
      <c r="D29">
        <v>3.9982000000000002</v>
      </c>
      <c r="E29">
        <f>LN(F29/G29)</f>
        <v>1.3862943611198906</v>
      </c>
      <c r="F29">
        <v>0.04</v>
      </c>
      <c r="G29">
        <v>0.01</v>
      </c>
      <c r="H29">
        <f t="shared" si="3"/>
        <v>0.2154537619662468</v>
      </c>
      <c r="I29">
        <f t="shared" si="2"/>
        <v>0.36044197358170643</v>
      </c>
    </row>
    <row r="30" spans="1:9" x14ac:dyDescent="0.45">
      <c r="A30" s="6">
        <v>175</v>
      </c>
      <c r="B30" s="9">
        <v>5</v>
      </c>
      <c r="C30" s="11">
        <v>1</v>
      </c>
      <c r="D30">
        <v>8.3135999999999992</v>
      </c>
      <c r="E30">
        <f t="shared" si="0"/>
        <v>0.33135713595444244</v>
      </c>
      <c r="F30">
        <v>0.39</v>
      </c>
      <c r="G30">
        <v>0.28000000000000003</v>
      </c>
      <c r="H30">
        <f t="shared" si="3"/>
        <v>5.2663942369344234E-2</v>
      </c>
      <c r="I30">
        <f t="shared" si="2"/>
        <v>0.12704481623047256</v>
      </c>
    </row>
    <row r="31" spans="1:9" x14ac:dyDescent="0.45">
      <c r="A31" s="6">
        <v>175</v>
      </c>
      <c r="B31" s="9">
        <v>5</v>
      </c>
      <c r="C31" s="12">
        <v>3</v>
      </c>
      <c r="D31">
        <v>8.3135999999999992</v>
      </c>
      <c r="E31">
        <f>LN(F31/G31)</f>
        <v>0.96508089604358704</v>
      </c>
      <c r="F31">
        <v>0.21</v>
      </c>
      <c r="G31">
        <v>0.08</v>
      </c>
      <c r="H31">
        <f t="shared" si="3"/>
        <v>0.15181698944178709</v>
      </c>
      <c r="I31">
        <f t="shared" si="2"/>
        <v>0.366238467090583</v>
      </c>
    </row>
    <row r="32" spans="1:9" x14ac:dyDescent="0.45">
      <c r="A32" s="6">
        <v>175</v>
      </c>
      <c r="B32" s="9">
        <v>5</v>
      </c>
      <c r="C32" s="13">
        <v>4.5</v>
      </c>
      <c r="D32">
        <v>8.3135999999999992</v>
      </c>
      <c r="E32">
        <f t="shared" si="0"/>
        <v>1.2527629684953681</v>
      </c>
      <c r="F32">
        <v>0.14000000000000001</v>
      </c>
      <c r="G32">
        <v>0.04</v>
      </c>
      <c r="H32">
        <f t="shared" si="3"/>
        <v>0.1955346785031756</v>
      </c>
      <c r="I32">
        <f t="shared" si="2"/>
        <v>0.47170162694809675</v>
      </c>
    </row>
    <row r="33" spans="1:9" x14ac:dyDescent="0.45">
      <c r="A33" s="6">
        <v>175</v>
      </c>
      <c r="B33" s="10">
        <v>8</v>
      </c>
      <c r="C33" s="11">
        <v>1</v>
      </c>
      <c r="D33">
        <v>11.189</v>
      </c>
      <c r="E33">
        <f t="shared" si="0"/>
        <v>0.27958486221916151</v>
      </c>
      <c r="F33">
        <v>0.41</v>
      </c>
      <c r="G33">
        <v>0.31</v>
      </c>
      <c r="H33">
        <f t="shared" si="3"/>
        <v>4.4453325565436339E-2</v>
      </c>
      <c r="I33">
        <f t="shared" si="2"/>
        <v>0.12440817324523608</v>
      </c>
    </row>
    <row r="34" spans="1:9" x14ac:dyDescent="0.45">
      <c r="A34" s="6">
        <v>175</v>
      </c>
      <c r="B34" s="10">
        <v>8</v>
      </c>
      <c r="C34" s="12">
        <v>3</v>
      </c>
      <c r="D34">
        <v>11.189</v>
      </c>
      <c r="E34">
        <f t="shared" si="0"/>
        <v>0.78015855754957497</v>
      </c>
      <c r="F34">
        <v>0.24</v>
      </c>
      <c r="G34">
        <v>0.11</v>
      </c>
      <c r="H34">
        <f t="shared" si="3"/>
        <v>0.12321987009640559</v>
      </c>
      <c r="I34">
        <f t="shared" si="2"/>
        <v>0.34484616732765339</v>
      </c>
    </row>
    <row r="35" spans="1:9" x14ac:dyDescent="0.45">
      <c r="A35" s="6">
        <v>175</v>
      </c>
      <c r="B35" s="10">
        <v>8</v>
      </c>
      <c r="C35" s="13">
        <v>4.5</v>
      </c>
      <c r="D35">
        <v>11.189</v>
      </c>
      <c r="E35">
        <f t="shared" si="0"/>
        <v>1.2237754316221157</v>
      </c>
      <c r="F35">
        <v>0.17</v>
      </c>
      <c r="G35">
        <v>0.05</v>
      </c>
      <c r="H35">
        <f t="shared" si="3"/>
        <v>0.19117747303005497</v>
      </c>
      <c r="I35">
        <f t="shared" si="2"/>
        <v>0.53503399088328862</v>
      </c>
    </row>
    <row r="36" spans="1:9" x14ac:dyDescent="0.45">
      <c r="A36" s="7">
        <v>285</v>
      </c>
      <c r="B36" s="8">
        <v>1</v>
      </c>
      <c r="C36" s="11">
        <v>1</v>
      </c>
      <c r="D36">
        <v>3.9982000000000002</v>
      </c>
      <c r="E36">
        <f t="shared" si="0"/>
        <v>0.40546510810816438</v>
      </c>
      <c r="F36">
        <v>0.06</v>
      </c>
      <c r="G36">
        <v>0.04</v>
      </c>
      <c r="H36">
        <f t="shared" si="3"/>
        <v>6.4397827961715559E-2</v>
      </c>
      <c r="I36">
        <f t="shared" si="2"/>
        <v>0.13748518507077861</v>
      </c>
    </row>
    <row r="37" spans="1:9" x14ac:dyDescent="0.45">
      <c r="A37" s="7">
        <v>285</v>
      </c>
      <c r="B37" s="8">
        <v>1</v>
      </c>
      <c r="C37" s="12">
        <v>3</v>
      </c>
      <c r="D37">
        <v>3.9982000000000002</v>
      </c>
      <c r="E37">
        <f t="shared" si="0"/>
        <v>1.0986122886681098</v>
      </c>
      <c r="F37">
        <v>0.03</v>
      </c>
      <c r="G37">
        <v>0.01</v>
      </c>
      <c r="H37">
        <f t="shared" si="3"/>
        <v>0.17223655722736361</v>
      </c>
      <c r="I37">
        <f t="shared" si="2"/>
        <v>0.36771387631948638</v>
      </c>
    </row>
    <row r="38" spans="1:9" x14ac:dyDescent="0.45">
      <c r="A38" s="7">
        <v>285</v>
      </c>
      <c r="B38" s="8">
        <v>1</v>
      </c>
      <c r="C38" s="13">
        <v>4.5</v>
      </c>
      <c r="D38">
        <v>3.9982000000000002</v>
      </c>
      <c r="E38">
        <f t="shared" si="0"/>
        <v>0.69314718055994529</v>
      </c>
      <c r="F38">
        <v>0.02</v>
      </c>
      <c r="G38">
        <v>0.01</v>
      </c>
      <c r="H38">
        <f t="shared" si="3"/>
        <v>0.10965258099938507</v>
      </c>
      <c r="I38">
        <f t="shared" si="2"/>
        <v>0.23410114703172022</v>
      </c>
    </row>
    <row r="39" spans="1:9" x14ac:dyDescent="0.45">
      <c r="A39" s="7">
        <v>285</v>
      </c>
      <c r="B39" s="9">
        <v>5</v>
      </c>
      <c r="C39" s="11">
        <v>1</v>
      </c>
      <c r="D39">
        <v>8.3135999999999992</v>
      </c>
      <c r="E39">
        <f t="shared" si="0"/>
        <v>0.21511137961694549</v>
      </c>
      <c r="F39">
        <v>0.31</v>
      </c>
      <c r="G39">
        <v>0.25</v>
      </c>
      <c r="H39">
        <f t="shared" si="3"/>
        <v>3.4215992861817292E-2</v>
      </c>
      <c r="I39">
        <f t="shared" si="2"/>
        <v>0.10533583319842695</v>
      </c>
    </row>
    <row r="40" spans="1:9" x14ac:dyDescent="0.45">
      <c r="A40" s="7">
        <v>285</v>
      </c>
      <c r="B40" s="9">
        <v>5</v>
      </c>
      <c r="C40" s="12">
        <v>3</v>
      </c>
      <c r="D40">
        <v>8.3135999999999992</v>
      </c>
      <c r="E40">
        <f t="shared" si="0"/>
        <v>0.91629073187415511</v>
      </c>
      <c r="F40">
        <v>0.2</v>
      </c>
      <c r="G40">
        <v>0.08</v>
      </c>
      <c r="H40">
        <f t="shared" si="3"/>
        <v>0.14430579426400927</v>
      </c>
      <c r="I40">
        <f t="shared" si="2"/>
        <v>0.44425339739660147</v>
      </c>
    </row>
    <row r="41" spans="1:9" x14ac:dyDescent="0.45">
      <c r="A41" s="7">
        <v>285</v>
      </c>
      <c r="B41" s="9">
        <v>5</v>
      </c>
      <c r="C41" s="13">
        <v>4.5</v>
      </c>
      <c r="D41">
        <v>8.3135999999999992</v>
      </c>
      <c r="E41">
        <f t="shared" si="0"/>
        <v>1.2527629684953681</v>
      </c>
      <c r="F41">
        <v>0.14000000000000001</v>
      </c>
      <c r="G41">
        <v>0.04</v>
      </c>
      <c r="H41">
        <f t="shared" si="3"/>
        <v>0.1955346785031756</v>
      </c>
      <c r="I41">
        <f t="shared" si="2"/>
        <v>0.60196436100801187</v>
      </c>
    </row>
    <row r="42" spans="1:9" x14ac:dyDescent="0.45">
      <c r="A42" s="7">
        <v>285</v>
      </c>
      <c r="B42" s="10">
        <v>8</v>
      </c>
      <c r="C42" s="11">
        <v>1</v>
      </c>
      <c r="D42">
        <v>11.189</v>
      </c>
      <c r="E42">
        <f t="shared" si="0"/>
        <v>0.21706450523782739</v>
      </c>
      <c r="F42">
        <v>0.41</v>
      </c>
      <c r="G42">
        <v>0.33</v>
      </c>
      <c r="H42">
        <f t="shared" si="3"/>
        <v>3.4526291772707808E-2</v>
      </c>
      <c r="I42">
        <f t="shared" si="2"/>
        <v>0.12330991515083911</v>
      </c>
    </row>
    <row r="43" spans="1:9" x14ac:dyDescent="0.45">
      <c r="A43" s="7">
        <v>285</v>
      </c>
      <c r="B43" s="10">
        <v>8</v>
      </c>
      <c r="C43" s="12">
        <v>3</v>
      </c>
      <c r="D43">
        <v>11.189</v>
      </c>
      <c r="E43">
        <f t="shared" si="0"/>
        <v>0.6567795363890705</v>
      </c>
      <c r="F43">
        <v>0.27</v>
      </c>
      <c r="G43">
        <v>0.14000000000000001</v>
      </c>
      <c r="H43">
        <f t="shared" si="3"/>
        <v>0.10396327750125421</v>
      </c>
      <c r="I43">
        <f t="shared" si="2"/>
        <v>0.37130262965617583</v>
      </c>
    </row>
    <row r="44" spans="1:9" x14ac:dyDescent="0.45">
      <c r="A44" s="7">
        <v>285</v>
      </c>
      <c r="B44" s="10">
        <v>8</v>
      </c>
      <c r="C44" s="13">
        <v>4.5</v>
      </c>
      <c r="D44">
        <v>11.189</v>
      </c>
      <c r="E44">
        <f t="shared" si="0"/>
        <v>0.91629073187415511</v>
      </c>
      <c r="F44">
        <v>0.2</v>
      </c>
      <c r="G44">
        <v>0.08</v>
      </c>
      <c r="H44">
        <f t="shared" si="3"/>
        <v>0.14430579426400927</v>
      </c>
      <c r="I44">
        <f t="shared" si="2"/>
        <v>0.5153850683882425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C6E36-19FE-4CC2-BAC3-B64F70F0A58B}">
  <dimension ref="A1:K44"/>
  <sheetViews>
    <sheetView topLeftCell="A9" zoomScale="70" workbookViewId="0">
      <selection activeCell="D36" sqref="D36"/>
    </sheetView>
  </sheetViews>
  <sheetFormatPr defaultRowHeight="14.25" x14ac:dyDescent="0.45"/>
  <sheetData>
    <row r="1" spans="1:8" x14ac:dyDescent="0.45">
      <c r="A1" s="1" t="s">
        <v>0</v>
      </c>
      <c r="B1" s="1">
        <v>5</v>
      </c>
    </row>
    <row r="2" spans="1:8" x14ac:dyDescent="0.45">
      <c r="A2" s="1" t="s">
        <v>1</v>
      </c>
      <c r="B2" s="1">
        <v>1</v>
      </c>
    </row>
    <row r="4" spans="1:8" x14ac:dyDescent="0.45">
      <c r="A4" s="1" t="s">
        <v>2</v>
      </c>
      <c r="B4" s="1">
        <f>B2</f>
        <v>1</v>
      </c>
    </row>
    <row r="5" spans="1:8" x14ac:dyDescent="0.45">
      <c r="A5" s="1" t="s">
        <v>3</v>
      </c>
      <c r="B5" s="1">
        <f>(B4+B6)/2</f>
        <v>4.5</v>
      </c>
      <c r="C5">
        <v>5</v>
      </c>
    </row>
    <row r="6" spans="1:8" x14ac:dyDescent="0.45">
      <c r="A6" s="1" t="s">
        <v>4</v>
      </c>
      <c r="B6" s="1">
        <f>9-B2</f>
        <v>8</v>
      </c>
    </row>
    <row r="8" spans="1:8" x14ac:dyDescent="0.45">
      <c r="A8" s="1" t="s">
        <v>5</v>
      </c>
      <c r="B8" s="1">
        <f>0.5+(B2/2)</f>
        <v>1</v>
      </c>
    </row>
    <row r="9" spans="1:8" x14ac:dyDescent="0.45">
      <c r="A9" s="1" t="s">
        <v>6</v>
      </c>
      <c r="B9" s="1">
        <f>(B8+B10)/2</f>
        <v>2.75</v>
      </c>
      <c r="C9">
        <v>3</v>
      </c>
    </row>
    <row r="10" spans="1:8" x14ac:dyDescent="0.45">
      <c r="A10" s="1" t="s">
        <v>7</v>
      </c>
      <c r="B10" s="1">
        <f>5-(B2/2)</f>
        <v>4.5</v>
      </c>
    </row>
    <row r="12" spans="1:8" x14ac:dyDescent="0.45">
      <c r="A12" s="1" t="s">
        <v>8</v>
      </c>
      <c r="B12" s="1">
        <f>50+15</f>
        <v>65</v>
      </c>
    </row>
    <row r="13" spans="1:8" x14ac:dyDescent="0.45">
      <c r="A13" s="1" t="s">
        <v>9</v>
      </c>
      <c r="B13" s="1">
        <f>(B12+B14)/2</f>
        <v>175</v>
      </c>
      <c r="H13">
        <f>E18/G18</f>
        <v>0.24844808634141594</v>
      </c>
    </row>
    <row r="14" spans="1:8" x14ac:dyDescent="0.45">
      <c r="A14" s="1" t="s">
        <v>10</v>
      </c>
      <c r="B14" s="1">
        <f>300-15</f>
        <v>285</v>
      </c>
      <c r="F14">
        <f>E18/9.8</f>
        <v>1.3265306122448979E-2</v>
      </c>
    </row>
    <row r="15" spans="1:8" x14ac:dyDescent="0.45">
      <c r="A15" s="1" t="s">
        <v>30</v>
      </c>
      <c r="B15" s="1">
        <f>50+15</f>
        <v>65</v>
      </c>
      <c r="G15">
        <f>F18/9.8</f>
        <v>0.40797959183673471</v>
      </c>
    </row>
    <row r="17" spans="1:11" x14ac:dyDescent="0.45">
      <c r="A17" s="4" t="s">
        <v>32</v>
      </c>
      <c r="B17" s="4" t="s">
        <v>23</v>
      </c>
      <c r="C17" s="4" t="s">
        <v>24</v>
      </c>
      <c r="D17" s="4" t="s">
        <v>30</v>
      </c>
      <c r="E17" s="4" t="s">
        <v>31</v>
      </c>
      <c r="F17" s="4" t="s">
        <v>16</v>
      </c>
      <c r="G17" s="4" t="s">
        <v>27</v>
      </c>
      <c r="H17" s="4" t="s">
        <v>28</v>
      </c>
      <c r="I17" s="4" t="s">
        <v>29</v>
      </c>
      <c r="J17" s="4" t="s">
        <v>25</v>
      </c>
      <c r="K17" s="4" t="s">
        <v>26</v>
      </c>
    </row>
    <row r="18" spans="1:11" x14ac:dyDescent="0.45">
      <c r="A18" s="5">
        <v>65</v>
      </c>
      <c r="B18" s="8">
        <v>1</v>
      </c>
      <c r="C18" s="11">
        <v>1</v>
      </c>
      <c r="D18">
        <f>B15/1000</f>
        <v>6.5000000000000002E-2</v>
      </c>
      <c r="E18">
        <f>D18+A18/1000</f>
        <v>0.13</v>
      </c>
      <c r="F18">
        <v>3.9982000000000002</v>
      </c>
      <c r="G18">
        <f>LN(H18/I18)</f>
        <v>0.52324814376454787</v>
      </c>
      <c r="H18">
        <v>0.27</v>
      </c>
      <c r="I18">
        <v>0.16</v>
      </c>
      <c r="J18">
        <f>G18/SQRT((4*PI()^2+G18^2))</f>
        <v>8.2990250976130803E-2</v>
      </c>
      <c r="K18">
        <f>SQRT(F18*E18)*2*J18</f>
        <v>0.11966330876841166</v>
      </c>
    </row>
    <row r="19" spans="1:11" x14ac:dyDescent="0.45">
      <c r="A19" s="5">
        <v>65</v>
      </c>
      <c r="B19" s="8">
        <v>1</v>
      </c>
      <c r="C19" s="12">
        <v>3</v>
      </c>
      <c r="D19">
        <v>6.5000000000000002E-2</v>
      </c>
      <c r="E19">
        <f t="shared" ref="E19:E44" si="0">D19+A19/1000</f>
        <v>0.13</v>
      </c>
      <c r="F19">
        <v>3.9982000000000002</v>
      </c>
      <c r="G19">
        <f t="shared" ref="G19:G44" si="1">LN(H19/I19)</f>
        <v>1.2039728043259361</v>
      </c>
      <c r="H19">
        <v>0.1</v>
      </c>
      <c r="I19">
        <v>0.03</v>
      </c>
      <c r="J19">
        <f t="shared" ref="J19:J44" si="2">G19/SQRT((4*PI()^2+G19^2))</f>
        <v>0.1881943517294499</v>
      </c>
      <c r="K19">
        <f t="shared" ref="K19:K44" si="3">SQRT(F19*E19)*2*J19</f>
        <v>0.27135667809884439</v>
      </c>
    </row>
    <row r="20" spans="1:11" x14ac:dyDescent="0.45">
      <c r="A20" s="5">
        <v>65</v>
      </c>
      <c r="B20" s="8">
        <v>1</v>
      </c>
      <c r="C20" s="13">
        <v>4.5</v>
      </c>
      <c r="D20">
        <v>6.5000000000000002E-2</v>
      </c>
      <c r="E20">
        <f t="shared" si="0"/>
        <v>0.13</v>
      </c>
      <c r="F20">
        <v>3.9982000000000002</v>
      </c>
      <c r="G20">
        <f t="shared" si="1"/>
        <v>1.6094379124341003</v>
      </c>
      <c r="H20">
        <v>0.05</v>
      </c>
      <c r="I20">
        <v>0.01</v>
      </c>
      <c r="J20">
        <f t="shared" si="2"/>
        <v>0.24813877868496562</v>
      </c>
      <c r="K20">
        <f t="shared" si="3"/>
        <v>0.35779030599311934</v>
      </c>
    </row>
    <row r="21" spans="1:11" x14ac:dyDescent="0.45">
      <c r="A21" s="5">
        <v>65</v>
      </c>
      <c r="B21" s="9">
        <v>5</v>
      </c>
      <c r="C21" s="11">
        <v>1</v>
      </c>
      <c r="D21">
        <v>6.5000000000000002E-2</v>
      </c>
      <c r="E21">
        <f t="shared" si="0"/>
        <v>0.13</v>
      </c>
      <c r="F21">
        <v>8.3135999999999992</v>
      </c>
      <c r="G21">
        <f t="shared" si="1"/>
        <v>0.36772478012531734</v>
      </c>
      <c r="H21">
        <v>0.39</v>
      </c>
      <c r="I21">
        <v>0.27</v>
      </c>
      <c r="J21">
        <f t="shared" si="2"/>
        <v>5.8425242889485245E-2</v>
      </c>
      <c r="K21">
        <f t="shared" si="3"/>
        <v>0.12147775602386003</v>
      </c>
    </row>
    <row r="22" spans="1:11" x14ac:dyDescent="0.45">
      <c r="A22" s="5">
        <v>65</v>
      </c>
      <c r="B22" s="9">
        <v>5</v>
      </c>
      <c r="C22" s="12">
        <v>3</v>
      </c>
      <c r="D22">
        <v>6.5000000000000002E-2</v>
      </c>
      <c r="E22">
        <f t="shared" si="0"/>
        <v>0.13</v>
      </c>
      <c r="F22">
        <v>8.3135999999999992</v>
      </c>
      <c r="G22">
        <f t="shared" si="1"/>
        <v>1.1526795099383855</v>
      </c>
      <c r="H22">
        <v>0.19</v>
      </c>
      <c r="I22">
        <v>0.06</v>
      </c>
      <c r="J22">
        <f t="shared" si="2"/>
        <v>0.18044330487820401</v>
      </c>
      <c r="K22">
        <f t="shared" si="3"/>
        <v>0.37517769173157106</v>
      </c>
    </row>
    <row r="23" spans="1:11" x14ac:dyDescent="0.45">
      <c r="A23" s="5">
        <v>65</v>
      </c>
      <c r="B23" s="9">
        <v>5</v>
      </c>
      <c r="C23" s="13">
        <v>4.5</v>
      </c>
      <c r="D23">
        <v>6.5000000000000002E-2</v>
      </c>
      <c r="E23">
        <f t="shared" si="0"/>
        <v>0.13</v>
      </c>
      <c r="F23">
        <v>8.3135999999999992</v>
      </c>
      <c r="G23">
        <f t="shared" si="1"/>
        <v>1.7047480922384253</v>
      </c>
      <c r="H23">
        <v>0.11</v>
      </c>
      <c r="I23">
        <v>0.02</v>
      </c>
      <c r="J23">
        <f t="shared" si="2"/>
        <v>0.26185221525052033</v>
      </c>
      <c r="K23">
        <f t="shared" si="3"/>
        <v>0.54444308564842392</v>
      </c>
    </row>
    <row r="24" spans="1:11" x14ac:dyDescent="0.45">
      <c r="A24" s="5">
        <v>65</v>
      </c>
      <c r="B24" s="10">
        <v>8</v>
      </c>
      <c r="C24" s="11">
        <v>1</v>
      </c>
      <c r="D24">
        <v>6.5000000000000002E-2</v>
      </c>
      <c r="E24">
        <f t="shared" si="0"/>
        <v>0.13</v>
      </c>
      <c r="F24">
        <v>11.189</v>
      </c>
      <c r="G24">
        <f t="shared" si="1"/>
        <v>0.31237468504215243</v>
      </c>
      <c r="H24">
        <v>0.41</v>
      </c>
      <c r="I24">
        <v>0.3</v>
      </c>
      <c r="J24">
        <f t="shared" si="2"/>
        <v>4.9654647937947549E-2</v>
      </c>
      <c r="K24">
        <f t="shared" si="3"/>
        <v>0.11977252788236237</v>
      </c>
    </row>
    <row r="25" spans="1:11" x14ac:dyDescent="0.45">
      <c r="A25" s="5">
        <v>65</v>
      </c>
      <c r="B25" s="10">
        <v>8</v>
      </c>
      <c r="C25" s="12">
        <v>3</v>
      </c>
      <c r="D25">
        <v>6.5000000000000002E-2</v>
      </c>
      <c r="E25">
        <f t="shared" si="0"/>
        <v>0.13</v>
      </c>
      <c r="F25">
        <v>11.189</v>
      </c>
      <c r="G25">
        <f t="shared" si="1"/>
        <v>0.84729786038720367</v>
      </c>
      <c r="H25">
        <v>0.21</v>
      </c>
      <c r="I25">
        <v>0.09</v>
      </c>
      <c r="J25">
        <f t="shared" si="2"/>
        <v>0.13364197999251246</v>
      </c>
      <c r="K25">
        <f t="shared" si="3"/>
        <v>0.32235930450882455</v>
      </c>
    </row>
    <row r="26" spans="1:11" x14ac:dyDescent="0.45">
      <c r="A26" s="5">
        <v>65</v>
      </c>
      <c r="B26" s="10">
        <v>8</v>
      </c>
      <c r="C26" s="13">
        <v>4.5</v>
      </c>
      <c r="D26">
        <v>6.5000000000000002E-2</v>
      </c>
      <c r="E26">
        <f t="shared" si="0"/>
        <v>0.13</v>
      </c>
      <c r="F26">
        <v>11.189</v>
      </c>
      <c r="G26">
        <f t="shared" si="1"/>
        <v>1.5404450409471491</v>
      </c>
      <c r="H26">
        <v>0.14000000000000001</v>
      </c>
      <c r="I26">
        <v>0.03</v>
      </c>
      <c r="J26">
        <f t="shared" si="2"/>
        <v>0.23811747724144772</v>
      </c>
      <c r="K26">
        <f t="shared" si="3"/>
        <v>0.57436581199447612</v>
      </c>
    </row>
    <row r="27" spans="1:11" x14ac:dyDescent="0.45">
      <c r="A27" s="6">
        <v>175</v>
      </c>
      <c r="B27" s="8">
        <v>1</v>
      </c>
      <c r="C27" s="11">
        <v>1</v>
      </c>
      <c r="D27">
        <v>6.5000000000000002E-2</v>
      </c>
      <c r="E27">
        <f t="shared" si="0"/>
        <v>0.24</v>
      </c>
      <c r="F27">
        <v>3.9982000000000002</v>
      </c>
      <c r="G27">
        <f t="shared" si="1"/>
        <v>0.4418327522790394</v>
      </c>
      <c r="H27">
        <v>0.14000000000000001</v>
      </c>
      <c r="I27">
        <v>0.09</v>
      </c>
      <c r="J27">
        <f t="shared" si="2"/>
        <v>7.0146646915715677E-2</v>
      </c>
      <c r="K27">
        <f t="shared" si="3"/>
        <v>0.13742786197975432</v>
      </c>
    </row>
    <row r="28" spans="1:11" x14ac:dyDescent="0.45">
      <c r="A28" s="6">
        <v>175</v>
      </c>
      <c r="B28" s="8">
        <v>1</v>
      </c>
      <c r="C28" s="12">
        <v>3</v>
      </c>
      <c r="D28">
        <v>6.5000000000000002E-2</v>
      </c>
      <c r="E28">
        <f t="shared" si="0"/>
        <v>0.24</v>
      </c>
      <c r="F28">
        <v>3.9982000000000002</v>
      </c>
      <c r="G28">
        <f t="shared" si="1"/>
        <v>0.84729786038720367</v>
      </c>
      <c r="H28">
        <v>7.0000000000000007E-2</v>
      </c>
      <c r="I28">
        <v>0.03</v>
      </c>
      <c r="J28">
        <f t="shared" si="2"/>
        <v>0.13364197999251246</v>
      </c>
      <c r="K28">
        <f t="shared" si="3"/>
        <v>0.26182479688843596</v>
      </c>
    </row>
    <row r="29" spans="1:11" x14ac:dyDescent="0.45">
      <c r="A29" s="6">
        <v>175</v>
      </c>
      <c r="B29" s="8">
        <v>1</v>
      </c>
      <c r="C29" s="13">
        <v>4.5</v>
      </c>
      <c r="D29">
        <v>6.5000000000000002E-2</v>
      </c>
      <c r="E29">
        <f t="shared" si="0"/>
        <v>0.24</v>
      </c>
      <c r="F29">
        <v>3.9982000000000002</v>
      </c>
      <c r="G29">
        <f t="shared" si="1"/>
        <v>1.3862943611198906</v>
      </c>
      <c r="H29">
        <v>0.04</v>
      </c>
      <c r="I29">
        <v>0.01</v>
      </c>
      <c r="J29">
        <f t="shared" si="2"/>
        <v>0.2154537619662468</v>
      </c>
      <c r="K29">
        <f t="shared" si="3"/>
        <v>0.4221064179745207</v>
      </c>
    </row>
    <row r="30" spans="1:11" x14ac:dyDescent="0.45">
      <c r="A30" s="6">
        <v>175</v>
      </c>
      <c r="B30" s="9">
        <v>5</v>
      </c>
      <c r="C30" s="11">
        <v>1</v>
      </c>
      <c r="D30">
        <v>6.5000000000000002E-2</v>
      </c>
      <c r="E30">
        <f t="shared" si="0"/>
        <v>0.24</v>
      </c>
      <c r="F30">
        <v>8.3135999999999992</v>
      </c>
      <c r="G30">
        <f t="shared" si="1"/>
        <v>0.2962658161431726</v>
      </c>
      <c r="H30">
        <v>0.39</v>
      </c>
      <c r="I30">
        <v>0.28999999999999998</v>
      </c>
      <c r="J30">
        <f t="shared" si="2"/>
        <v>4.7099839005829973E-2</v>
      </c>
      <c r="K30">
        <f t="shared" si="3"/>
        <v>0.13306063806873322</v>
      </c>
    </row>
    <row r="31" spans="1:11" x14ac:dyDescent="0.45">
      <c r="A31" s="6">
        <v>175</v>
      </c>
      <c r="B31" s="9">
        <v>5</v>
      </c>
      <c r="C31" s="12">
        <v>3</v>
      </c>
      <c r="D31">
        <v>6.5000000000000002E-2</v>
      </c>
      <c r="E31">
        <f t="shared" si="0"/>
        <v>0.24</v>
      </c>
      <c r="F31">
        <v>8.3135999999999992</v>
      </c>
      <c r="G31">
        <f t="shared" si="1"/>
        <v>0.78015855754957497</v>
      </c>
      <c r="H31">
        <v>0.24</v>
      </c>
      <c r="I31">
        <v>0.11</v>
      </c>
      <c r="J31">
        <f t="shared" si="2"/>
        <v>0.12321987009640559</v>
      </c>
      <c r="K31">
        <f t="shared" si="3"/>
        <v>0.34810553249969073</v>
      </c>
    </row>
    <row r="32" spans="1:11" x14ac:dyDescent="0.45">
      <c r="A32" s="6">
        <v>175</v>
      </c>
      <c r="B32" s="9">
        <v>5</v>
      </c>
      <c r="C32" s="13">
        <v>4.5</v>
      </c>
      <c r="D32">
        <v>6.5000000000000002E-2</v>
      </c>
      <c r="E32">
        <f t="shared" si="0"/>
        <v>0.24</v>
      </c>
      <c r="F32">
        <v>8.3135999999999992</v>
      </c>
      <c r="G32">
        <f t="shared" si="1"/>
        <v>1.0986122886681096</v>
      </c>
      <c r="H32">
        <v>0.15</v>
      </c>
      <c r="I32">
        <v>0.05</v>
      </c>
      <c r="J32">
        <f t="shared" si="2"/>
        <v>0.17223655722736358</v>
      </c>
      <c r="K32">
        <f t="shared" si="3"/>
        <v>0.4865814127432182</v>
      </c>
    </row>
    <row r="33" spans="1:11" x14ac:dyDescent="0.45">
      <c r="A33" s="6">
        <v>175</v>
      </c>
      <c r="B33" s="10">
        <v>8</v>
      </c>
      <c r="C33" s="11">
        <v>1</v>
      </c>
      <c r="D33">
        <v>6.5000000000000002E-2</v>
      </c>
      <c r="E33">
        <f t="shared" si="0"/>
        <v>0.24</v>
      </c>
      <c r="F33">
        <v>11.189</v>
      </c>
      <c r="G33">
        <f t="shared" si="1"/>
        <v>0.27193371548364176</v>
      </c>
      <c r="H33">
        <v>0.42</v>
      </c>
      <c r="I33">
        <v>0.32</v>
      </c>
      <c r="J33">
        <f t="shared" si="2"/>
        <v>4.3239117857848189E-2</v>
      </c>
      <c r="K33">
        <f t="shared" si="3"/>
        <v>0.1417124735429178</v>
      </c>
    </row>
    <row r="34" spans="1:11" x14ac:dyDescent="0.45">
      <c r="A34" s="6">
        <v>175</v>
      </c>
      <c r="B34" s="10">
        <v>8</v>
      </c>
      <c r="C34" s="12">
        <v>3</v>
      </c>
      <c r="D34">
        <v>6.5000000000000002E-2</v>
      </c>
      <c r="E34">
        <f t="shared" si="0"/>
        <v>0.24</v>
      </c>
      <c r="F34">
        <v>11.189</v>
      </c>
      <c r="G34">
        <f t="shared" si="1"/>
        <v>0.69314718055994529</v>
      </c>
      <c r="H34">
        <v>0.26</v>
      </c>
      <c r="I34">
        <v>0.13</v>
      </c>
      <c r="J34">
        <f t="shared" si="2"/>
        <v>0.10965258099938507</v>
      </c>
      <c r="K34">
        <f t="shared" si="3"/>
        <v>0.35937686182391787</v>
      </c>
    </row>
    <row r="35" spans="1:11" x14ac:dyDescent="0.45">
      <c r="A35" s="6">
        <v>175</v>
      </c>
      <c r="B35" s="10">
        <v>8</v>
      </c>
      <c r="C35" s="13">
        <v>4.5</v>
      </c>
      <c r="D35">
        <v>6.5000000000000002E-2</v>
      </c>
      <c r="E35">
        <f t="shared" si="0"/>
        <v>0.24</v>
      </c>
      <c r="F35">
        <v>11.189</v>
      </c>
      <c r="G35">
        <f t="shared" si="1"/>
        <v>1.0986122886681098</v>
      </c>
      <c r="H35">
        <v>0.18</v>
      </c>
      <c r="I35">
        <v>0.06</v>
      </c>
      <c r="J35">
        <f t="shared" si="2"/>
        <v>0.17223655722736361</v>
      </c>
      <c r="K35">
        <f t="shared" si="3"/>
        <v>0.56449043755817019</v>
      </c>
    </row>
    <row r="36" spans="1:11" x14ac:dyDescent="0.45">
      <c r="A36" s="7">
        <v>285</v>
      </c>
      <c r="B36" s="8">
        <v>1</v>
      </c>
      <c r="C36" s="11">
        <v>1</v>
      </c>
      <c r="D36">
        <f>(300-285)/1000</f>
        <v>1.4999999999999999E-2</v>
      </c>
      <c r="E36">
        <f t="shared" si="0"/>
        <v>0.3</v>
      </c>
      <c r="F36">
        <v>3.9982000000000002</v>
      </c>
      <c r="G36">
        <f t="shared" si="1"/>
        <v>0.29725152346793154</v>
      </c>
      <c r="H36">
        <v>0.35</v>
      </c>
      <c r="I36">
        <v>0.26</v>
      </c>
      <c r="J36">
        <f t="shared" si="2"/>
        <v>4.7256195722336629E-2</v>
      </c>
      <c r="K36">
        <f t="shared" si="3"/>
        <v>0.10350983993879816</v>
      </c>
    </row>
    <row r="37" spans="1:11" x14ac:dyDescent="0.45">
      <c r="A37" s="7">
        <v>285</v>
      </c>
      <c r="B37" s="8">
        <v>1</v>
      </c>
      <c r="C37" s="12">
        <v>3</v>
      </c>
      <c r="D37">
        <f t="shared" ref="D37:D44" si="4">(300-285)/1000</f>
        <v>1.4999999999999999E-2</v>
      </c>
      <c r="E37">
        <f t="shared" si="0"/>
        <v>0.3</v>
      </c>
      <c r="F37">
        <v>3.9982000000000002</v>
      </c>
      <c r="G37">
        <f t="shared" si="1"/>
        <v>0.94446160884085129</v>
      </c>
      <c r="H37">
        <v>0.18</v>
      </c>
      <c r="I37">
        <v>7.0000000000000007E-2</v>
      </c>
      <c r="J37">
        <f t="shared" si="2"/>
        <v>0.14864580132662938</v>
      </c>
      <c r="K37">
        <f t="shared" si="3"/>
        <v>0.32559335062219452</v>
      </c>
    </row>
    <row r="38" spans="1:11" x14ac:dyDescent="0.45">
      <c r="A38" s="7">
        <v>285</v>
      </c>
      <c r="B38" s="8">
        <v>1</v>
      </c>
      <c r="C38" s="13">
        <v>4.5</v>
      </c>
      <c r="D38">
        <f t="shared" si="4"/>
        <v>1.4999999999999999E-2</v>
      </c>
      <c r="E38">
        <f t="shared" si="0"/>
        <v>0.3</v>
      </c>
      <c r="F38">
        <v>3.9982000000000002</v>
      </c>
      <c r="G38">
        <f t="shared" si="1"/>
        <v>1.2992829841302609</v>
      </c>
      <c r="H38">
        <v>0.11</v>
      </c>
      <c r="I38">
        <v>0.03</v>
      </c>
      <c r="J38">
        <f t="shared" si="2"/>
        <v>0.20250301530584075</v>
      </c>
      <c r="K38">
        <f t="shared" si="3"/>
        <v>0.44356204262807153</v>
      </c>
    </row>
    <row r="39" spans="1:11" x14ac:dyDescent="0.45">
      <c r="A39" s="7">
        <v>285</v>
      </c>
      <c r="B39" s="9">
        <v>5</v>
      </c>
      <c r="C39" s="11">
        <v>1</v>
      </c>
      <c r="D39">
        <f t="shared" si="4"/>
        <v>1.4999999999999999E-2</v>
      </c>
      <c r="E39">
        <f t="shared" si="0"/>
        <v>0.3</v>
      </c>
      <c r="F39">
        <v>8.3135999999999992</v>
      </c>
      <c r="G39">
        <f t="shared" si="1"/>
        <v>0.24686007793152581</v>
      </c>
      <c r="H39">
        <v>0.32</v>
      </c>
      <c r="I39">
        <v>0.25</v>
      </c>
      <c r="J39">
        <f t="shared" si="2"/>
        <v>3.9258712960770457E-2</v>
      </c>
      <c r="K39">
        <f t="shared" si="3"/>
        <v>0.12399987385161108</v>
      </c>
    </row>
    <row r="40" spans="1:11" x14ac:dyDescent="0.45">
      <c r="A40" s="7">
        <v>285</v>
      </c>
      <c r="B40" s="9">
        <v>5</v>
      </c>
      <c r="C40" s="12">
        <v>3</v>
      </c>
      <c r="D40">
        <f t="shared" si="4"/>
        <v>1.4999999999999999E-2</v>
      </c>
      <c r="E40">
        <f t="shared" si="0"/>
        <v>0.3</v>
      </c>
      <c r="F40">
        <v>8.3135999999999992</v>
      </c>
      <c r="G40">
        <f t="shared" si="1"/>
        <v>0.69314718055994529</v>
      </c>
      <c r="H40">
        <v>0.2</v>
      </c>
      <c r="I40">
        <v>0.1</v>
      </c>
      <c r="J40">
        <f t="shared" si="2"/>
        <v>0.10965258099938507</v>
      </c>
      <c r="K40">
        <f t="shared" si="3"/>
        <v>0.34634110967963011</v>
      </c>
    </row>
    <row r="41" spans="1:11" x14ac:dyDescent="0.45">
      <c r="A41" s="7">
        <v>285</v>
      </c>
      <c r="B41" s="9">
        <v>5</v>
      </c>
      <c r="C41" s="13">
        <v>4.5</v>
      </c>
      <c r="D41">
        <f t="shared" si="4"/>
        <v>1.4999999999999999E-2</v>
      </c>
      <c r="E41">
        <f t="shared" si="0"/>
        <v>0.3</v>
      </c>
      <c r="F41">
        <v>8.3135999999999992</v>
      </c>
      <c r="G41">
        <f t="shared" si="1"/>
        <v>1.0296194171811583</v>
      </c>
      <c r="H41">
        <v>0.14000000000000001</v>
      </c>
      <c r="I41">
        <v>0.05</v>
      </c>
      <c r="J41">
        <f t="shared" si="2"/>
        <v>0.16171217037199626</v>
      </c>
      <c r="K41">
        <f t="shared" si="3"/>
        <v>0.51077295240002307</v>
      </c>
    </row>
    <row r="42" spans="1:11" x14ac:dyDescent="0.45">
      <c r="A42" s="7">
        <v>285</v>
      </c>
      <c r="B42" s="10">
        <v>8</v>
      </c>
      <c r="C42" s="11">
        <v>1</v>
      </c>
      <c r="D42">
        <f t="shared" si="4"/>
        <v>1.4999999999999999E-2</v>
      </c>
      <c r="E42">
        <f t="shared" si="0"/>
        <v>0.3</v>
      </c>
      <c r="F42">
        <v>11.189</v>
      </c>
      <c r="G42">
        <f t="shared" si="1"/>
        <v>0.20067069546215105</v>
      </c>
      <c r="H42">
        <v>0.33</v>
      </c>
      <c r="I42">
        <v>0.27</v>
      </c>
      <c r="J42">
        <f t="shared" si="2"/>
        <v>3.1921457022822834E-2</v>
      </c>
      <c r="K42">
        <f t="shared" si="3"/>
        <v>0.11696851224059286</v>
      </c>
    </row>
    <row r="43" spans="1:11" x14ac:dyDescent="0.45">
      <c r="A43" s="7">
        <v>285</v>
      </c>
      <c r="B43" s="10">
        <v>8</v>
      </c>
      <c r="C43" s="12">
        <v>3</v>
      </c>
      <c r="D43">
        <f t="shared" si="4"/>
        <v>1.4999999999999999E-2</v>
      </c>
      <c r="E43">
        <f t="shared" si="0"/>
        <v>0.3</v>
      </c>
      <c r="F43">
        <v>11.189</v>
      </c>
      <c r="G43">
        <f t="shared" si="1"/>
        <v>0.6061358035703156</v>
      </c>
      <c r="H43">
        <v>0.22</v>
      </c>
      <c r="I43">
        <v>0.12</v>
      </c>
      <c r="J43">
        <f t="shared" si="2"/>
        <v>9.6023728082096929E-2</v>
      </c>
      <c r="K43">
        <f t="shared" si="3"/>
        <v>0.35185588820484498</v>
      </c>
    </row>
    <row r="44" spans="1:11" x14ac:dyDescent="0.45">
      <c r="A44" s="7">
        <v>285</v>
      </c>
      <c r="B44" s="10">
        <v>8</v>
      </c>
      <c r="C44" s="13">
        <v>4.5</v>
      </c>
      <c r="D44">
        <f t="shared" si="4"/>
        <v>1.4999999999999999E-2</v>
      </c>
      <c r="E44">
        <f t="shared" si="0"/>
        <v>0.3</v>
      </c>
      <c r="F44">
        <v>11.189</v>
      </c>
      <c r="G44">
        <f t="shared" si="1"/>
        <v>0.88730319500090271</v>
      </c>
      <c r="H44">
        <v>0.17</v>
      </c>
      <c r="I44">
        <v>7.0000000000000007E-2</v>
      </c>
      <c r="J44">
        <f t="shared" si="2"/>
        <v>0.13983126485295927</v>
      </c>
      <c r="K44">
        <f t="shared" si="3"/>
        <v>0.51237808483732528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6EE53-C33B-4D6D-9034-3BD2423DF7AF}">
  <dimension ref="A1:F43"/>
  <sheetViews>
    <sheetView zoomScale="61" workbookViewId="0">
      <selection activeCell="D36" sqref="D36"/>
    </sheetView>
  </sheetViews>
  <sheetFormatPr defaultRowHeight="14.25" x14ac:dyDescent="0.45"/>
  <sheetData>
    <row r="1" spans="1:6" x14ac:dyDescent="0.45">
      <c r="A1" t="s">
        <v>33</v>
      </c>
      <c r="B1" t="s">
        <v>35</v>
      </c>
      <c r="E1" t="s">
        <v>34</v>
      </c>
      <c r="F1">
        <v>130</v>
      </c>
    </row>
    <row r="2" spans="1:6" x14ac:dyDescent="0.45">
      <c r="A2">
        <v>0</v>
      </c>
      <c r="B2">
        <v>30</v>
      </c>
      <c r="E2" t="s">
        <v>23</v>
      </c>
      <c r="F2">
        <v>8</v>
      </c>
    </row>
    <row r="3" spans="1:6" x14ac:dyDescent="0.45">
      <c r="A3">
        <v>0.18</v>
      </c>
      <c r="B3">
        <v>0</v>
      </c>
      <c r="E3" t="s">
        <v>24</v>
      </c>
      <c r="F3">
        <v>1</v>
      </c>
    </row>
    <row r="4" spans="1:6" x14ac:dyDescent="0.45">
      <c r="A4">
        <v>0.38</v>
      </c>
      <c r="B4">
        <v>-26</v>
      </c>
    </row>
    <row r="5" spans="1:6" x14ac:dyDescent="0.45">
      <c r="A5">
        <v>0.53</v>
      </c>
      <c r="B5">
        <v>0</v>
      </c>
    </row>
    <row r="6" spans="1:6" x14ac:dyDescent="0.45">
      <c r="A6">
        <v>0.73</v>
      </c>
      <c r="B6">
        <v>22</v>
      </c>
    </row>
    <row r="7" spans="1:6" x14ac:dyDescent="0.45">
      <c r="A7">
        <v>0.9</v>
      </c>
      <c r="B7">
        <v>0</v>
      </c>
    </row>
    <row r="8" spans="1:6" x14ac:dyDescent="0.45">
      <c r="A8">
        <v>1.1200000000000001</v>
      </c>
      <c r="B8">
        <v>-17</v>
      </c>
    </row>
    <row r="9" spans="1:6" x14ac:dyDescent="0.45">
      <c r="A9">
        <v>1.26</v>
      </c>
      <c r="B9">
        <v>0</v>
      </c>
    </row>
    <row r="10" spans="1:6" x14ac:dyDescent="0.45">
      <c r="A10">
        <v>1.46</v>
      </c>
      <c r="B10">
        <v>16</v>
      </c>
    </row>
    <row r="11" spans="1:6" x14ac:dyDescent="0.45">
      <c r="A11">
        <v>1.62</v>
      </c>
      <c r="B11">
        <v>0</v>
      </c>
    </row>
    <row r="12" spans="1:6" x14ac:dyDescent="0.45">
      <c r="A12">
        <v>1.81</v>
      </c>
      <c r="B12">
        <v>-14</v>
      </c>
    </row>
    <row r="13" spans="1:6" x14ac:dyDescent="0.45">
      <c r="A13">
        <v>1.99</v>
      </c>
      <c r="B13">
        <v>0</v>
      </c>
    </row>
    <row r="14" spans="1:6" x14ac:dyDescent="0.45">
      <c r="A14">
        <v>2.1800000000000002</v>
      </c>
      <c r="B14">
        <v>11</v>
      </c>
    </row>
    <row r="15" spans="1:6" x14ac:dyDescent="0.45">
      <c r="A15">
        <v>2.34</v>
      </c>
      <c r="B15">
        <v>0</v>
      </c>
    </row>
    <row r="16" spans="1:6" x14ac:dyDescent="0.45">
      <c r="A16">
        <v>2.5099999999999998</v>
      </c>
      <c r="B16">
        <v>-10</v>
      </c>
    </row>
    <row r="17" spans="1:2" x14ac:dyDescent="0.45">
      <c r="A17">
        <v>2.69</v>
      </c>
      <c r="B17">
        <v>0</v>
      </c>
    </row>
    <row r="18" spans="1:2" x14ac:dyDescent="0.45">
      <c r="A18">
        <v>2.9</v>
      </c>
      <c r="B18">
        <v>9</v>
      </c>
    </row>
    <row r="19" spans="1:2" x14ac:dyDescent="0.45">
      <c r="A19">
        <v>3.06</v>
      </c>
      <c r="B19">
        <v>0</v>
      </c>
    </row>
    <row r="20" spans="1:2" x14ac:dyDescent="0.45">
      <c r="A20">
        <v>3.26</v>
      </c>
      <c r="B20">
        <v>-7</v>
      </c>
    </row>
    <row r="21" spans="1:2" x14ac:dyDescent="0.45">
      <c r="A21">
        <v>3.42</v>
      </c>
      <c r="B21">
        <v>0</v>
      </c>
    </row>
    <row r="22" spans="1:2" x14ac:dyDescent="0.45">
      <c r="A22">
        <v>3.63</v>
      </c>
      <c r="B22">
        <v>6</v>
      </c>
    </row>
    <row r="23" spans="1:2" x14ac:dyDescent="0.45">
      <c r="A23">
        <v>3.81</v>
      </c>
      <c r="B23">
        <v>0</v>
      </c>
    </row>
    <row r="24" spans="1:2" x14ac:dyDescent="0.45">
      <c r="A24">
        <v>3.97</v>
      </c>
      <c r="B24">
        <v>-5</v>
      </c>
    </row>
    <row r="25" spans="1:2" x14ac:dyDescent="0.45">
      <c r="A25">
        <v>4.1500000000000004</v>
      </c>
      <c r="B25">
        <v>0</v>
      </c>
    </row>
    <row r="26" spans="1:2" x14ac:dyDescent="0.45">
      <c r="A26">
        <v>4.3499999999999996</v>
      </c>
      <c r="B26">
        <v>5</v>
      </c>
    </row>
    <row r="27" spans="1:2" x14ac:dyDescent="0.45">
      <c r="A27">
        <v>4.51</v>
      </c>
      <c r="B27">
        <v>0</v>
      </c>
    </row>
    <row r="28" spans="1:2" x14ac:dyDescent="0.45">
      <c r="A28">
        <v>4.68</v>
      </c>
      <c r="B28">
        <v>-4</v>
      </c>
    </row>
    <row r="29" spans="1:2" x14ac:dyDescent="0.45">
      <c r="A29">
        <v>4.82</v>
      </c>
      <c r="B29">
        <v>0</v>
      </c>
    </row>
    <row r="30" spans="1:2" x14ac:dyDescent="0.45">
      <c r="A30">
        <v>5.07</v>
      </c>
      <c r="B30">
        <v>3</v>
      </c>
    </row>
    <row r="31" spans="1:2" x14ac:dyDescent="0.45">
      <c r="A31">
        <v>5.22</v>
      </c>
      <c r="B31">
        <v>0</v>
      </c>
    </row>
    <row r="32" spans="1:2" x14ac:dyDescent="0.45">
      <c r="A32">
        <v>5.36</v>
      </c>
      <c r="B32">
        <v>-2</v>
      </c>
    </row>
    <row r="33" spans="1:2" x14ac:dyDescent="0.45">
      <c r="A33">
        <v>5.56</v>
      </c>
      <c r="B33">
        <v>0</v>
      </c>
    </row>
    <row r="34" spans="1:2" x14ac:dyDescent="0.45">
      <c r="A34">
        <v>5.77</v>
      </c>
      <c r="B34">
        <v>2</v>
      </c>
    </row>
    <row r="35" spans="1:2" x14ac:dyDescent="0.45">
      <c r="A35">
        <v>5.93</v>
      </c>
      <c r="B35">
        <v>0</v>
      </c>
    </row>
    <row r="36" spans="1:2" x14ac:dyDescent="0.45">
      <c r="A36">
        <v>6.14</v>
      </c>
      <c r="B36">
        <v>-2</v>
      </c>
    </row>
    <row r="37" spans="1:2" x14ac:dyDescent="0.45">
      <c r="A37">
        <v>6.28</v>
      </c>
      <c r="B37">
        <v>0</v>
      </c>
    </row>
    <row r="38" spans="1:2" x14ac:dyDescent="0.45">
      <c r="A38">
        <v>6.5</v>
      </c>
      <c r="B38">
        <v>1</v>
      </c>
    </row>
    <row r="39" spans="1:2" x14ac:dyDescent="0.45">
      <c r="A39">
        <v>6.65</v>
      </c>
      <c r="B39">
        <v>0</v>
      </c>
    </row>
    <row r="40" spans="1:2" x14ac:dyDescent="0.45">
      <c r="A40">
        <v>6.85</v>
      </c>
      <c r="B40">
        <v>-1</v>
      </c>
    </row>
    <row r="41" spans="1:2" x14ac:dyDescent="0.45">
      <c r="A41">
        <v>7.01</v>
      </c>
      <c r="B41">
        <v>0</v>
      </c>
    </row>
    <row r="42" spans="1:2" x14ac:dyDescent="0.45">
      <c r="A42">
        <v>7.21</v>
      </c>
      <c r="B42">
        <v>1</v>
      </c>
    </row>
    <row r="43" spans="1:2" x14ac:dyDescent="0.45">
      <c r="A43">
        <v>7.36</v>
      </c>
      <c r="B4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vendra vendra</dc:creator>
  <cp:lastModifiedBy>lenovo.pf44sn7c@outlook.com</cp:lastModifiedBy>
  <dcterms:created xsi:type="dcterms:W3CDTF">2023-12-12T15:16:24Z</dcterms:created>
  <dcterms:modified xsi:type="dcterms:W3CDTF">2024-12-21T11:22:47Z</dcterms:modified>
</cp:coreProperties>
</file>