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5087B3D3-A41A-4E60-B99E-43FE31361B7C}" xr6:coauthVersionLast="47" xr6:coauthVersionMax="47" xr10:uidLastSave="{00000000-0000-0000-0000-000000000000}"/>
  <bookViews>
    <workbookView xWindow="-98" yWindow="-98" windowWidth="24196" windowHeight="14476" activeTab="2" xr2:uid="{00000000-000D-0000-FFFF-FFFF00000000}"/>
  </bookViews>
  <sheets>
    <sheet name="Лист1" sheetId="1" r:id="rId1"/>
    <sheet name="Лист3" sheetId="3" r:id="rId2"/>
    <sheet name="Лис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8" i="3" s="1"/>
  <c r="B4" i="3"/>
  <c r="B5" i="3"/>
  <c r="B6" i="3"/>
  <c r="B7" i="3"/>
  <c r="B2" i="3"/>
  <c r="A8" i="3"/>
  <c r="D4" i="3"/>
  <c r="E4" i="3" s="1"/>
  <c r="D5" i="3"/>
  <c r="E5" i="3" s="1"/>
  <c r="D6" i="3"/>
  <c r="E6" i="3" s="1"/>
  <c r="D7" i="3"/>
  <c r="E7" i="3" s="1"/>
  <c r="D3" i="3"/>
  <c r="E3" i="3" s="1"/>
  <c r="E14" i="1"/>
  <c r="F14" i="1"/>
  <c r="E15" i="1"/>
  <c r="F15" i="1"/>
  <c r="E16" i="1"/>
  <c r="F16" i="1"/>
  <c r="E17" i="1"/>
  <c r="F17" i="1"/>
  <c r="E18" i="1"/>
  <c r="F18" i="1"/>
  <c r="E19" i="1"/>
  <c r="F19" i="1"/>
  <c r="B4" i="1"/>
  <c r="E8" i="3" l="1"/>
  <c r="C10" i="3" s="1"/>
  <c r="D10" i="3" s="1"/>
  <c r="D8" i="3"/>
  <c r="G4" i="2" l="1"/>
  <c r="F4" i="2"/>
  <c r="E4" i="2"/>
  <c r="D4" i="2"/>
  <c r="C4" i="2"/>
  <c r="B4" i="2"/>
  <c r="B3" i="2"/>
  <c r="B2" i="2"/>
  <c r="E16" i="2"/>
  <c r="F16" i="2" s="1"/>
  <c r="G16" i="2" s="1"/>
  <c r="E15" i="2"/>
  <c r="F15" i="2" s="1"/>
  <c r="G15" i="2" s="1"/>
  <c r="E14" i="2"/>
  <c r="F14" i="2" s="1"/>
  <c r="G14" i="2" s="1"/>
  <c r="E13" i="2"/>
  <c r="F13" i="2" s="1"/>
  <c r="G13" i="2" s="1"/>
  <c r="E12" i="2"/>
  <c r="F12" i="2" s="1"/>
  <c r="G12" i="2" s="1"/>
  <c r="E11" i="2"/>
  <c r="F11" i="2" s="1"/>
  <c r="G11" i="2" s="1"/>
  <c r="F11" i="1"/>
  <c r="E11" i="1"/>
  <c r="D11" i="1"/>
  <c r="C11" i="1"/>
  <c r="B11" i="1"/>
  <c r="E3" i="1" l="1"/>
  <c r="E7" i="2"/>
  <c r="G7" i="2"/>
  <c r="F7" i="2"/>
  <c r="D7" i="2"/>
  <c r="C7" i="2"/>
  <c r="B7" i="2"/>
  <c r="C5" i="2"/>
  <c r="C6" i="2" s="1"/>
  <c r="C8" i="2" s="1"/>
  <c r="D5" i="2"/>
  <c r="D6" i="2" s="1"/>
  <c r="D8" i="2" s="1"/>
  <c r="G5" i="2"/>
  <c r="G6" i="2" s="1"/>
  <c r="G8" i="2" s="1"/>
  <c r="E5" i="2"/>
  <c r="E6" i="2" s="1"/>
  <c r="E8" i="2" s="1"/>
  <c r="F5" i="2"/>
  <c r="F6" i="2" s="1"/>
  <c r="F8" i="2" s="1"/>
  <c r="B5" i="2"/>
  <c r="B6" i="2" s="1"/>
  <c r="B8" i="2" s="1"/>
  <c r="H8" i="2" l="1"/>
  <c r="H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F3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Занести в ячейки время 10 колебаний согласно пункту 3.2.1 из методички</t>
        </r>
      </text>
    </comment>
    <comment ref="I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В случае, если сделан вывод о преобладании вязкого трения, то график требуется аппроксимировать по методу МНК</t>
        </r>
      </text>
    </comment>
    <comment ref="G7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вставить значения времени из пункта 3.2.2, среднее время считается автоматически
а также строится график</t>
        </r>
      </text>
    </comment>
    <comment ref="G13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Вставить значения из пункта 2.3.3.
Среднее значение и период считается автоматически</t>
        </r>
      </text>
    </comment>
    <comment ref="I1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В случае сухого трения по угловому коэффициенту a и найденному периоду колебаний посчитать ширину застоя Δϕ3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H4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Записать выше параметры установки l1, l0 и b, данные в таблице посчитаются автоматически</t>
        </r>
      </text>
    </comment>
    <comment ref="I4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С расчётом lтеор (п. 4.6) возникает неуверенность в правильности, поэтому советуем уточнить у преподавателя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Заполнить таблицу так же, как и на листе 1, график построится автоматически, но его нужно аппроксимировать по методу МНК</t>
        </r>
      </text>
    </comment>
  </commentList>
</comments>
</file>

<file path=xl/sharedStrings.xml><?xml version="1.0" encoding="utf-8"?>
<sst xmlns="http://schemas.openxmlformats.org/spreadsheetml/2006/main" count="57" uniqueCount="36">
  <si>
    <t>положение 0</t>
  </si>
  <si>
    <t>t1</t>
  </si>
  <si>
    <t>t2</t>
  </si>
  <si>
    <t>t3</t>
  </si>
  <si>
    <t>tср</t>
  </si>
  <si>
    <t>Положение</t>
  </si>
  <si>
    <t>1 риска</t>
  </si>
  <si>
    <t>2 риски</t>
  </si>
  <si>
    <t>3 риски</t>
  </si>
  <si>
    <t>4 риски</t>
  </si>
  <si>
    <t>5 рисок</t>
  </si>
  <si>
    <t>6 рисок</t>
  </si>
  <si>
    <t>T</t>
  </si>
  <si>
    <t>b</t>
  </si>
  <si>
    <t>Риски</t>
  </si>
  <si>
    <t>Rверх</t>
  </si>
  <si>
    <t>Rниж</t>
  </si>
  <si>
    <t>Rбок</t>
  </si>
  <si>
    <t>I</t>
  </si>
  <si>
    <t>Iгр</t>
  </si>
  <si>
    <t>Iпри эксп</t>
  </si>
  <si>
    <t>Iпр теор</t>
  </si>
  <si>
    <t>T^2</t>
  </si>
  <si>
    <t>среднее значение</t>
  </si>
  <si>
    <t>амплитуда отклонения</t>
  </si>
  <si>
    <r>
      <t>Δϕ</t>
    </r>
    <r>
      <rPr>
        <sz val="11"/>
        <color theme="1"/>
        <rFont val="Calibri"/>
        <family val="2"/>
      </rPr>
      <t>3</t>
    </r>
  </si>
  <si>
    <t>l1</t>
  </si>
  <si>
    <t>l0</t>
  </si>
  <si>
    <t>t, c</t>
  </si>
  <si>
    <t>А, °</t>
  </si>
  <si>
    <r>
      <t>ln(A/A</t>
    </r>
    <r>
      <rPr>
        <b/>
        <vertAlign val="subscript"/>
        <sz val="11"/>
        <color rgb="FF000000"/>
        <rFont val="Calibri"/>
        <family val="2"/>
        <charset val="204"/>
      </rPr>
      <t>0</t>
    </r>
    <r>
      <rPr>
        <b/>
        <sz val="11"/>
        <color rgb="FF000000"/>
        <rFont val="Calibri"/>
        <family val="2"/>
        <charset val="204"/>
      </rPr>
      <t>)</t>
    </r>
  </si>
  <si>
    <t>A0</t>
  </si>
  <si>
    <t>t^2</t>
  </si>
  <si>
    <t>t*a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</si>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</sst>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9"/>
      <color indexed="81"/>
      <name val="Tahoma"/>
      <charset val="1"/>
    </font>
    <font>
      <sz val="11"/>
      <color theme="1"/>
      <name val="Calibri"/>
      <family val="2"/>
    </font>
    <font>
      <b/>
      <sz val="9"/>
      <color indexed="81"/>
      <name val="Tahoma"/>
      <family val="2"/>
      <charset val="204"/>
    </font>
    <font>
      <b/>
      <sz val="11"/>
      <color rgb="FF000000"/>
      <name val="Calibri"/>
      <family val="2"/>
      <charset val="204"/>
    </font>
    <font>
      <b/>
      <vertAlign val="subscript"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right" vertical="center"/>
    </xf>
    <xf numFmtId="0" fontId="7" fillId="0" borderId="9" xfId="0" applyFont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7" fillId="0" borderId="8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амплитуды</a:t>
            </a:r>
            <a:r>
              <a:rPr lang="ru-RU" baseline="0"/>
              <a:t> колебаний от времени А (</a:t>
            </a:r>
            <a:r>
              <a:rPr lang="en-US" baseline="0"/>
              <a:t>t)</a:t>
            </a:r>
            <a:endParaRPr lang="en-US"/>
          </a:p>
        </c:rich>
      </c:tx>
      <c:layout>
        <c:manualLayout>
          <c:xMode val="edge"/>
          <c:yMode val="edge"/>
          <c:x val="0.10922646364493002"/>
          <c:y val="2.527645710316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Лист1!$B$11:$F$11</c:f>
              <c:numCache>
                <c:formatCode>General</c:formatCode>
                <c:ptCount val="5"/>
                <c:pt idx="0">
                  <c:v>50.449999999999996</c:v>
                </c:pt>
                <c:pt idx="1">
                  <c:v>94.660000000000011</c:v>
                </c:pt>
                <c:pt idx="2">
                  <c:v>154.24333333333334</c:v>
                </c:pt>
                <c:pt idx="3">
                  <c:v>249.37</c:v>
                </c:pt>
                <c:pt idx="4">
                  <c:v>309.52</c:v>
                </c:pt>
              </c:numCache>
            </c:numRef>
          </c:xVal>
          <c:yVal>
            <c:numRef>
              <c:f>Лист1!$B$7:$F$7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15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66-4AAB-B33B-F8C9368118F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xVal>
            <c:strRef>
              <c:f>Лист1!$I$6:$I$10</c:f>
              <c:strCache>
                <c:ptCount val="5"/>
                <c:pt idx="4">
                  <c:v>Δϕ3</c:v>
                </c:pt>
              </c:strCache>
            </c:strRef>
          </c:xVal>
          <c:yVal>
            <c:numRef>
              <c:f>Лист1!$K$6:$K$10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6-4AAB-B33B-F8C936811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70384"/>
        <c:axId val="253669968"/>
      </c:scatterChart>
      <c:valAx>
        <c:axId val="2536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</a:t>
                </a:r>
                <a:r>
                  <a:rPr lang="ru-RU"/>
                  <a:t>с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69968"/>
        <c:crosses val="autoZero"/>
        <c:crossBetween val="midCat"/>
      </c:valAx>
      <c:valAx>
        <c:axId val="25366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А, </a:t>
                </a:r>
                <a:r>
                  <a:rPr lang="ru-RU">
                    <a:latin typeface="Calibri" panose="020F0502020204030204" pitchFamily="34" charset="0"/>
                  </a:rPr>
                  <a:t>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7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ln(A/A0)</a:t>
            </a:r>
            <a:r>
              <a:rPr lang="en-US" baseline="0"/>
              <a:t> = -</a:t>
            </a:r>
            <a:r>
              <a:rPr lang="el-GR" baseline="0"/>
              <a:t>β</a:t>
            </a:r>
            <a:r>
              <a:rPr lang="en-US" baseline="0"/>
              <a:t>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Лист3!$A$17:$A$22</c:f>
              <c:numCache>
                <c:formatCode>General</c:formatCode>
                <c:ptCount val="6"/>
                <c:pt idx="0">
                  <c:v>0</c:v>
                </c:pt>
                <c:pt idx="1">
                  <c:v>50.45</c:v>
                </c:pt>
                <c:pt idx="2">
                  <c:v>94.66</c:v>
                </c:pt>
                <c:pt idx="3">
                  <c:v>154.24</c:v>
                </c:pt>
                <c:pt idx="4">
                  <c:v>249.37</c:v>
                </c:pt>
                <c:pt idx="5">
                  <c:v>309.52</c:v>
                </c:pt>
              </c:numCache>
            </c:numRef>
          </c:xVal>
          <c:yVal>
            <c:numRef>
              <c:f>Лист3!$B$17:$B$22</c:f>
              <c:numCache>
                <c:formatCode>General</c:formatCode>
                <c:ptCount val="6"/>
                <c:pt idx="0">
                  <c:v>0</c:v>
                </c:pt>
                <c:pt idx="1">
                  <c:v>-8.0042707673536495E-2</c:v>
                </c:pt>
                <c:pt idx="2">
                  <c:v>-0.16705408466316621</c:v>
                </c:pt>
                <c:pt idx="3">
                  <c:v>-0.262364264467491</c:v>
                </c:pt>
                <c:pt idx="4">
                  <c:v>-0.48550781578170077</c:v>
                </c:pt>
                <c:pt idx="5">
                  <c:v>-0.61903920840622328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D5-425E-B78B-41F08D51E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84559"/>
        <c:axId val="95285519"/>
      </c:scatterChart>
      <c:valAx>
        <c:axId val="9528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5519"/>
        <c:crosses val="autoZero"/>
        <c:crossBetween val="midCat"/>
      </c:valAx>
      <c:valAx>
        <c:axId val="9528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квадрата периода от момента инерции </a:t>
            </a:r>
            <a:r>
              <a:rPr lang="en-US"/>
              <a:t>T^2(I)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Лист2!$B$6:$G$6</c:f>
              <c:numCache>
                <c:formatCode>General</c:formatCode>
                <c:ptCount val="6"/>
                <c:pt idx="0">
                  <c:v>3.1905127999999998E-2</c:v>
                </c:pt>
                <c:pt idx="1">
                  <c:v>3.5556727999999996E-2</c:v>
                </c:pt>
                <c:pt idx="2">
                  <c:v>4.0228328000000001E-2</c:v>
                </c:pt>
                <c:pt idx="3">
                  <c:v>4.5919927999999999E-2</c:v>
                </c:pt>
                <c:pt idx="4">
                  <c:v>5.263152799999999E-2</c:v>
                </c:pt>
                <c:pt idx="5">
                  <c:v>6.0363127999999988E-2</c:v>
                </c:pt>
              </c:numCache>
            </c:numRef>
          </c:xVal>
          <c:yVal>
            <c:numRef>
              <c:f>Лист2!$G$11:$G$16</c:f>
              <c:numCache>
                <c:formatCode>General</c:formatCode>
                <c:ptCount val="6"/>
                <c:pt idx="0">
                  <c:v>2.8888667777777779</c:v>
                </c:pt>
                <c:pt idx="1">
                  <c:v>3.0113817777777787</c:v>
                </c:pt>
                <c:pt idx="2">
                  <c:v>3.396649</c:v>
                </c:pt>
                <c:pt idx="3">
                  <c:v>3.8599151111111105</c:v>
                </c:pt>
                <c:pt idx="4">
                  <c:v>4.4156017777777796</c:v>
                </c:pt>
                <c:pt idx="5">
                  <c:v>5.0235751111111133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F-408A-8DA2-BC4B54ACD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34384"/>
        <c:axId val="252433136"/>
      </c:scatterChart>
      <c:valAx>
        <c:axId val="2524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кг*м</a:t>
                </a:r>
                <a:r>
                  <a:rPr lang="en-US" baseline="0"/>
                  <a:t>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33136"/>
        <c:crosses val="autoZero"/>
        <c:crossBetween val="midCat"/>
      </c:valAx>
      <c:valAx>
        <c:axId val="2524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3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4761</xdr:rowOff>
    </xdr:from>
    <xdr:to>
      <xdr:col>20</xdr:col>
      <xdr:colOff>0</xdr:colOff>
      <xdr:row>16</xdr:row>
      <xdr:rowOff>161924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33337</xdr:colOff>
      <xdr:row>10</xdr:row>
      <xdr:rowOff>42862</xdr:rowOff>
    </xdr:from>
    <xdr:ext cx="557213" cy="3157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5205412" y="1947862"/>
              <a:ext cx="55721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l-GR" sz="1100" b="0" i="0" u="none" strike="noStrike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Δ</m:t>
                    </m:r>
                    <m:sSub>
                      <m:sSubPr>
                        <m:ctrlPr>
                          <a:rPr lang="el-GR" sz="1100" b="0" i="1" u="none" strike="noStrike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ϕ</m:t>
                        </m:r>
                      </m:e>
                      <m:sub>
                        <m:r>
                          <m:rPr>
                            <m:nor/>
                          </m:rPr>
                          <a:rPr lang="el-GR" sz="1100" b="0" i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m:rPr>
                        <m:nor/>
                      </m:rPr>
                      <a:rPr lang="el-GR"/>
                      <m:t> </m:t>
                    </m:r>
                    <m:r>
                      <m:rPr>
                        <m:nor/>
                      </m:rPr>
                      <a:rPr lang="en-US" b="0" i="0"/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𝑎𝑇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−4</m:t>
                        </m:r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5205412" y="1947862"/>
              <a:ext cx="557213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"Δ"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"ϕ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_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l-GR" sz="1100" b="0" i="0" u="none" strike="noStrike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"</a:t>
              </a:r>
              <a:r>
                <a:rPr lang="el-GR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</a:rPr>
                <a:t>="  𝑎𝑇/(−4)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458348</xdr:colOff>
      <xdr:row>11</xdr:row>
      <xdr:rowOff>72349</xdr:rowOff>
    </xdr:from>
    <xdr:to>
      <xdr:col>9</xdr:col>
      <xdr:colOff>490773</xdr:colOff>
      <xdr:row>26</xdr:row>
      <xdr:rowOff>59379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0C6B9B-3ADF-1320-2BAF-57532BD5F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5</xdr:row>
      <xdr:rowOff>14287</xdr:rowOff>
    </xdr:from>
    <xdr:to>
      <xdr:col>20</xdr:col>
      <xdr:colOff>314325</xdr:colOff>
      <xdr:row>19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9525</xdr:colOff>
      <xdr:row>1</xdr:row>
      <xdr:rowOff>9525</xdr:rowOff>
    </xdr:from>
    <xdr:to>
      <xdr:col>19</xdr:col>
      <xdr:colOff>600075</xdr:colOff>
      <xdr:row>4</xdr:row>
      <xdr:rowOff>66675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5525" y="200025"/>
          <a:ext cx="607695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workbookViewId="0">
      <selection activeCell="B35" sqref="B35"/>
    </sheetView>
  </sheetViews>
  <sheetFormatPr defaultRowHeight="14.25" x14ac:dyDescent="0.45"/>
  <cols>
    <col min="1" max="1" width="13.86328125" customWidth="1"/>
    <col min="5" max="5" width="8.86328125" customWidth="1"/>
  </cols>
  <sheetData>
    <row r="2" spans="1:10" x14ac:dyDescent="0.45">
      <c r="A2" s="1" t="s">
        <v>0</v>
      </c>
      <c r="B2" s="1" t="s">
        <v>1</v>
      </c>
      <c r="C2" s="1" t="s">
        <v>2</v>
      </c>
      <c r="D2" s="1" t="s">
        <v>3</v>
      </c>
      <c r="E2" s="1" t="s">
        <v>23</v>
      </c>
    </row>
    <row r="3" spans="1:10" x14ac:dyDescent="0.45">
      <c r="A3" s="1"/>
      <c r="B3" s="1">
        <v>18.5</v>
      </c>
      <c r="C3" s="1">
        <v>19.010000000000002</v>
      </c>
      <c r="D3" s="1">
        <v>18.059999999999999</v>
      </c>
      <c r="E3" s="1">
        <f>AVERAGE(B3:D3)/10</f>
        <v>1.8523333333333336</v>
      </c>
    </row>
    <row r="4" spans="1:10" x14ac:dyDescent="0.45">
      <c r="B4">
        <f>AVERAGE(B3:D3)</f>
        <v>18.523333333333337</v>
      </c>
    </row>
    <row r="7" spans="1:10" x14ac:dyDescent="0.45">
      <c r="A7" s="1" t="s">
        <v>24</v>
      </c>
      <c r="B7" s="1">
        <v>25</v>
      </c>
      <c r="C7" s="1">
        <v>20</v>
      </c>
      <c r="D7" s="1">
        <v>15</v>
      </c>
      <c r="E7" s="1">
        <v>10</v>
      </c>
      <c r="F7" s="1">
        <v>5</v>
      </c>
    </row>
    <row r="8" spans="1:10" x14ac:dyDescent="0.45">
      <c r="A8" s="1" t="s">
        <v>1</v>
      </c>
      <c r="B8" s="1">
        <v>48.82</v>
      </c>
      <c r="C8" s="1">
        <v>94.19</v>
      </c>
      <c r="D8" s="1">
        <v>152.66</v>
      </c>
      <c r="E8" s="1">
        <v>243.3</v>
      </c>
      <c r="F8" s="1">
        <v>311.58999999999997</v>
      </c>
    </row>
    <row r="9" spans="1:10" x14ac:dyDescent="0.45">
      <c r="A9" s="1" t="s">
        <v>2</v>
      </c>
      <c r="B9" s="1">
        <v>50.15</v>
      </c>
      <c r="C9" s="1">
        <v>86.57</v>
      </c>
      <c r="D9" s="1">
        <v>156.56</v>
      </c>
      <c r="E9" s="1">
        <v>243.41</v>
      </c>
      <c r="F9" s="1">
        <v>308.51</v>
      </c>
    </row>
    <row r="10" spans="1:10" x14ac:dyDescent="0.45">
      <c r="A10" s="1" t="s">
        <v>3</v>
      </c>
      <c r="B10" s="1">
        <v>52.38</v>
      </c>
      <c r="C10" s="1">
        <v>103.22</v>
      </c>
      <c r="D10" s="1">
        <v>153.51</v>
      </c>
      <c r="E10" s="1">
        <v>261.39999999999998</v>
      </c>
      <c r="F10" s="1">
        <v>308.45999999999998</v>
      </c>
      <c r="I10" s="3" t="s">
        <v>25</v>
      </c>
      <c r="J10" s="1"/>
    </row>
    <row r="11" spans="1:10" x14ac:dyDescent="0.45">
      <c r="A11" s="1" t="s">
        <v>4</v>
      </c>
      <c r="B11" s="1">
        <f>AVERAGE(B8:B10)</f>
        <v>50.449999999999996</v>
      </c>
      <c r="C11" s="1">
        <f>AVERAGE(C8:C10)</f>
        <v>94.660000000000011</v>
      </c>
      <c r="D11" s="1">
        <f>AVERAGE(D8:D10)</f>
        <v>154.24333333333334</v>
      </c>
      <c r="E11" s="1">
        <f>AVERAGE(E8:E10)</f>
        <v>249.37</v>
      </c>
      <c r="F11" s="1">
        <f>AVERAGE(F8:F10)</f>
        <v>309.52</v>
      </c>
      <c r="I11" s="4"/>
      <c r="J11" s="2"/>
    </row>
    <row r="12" spans="1:10" x14ac:dyDescent="0.45">
      <c r="I12" s="5"/>
      <c r="J12" s="2"/>
    </row>
    <row r="13" spans="1:10" x14ac:dyDescent="0.45">
      <c r="A13" s="1" t="s">
        <v>5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12</v>
      </c>
    </row>
    <row r="14" spans="1:10" x14ac:dyDescent="0.45">
      <c r="A14" s="1" t="s">
        <v>6</v>
      </c>
      <c r="B14" s="1">
        <v>17.440000000000001</v>
      </c>
      <c r="C14" s="1">
        <v>16.559999999999999</v>
      </c>
      <c r="D14" s="1">
        <v>16.989999999999998</v>
      </c>
      <c r="E14" s="1">
        <f>AVERAGE(B14:D14)</f>
        <v>16.996666666666666</v>
      </c>
      <c r="F14" s="1">
        <f>E14/10</f>
        <v>1.6996666666666667</v>
      </c>
    </row>
    <row r="15" spans="1:10" x14ac:dyDescent="0.45">
      <c r="A15" s="1" t="s">
        <v>7</v>
      </c>
      <c r="B15" s="1">
        <v>17.29</v>
      </c>
      <c r="C15" s="1">
        <v>17.41</v>
      </c>
      <c r="D15" s="1">
        <v>17.36</v>
      </c>
      <c r="E15" s="1">
        <f t="shared" ref="E15:E19" si="0">AVERAGE(B15:D15)</f>
        <v>17.353333333333335</v>
      </c>
      <c r="F15" s="1">
        <f t="shared" ref="F15:F19" si="1">E15/10</f>
        <v>1.7353333333333336</v>
      </c>
    </row>
    <row r="16" spans="1:10" x14ac:dyDescent="0.45">
      <c r="A16" s="1" t="s">
        <v>8</v>
      </c>
      <c r="B16" s="1">
        <v>18.48</v>
      </c>
      <c r="C16" s="1">
        <v>18.48</v>
      </c>
      <c r="D16" s="1">
        <v>18.329999999999998</v>
      </c>
      <c r="E16" s="1">
        <f t="shared" si="0"/>
        <v>18.43</v>
      </c>
      <c r="F16" s="1">
        <f t="shared" si="1"/>
        <v>1.843</v>
      </c>
    </row>
    <row r="17" spans="1:6" x14ac:dyDescent="0.45">
      <c r="A17" s="1" t="s">
        <v>9</v>
      </c>
      <c r="B17" s="1">
        <v>19.760000000000002</v>
      </c>
      <c r="C17" s="1">
        <v>19.73</v>
      </c>
      <c r="D17" s="1">
        <v>19.45</v>
      </c>
      <c r="E17" s="1">
        <f t="shared" si="0"/>
        <v>19.646666666666665</v>
      </c>
      <c r="F17" s="1">
        <f t="shared" si="1"/>
        <v>1.9646666666666666</v>
      </c>
    </row>
    <row r="18" spans="1:6" x14ac:dyDescent="0.45">
      <c r="A18" s="1" t="s">
        <v>10</v>
      </c>
      <c r="B18" s="1">
        <v>20.87</v>
      </c>
      <c r="C18" s="1">
        <v>21.12</v>
      </c>
      <c r="D18" s="1">
        <v>21.05</v>
      </c>
      <c r="E18" s="1">
        <f t="shared" si="0"/>
        <v>21.013333333333335</v>
      </c>
      <c r="F18" s="1">
        <f t="shared" si="1"/>
        <v>2.1013333333333337</v>
      </c>
    </row>
    <row r="19" spans="1:6" x14ac:dyDescent="0.45">
      <c r="A19" s="1" t="s">
        <v>11</v>
      </c>
      <c r="B19" s="1">
        <v>22.52</v>
      </c>
      <c r="C19" s="1">
        <v>22.3</v>
      </c>
      <c r="D19" s="1">
        <v>22.42</v>
      </c>
      <c r="E19" s="1">
        <f t="shared" si="0"/>
        <v>22.413333333333338</v>
      </c>
      <c r="F19" s="1">
        <f t="shared" si="1"/>
        <v>2.2413333333333338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EF7D7-A467-41F9-B6E9-79A4BE20B001}">
  <dimension ref="A1:H22"/>
  <sheetViews>
    <sheetView zoomScale="112" workbookViewId="0">
      <selection activeCell="C8" sqref="C8"/>
    </sheetView>
  </sheetViews>
  <sheetFormatPr defaultRowHeight="14.25" x14ac:dyDescent="0.45"/>
  <sheetData>
    <row r="1" spans="1:8" ht="16.149999999999999" thickBot="1" x14ac:dyDescent="0.5">
      <c r="A1" s="7" t="s">
        <v>28</v>
      </c>
      <c r="B1" s="8" t="s">
        <v>32</v>
      </c>
      <c r="C1" s="8" t="s">
        <v>29</v>
      </c>
      <c r="D1" s="8" t="s">
        <v>30</v>
      </c>
      <c r="E1" s="13" t="s">
        <v>33</v>
      </c>
      <c r="G1" s="13" t="s">
        <v>31</v>
      </c>
      <c r="H1" s="13">
        <v>35</v>
      </c>
    </row>
    <row r="2" spans="1:8" ht="14.65" thickBot="1" x14ac:dyDescent="0.5">
      <c r="A2" s="9">
        <v>0</v>
      </c>
      <c r="B2" s="11">
        <f>A2*A2</f>
        <v>0</v>
      </c>
      <c r="C2" s="10">
        <v>35</v>
      </c>
      <c r="D2" s="11">
        <v>0</v>
      </c>
      <c r="E2" s="15"/>
    </row>
    <row r="3" spans="1:8" ht="14.65" thickBot="1" x14ac:dyDescent="0.5">
      <c r="A3" s="12">
        <v>50.45</v>
      </c>
      <c r="B3" s="11">
        <f t="shared" ref="B3:B7" si="0">A3*A3</f>
        <v>2545.2025000000003</v>
      </c>
      <c r="C3" s="10">
        <v>25</v>
      </c>
      <c r="D3" s="11">
        <f>LN(C3/$H$1)</f>
        <v>-0.33647223662121289</v>
      </c>
      <c r="E3" s="15">
        <f>A3*D3</f>
        <v>-16.975024337540191</v>
      </c>
    </row>
    <row r="4" spans="1:8" ht="14.65" thickBot="1" x14ac:dyDescent="0.5">
      <c r="A4" s="12">
        <v>94.66</v>
      </c>
      <c r="B4" s="11">
        <f t="shared" si="0"/>
        <v>8960.5155999999988</v>
      </c>
      <c r="C4" s="10">
        <v>20</v>
      </c>
      <c r="D4" s="11">
        <f t="shared" ref="D4:D7" si="1">LN(C4/$H$1)</f>
        <v>-0.55961578793542277</v>
      </c>
      <c r="E4" s="15">
        <f t="shared" ref="E4:E7" si="2">A4*D4</f>
        <v>-52.973230485967115</v>
      </c>
    </row>
    <row r="5" spans="1:8" ht="14.65" thickBot="1" x14ac:dyDescent="0.5">
      <c r="A5" s="12">
        <v>154.24</v>
      </c>
      <c r="B5" s="11">
        <f t="shared" si="0"/>
        <v>23789.977600000002</v>
      </c>
      <c r="C5" s="10">
        <v>15</v>
      </c>
      <c r="D5" s="11">
        <f t="shared" si="1"/>
        <v>-0.84729786038720367</v>
      </c>
      <c r="E5" s="15">
        <f t="shared" si="2"/>
        <v>-130.6872219861223</v>
      </c>
    </row>
    <row r="6" spans="1:8" ht="14.65" thickBot="1" x14ac:dyDescent="0.5">
      <c r="A6" s="12">
        <v>249.37</v>
      </c>
      <c r="B6" s="11">
        <f t="shared" si="0"/>
        <v>62185.3969</v>
      </c>
      <c r="C6" s="10">
        <v>10</v>
      </c>
      <c r="D6" s="11">
        <f t="shared" si="1"/>
        <v>-1.2527629684953681</v>
      </c>
      <c r="E6" s="15">
        <f t="shared" si="2"/>
        <v>-312.40150145368995</v>
      </c>
    </row>
    <row r="7" spans="1:8" ht="14.65" thickBot="1" x14ac:dyDescent="0.5">
      <c r="A7" s="12">
        <v>309.52</v>
      </c>
      <c r="B7" s="11">
        <f t="shared" si="0"/>
        <v>95802.630399999995</v>
      </c>
      <c r="C7" s="10">
        <v>5</v>
      </c>
      <c r="D7" s="11">
        <f t="shared" si="1"/>
        <v>-1.9459101490553135</v>
      </c>
      <c r="E7" s="15">
        <f t="shared" si="2"/>
        <v>-602.29810933560054</v>
      </c>
    </row>
    <row r="8" spans="1:8" x14ac:dyDescent="0.45">
      <c r="A8">
        <f>SUM(A3:A7)</f>
        <v>858.24</v>
      </c>
      <c r="B8">
        <f>SUM(B3:B7)</f>
        <v>193283.723</v>
      </c>
      <c r="D8" s="14">
        <f>SUM(D3:D7)</f>
        <v>-4.9420590024945206</v>
      </c>
      <c r="E8" s="15">
        <f>SUM(E3:E7)</f>
        <v>-1115.3350875989199</v>
      </c>
    </row>
    <row r="10" spans="1:8" x14ac:dyDescent="0.45">
      <c r="C10">
        <f>E8/B8</f>
        <v>-5.7704553197111168E-3</v>
      </c>
      <c r="D10">
        <f>1/C10</f>
        <v>-173.29655020187602</v>
      </c>
    </row>
    <row r="16" spans="1:8" x14ac:dyDescent="0.45">
      <c r="A16" t="s">
        <v>34</v>
      </c>
      <c r="B16" t="s">
        <v>35</v>
      </c>
    </row>
    <row r="17" spans="1:2" ht="14.65" thickBot="1" x14ac:dyDescent="0.5">
      <c r="A17" s="9">
        <v>0</v>
      </c>
      <c r="B17" s="11">
        <v>0</v>
      </c>
    </row>
    <row r="18" spans="1:2" ht="14.65" thickBot="1" x14ac:dyDescent="0.5">
      <c r="A18" s="12">
        <v>50.45</v>
      </c>
      <c r="B18" s="11">
        <v>-8.0042707673536495E-2</v>
      </c>
    </row>
    <row r="19" spans="1:2" ht="14.65" thickBot="1" x14ac:dyDescent="0.5">
      <c r="A19" s="12">
        <v>94.66</v>
      </c>
      <c r="B19" s="11">
        <v>-0.16705408466316621</v>
      </c>
    </row>
    <row r="20" spans="1:2" ht="14.65" thickBot="1" x14ac:dyDescent="0.5">
      <c r="A20" s="12">
        <v>154.24</v>
      </c>
      <c r="B20" s="11">
        <v>-0.262364264467491</v>
      </c>
    </row>
    <row r="21" spans="1:2" ht="14.65" thickBot="1" x14ac:dyDescent="0.5">
      <c r="A21" s="12">
        <v>249.37</v>
      </c>
      <c r="B21" s="11">
        <v>-0.48550781578170077</v>
      </c>
    </row>
    <row r="22" spans="1:2" ht="14.65" thickBot="1" x14ac:dyDescent="0.5">
      <c r="A22" s="12">
        <v>309.52</v>
      </c>
      <c r="B22" s="11">
        <v>-0.61903920840622328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tabSelected="1" workbookViewId="0">
      <selection activeCell="B6" sqref="B6"/>
    </sheetView>
  </sheetViews>
  <sheetFormatPr defaultRowHeight="14.25" x14ac:dyDescent="0.45"/>
  <sheetData>
    <row r="1" spans="1:10" x14ac:dyDescent="0.45">
      <c r="A1" s="1" t="s">
        <v>14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0" x14ac:dyDescent="0.45">
      <c r="A2" s="1" t="s">
        <v>15</v>
      </c>
      <c r="B2" s="16">
        <f>H3+J3/2</f>
        <v>7.6999999999999999E-2</v>
      </c>
      <c r="C2" s="16"/>
      <c r="D2" s="16"/>
      <c r="E2" s="16"/>
      <c r="F2" s="16"/>
      <c r="G2" s="16"/>
      <c r="H2" s="1" t="s">
        <v>26</v>
      </c>
      <c r="I2" s="1" t="s">
        <v>27</v>
      </c>
      <c r="J2" s="1" t="s">
        <v>13</v>
      </c>
    </row>
    <row r="3" spans="1:10" x14ac:dyDescent="0.45">
      <c r="A3" s="1" t="s">
        <v>16</v>
      </c>
      <c r="B3" s="16">
        <f>H3+5*I3+J3/2</f>
        <v>0.20199999999999999</v>
      </c>
      <c r="C3" s="16"/>
      <c r="D3" s="16"/>
      <c r="E3" s="16"/>
      <c r="F3" s="16"/>
      <c r="G3" s="16"/>
      <c r="H3" s="1">
        <v>5.7000000000000002E-2</v>
      </c>
      <c r="I3" s="1">
        <v>2.5000000000000001E-2</v>
      </c>
      <c r="J3" s="1">
        <v>0.04</v>
      </c>
    </row>
    <row r="4" spans="1:10" x14ac:dyDescent="0.45">
      <c r="A4" s="1" t="s">
        <v>17</v>
      </c>
      <c r="B4" s="1">
        <f>H3+J3/2</f>
        <v>7.6999999999999999E-2</v>
      </c>
      <c r="C4" s="1">
        <f>H3+I3+J3/2</f>
        <v>0.10200000000000001</v>
      </c>
      <c r="D4" s="1">
        <f>H3+2*I3+J3/2</f>
        <v>0.127</v>
      </c>
      <c r="E4" s="1">
        <f>H3+3*I3+J3/2</f>
        <v>0.152</v>
      </c>
      <c r="F4" s="1">
        <f>H3+4*I3+J3/2</f>
        <v>0.17699999999999999</v>
      </c>
      <c r="G4" s="1">
        <f>H3+5*I3+J3/2</f>
        <v>0.20199999999999999</v>
      </c>
    </row>
    <row r="5" spans="1:10" x14ac:dyDescent="0.45">
      <c r="A5" s="1" t="s">
        <v>19</v>
      </c>
      <c r="B5" s="1">
        <f>0.408*($B$2^2+$B$3^2+2*B4^2)</f>
        <v>2.3905127999999998E-2</v>
      </c>
      <c r="C5" s="1">
        <f t="shared" ref="C5:G5" si="0">0.408*($B$2^2+$B$3^2+2*C4^2)</f>
        <v>2.7556727999999999E-2</v>
      </c>
      <c r="D5" s="1">
        <f t="shared" si="0"/>
        <v>3.2228328000000001E-2</v>
      </c>
      <c r="E5" s="1">
        <f t="shared" si="0"/>
        <v>3.7919927999999999E-2</v>
      </c>
      <c r="F5" s="1">
        <f t="shared" si="0"/>
        <v>4.463152799999999E-2</v>
      </c>
      <c r="G5" s="1">
        <f t="shared" si="0"/>
        <v>5.2363127999999988E-2</v>
      </c>
    </row>
    <row r="6" spans="1:10" x14ac:dyDescent="0.45">
      <c r="A6" s="1" t="s">
        <v>18</v>
      </c>
      <c r="B6" s="1">
        <f>B5+0.008</f>
        <v>3.1905127999999998E-2</v>
      </c>
      <c r="C6" s="1">
        <f t="shared" ref="C6:G6" si="1">C5+0.008</f>
        <v>3.5556727999999996E-2</v>
      </c>
      <c r="D6" s="1">
        <f t="shared" si="1"/>
        <v>4.0228328000000001E-2</v>
      </c>
      <c r="E6" s="1">
        <f t="shared" si="1"/>
        <v>4.5919927999999999E-2</v>
      </c>
      <c r="F6" s="1">
        <f t="shared" si="1"/>
        <v>5.263152799999999E-2</v>
      </c>
      <c r="G6" s="1">
        <f t="shared" si="1"/>
        <v>6.0363127999999988E-2</v>
      </c>
      <c r="H6" t="s">
        <v>23</v>
      </c>
    </row>
    <row r="7" spans="1:10" x14ac:dyDescent="0.45">
      <c r="A7" s="1" t="s">
        <v>20</v>
      </c>
      <c r="B7" s="1">
        <f>10*G11/4/PI()^2</f>
        <v>0.73175850327367709</v>
      </c>
      <c r="C7" s="1">
        <f>10*G12/4/PI()^2</f>
        <v>0.76279191530852986</v>
      </c>
      <c r="D7" s="1">
        <f>10*G13/4/PI()^2</f>
        <v>0.86038124274390748</v>
      </c>
      <c r="E7" s="1">
        <f>10*G14/4/PI()^2</f>
        <v>0.9777279195418086</v>
      </c>
      <c r="F7" s="1">
        <f>10*G15/4/PI()^2</f>
        <v>1.118484996544139</v>
      </c>
      <c r="G7" s="1">
        <f>10*G16/4/PI()^2</f>
        <v>1.2724864409349164</v>
      </c>
      <c r="H7">
        <f>AVERAGE(B7:G7)</f>
        <v>0.95393850305782968</v>
      </c>
    </row>
    <row r="8" spans="1:10" x14ac:dyDescent="0.45">
      <c r="A8" s="1" t="s">
        <v>21</v>
      </c>
      <c r="B8" s="1">
        <f>B6/0.063</f>
        <v>0.50643060317460309</v>
      </c>
      <c r="C8" s="1">
        <f t="shared" ref="C8:G8" si="2">C6/0.063</f>
        <v>0.56439250793650786</v>
      </c>
      <c r="D8" s="1">
        <f t="shared" si="2"/>
        <v>0.63854488888888894</v>
      </c>
      <c r="E8" s="1">
        <f t="shared" si="2"/>
        <v>0.728887746031746</v>
      </c>
      <c r="F8" s="1">
        <f t="shared" si="2"/>
        <v>0.83542107936507914</v>
      </c>
      <c r="G8" s="1">
        <f t="shared" si="2"/>
        <v>0.95814488888888871</v>
      </c>
      <c r="H8">
        <f>AVERAGE(B8:G8)</f>
        <v>0.70530361904761885</v>
      </c>
    </row>
    <row r="10" spans="1:10" x14ac:dyDescent="0.45">
      <c r="A10" s="1" t="s">
        <v>5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12</v>
      </c>
      <c r="G10" s="6" t="s">
        <v>22</v>
      </c>
    </row>
    <row r="11" spans="1:10" x14ac:dyDescent="0.45">
      <c r="A11" s="1" t="s">
        <v>6</v>
      </c>
      <c r="B11" s="1">
        <v>17.440000000000001</v>
      </c>
      <c r="C11" s="1">
        <v>16.559999999999999</v>
      </c>
      <c r="D11" s="1">
        <v>16.989999999999998</v>
      </c>
      <c r="E11" s="1">
        <f>AVERAGE(B11:D11)</f>
        <v>16.996666666666666</v>
      </c>
      <c r="F11" s="1">
        <f>E11/10</f>
        <v>1.6996666666666667</v>
      </c>
      <c r="G11" s="6">
        <f>F11^2</f>
        <v>2.8888667777777779</v>
      </c>
    </row>
    <row r="12" spans="1:10" x14ac:dyDescent="0.45">
      <c r="A12" s="1" t="s">
        <v>7</v>
      </c>
      <c r="B12" s="1">
        <v>17.29</v>
      </c>
      <c r="C12" s="1">
        <v>17.41</v>
      </c>
      <c r="D12" s="1">
        <v>17.36</v>
      </c>
      <c r="E12" s="1">
        <f t="shared" ref="E12:E16" si="3">AVERAGE(B12:D12)</f>
        <v>17.353333333333335</v>
      </c>
      <c r="F12" s="1">
        <f t="shared" ref="F12:F16" si="4">E12/10</f>
        <v>1.7353333333333336</v>
      </c>
      <c r="G12" s="6">
        <f t="shared" ref="G12:G16" si="5">F12^2</f>
        <v>3.0113817777777787</v>
      </c>
    </row>
    <row r="13" spans="1:10" x14ac:dyDescent="0.45">
      <c r="A13" s="1" t="s">
        <v>8</v>
      </c>
      <c r="B13" s="1">
        <v>18.48</v>
      </c>
      <c r="C13" s="1">
        <v>18.48</v>
      </c>
      <c r="D13" s="1">
        <v>18.329999999999998</v>
      </c>
      <c r="E13" s="1">
        <f t="shared" si="3"/>
        <v>18.43</v>
      </c>
      <c r="F13" s="1">
        <f t="shared" si="4"/>
        <v>1.843</v>
      </c>
      <c r="G13" s="6">
        <f t="shared" si="5"/>
        <v>3.396649</v>
      </c>
    </row>
    <row r="14" spans="1:10" x14ac:dyDescent="0.45">
      <c r="A14" s="1" t="s">
        <v>9</v>
      </c>
      <c r="B14" s="1">
        <v>19.760000000000002</v>
      </c>
      <c r="C14" s="1">
        <v>19.73</v>
      </c>
      <c r="D14" s="1">
        <v>19.45</v>
      </c>
      <c r="E14" s="1">
        <f t="shared" si="3"/>
        <v>19.646666666666665</v>
      </c>
      <c r="F14" s="1">
        <f t="shared" si="4"/>
        <v>1.9646666666666666</v>
      </c>
      <c r="G14" s="6">
        <f t="shared" si="5"/>
        <v>3.8599151111111105</v>
      </c>
    </row>
    <row r="15" spans="1:10" x14ac:dyDescent="0.45">
      <c r="A15" s="1" t="s">
        <v>10</v>
      </c>
      <c r="B15" s="1">
        <v>20.87</v>
      </c>
      <c r="C15" s="1">
        <v>21.12</v>
      </c>
      <c r="D15" s="1">
        <v>21.05</v>
      </c>
      <c r="E15" s="1">
        <f t="shared" si="3"/>
        <v>21.013333333333335</v>
      </c>
      <c r="F15" s="1">
        <f t="shared" si="4"/>
        <v>2.1013333333333337</v>
      </c>
      <c r="G15" s="6">
        <f t="shared" si="5"/>
        <v>4.4156017777777796</v>
      </c>
    </row>
    <row r="16" spans="1:10" x14ac:dyDescent="0.45">
      <c r="A16" s="1" t="s">
        <v>11</v>
      </c>
      <c r="B16" s="1">
        <v>22.52</v>
      </c>
      <c r="C16" s="1">
        <v>22.3</v>
      </c>
      <c r="D16" s="1">
        <v>22.42</v>
      </c>
      <c r="E16" s="1">
        <f t="shared" si="3"/>
        <v>22.413333333333338</v>
      </c>
      <c r="F16" s="1">
        <f t="shared" si="4"/>
        <v>2.2413333333333338</v>
      </c>
      <c r="G16" s="6">
        <f t="shared" si="5"/>
        <v>5.0235751111111133</v>
      </c>
    </row>
    <row r="26" spans="7:7" x14ac:dyDescent="0.45">
      <c r="G26" t="s">
        <v>34</v>
      </c>
    </row>
  </sheetData>
  <mergeCells count="2">
    <mergeCell ref="B2:G2"/>
    <mergeCell ref="B3:G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Лист3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2024-11-21T12:08:45Z</dcterms:modified>
</cp:coreProperties>
</file>