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lag\Documents\ITMO\Физика\"/>
    </mc:Choice>
  </mc:AlternateContent>
  <xr:revisionPtr revIDLastSave="0" documentId="8_{A181B6C4-DCB4-45B1-B22E-D1471BE22EAF}" xr6:coauthVersionLast="47" xr6:coauthVersionMax="47" xr10:uidLastSave="{00000000-0000-0000-0000-000000000000}"/>
  <bookViews>
    <workbookView xWindow="-98" yWindow="-98" windowWidth="24196" windowHeight="14476" activeTab="5" xr2:uid="{86F903ED-0F4C-40C1-9E4C-79647F67E628}"/>
  </bookViews>
  <sheets>
    <sheet name="Лист1" sheetId="1" r:id="rId1"/>
    <sheet name="п. 1 График" sheetId="2" r:id="rId2"/>
    <sheet name="п. 2" sheetId="3" r:id="rId3"/>
    <sheet name="п. 3-4" sheetId="4" r:id="rId4"/>
    <sheet name="п. 5" sheetId="5" r:id="rId5"/>
    <sheet name="п.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  <c r="C3" i="5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N15" i="3"/>
  <c r="N12" i="3"/>
  <c r="N7" i="3"/>
  <c r="N4" i="3"/>
  <c r="L1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H21" i="3"/>
  <c r="H17" i="3"/>
  <c r="F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17" i="3"/>
  <c r="B17" i="3"/>
</calcChain>
</file>

<file path=xl/sharedStrings.xml><?xml version="1.0" encoding="utf-8"?>
<sst xmlns="http://schemas.openxmlformats.org/spreadsheetml/2006/main" count="42" uniqueCount="21">
  <si>
    <t>№</t>
  </si>
  <si>
    <t>U</t>
  </si>
  <si>
    <t>I</t>
  </si>
  <si>
    <t>P_R</t>
  </si>
  <si>
    <t>P_S</t>
  </si>
  <si>
    <t>P</t>
  </si>
  <si>
    <t>n</t>
  </si>
  <si>
    <t>числитель</t>
  </si>
  <si>
    <t>знаменатель</t>
  </si>
  <si>
    <t>r</t>
  </si>
  <si>
    <t>эдс</t>
  </si>
  <si>
    <t>d_i</t>
  </si>
  <si>
    <t>d_i^2</t>
  </si>
  <si>
    <t>D</t>
  </si>
  <si>
    <t>delta r</t>
  </si>
  <si>
    <t>delta эдс</t>
  </si>
  <si>
    <t>epsilon r</t>
  </si>
  <si>
    <t>epsilon эдс</t>
  </si>
  <si>
    <t>I*</t>
  </si>
  <si>
    <t>P_Rmax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</si>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</sst>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(I)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'п. 1 График'!$B$1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'п. 1 График'!$B$2:$B$16</c:f>
              <c:numCache>
                <c:formatCode>General</c:formatCode>
                <c:ptCount val="15"/>
                <c:pt idx="0">
                  <c:v>14.85</c:v>
                </c:pt>
                <c:pt idx="1">
                  <c:v>12.97</c:v>
                </c:pt>
                <c:pt idx="2">
                  <c:v>11.33</c:v>
                </c:pt>
                <c:pt idx="3">
                  <c:v>10.15</c:v>
                </c:pt>
                <c:pt idx="4">
                  <c:v>9.18</c:v>
                </c:pt>
                <c:pt idx="5">
                  <c:v>8.31</c:v>
                </c:pt>
                <c:pt idx="6">
                  <c:v>7.71</c:v>
                </c:pt>
                <c:pt idx="7">
                  <c:v>7.16</c:v>
                </c:pt>
                <c:pt idx="8">
                  <c:v>6.72</c:v>
                </c:pt>
                <c:pt idx="9">
                  <c:v>6.24</c:v>
                </c:pt>
                <c:pt idx="10">
                  <c:v>5.95</c:v>
                </c:pt>
                <c:pt idx="11">
                  <c:v>5.58</c:v>
                </c:pt>
                <c:pt idx="12">
                  <c:v>5.26</c:v>
                </c:pt>
                <c:pt idx="13">
                  <c:v>5</c:v>
                </c:pt>
                <c:pt idx="14">
                  <c:v>4.95</c:v>
                </c:pt>
              </c:numCache>
            </c:numRef>
          </c:xVal>
          <c:yVal>
            <c:numRef>
              <c:f>'п. 1 График'!$A$2:$A$16</c:f>
              <c:numCache>
                <c:formatCode>General</c:formatCode>
                <c:ptCount val="15"/>
                <c:pt idx="0">
                  <c:v>0.9</c:v>
                </c:pt>
                <c:pt idx="1">
                  <c:v>2.1800000000000002</c:v>
                </c:pt>
                <c:pt idx="2">
                  <c:v>3.3</c:v>
                </c:pt>
                <c:pt idx="3">
                  <c:v>4.1100000000000003</c:v>
                </c:pt>
                <c:pt idx="4">
                  <c:v>4.76</c:v>
                </c:pt>
                <c:pt idx="5">
                  <c:v>5.35</c:v>
                </c:pt>
                <c:pt idx="6">
                  <c:v>5.76</c:v>
                </c:pt>
                <c:pt idx="7">
                  <c:v>6.14</c:v>
                </c:pt>
                <c:pt idx="8">
                  <c:v>6.44</c:v>
                </c:pt>
                <c:pt idx="9">
                  <c:v>6.76</c:v>
                </c:pt>
                <c:pt idx="10">
                  <c:v>6.96</c:v>
                </c:pt>
                <c:pt idx="11">
                  <c:v>7.21</c:v>
                </c:pt>
                <c:pt idx="12">
                  <c:v>7.44</c:v>
                </c:pt>
                <c:pt idx="13">
                  <c:v>7.61</c:v>
                </c:pt>
                <c:pt idx="14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9-4CEA-AAF8-8E6AA58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57471"/>
        <c:axId val="1833162271"/>
      </c:scatterChart>
      <c:valAx>
        <c:axId val="18331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271"/>
        <c:crosses val="autoZero"/>
        <c:crossBetween val="midCat"/>
      </c:valAx>
      <c:valAx>
        <c:axId val="18331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'п. 3-4'!$D$1</c:f>
              <c:strCache>
                <c:ptCount val="1"/>
                <c:pt idx="0">
                  <c:v>P_R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'п. 3-4'!$C$2:$C$16</c:f>
              <c:numCache>
                <c:formatCode>General</c:formatCode>
                <c:ptCount val="15"/>
                <c:pt idx="0">
                  <c:v>14.85</c:v>
                </c:pt>
                <c:pt idx="1">
                  <c:v>12.97</c:v>
                </c:pt>
                <c:pt idx="2">
                  <c:v>11.33</c:v>
                </c:pt>
                <c:pt idx="3">
                  <c:v>10.15</c:v>
                </c:pt>
                <c:pt idx="4">
                  <c:v>9.18</c:v>
                </c:pt>
                <c:pt idx="5">
                  <c:v>8.31</c:v>
                </c:pt>
                <c:pt idx="6">
                  <c:v>7.71</c:v>
                </c:pt>
                <c:pt idx="7">
                  <c:v>7.16</c:v>
                </c:pt>
                <c:pt idx="8">
                  <c:v>6.72</c:v>
                </c:pt>
                <c:pt idx="9">
                  <c:v>6.24</c:v>
                </c:pt>
                <c:pt idx="10">
                  <c:v>5.95</c:v>
                </c:pt>
                <c:pt idx="11">
                  <c:v>5.58</c:v>
                </c:pt>
                <c:pt idx="12">
                  <c:v>5.26</c:v>
                </c:pt>
                <c:pt idx="13">
                  <c:v>5</c:v>
                </c:pt>
                <c:pt idx="14">
                  <c:v>4.95</c:v>
                </c:pt>
              </c:numCache>
            </c:numRef>
          </c:xVal>
          <c:yVal>
            <c:numRef>
              <c:f>'п. 3-4'!$D$2:$D$16</c:f>
              <c:numCache>
                <c:formatCode>General</c:formatCode>
                <c:ptCount val="15"/>
                <c:pt idx="0">
                  <c:v>13.365</c:v>
                </c:pt>
                <c:pt idx="1">
                  <c:v>28.274600000000003</c:v>
                </c:pt>
                <c:pt idx="2">
                  <c:v>37.388999999999996</c:v>
                </c:pt>
                <c:pt idx="3">
                  <c:v>41.716500000000003</c:v>
                </c:pt>
                <c:pt idx="4">
                  <c:v>43.696799999999996</c:v>
                </c:pt>
                <c:pt idx="5">
                  <c:v>44.458500000000001</c:v>
                </c:pt>
                <c:pt idx="6">
                  <c:v>44.409599999999998</c:v>
                </c:pt>
                <c:pt idx="7">
                  <c:v>43.962399999999995</c:v>
                </c:pt>
                <c:pt idx="8">
                  <c:v>43.276800000000001</c:v>
                </c:pt>
                <c:pt idx="9">
                  <c:v>42.182400000000001</c:v>
                </c:pt>
                <c:pt idx="10">
                  <c:v>41.411999999999999</c:v>
                </c:pt>
                <c:pt idx="11">
                  <c:v>40.2318</c:v>
                </c:pt>
                <c:pt idx="12">
                  <c:v>39.134399999999999</c:v>
                </c:pt>
                <c:pt idx="13">
                  <c:v>38.050000000000004</c:v>
                </c:pt>
                <c:pt idx="14">
                  <c:v>37.817999999999998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5-4F46-9216-3EE6F957A84A}"/>
            </c:ext>
          </c:extLst>
        </c:ser>
        <c:ser>
          <c:idx val="1"/>
          <c:order val="1"/>
          <c:tx>
            <c:strRef>
              <c:f>'п. 3-4'!$E$1</c:f>
              <c:strCache>
                <c:ptCount val="1"/>
                <c:pt idx="0">
                  <c:v>P_S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447415727294948E-2"/>
                  <c:y val="7.4029942172371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'п. 3-4'!$C$2:$C$16</c:f>
              <c:numCache>
                <c:formatCode>General</c:formatCode>
                <c:ptCount val="15"/>
                <c:pt idx="0">
                  <c:v>14.85</c:v>
                </c:pt>
                <c:pt idx="1">
                  <c:v>12.97</c:v>
                </c:pt>
                <c:pt idx="2">
                  <c:v>11.33</c:v>
                </c:pt>
                <c:pt idx="3">
                  <c:v>10.15</c:v>
                </c:pt>
                <c:pt idx="4">
                  <c:v>9.18</c:v>
                </c:pt>
                <c:pt idx="5">
                  <c:v>8.31</c:v>
                </c:pt>
                <c:pt idx="6">
                  <c:v>7.71</c:v>
                </c:pt>
                <c:pt idx="7">
                  <c:v>7.16</c:v>
                </c:pt>
                <c:pt idx="8">
                  <c:v>6.72</c:v>
                </c:pt>
                <c:pt idx="9">
                  <c:v>6.24</c:v>
                </c:pt>
                <c:pt idx="10">
                  <c:v>5.95</c:v>
                </c:pt>
                <c:pt idx="11">
                  <c:v>5.58</c:v>
                </c:pt>
                <c:pt idx="12">
                  <c:v>5.26</c:v>
                </c:pt>
                <c:pt idx="13">
                  <c:v>5</c:v>
                </c:pt>
                <c:pt idx="14">
                  <c:v>4.95</c:v>
                </c:pt>
              </c:numCache>
            </c:numRef>
          </c:xVal>
          <c:yVal>
            <c:numRef>
              <c:f>'п. 3-4'!$E$2:$E$16</c:f>
              <c:numCache>
                <c:formatCode>General</c:formatCode>
                <c:ptCount val="15"/>
                <c:pt idx="0">
                  <c:v>150.16421762758043</c:v>
                </c:pt>
                <c:pt idx="1">
                  <c:v>114.54958036983732</c:v>
                </c:pt>
                <c:pt idx="2">
                  <c:v>87.412465558902653</c:v>
                </c:pt>
                <c:pt idx="3">
                  <c:v>70.15290099893393</c:v>
                </c:pt>
                <c:pt idx="4">
                  <c:v>57.385069612391064</c:v>
                </c:pt>
                <c:pt idx="5">
                  <c:v>47.023570061612574</c:v>
                </c:pt>
                <c:pt idx="6">
                  <c:v>40.4783038877015</c:v>
                </c:pt>
                <c:pt idx="7">
                  <c:v>34.909175776659922</c:v>
                </c:pt>
                <c:pt idx="8">
                  <c:v>30.750493964621874</c:v>
                </c:pt>
                <c:pt idx="9">
                  <c:v>26.514456530719887</c:v>
                </c:pt>
                <c:pt idx="10">
                  <c:v>24.107239463367307</c:v>
                </c:pt>
                <c:pt idx="11">
                  <c:v>21.202249864478208</c:v>
                </c:pt>
                <c:pt idx="12">
                  <c:v>18.840179608125446</c:v>
                </c:pt>
                <c:pt idx="13">
                  <c:v>17.023684389073725</c:v>
                </c:pt>
                <c:pt idx="14">
                  <c:v>16.684913069731159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5-4F46-9216-3EE6F957A84A}"/>
            </c:ext>
          </c:extLst>
        </c:ser>
        <c:ser>
          <c:idx val="2"/>
          <c:order val="2"/>
          <c:tx>
            <c:strRef>
              <c:f>'п. 3-4'!$F$1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'п. 3-4'!$C$2:$C$16</c:f>
              <c:numCache>
                <c:formatCode>General</c:formatCode>
                <c:ptCount val="15"/>
                <c:pt idx="0">
                  <c:v>14.85</c:v>
                </c:pt>
                <c:pt idx="1">
                  <c:v>12.97</c:v>
                </c:pt>
                <c:pt idx="2">
                  <c:v>11.33</c:v>
                </c:pt>
                <c:pt idx="3">
                  <c:v>10.15</c:v>
                </c:pt>
                <c:pt idx="4">
                  <c:v>9.18</c:v>
                </c:pt>
                <c:pt idx="5">
                  <c:v>8.31</c:v>
                </c:pt>
                <c:pt idx="6">
                  <c:v>7.71</c:v>
                </c:pt>
                <c:pt idx="7">
                  <c:v>7.16</c:v>
                </c:pt>
                <c:pt idx="8">
                  <c:v>6.72</c:v>
                </c:pt>
                <c:pt idx="9">
                  <c:v>6.24</c:v>
                </c:pt>
                <c:pt idx="10">
                  <c:v>5.95</c:v>
                </c:pt>
                <c:pt idx="11">
                  <c:v>5.58</c:v>
                </c:pt>
                <c:pt idx="12">
                  <c:v>5.26</c:v>
                </c:pt>
                <c:pt idx="13">
                  <c:v>5</c:v>
                </c:pt>
                <c:pt idx="14">
                  <c:v>4.95</c:v>
                </c:pt>
              </c:numCache>
            </c:numRef>
          </c:xVal>
          <c:yVal>
            <c:numRef>
              <c:f>'п. 3-4'!$F$2:$F$16</c:f>
              <c:numCache>
                <c:formatCode>General</c:formatCode>
                <c:ptCount val="15"/>
                <c:pt idx="0">
                  <c:v>163.54777576333626</c:v>
                </c:pt>
                <c:pt idx="1">
                  <c:v>142.84273748488025</c:v>
                </c:pt>
                <c:pt idx="2">
                  <c:v>124.78089558239731</c:v>
                </c:pt>
                <c:pt idx="3">
                  <c:v>111.78518006719618</c:v>
                </c:pt>
                <c:pt idx="4">
                  <c:v>101.10226138097151</c:v>
                </c:pt>
                <c:pt idx="5">
                  <c:v>91.520674518069001</c:v>
                </c:pt>
                <c:pt idx="6">
                  <c:v>84.91268357813621</c:v>
                </c:pt>
                <c:pt idx="7">
                  <c:v>78.855358549864491</c:v>
                </c:pt>
                <c:pt idx="8">
                  <c:v>74.009498527247118</c:v>
                </c:pt>
                <c:pt idx="9">
                  <c:v>68.723105775300908</c:v>
                </c:pt>
                <c:pt idx="10">
                  <c:v>65.529243487666733</c:v>
                </c:pt>
                <c:pt idx="11">
                  <c:v>61.454315741374842</c:v>
                </c:pt>
                <c:pt idx="12">
                  <c:v>57.930053906744028</c:v>
                </c:pt>
                <c:pt idx="13">
                  <c:v>55.066591166106491</c:v>
                </c:pt>
                <c:pt idx="14">
                  <c:v>54.515925254445428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5-4F46-9216-3EE6F957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16879"/>
        <c:axId val="1866217359"/>
      </c:scatterChart>
      <c:valAx>
        <c:axId val="18662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7359"/>
        <c:crosses val="autoZero"/>
        <c:crossBetween val="midCat"/>
      </c:valAx>
      <c:valAx>
        <c:axId val="18662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1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'п. 6'!$G$1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3"/>
            <c:backward val="4.9000000000000004"/>
            <c:dispRSqr val="0"/>
            <c:dispEq val="1"/>
            <c:trendlineLbl>
              <c:layout>
                <c:manualLayout>
                  <c:x val="0.10264129483814523"/>
                  <c:y val="-8.7484689413823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'п. 6'!$C$2:$C$16</c:f>
              <c:numCache>
                <c:formatCode>General</c:formatCode>
                <c:ptCount val="15"/>
                <c:pt idx="0">
                  <c:v>14.85</c:v>
                </c:pt>
                <c:pt idx="1">
                  <c:v>12.97</c:v>
                </c:pt>
                <c:pt idx="2">
                  <c:v>11.33</c:v>
                </c:pt>
                <c:pt idx="3">
                  <c:v>10.15</c:v>
                </c:pt>
                <c:pt idx="4">
                  <c:v>9.18</c:v>
                </c:pt>
                <c:pt idx="5">
                  <c:v>8.31</c:v>
                </c:pt>
                <c:pt idx="6">
                  <c:v>7.71</c:v>
                </c:pt>
                <c:pt idx="7">
                  <c:v>7.16</c:v>
                </c:pt>
                <c:pt idx="8">
                  <c:v>6.72</c:v>
                </c:pt>
                <c:pt idx="9">
                  <c:v>6.24</c:v>
                </c:pt>
                <c:pt idx="10">
                  <c:v>5.95</c:v>
                </c:pt>
                <c:pt idx="11">
                  <c:v>5.58</c:v>
                </c:pt>
                <c:pt idx="12">
                  <c:v>5.26</c:v>
                </c:pt>
                <c:pt idx="13">
                  <c:v>5</c:v>
                </c:pt>
                <c:pt idx="14">
                  <c:v>4.95</c:v>
                </c:pt>
              </c:numCache>
            </c:numRef>
          </c:xVal>
          <c:yVal>
            <c:numRef>
              <c:f>'п. 6'!$G$2:$G$16</c:f>
              <c:numCache>
                <c:formatCode>General</c:formatCode>
                <c:ptCount val="15"/>
                <c:pt idx="0">
                  <c:v>8.17192403725501E-2</c:v>
                </c:pt>
                <c:pt idx="1">
                  <c:v>0.19794216001351025</c:v>
                </c:pt>
                <c:pt idx="2">
                  <c:v>0.29963721469935034</c:v>
                </c:pt>
                <c:pt idx="3">
                  <c:v>0.37318453103464544</c:v>
                </c:pt>
                <c:pt idx="4">
                  <c:v>0.4322039824148205</c:v>
                </c:pt>
                <c:pt idx="5">
                  <c:v>0.4857754844368255</c:v>
                </c:pt>
                <c:pt idx="6">
                  <c:v>0.52300313838432055</c:v>
                </c:pt>
                <c:pt idx="7">
                  <c:v>0.55750681765273058</c:v>
                </c:pt>
                <c:pt idx="8">
                  <c:v>0.58474656444358075</c:v>
                </c:pt>
                <c:pt idx="9">
                  <c:v>0.61380229435382072</c:v>
                </c:pt>
                <c:pt idx="10">
                  <c:v>0.63196212554772069</c:v>
                </c:pt>
                <c:pt idx="11">
                  <c:v>0.65466191454009581</c:v>
                </c:pt>
                <c:pt idx="12">
                  <c:v>0.67554572041308081</c:v>
                </c:pt>
                <c:pt idx="13">
                  <c:v>0.69098157692789586</c:v>
                </c:pt>
                <c:pt idx="14">
                  <c:v>0.69370555160698077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5D6-8983-A0805F35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71055"/>
        <c:axId val="1898262895"/>
      </c:scatterChart>
      <c:valAx>
        <c:axId val="18982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62895"/>
        <c:crosses val="autoZero"/>
        <c:crossBetween val="midCat"/>
      </c:valAx>
      <c:valAx>
        <c:axId val="18982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119062</xdr:rowOff>
    </xdr:from>
    <xdr:to>
      <xdr:col>12</xdr:col>
      <xdr:colOff>35718</xdr:colOff>
      <xdr:row>15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308A9F-E6F6-D3FA-1D2E-0E10E207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321467</xdr:colOff>
      <xdr:row>0</xdr:row>
      <xdr:rowOff>80961</xdr:rowOff>
    </xdr:from>
    <xdr:to>
      <xdr:col>18</xdr:col>
      <xdr:colOff>214312</xdr:colOff>
      <xdr:row>28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01630FB-9DD3-EBDD-7F9F-F2C22D67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511969</xdr:colOff>
      <xdr:row>1</xdr:row>
      <xdr:rowOff>0</xdr:rowOff>
    </xdr:from>
    <xdr:to>
      <xdr:col>14</xdr:col>
      <xdr:colOff>550069</xdr:colOff>
      <xdr:row>16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4DD151-711A-E7B1-B577-60FE72B4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51B0-1E66-4A4A-95B0-18A858CE6783}">
  <dimension ref="A1:G16"/>
  <sheetViews>
    <sheetView workbookViewId="0">
      <selection sqref="A1:G1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0.9</v>
      </c>
      <c r="C2">
        <v>14.85</v>
      </c>
    </row>
    <row r="3" spans="1:7" x14ac:dyDescent="0.45">
      <c r="A3">
        <v>2</v>
      </c>
      <c r="B3">
        <v>2.1800000000000002</v>
      </c>
      <c r="C3">
        <v>12.97</v>
      </c>
    </row>
    <row r="4" spans="1:7" x14ac:dyDescent="0.45">
      <c r="A4">
        <v>3</v>
      </c>
      <c r="B4">
        <v>3.3</v>
      </c>
      <c r="C4">
        <v>11.33</v>
      </c>
    </row>
    <row r="5" spans="1:7" x14ac:dyDescent="0.45">
      <c r="A5">
        <v>4</v>
      </c>
      <c r="B5">
        <v>4.1100000000000003</v>
      </c>
      <c r="C5">
        <v>10.15</v>
      </c>
    </row>
    <row r="6" spans="1:7" x14ac:dyDescent="0.45">
      <c r="A6">
        <v>5</v>
      </c>
      <c r="B6">
        <v>4.76</v>
      </c>
      <c r="C6">
        <v>9.18</v>
      </c>
    </row>
    <row r="7" spans="1:7" x14ac:dyDescent="0.45">
      <c r="A7">
        <v>6</v>
      </c>
      <c r="B7">
        <v>5.35</v>
      </c>
      <c r="C7">
        <v>8.31</v>
      </c>
    </row>
    <row r="8" spans="1:7" x14ac:dyDescent="0.45">
      <c r="A8">
        <v>7</v>
      </c>
      <c r="B8">
        <v>5.76</v>
      </c>
      <c r="C8">
        <v>7.71</v>
      </c>
    </row>
    <row r="9" spans="1:7" x14ac:dyDescent="0.45">
      <c r="A9">
        <v>8</v>
      </c>
      <c r="B9">
        <v>6.14</v>
      </c>
      <c r="C9">
        <v>7.16</v>
      </c>
    </row>
    <row r="10" spans="1:7" x14ac:dyDescent="0.45">
      <c r="A10">
        <v>9</v>
      </c>
      <c r="B10">
        <v>6.44</v>
      </c>
      <c r="C10">
        <v>6.72</v>
      </c>
    </row>
    <row r="11" spans="1:7" x14ac:dyDescent="0.45">
      <c r="A11">
        <v>10</v>
      </c>
      <c r="B11">
        <v>6.76</v>
      </c>
      <c r="C11">
        <v>6.24</v>
      </c>
    </row>
    <row r="12" spans="1:7" x14ac:dyDescent="0.45">
      <c r="A12">
        <v>11</v>
      </c>
      <c r="B12">
        <v>6.96</v>
      </c>
      <c r="C12">
        <v>5.95</v>
      </c>
    </row>
    <row r="13" spans="1:7" x14ac:dyDescent="0.45">
      <c r="A13">
        <v>12</v>
      </c>
      <c r="B13">
        <v>7.21</v>
      </c>
      <c r="C13">
        <v>5.58</v>
      </c>
    </row>
    <row r="14" spans="1:7" x14ac:dyDescent="0.45">
      <c r="A14">
        <v>13</v>
      </c>
      <c r="B14">
        <v>7.44</v>
      </c>
      <c r="C14">
        <v>5.26</v>
      </c>
    </row>
    <row r="15" spans="1:7" x14ac:dyDescent="0.45">
      <c r="A15">
        <v>14</v>
      </c>
      <c r="B15">
        <v>7.61</v>
      </c>
      <c r="C15">
        <v>5</v>
      </c>
    </row>
    <row r="16" spans="1:7" x14ac:dyDescent="0.45">
      <c r="A16">
        <v>15</v>
      </c>
      <c r="B16">
        <v>7.64</v>
      </c>
      <c r="C16">
        <v>4.95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2BBA-5611-4BC9-93F4-54A1BDF9C792}">
  <dimension ref="A1:B16"/>
  <sheetViews>
    <sheetView workbookViewId="0">
      <selection activeCell="Q18" sqref="Q18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0.9</v>
      </c>
      <c r="B2">
        <v>14.85</v>
      </c>
    </row>
    <row r="3" spans="1:2" x14ac:dyDescent="0.45">
      <c r="A3">
        <v>2.1800000000000002</v>
      </c>
      <c r="B3">
        <v>12.97</v>
      </c>
    </row>
    <row r="4" spans="1:2" x14ac:dyDescent="0.45">
      <c r="A4">
        <v>3.3</v>
      </c>
      <c r="B4">
        <v>11.33</v>
      </c>
    </row>
    <row r="5" spans="1:2" x14ac:dyDescent="0.45">
      <c r="A5">
        <v>4.1100000000000003</v>
      </c>
      <c r="B5">
        <v>10.15</v>
      </c>
    </row>
    <row r="6" spans="1:2" x14ac:dyDescent="0.45">
      <c r="A6">
        <v>4.76</v>
      </c>
      <c r="B6">
        <v>9.18</v>
      </c>
    </row>
    <row r="7" spans="1:2" x14ac:dyDescent="0.45">
      <c r="A7">
        <v>5.35</v>
      </c>
      <c r="B7">
        <v>8.31</v>
      </c>
    </row>
    <row r="8" spans="1:2" x14ac:dyDescent="0.45">
      <c r="A8">
        <v>5.76</v>
      </c>
      <c r="B8">
        <v>7.71</v>
      </c>
    </row>
    <row r="9" spans="1:2" x14ac:dyDescent="0.45">
      <c r="A9">
        <v>6.14</v>
      </c>
      <c r="B9">
        <v>7.16</v>
      </c>
    </row>
    <row r="10" spans="1:2" x14ac:dyDescent="0.45">
      <c r="A10">
        <v>6.44</v>
      </c>
      <c r="B10">
        <v>6.72</v>
      </c>
    </row>
    <row r="11" spans="1:2" x14ac:dyDescent="0.45">
      <c r="A11">
        <v>6.76</v>
      </c>
      <c r="B11">
        <v>6.24</v>
      </c>
    </row>
    <row r="12" spans="1:2" x14ac:dyDescent="0.45">
      <c r="A12">
        <v>6.96</v>
      </c>
      <c r="B12">
        <v>5.95</v>
      </c>
    </row>
    <row r="13" spans="1:2" x14ac:dyDescent="0.45">
      <c r="A13">
        <v>7.21</v>
      </c>
      <c r="B13">
        <v>5.58</v>
      </c>
    </row>
    <row r="14" spans="1:2" x14ac:dyDescent="0.45">
      <c r="A14">
        <v>7.44</v>
      </c>
      <c r="B14">
        <v>5.26</v>
      </c>
    </row>
    <row r="15" spans="1:2" x14ac:dyDescent="0.45">
      <c r="A15">
        <v>7.61</v>
      </c>
      <c r="B15">
        <v>5</v>
      </c>
    </row>
    <row r="16" spans="1:2" x14ac:dyDescent="0.45">
      <c r="A16">
        <v>7.64</v>
      </c>
      <c r="B16">
        <v>4.95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2FCC-4D07-400A-AB2B-CBA4AAD8FA2B}">
  <dimension ref="A1:N21"/>
  <sheetViews>
    <sheetView workbookViewId="0">
      <selection activeCell="O10" sqref="O10"/>
    </sheetView>
  </sheetViews>
  <sheetFormatPr defaultRowHeight="14.25" x14ac:dyDescent="0.45"/>
  <cols>
    <col min="11" max="11" width="11.73046875" bestFit="1" customWidth="1"/>
    <col min="14" max="14" width="9.19921875" bestFit="1" customWidth="1"/>
  </cols>
  <sheetData>
    <row r="1" spans="1:14" x14ac:dyDescent="0.45">
      <c r="A1" t="s">
        <v>0</v>
      </c>
      <c r="B1" t="s">
        <v>1</v>
      </c>
      <c r="C1" t="s">
        <v>2</v>
      </c>
      <c r="E1" t="s">
        <v>7</v>
      </c>
      <c r="F1" t="s">
        <v>8</v>
      </c>
      <c r="J1" t="s">
        <v>11</v>
      </c>
      <c r="K1" t="s">
        <v>12</v>
      </c>
      <c r="L1" t="s">
        <v>13</v>
      </c>
    </row>
    <row r="2" spans="1:14" x14ac:dyDescent="0.45">
      <c r="A2">
        <v>1</v>
      </c>
      <c r="B2">
        <v>0.9</v>
      </c>
      <c r="C2">
        <v>14.85</v>
      </c>
      <c r="E2">
        <f>(C2-$C$17)*(B2-$B$17)</f>
        <v>-31.119970666666671</v>
      </c>
      <c r="F2">
        <f>(C2-$C$17)*(C2-$C$17)</f>
        <v>45.688587111111119</v>
      </c>
      <c r="J2">
        <f>B2-($H$21-C2*ABS($H$17))</f>
        <v>-1.249706111505211E-3</v>
      </c>
      <c r="K2">
        <f>J2*J2</f>
        <v>1.5617653651334751E-6</v>
      </c>
      <c r="L2">
        <f>POWER(C2-$C$17,2)</f>
        <v>45.688587111111119</v>
      </c>
    </row>
    <row r="3" spans="1:14" x14ac:dyDescent="0.45">
      <c r="A3">
        <v>2</v>
      </c>
      <c r="B3">
        <v>2.1800000000000002</v>
      </c>
      <c r="C3">
        <v>12.97</v>
      </c>
      <c r="E3">
        <f t="shared" ref="E3:E16" si="0">(C3-$C$17)*(B3-$B$17)</f>
        <v>-16.218904000000006</v>
      </c>
      <c r="F3">
        <f t="shared" ref="F3:F16" si="1">(C3-$C$17)*(C3-$C$17)</f>
        <v>23.807893777777796</v>
      </c>
      <c r="J3">
        <f t="shared" ref="J3:J16" si="2">B3-($H$21-C3*ABS($H$17))</f>
        <v>-1.4307721698485487E-3</v>
      </c>
      <c r="K3">
        <f t="shared" ref="K3:K16" si="3">J3*J3</f>
        <v>2.0471090020131245E-6</v>
      </c>
      <c r="L3">
        <f t="shared" ref="L3:L16" si="4">POWER(C3-$C$17,2)</f>
        <v>23.807893777777796</v>
      </c>
      <c r="N3" t="s">
        <v>14</v>
      </c>
    </row>
    <row r="4" spans="1:14" x14ac:dyDescent="0.45">
      <c r="A4">
        <v>3</v>
      </c>
      <c r="B4">
        <v>3.3</v>
      </c>
      <c r="C4">
        <v>11.33</v>
      </c>
      <c r="E4">
        <f t="shared" si="0"/>
        <v>-7.1394906666666715</v>
      </c>
      <c r="F4">
        <f t="shared" si="1"/>
        <v>10.493280444444451</v>
      </c>
      <c r="J4">
        <f t="shared" si="2"/>
        <v>1.8155319069146358E-3</v>
      </c>
      <c r="K4">
        <f t="shared" si="3"/>
        <v>3.296156105025094E-6</v>
      </c>
      <c r="L4">
        <f t="shared" si="4"/>
        <v>10.493280444444451</v>
      </c>
      <c r="N4" s="1">
        <f>2*SQRT(K17/(L17*(15-2)))</f>
        <v>7.5189810480376189E-4</v>
      </c>
    </row>
    <row r="5" spans="1:14" x14ac:dyDescent="0.45">
      <c r="A5">
        <v>4</v>
      </c>
      <c r="B5">
        <v>4.1100000000000003</v>
      </c>
      <c r="C5">
        <v>10.15</v>
      </c>
      <c r="E5">
        <f t="shared" si="0"/>
        <v>-2.8707106666666689</v>
      </c>
      <c r="F5">
        <f t="shared" si="1"/>
        <v>4.2408537777777839</v>
      </c>
      <c r="J5">
        <f t="shared" si="2"/>
        <v>8.29762874263551E-3</v>
      </c>
      <c r="K5">
        <f t="shared" si="3"/>
        <v>6.8850642750610948E-5</v>
      </c>
      <c r="L5">
        <f t="shared" si="4"/>
        <v>4.2408537777777839</v>
      </c>
    </row>
    <row r="6" spans="1:14" x14ac:dyDescent="0.45">
      <c r="A6">
        <v>5</v>
      </c>
      <c r="B6">
        <v>4.76</v>
      </c>
      <c r="C6">
        <v>9.18</v>
      </c>
      <c r="E6">
        <f t="shared" si="0"/>
        <v>-0.81046400000000129</v>
      </c>
      <c r="F6">
        <f t="shared" si="1"/>
        <v>1.186647111111113</v>
      </c>
      <c r="J6">
        <f t="shared" si="2"/>
        <v>-2.2213255534264675E-3</v>
      </c>
      <c r="K6">
        <f t="shared" si="3"/>
        <v>4.9342872143054019E-6</v>
      </c>
      <c r="L6">
        <f t="shared" si="4"/>
        <v>1.186647111111113</v>
      </c>
      <c r="N6" t="s">
        <v>15</v>
      </c>
    </row>
    <row r="7" spans="1:14" x14ac:dyDescent="0.45">
      <c r="A7">
        <v>6</v>
      </c>
      <c r="B7">
        <v>5.35</v>
      </c>
      <c r="C7">
        <v>8.31</v>
      </c>
      <c r="E7">
        <f t="shared" si="0"/>
        <v>-3.3777333333333756E-2</v>
      </c>
      <c r="F7">
        <f t="shared" si="1"/>
        <v>4.8107111111111815E-2</v>
      </c>
      <c r="J7">
        <f t="shared" si="2"/>
        <v>-4.6455422931916956E-3</v>
      </c>
      <c r="K7">
        <f t="shared" si="3"/>
        <v>2.1581063197832759E-5</v>
      </c>
      <c r="L7">
        <f t="shared" si="4"/>
        <v>4.8107111111111815E-2</v>
      </c>
      <c r="N7" s="1">
        <f>2*SQRT((K17/13)*(1/15 + C17*C17/L17))</f>
        <v>6.4738324940311689E-3</v>
      </c>
    </row>
    <row r="8" spans="1:14" x14ac:dyDescent="0.45">
      <c r="A8">
        <v>7</v>
      </c>
      <c r="B8">
        <v>5.76</v>
      </c>
      <c r="C8">
        <v>7.71</v>
      </c>
      <c r="E8">
        <f t="shared" si="0"/>
        <v>-9.7450666666666144E-2</v>
      </c>
      <c r="F8">
        <f t="shared" si="1"/>
        <v>0.14490711111111029</v>
      </c>
      <c r="J8">
        <f t="shared" si="2"/>
        <v>-3.2139676309617116E-3</v>
      </c>
      <c r="K8">
        <f t="shared" si="3"/>
        <v>1.0329587932869636E-5</v>
      </c>
      <c r="L8">
        <f t="shared" si="4"/>
        <v>0.14490711111111029</v>
      </c>
    </row>
    <row r="9" spans="1:14" x14ac:dyDescent="0.45">
      <c r="A9">
        <v>8</v>
      </c>
      <c r="B9">
        <v>6.14</v>
      </c>
      <c r="C9">
        <v>7.16</v>
      </c>
      <c r="E9">
        <f t="shared" si="0"/>
        <v>-0.59190399999999854</v>
      </c>
      <c r="F9">
        <f t="shared" si="1"/>
        <v>0.86614044444444216</v>
      </c>
      <c r="J9">
        <f t="shared" si="2"/>
        <v>2.2649758094166472E-3</v>
      </c>
      <c r="K9">
        <f t="shared" si="3"/>
        <v>5.1301154172425959E-6</v>
      </c>
      <c r="L9">
        <f t="shared" si="4"/>
        <v>0.86614044444444216</v>
      </c>
    </row>
    <row r="10" spans="1:14" x14ac:dyDescent="0.45">
      <c r="A10">
        <v>9</v>
      </c>
      <c r="B10">
        <v>6.44</v>
      </c>
      <c r="C10">
        <v>6.72</v>
      </c>
      <c r="E10">
        <f t="shared" si="0"/>
        <v>-1.2829439999999992</v>
      </c>
      <c r="F10">
        <f t="shared" si="1"/>
        <v>1.8787271111111088</v>
      </c>
      <c r="J10">
        <f t="shared" si="2"/>
        <v>2.6481305617194195E-3</v>
      </c>
      <c r="K10">
        <f t="shared" si="3"/>
        <v>7.0125954719124084E-6</v>
      </c>
      <c r="L10">
        <f t="shared" si="4"/>
        <v>1.8787271111111088</v>
      </c>
    </row>
    <row r="11" spans="1:14" x14ac:dyDescent="0.45">
      <c r="A11">
        <v>10</v>
      </c>
      <c r="B11">
        <v>6.76</v>
      </c>
      <c r="C11">
        <v>6.24</v>
      </c>
      <c r="E11">
        <f t="shared" si="0"/>
        <v>-2.3244373333333304</v>
      </c>
      <c r="F11">
        <f t="shared" si="1"/>
        <v>3.4249671111111062</v>
      </c>
      <c r="J11">
        <f t="shared" si="2"/>
        <v>-4.2066097084960674E-3</v>
      </c>
      <c r="K11">
        <f t="shared" si="3"/>
        <v>1.7695565239613371E-5</v>
      </c>
      <c r="L11">
        <f t="shared" si="4"/>
        <v>3.4249671111111062</v>
      </c>
      <c r="N11" t="s">
        <v>16</v>
      </c>
    </row>
    <row r="12" spans="1:14" x14ac:dyDescent="0.45">
      <c r="A12">
        <v>11</v>
      </c>
      <c r="B12">
        <v>6.96</v>
      </c>
      <c r="C12">
        <v>5.95</v>
      </c>
      <c r="E12">
        <f t="shared" si="0"/>
        <v>-3.1168106666666637</v>
      </c>
      <c r="F12">
        <f t="shared" si="1"/>
        <v>4.5824537777777721</v>
      </c>
      <c r="J12">
        <f t="shared" si="2"/>
        <v>-1.6813486217515106E-3</v>
      </c>
      <c r="K12">
        <f t="shared" si="3"/>
        <v>2.8269331878657043E-6</v>
      </c>
      <c r="L12">
        <f t="shared" si="4"/>
        <v>4.5824537777777721</v>
      </c>
      <c r="N12" s="1">
        <f>N4/H17*100</f>
        <v>-0.11041941444919394</v>
      </c>
    </row>
    <row r="13" spans="1:14" x14ac:dyDescent="0.45">
      <c r="A13">
        <v>12</v>
      </c>
      <c r="B13">
        <v>7.21</v>
      </c>
      <c r="C13">
        <v>5.58</v>
      </c>
      <c r="E13">
        <f t="shared" si="0"/>
        <v>-4.2831973333333302</v>
      </c>
      <c r="F13">
        <f t="shared" si="1"/>
        <v>6.3034471111111054</v>
      </c>
      <c r="J13">
        <f t="shared" si="2"/>
        <v>-3.631877580041909E-3</v>
      </c>
      <c r="K13">
        <f t="shared" si="3"/>
        <v>1.3190534756411072E-5</v>
      </c>
      <c r="L13">
        <f t="shared" si="4"/>
        <v>6.3034471111111054</v>
      </c>
    </row>
    <row r="14" spans="1:14" x14ac:dyDescent="0.45">
      <c r="A14">
        <v>13</v>
      </c>
      <c r="B14">
        <v>7.44</v>
      </c>
      <c r="C14">
        <v>5.26</v>
      </c>
      <c r="E14">
        <f t="shared" si="0"/>
        <v>-5.4801706666666652</v>
      </c>
      <c r="F14">
        <f t="shared" si="1"/>
        <v>8.0126737777777723</v>
      </c>
      <c r="J14">
        <f t="shared" si="2"/>
        <v>8.4649622398140778E-3</v>
      </c>
      <c r="K14">
        <f t="shared" si="3"/>
        <v>7.1655585721478173E-5</v>
      </c>
      <c r="L14">
        <f t="shared" si="4"/>
        <v>8.0126737777777723</v>
      </c>
      <c r="N14" t="s">
        <v>17</v>
      </c>
    </row>
    <row r="15" spans="1:14" x14ac:dyDescent="0.45">
      <c r="A15">
        <v>14</v>
      </c>
      <c r="B15">
        <v>7.61</v>
      </c>
      <c r="C15">
        <v>5</v>
      </c>
      <c r="E15">
        <f t="shared" si="0"/>
        <v>-6.508943999999997</v>
      </c>
      <c r="F15">
        <f t="shared" si="1"/>
        <v>9.552220444444437</v>
      </c>
      <c r="J15">
        <f t="shared" si="2"/>
        <v>1.4186445934472047E-3</v>
      </c>
      <c r="K15">
        <f t="shared" si="3"/>
        <v>2.0125524825169847E-6</v>
      </c>
      <c r="L15">
        <f t="shared" si="4"/>
        <v>9.552220444444437</v>
      </c>
      <c r="N15" s="1">
        <f>N7/H21*100</f>
        <v>5.8781852634595393E-2</v>
      </c>
    </row>
    <row r="16" spans="1:14" x14ac:dyDescent="0.45">
      <c r="A16">
        <v>15</v>
      </c>
      <c r="B16">
        <v>7.64</v>
      </c>
      <c r="C16">
        <v>4.95</v>
      </c>
      <c r="E16">
        <f t="shared" si="0"/>
        <v>-6.7084639999999949</v>
      </c>
      <c r="F16">
        <f t="shared" si="1"/>
        <v>9.8637871111111028</v>
      </c>
      <c r="H16" t="s">
        <v>9</v>
      </c>
      <c r="J16">
        <f t="shared" si="2"/>
        <v>-2.6287241847002818E-3</v>
      </c>
      <c r="K16">
        <f t="shared" si="3"/>
        <v>6.9101908392281609E-6</v>
      </c>
      <c r="L16">
        <f t="shared" si="4"/>
        <v>9.8637871111111028</v>
      </c>
    </row>
    <row r="17" spans="2:12" x14ac:dyDescent="0.45">
      <c r="B17">
        <f>AVERAGE(B2:B16)</f>
        <v>5.5040000000000004</v>
      </c>
      <c r="C17">
        <f>AVERAGE(C2:C16)</f>
        <v>8.0906666666666656</v>
      </c>
      <c r="E17">
        <f>SUM(E2:E16)</f>
        <v>-88.587640000000007</v>
      </c>
      <c r="F17">
        <f>SUM(F2:F16)</f>
        <v>130.09469333333331</v>
      </c>
      <c r="H17" s="1">
        <f>E17/F17</f>
        <v>-0.68094737556294904</v>
      </c>
      <c r="K17">
        <f>SUM(K2:K16)</f>
        <v>2.3903468468405888E-4</v>
      </c>
      <c r="L17">
        <f>SUM(L2:L16)</f>
        <v>130.09469333333331</v>
      </c>
    </row>
    <row r="20" spans="2:12" x14ac:dyDescent="0.45">
      <c r="H20" t="s">
        <v>10</v>
      </c>
    </row>
    <row r="21" spans="2:12" x14ac:dyDescent="0.45">
      <c r="H21" s="1">
        <f>B17+C17*ABS(H17)</f>
        <v>11.013318233221298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2534-946D-4E05-A088-C5854ACCAFDF}">
  <dimension ref="A1:G24"/>
  <sheetViews>
    <sheetView zoomScale="85" zoomScaleNormal="85" workbookViewId="0">
      <selection sqref="A1:G1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0.9</v>
      </c>
      <c r="C2">
        <v>14.85</v>
      </c>
      <c r="D2">
        <f>B2*C2</f>
        <v>13.365</v>
      </c>
      <c r="E2">
        <f>C2*C2*ABS($A$20)</f>
        <v>150.16421762758043</v>
      </c>
      <c r="F2">
        <f>C2*$A$24</f>
        <v>163.54777576333626</v>
      </c>
    </row>
    <row r="3" spans="1:7" x14ac:dyDescent="0.45">
      <c r="A3">
        <v>2</v>
      </c>
      <c r="B3">
        <v>2.1800000000000002</v>
      </c>
      <c r="C3">
        <v>12.97</v>
      </c>
      <c r="D3">
        <f t="shared" ref="D3:D16" si="0">B3*C3</f>
        <v>28.274600000000003</v>
      </c>
      <c r="E3">
        <f t="shared" ref="E3:E16" si="1">C3*C3*ABS($A$20)</f>
        <v>114.54958036983732</v>
      </c>
      <c r="F3">
        <f t="shared" ref="F3:F16" si="2">C3*$A$24</f>
        <v>142.84273748488025</v>
      </c>
    </row>
    <row r="4" spans="1:7" x14ac:dyDescent="0.45">
      <c r="A4">
        <v>3</v>
      </c>
      <c r="B4">
        <v>3.3</v>
      </c>
      <c r="C4">
        <v>11.33</v>
      </c>
      <c r="D4">
        <f t="shared" si="0"/>
        <v>37.388999999999996</v>
      </c>
      <c r="E4">
        <f t="shared" si="1"/>
        <v>87.412465558902653</v>
      </c>
      <c r="F4">
        <f t="shared" si="2"/>
        <v>124.78089558239731</v>
      </c>
    </row>
    <row r="5" spans="1:7" x14ac:dyDescent="0.45">
      <c r="A5">
        <v>4</v>
      </c>
      <c r="B5">
        <v>4.1100000000000003</v>
      </c>
      <c r="C5">
        <v>10.15</v>
      </c>
      <c r="D5">
        <f t="shared" si="0"/>
        <v>41.716500000000003</v>
      </c>
      <c r="E5">
        <f t="shared" si="1"/>
        <v>70.15290099893393</v>
      </c>
      <c r="F5">
        <f t="shared" si="2"/>
        <v>111.78518006719618</v>
      </c>
    </row>
    <row r="6" spans="1:7" x14ac:dyDescent="0.45">
      <c r="A6">
        <v>5</v>
      </c>
      <c r="B6">
        <v>4.76</v>
      </c>
      <c r="C6">
        <v>9.18</v>
      </c>
      <c r="D6">
        <f t="shared" si="0"/>
        <v>43.696799999999996</v>
      </c>
      <c r="E6">
        <f t="shared" si="1"/>
        <v>57.385069612391064</v>
      </c>
      <c r="F6">
        <f t="shared" si="2"/>
        <v>101.10226138097151</v>
      </c>
    </row>
    <row r="7" spans="1:7" x14ac:dyDescent="0.45">
      <c r="A7">
        <v>6</v>
      </c>
      <c r="B7">
        <v>5.35</v>
      </c>
      <c r="C7">
        <v>8.31</v>
      </c>
      <c r="D7">
        <f t="shared" si="0"/>
        <v>44.458500000000001</v>
      </c>
      <c r="E7">
        <f t="shared" si="1"/>
        <v>47.023570061612574</v>
      </c>
      <c r="F7">
        <f t="shared" si="2"/>
        <v>91.520674518069001</v>
      </c>
    </row>
    <row r="8" spans="1:7" x14ac:dyDescent="0.45">
      <c r="A8">
        <v>7</v>
      </c>
      <c r="B8">
        <v>5.76</v>
      </c>
      <c r="C8">
        <v>7.71</v>
      </c>
      <c r="D8">
        <f t="shared" si="0"/>
        <v>44.409599999999998</v>
      </c>
      <c r="E8">
        <f t="shared" si="1"/>
        <v>40.4783038877015</v>
      </c>
      <c r="F8">
        <f t="shared" si="2"/>
        <v>84.91268357813621</v>
      </c>
    </row>
    <row r="9" spans="1:7" x14ac:dyDescent="0.45">
      <c r="A9">
        <v>8</v>
      </c>
      <c r="B9">
        <v>6.14</v>
      </c>
      <c r="C9">
        <v>7.16</v>
      </c>
      <c r="D9">
        <f t="shared" si="0"/>
        <v>43.962399999999995</v>
      </c>
      <c r="E9">
        <f t="shared" si="1"/>
        <v>34.909175776659922</v>
      </c>
      <c r="F9">
        <f t="shared" si="2"/>
        <v>78.855358549864491</v>
      </c>
    </row>
    <row r="10" spans="1:7" x14ac:dyDescent="0.45">
      <c r="A10">
        <v>9</v>
      </c>
      <c r="B10">
        <v>6.44</v>
      </c>
      <c r="C10">
        <v>6.72</v>
      </c>
      <c r="D10">
        <f t="shared" si="0"/>
        <v>43.276800000000001</v>
      </c>
      <c r="E10">
        <f t="shared" si="1"/>
        <v>30.750493964621874</v>
      </c>
      <c r="F10">
        <f t="shared" si="2"/>
        <v>74.009498527247118</v>
      </c>
    </row>
    <row r="11" spans="1:7" x14ac:dyDescent="0.45">
      <c r="A11">
        <v>10</v>
      </c>
      <c r="B11">
        <v>6.76</v>
      </c>
      <c r="C11">
        <v>6.24</v>
      </c>
      <c r="D11">
        <f t="shared" si="0"/>
        <v>42.182400000000001</v>
      </c>
      <c r="E11">
        <f t="shared" si="1"/>
        <v>26.514456530719887</v>
      </c>
      <c r="F11">
        <f t="shared" si="2"/>
        <v>68.723105775300908</v>
      </c>
    </row>
    <row r="12" spans="1:7" x14ac:dyDescent="0.45">
      <c r="A12">
        <v>11</v>
      </c>
      <c r="B12">
        <v>6.96</v>
      </c>
      <c r="C12">
        <v>5.95</v>
      </c>
      <c r="D12">
        <f t="shared" si="0"/>
        <v>41.411999999999999</v>
      </c>
      <c r="E12">
        <f t="shared" si="1"/>
        <v>24.107239463367307</v>
      </c>
      <c r="F12">
        <f t="shared" si="2"/>
        <v>65.529243487666733</v>
      </c>
    </row>
    <row r="13" spans="1:7" x14ac:dyDescent="0.45">
      <c r="A13">
        <v>12</v>
      </c>
      <c r="B13">
        <v>7.21</v>
      </c>
      <c r="C13">
        <v>5.58</v>
      </c>
      <c r="D13">
        <f t="shared" si="0"/>
        <v>40.2318</v>
      </c>
      <c r="E13">
        <f t="shared" si="1"/>
        <v>21.202249864478208</v>
      </c>
      <c r="F13">
        <f t="shared" si="2"/>
        <v>61.454315741374842</v>
      </c>
    </row>
    <row r="14" spans="1:7" x14ac:dyDescent="0.45">
      <c r="A14">
        <v>13</v>
      </c>
      <c r="B14">
        <v>7.44</v>
      </c>
      <c r="C14">
        <v>5.26</v>
      </c>
      <c r="D14">
        <f t="shared" si="0"/>
        <v>39.134399999999999</v>
      </c>
      <c r="E14">
        <f t="shared" si="1"/>
        <v>18.840179608125446</v>
      </c>
      <c r="F14">
        <f t="shared" si="2"/>
        <v>57.930053906744028</v>
      </c>
    </row>
    <row r="15" spans="1:7" x14ac:dyDescent="0.45">
      <c r="A15">
        <v>14</v>
      </c>
      <c r="B15">
        <v>7.61</v>
      </c>
      <c r="C15">
        <v>5</v>
      </c>
      <c r="D15">
        <f t="shared" si="0"/>
        <v>38.050000000000004</v>
      </c>
      <c r="E15">
        <f t="shared" si="1"/>
        <v>17.023684389073725</v>
      </c>
      <c r="F15">
        <f t="shared" si="2"/>
        <v>55.066591166106491</v>
      </c>
    </row>
    <row r="16" spans="1:7" x14ac:dyDescent="0.45">
      <c r="A16">
        <v>15</v>
      </c>
      <c r="B16">
        <v>7.64</v>
      </c>
      <c r="C16">
        <v>4.95</v>
      </c>
      <c r="D16">
        <f t="shared" si="0"/>
        <v>37.817999999999998</v>
      </c>
      <c r="E16">
        <f t="shared" si="1"/>
        <v>16.684913069731159</v>
      </c>
      <c r="F16">
        <f t="shared" si="2"/>
        <v>54.515925254445428</v>
      </c>
    </row>
    <row r="19" spans="1:1" x14ac:dyDescent="0.45">
      <c r="A19" t="s">
        <v>9</v>
      </c>
    </row>
    <row r="20" spans="1:1" x14ac:dyDescent="0.45">
      <c r="A20">
        <v>-0.68094737556294904</v>
      </c>
    </row>
    <row r="23" spans="1:1" x14ac:dyDescent="0.45">
      <c r="A23" t="s">
        <v>10</v>
      </c>
    </row>
    <row r="24" spans="1:1" x14ac:dyDescent="0.45">
      <c r="A24">
        <v>11.013318233221298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12A8-5C3E-48D7-82CA-BDFCB4CD1B66}">
  <dimension ref="A1:C5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18</v>
      </c>
    </row>
    <row r="2" spans="1:3" x14ac:dyDescent="0.45">
      <c r="A2">
        <v>8.0880399999999995</v>
      </c>
      <c r="C2" t="s">
        <v>20</v>
      </c>
    </row>
    <row r="3" spans="1:3" x14ac:dyDescent="0.45">
      <c r="C3" s="1">
        <f>A5/(A2*A2)</f>
        <v>0.68082451127084809</v>
      </c>
    </row>
    <row r="4" spans="1:3" x14ac:dyDescent="0.45">
      <c r="A4" t="s">
        <v>19</v>
      </c>
    </row>
    <row r="5" spans="1:3" x14ac:dyDescent="0.45">
      <c r="A5">
        <v>44.537082460000001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D589-C74E-434C-85DA-130269776B85}">
  <dimension ref="A1:G16"/>
  <sheetViews>
    <sheetView tabSelected="1" workbookViewId="0">
      <selection activeCell="P14" sqref="P14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0.9</v>
      </c>
      <c r="C2">
        <v>14.85</v>
      </c>
      <c r="D2">
        <v>13.365</v>
      </c>
      <c r="E2">
        <v>150.16421762758043</v>
      </c>
      <c r="F2">
        <v>163.54777576333626</v>
      </c>
      <c r="G2">
        <f>D2/F2</f>
        <v>8.17192403725501E-2</v>
      </c>
    </row>
    <row r="3" spans="1:7" x14ac:dyDescent="0.45">
      <c r="A3">
        <v>2</v>
      </c>
      <c r="B3">
        <v>2.1800000000000002</v>
      </c>
      <c r="C3">
        <v>12.97</v>
      </c>
      <c r="D3">
        <v>28.274600000000003</v>
      </c>
      <c r="E3">
        <v>114.54958036983732</v>
      </c>
      <c r="F3">
        <v>142.84273748488025</v>
      </c>
      <c r="G3">
        <f t="shared" ref="G3:G16" si="0">D3/F3</f>
        <v>0.19794216001351025</v>
      </c>
    </row>
    <row r="4" spans="1:7" x14ac:dyDescent="0.45">
      <c r="A4">
        <v>3</v>
      </c>
      <c r="B4">
        <v>3.3</v>
      </c>
      <c r="C4">
        <v>11.33</v>
      </c>
      <c r="D4">
        <v>37.388999999999996</v>
      </c>
      <c r="E4">
        <v>87.412465558902653</v>
      </c>
      <c r="F4">
        <v>124.78089558239731</v>
      </c>
      <c r="G4">
        <f t="shared" si="0"/>
        <v>0.29963721469935034</v>
      </c>
    </row>
    <row r="5" spans="1:7" x14ac:dyDescent="0.45">
      <c r="A5">
        <v>4</v>
      </c>
      <c r="B5">
        <v>4.1100000000000003</v>
      </c>
      <c r="C5">
        <v>10.15</v>
      </c>
      <c r="D5">
        <v>41.716500000000003</v>
      </c>
      <c r="E5">
        <v>70.15290099893393</v>
      </c>
      <c r="F5">
        <v>111.78518006719618</v>
      </c>
      <c r="G5">
        <f t="shared" si="0"/>
        <v>0.37318453103464544</v>
      </c>
    </row>
    <row r="6" spans="1:7" x14ac:dyDescent="0.45">
      <c r="A6">
        <v>5</v>
      </c>
      <c r="B6">
        <v>4.76</v>
      </c>
      <c r="C6">
        <v>9.18</v>
      </c>
      <c r="D6">
        <v>43.696799999999996</v>
      </c>
      <c r="E6">
        <v>57.385069612391064</v>
      </c>
      <c r="F6">
        <v>101.10226138097151</v>
      </c>
      <c r="G6">
        <f t="shared" si="0"/>
        <v>0.4322039824148205</v>
      </c>
    </row>
    <row r="7" spans="1:7" x14ac:dyDescent="0.45">
      <c r="A7">
        <v>6</v>
      </c>
      <c r="B7">
        <v>5.35</v>
      </c>
      <c r="C7">
        <v>8.31</v>
      </c>
      <c r="D7">
        <v>44.458500000000001</v>
      </c>
      <c r="E7">
        <v>47.023570061612574</v>
      </c>
      <c r="F7">
        <v>91.520674518069001</v>
      </c>
      <c r="G7">
        <f t="shared" si="0"/>
        <v>0.4857754844368255</v>
      </c>
    </row>
    <row r="8" spans="1:7" x14ac:dyDescent="0.45">
      <c r="A8">
        <v>7</v>
      </c>
      <c r="B8">
        <v>5.76</v>
      </c>
      <c r="C8">
        <v>7.71</v>
      </c>
      <c r="D8">
        <v>44.409599999999998</v>
      </c>
      <c r="E8">
        <v>40.4783038877015</v>
      </c>
      <c r="F8">
        <v>84.91268357813621</v>
      </c>
      <c r="G8">
        <f t="shared" si="0"/>
        <v>0.52300313838432055</v>
      </c>
    </row>
    <row r="9" spans="1:7" x14ac:dyDescent="0.45">
      <c r="A9">
        <v>8</v>
      </c>
      <c r="B9">
        <v>6.14</v>
      </c>
      <c r="C9">
        <v>7.16</v>
      </c>
      <c r="D9">
        <v>43.962399999999995</v>
      </c>
      <c r="E9">
        <v>34.909175776659922</v>
      </c>
      <c r="F9">
        <v>78.855358549864491</v>
      </c>
      <c r="G9">
        <f t="shared" si="0"/>
        <v>0.55750681765273058</v>
      </c>
    </row>
    <row r="10" spans="1:7" x14ac:dyDescent="0.45">
      <c r="A10">
        <v>9</v>
      </c>
      <c r="B10">
        <v>6.44</v>
      </c>
      <c r="C10">
        <v>6.72</v>
      </c>
      <c r="D10">
        <v>43.276800000000001</v>
      </c>
      <c r="E10">
        <v>30.750493964621874</v>
      </c>
      <c r="F10">
        <v>74.009498527247118</v>
      </c>
      <c r="G10">
        <f t="shared" si="0"/>
        <v>0.58474656444358075</v>
      </c>
    </row>
    <row r="11" spans="1:7" x14ac:dyDescent="0.45">
      <c r="A11">
        <v>10</v>
      </c>
      <c r="B11">
        <v>6.76</v>
      </c>
      <c r="C11">
        <v>6.24</v>
      </c>
      <c r="D11">
        <v>42.182400000000001</v>
      </c>
      <c r="E11">
        <v>26.514456530719887</v>
      </c>
      <c r="F11">
        <v>68.723105775300908</v>
      </c>
      <c r="G11">
        <f t="shared" si="0"/>
        <v>0.61380229435382072</v>
      </c>
    </row>
    <row r="12" spans="1:7" x14ac:dyDescent="0.45">
      <c r="A12">
        <v>11</v>
      </c>
      <c r="B12">
        <v>6.96</v>
      </c>
      <c r="C12">
        <v>5.95</v>
      </c>
      <c r="D12">
        <v>41.411999999999999</v>
      </c>
      <c r="E12">
        <v>24.107239463367307</v>
      </c>
      <c r="F12">
        <v>65.529243487666733</v>
      </c>
      <c r="G12">
        <f t="shared" si="0"/>
        <v>0.63196212554772069</v>
      </c>
    </row>
    <row r="13" spans="1:7" x14ac:dyDescent="0.45">
      <c r="A13">
        <v>12</v>
      </c>
      <c r="B13">
        <v>7.21</v>
      </c>
      <c r="C13">
        <v>5.58</v>
      </c>
      <c r="D13">
        <v>40.2318</v>
      </c>
      <c r="E13">
        <v>21.202249864478208</v>
      </c>
      <c r="F13">
        <v>61.454315741374842</v>
      </c>
      <c r="G13">
        <f t="shared" si="0"/>
        <v>0.65466191454009581</v>
      </c>
    </row>
    <row r="14" spans="1:7" x14ac:dyDescent="0.45">
      <c r="A14">
        <v>13</v>
      </c>
      <c r="B14">
        <v>7.44</v>
      </c>
      <c r="C14">
        <v>5.26</v>
      </c>
      <c r="D14">
        <v>39.134399999999999</v>
      </c>
      <c r="E14">
        <v>18.840179608125446</v>
      </c>
      <c r="F14">
        <v>57.930053906744028</v>
      </c>
      <c r="G14">
        <f t="shared" si="0"/>
        <v>0.67554572041308081</v>
      </c>
    </row>
    <row r="15" spans="1:7" x14ac:dyDescent="0.45">
      <c r="A15">
        <v>14</v>
      </c>
      <c r="B15">
        <v>7.61</v>
      </c>
      <c r="C15">
        <v>5</v>
      </c>
      <c r="D15">
        <v>38.050000000000004</v>
      </c>
      <c r="E15">
        <v>17.023684389073725</v>
      </c>
      <c r="F15">
        <v>55.066591166106491</v>
      </c>
      <c r="G15">
        <f t="shared" si="0"/>
        <v>0.69098157692789586</v>
      </c>
    </row>
    <row r="16" spans="1:7" x14ac:dyDescent="0.45">
      <c r="A16">
        <v>15</v>
      </c>
      <c r="B16">
        <v>7.64</v>
      </c>
      <c r="C16">
        <v>4.95</v>
      </c>
      <c r="D16">
        <v>37.817999999999998</v>
      </c>
      <c r="E16">
        <v>16.684913069731159</v>
      </c>
      <c r="F16">
        <v>54.515925254445428</v>
      </c>
      <c r="G16">
        <f t="shared" si="0"/>
        <v>0.69370555160698077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п. 1 График</vt:lpstr>
      <vt:lpstr>п. 2</vt:lpstr>
      <vt:lpstr>п. 3-4</vt:lpstr>
      <vt:lpstr>п. 5</vt:lpstr>
      <vt:lpstr>п.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Kulagin</dc:creator>
  <cp:lastModifiedBy>Vyacheslav Kulagin</cp:lastModifiedBy>
  <dcterms:created xsi:type="dcterms:W3CDTF">2025-02-25T20:23:50Z</dcterms:created>
  <dcterms:modified xsi:type="dcterms:W3CDTF">2025-02-25T21:25:30Z</dcterms:modified>
</cp:coreProperties>
</file>