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ulag\Documents\ITMO\Физика\"/>
    </mc:Choice>
  </mc:AlternateContent>
  <xr:revisionPtr revIDLastSave="0" documentId="13_ncr:1_{2DF84660-46F6-4CAA-B1C2-58EB95F36FFD}" xr6:coauthVersionLast="47" xr6:coauthVersionMax="47" xr10:uidLastSave="{00000000-0000-0000-0000-000000000000}"/>
  <bookViews>
    <workbookView xWindow="11918" yWindow="0" windowWidth="12165" windowHeight="1436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" i="1" l="1"/>
  <c r="Z25" i="1"/>
  <c r="Z20" i="1"/>
  <c r="Z16" i="1"/>
  <c r="Z17" i="1"/>
  <c r="Z18" i="1"/>
  <c r="Z19" i="1"/>
  <c r="Z15" i="1"/>
  <c r="Y16" i="1"/>
  <c r="Y17" i="1"/>
  <c r="Y18" i="1"/>
  <c r="Y19" i="1"/>
  <c r="Y15" i="1"/>
  <c r="V24" i="1"/>
  <c r="V20" i="1"/>
  <c r="U17" i="1"/>
  <c r="R24" i="1"/>
  <c r="R19" i="1"/>
  <c r="R14" i="1"/>
  <c r="R9" i="1"/>
  <c r="R4" i="1"/>
  <c r="C2" i="1"/>
  <c r="U18" i="1"/>
  <c r="W20" i="1"/>
  <c r="X17" i="1"/>
  <c r="X18" i="1"/>
  <c r="Y5" i="1"/>
  <c r="Y6" i="1"/>
  <c r="Y7" i="1"/>
  <c r="Y8" i="1"/>
  <c r="Y4" i="1"/>
  <c r="S25" i="1"/>
  <c r="S24" i="1"/>
  <c r="S20" i="1"/>
  <c r="S19" i="1"/>
  <c r="S15" i="1"/>
  <c r="S14" i="1"/>
  <c r="S10" i="1"/>
  <c r="S9" i="1"/>
  <c r="S5" i="1"/>
  <c r="S4" i="1"/>
  <c r="B3" i="1"/>
  <c r="A3" i="1"/>
  <c r="E23" i="1"/>
  <c r="E19" i="1"/>
  <c r="E20" i="1"/>
  <c r="E21" i="1"/>
  <c r="E22" i="1"/>
  <c r="E18" i="1"/>
  <c r="D19" i="1"/>
  <c r="D20" i="1"/>
  <c r="D21" i="1"/>
  <c r="D22" i="1"/>
  <c r="D18" i="1"/>
  <c r="D23" i="1" s="1"/>
  <c r="F23" i="1" s="1"/>
  <c r="C19" i="1"/>
  <c r="C20" i="1"/>
  <c r="C21" i="1"/>
  <c r="C22" i="1"/>
  <c r="C18" i="1"/>
  <c r="L5" i="1"/>
  <c r="L6" i="1"/>
  <c r="L7" i="1"/>
  <c r="L8" i="1"/>
  <c r="L4" i="1"/>
  <c r="K5" i="1"/>
  <c r="K6" i="1"/>
  <c r="K7" i="1"/>
  <c r="K8" i="1"/>
  <c r="K4" i="1"/>
  <c r="H18" i="1"/>
  <c r="X19" i="1" l="1"/>
  <c r="U19" i="1"/>
  <c r="X16" i="1"/>
  <c r="U16" i="1"/>
  <c r="U15" i="1"/>
  <c r="X15" i="1"/>
  <c r="X20" i="1" s="1"/>
  <c r="U20" i="1" l="1"/>
  <c r="V23" i="1"/>
</calcChain>
</file>

<file path=xl/sharedStrings.xml><?xml version="1.0" encoding="utf-8"?>
<sst xmlns="http://schemas.openxmlformats.org/spreadsheetml/2006/main" count="37" uniqueCount="31">
  <si>
    <t>x</t>
  </si>
  <si>
    <t>x'</t>
  </si>
  <si>
    <t>h0</t>
  </si>
  <si>
    <t>h0'</t>
  </si>
  <si>
    <t>табл 3</t>
  </si>
  <si>
    <t>x1</t>
  </si>
  <si>
    <t>x2</t>
  </si>
  <si>
    <t>t1</t>
  </si>
  <si>
    <t>t2</t>
  </si>
  <si>
    <t>x2-x1</t>
  </si>
  <si>
    <t>delta t/2</t>
  </si>
  <si>
    <t>табл 4</t>
  </si>
  <si>
    <t>h</t>
  </si>
  <si>
    <t>h'</t>
  </si>
  <si>
    <t>Y</t>
  </si>
  <si>
    <t>Z</t>
  </si>
  <si>
    <t>Y*Z</t>
  </si>
  <si>
    <t>Z*Z</t>
  </si>
  <si>
    <t>табл 5</t>
  </si>
  <si>
    <t>sin</t>
  </si>
  <si>
    <t>a</t>
  </si>
  <si>
    <t>ВЕЗДЕ НУЖНА ПОГРЕШНОСТЬ</t>
  </si>
  <si>
    <t>B</t>
  </si>
  <si>
    <t>синусы и a</t>
  </si>
  <si>
    <t>sin*a</t>
  </si>
  <si>
    <t>sin^2</t>
  </si>
  <si>
    <t>A</t>
  </si>
  <si>
    <t>sigma g</t>
  </si>
  <si>
    <t>D</t>
  </si>
  <si>
    <t>d</t>
  </si>
  <si>
    <t>d^2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</si>
</sst>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topLeftCell="R1" zoomScale="85" zoomScaleNormal="85" workbookViewId="0">
      <selection activeCell="Z24" sqref="Z24"/>
    </sheetView>
  </sheetViews>
  <sheetFormatPr defaultRowHeight="14.25" x14ac:dyDescent="0.45"/>
  <cols>
    <col min="5" max="5" width="9.59765625" bestFit="1" customWidth="1"/>
  </cols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G1" t="s">
        <v>4</v>
      </c>
      <c r="N1" t="s">
        <v>11</v>
      </c>
      <c r="V1" t="s">
        <v>18</v>
      </c>
    </row>
    <row r="2" spans="1:26" x14ac:dyDescent="0.45">
      <c r="A2">
        <v>0.22</v>
      </c>
      <c r="B2">
        <v>1</v>
      </c>
      <c r="C2">
        <f>400-214</f>
        <v>186</v>
      </c>
      <c r="D2">
        <v>187</v>
      </c>
    </row>
    <row r="3" spans="1:26" x14ac:dyDescent="0.45">
      <c r="A3">
        <f>A2*1000</f>
        <v>220</v>
      </c>
      <c r="B3">
        <f>B2*1000</f>
        <v>1000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N3" t="s">
        <v>12</v>
      </c>
      <c r="O3" t="s">
        <v>13</v>
      </c>
      <c r="P3" t="s">
        <v>7</v>
      </c>
      <c r="Q3" t="s">
        <v>8</v>
      </c>
      <c r="V3" t="s">
        <v>19</v>
      </c>
      <c r="W3" t="s">
        <v>7</v>
      </c>
      <c r="X3" t="s">
        <v>8</v>
      </c>
      <c r="Y3" t="s">
        <v>20</v>
      </c>
    </row>
    <row r="4" spans="1:26" x14ac:dyDescent="0.45">
      <c r="G4">
        <v>0.15</v>
      </c>
      <c r="H4" s="1">
        <v>0.4</v>
      </c>
      <c r="I4">
        <v>1.1000000000000001</v>
      </c>
      <c r="J4">
        <v>2.2999999999999998</v>
      </c>
      <c r="K4">
        <f>H4-G4</f>
        <v>0.25</v>
      </c>
      <c r="L4" s="1">
        <f>(J4*J4-I4*I4)/2</f>
        <v>2.0399999999999996</v>
      </c>
      <c r="N4" s="2">
        <v>196</v>
      </c>
      <c r="O4" s="2">
        <v>187</v>
      </c>
      <c r="P4" s="1">
        <v>1.1000000000000001</v>
      </c>
      <c r="Q4" s="1">
        <v>4.2</v>
      </c>
      <c r="R4">
        <f>ABS((($C$2-N4)-($D$2-O4))/($B$3-$A$3))</f>
        <v>1.282051282051282E-2</v>
      </c>
      <c r="S4" s="1">
        <f>AVERAGE(P4:P8)</f>
        <v>1.1200000000000001</v>
      </c>
      <c r="V4">
        <v>-1.2800000000000001E-2</v>
      </c>
      <c r="W4">
        <v>1.1200000000000001</v>
      </c>
      <c r="X4">
        <v>4.26</v>
      </c>
      <c r="Y4">
        <f>(2*(H4-G4))/(X4*X4-W4*W4)</f>
        <v>2.9597707953496089E-2</v>
      </c>
    </row>
    <row r="5" spans="1:26" x14ac:dyDescent="0.45">
      <c r="G5">
        <v>0.15</v>
      </c>
      <c r="H5" s="1">
        <v>0.5</v>
      </c>
      <c r="I5">
        <v>1.1000000000000001</v>
      </c>
      <c r="J5">
        <v>2.6</v>
      </c>
      <c r="K5">
        <f t="shared" ref="K5:K8" si="0">H5-G5</f>
        <v>0.35</v>
      </c>
      <c r="L5" s="1">
        <f t="shared" ref="L5:L8" si="1">(J5*J5-I5*I5)/2</f>
        <v>2.7750000000000004</v>
      </c>
      <c r="N5" s="2"/>
      <c r="O5" s="2"/>
      <c r="P5" s="1">
        <v>1.1000000000000001</v>
      </c>
      <c r="Q5" s="1">
        <v>4.2</v>
      </c>
      <c r="S5" s="1">
        <f>AVERAGE(Q4:Q8)</f>
        <v>4.26</v>
      </c>
      <c r="V5">
        <v>-2.4299999999999999E-2</v>
      </c>
      <c r="W5">
        <v>0.84</v>
      </c>
      <c r="X5">
        <v>3.04</v>
      </c>
      <c r="Y5">
        <f t="shared" ref="Y5:Y8" si="2">(2*(H5-G5))/(X5*X5-W5*W5)</f>
        <v>8.200562324273665E-2</v>
      </c>
    </row>
    <row r="6" spans="1:26" x14ac:dyDescent="0.45">
      <c r="G6">
        <v>0.15</v>
      </c>
      <c r="H6" s="1">
        <v>0.7</v>
      </c>
      <c r="I6">
        <v>1.1000000000000001</v>
      </c>
      <c r="J6">
        <v>3.2</v>
      </c>
      <c r="K6">
        <f t="shared" si="0"/>
        <v>0.54999999999999993</v>
      </c>
      <c r="L6" s="1">
        <f t="shared" si="1"/>
        <v>4.5150000000000006</v>
      </c>
      <c r="N6" s="2"/>
      <c r="O6" s="2"/>
      <c r="P6" s="1">
        <v>1.1000000000000001</v>
      </c>
      <c r="Q6" s="1">
        <v>4.3</v>
      </c>
      <c r="V6">
        <v>-3.4599999999999999E-2</v>
      </c>
      <c r="W6">
        <v>0.68</v>
      </c>
      <c r="X6">
        <v>2.5</v>
      </c>
      <c r="Y6">
        <f t="shared" si="2"/>
        <v>0.19006151081622777</v>
      </c>
    </row>
    <row r="7" spans="1:26" x14ac:dyDescent="0.45">
      <c r="G7">
        <v>0.15</v>
      </c>
      <c r="H7" s="1">
        <v>0.9</v>
      </c>
      <c r="I7">
        <v>1.1000000000000001</v>
      </c>
      <c r="J7">
        <v>3.7</v>
      </c>
      <c r="K7">
        <f t="shared" si="0"/>
        <v>0.75</v>
      </c>
      <c r="L7" s="1">
        <f t="shared" si="1"/>
        <v>6.24</v>
      </c>
      <c r="N7" s="2"/>
      <c r="O7" s="2"/>
      <c r="P7" s="1">
        <v>1.1000000000000001</v>
      </c>
      <c r="Q7" s="1">
        <v>4.3</v>
      </c>
      <c r="V7">
        <v>-4.7399999999999998E-2</v>
      </c>
      <c r="W7">
        <v>0.64</v>
      </c>
      <c r="X7">
        <v>2.16</v>
      </c>
      <c r="Y7">
        <f t="shared" si="2"/>
        <v>0.35244360902255639</v>
      </c>
    </row>
    <row r="8" spans="1:26" x14ac:dyDescent="0.45">
      <c r="G8">
        <v>0.15</v>
      </c>
      <c r="H8" s="1">
        <v>1.1000000000000001</v>
      </c>
      <c r="I8">
        <v>1.1000000000000001</v>
      </c>
      <c r="J8">
        <v>4.2</v>
      </c>
      <c r="K8">
        <f t="shared" si="0"/>
        <v>0.95000000000000007</v>
      </c>
      <c r="L8" s="1">
        <f t="shared" si="1"/>
        <v>8.2149999999999999</v>
      </c>
      <c r="N8" s="2"/>
      <c r="O8" s="2"/>
      <c r="P8" s="1">
        <v>1.2</v>
      </c>
      <c r="Q8" s="1">
        <v>4.3</v>
      </c>
      <c r="V8">
        <v>-6.0199999999999997E-2</v>
      </c>
      <c r="W8">
        <v>0.5</v>
      </c>
      <c r="X8">
        <v>1.9</v>
      </c>
      <c r="Y8">
        <f t="shared" si="2"/>
        <v>0.56547619047619058</v>
      </c>
    </row>
    <row r="9" spans="1:26" x14ac:dyDescent="0.45">
      <c r="N9" s="2">
        <v>205</v>
      </c>
      <c r="O9" s="2">
        <v>187</v>
      </c>
      <c r="P9" s="1">
        <v>0.9</v>
      </c>
      <c r="Q9" s="1">
        <v>3.1</v>
      </c>
      <c r="R9">
        <f>ABS((($C$2-N9)-($D$2-O9))/($B$3-$A$3))</f>
        <v>2.4358974358974359E-2</v>
      </c>
      <c r="S9" s="1">
        <f>AVERAGE(P9:P13)</f>
        <v>0.84000000000000008</v>
      </c>
      <c r="V9" s="3" t="s">
        <v>21</v>
      </c>
      <c r="W9" s="3"/>
      <c r="X9" s="3"/>
      <c r="Y9" s="3"/>
    </row>
    <row r="10" spans="1:26" x14ac:dyDescent="0.45">
      <c r="N10" s="2"/>
      <c r="O10" s="2"/>
      <c r="P10" s="1">
        <v>0.8</v>
      </c>
      <c r="Q10" s="1">
        <v>3</v>
      </c>
      <c r="S10" s="1">
        <f>AVERAGE(Q9:Q13)</f>
        <v>3.04</v>
      </c>
    </row>
    <row r="11" spans="1:26" x14ac:dyDescent="0.45">
      <c r="N11" s="2"/>
      <c r="O11" s="2"/>
      <c r="P11" s="1">
        <v>0.9</v>
      </c>
      <c r="Q11" s="1">
        <v>3.1</v>
      </c>
    </row>
    <row r="12" spans="1:26" x14ac:dyDescent="0.45">
      <c r="N12" s="2"/>
      <c r="O12" s="2"/>
      <c r="P12" s="1">
        <v>0.8</v>
      </c>
      <c r="Q12" s="1">
        <v>3</v>
      </c>
    </row>
    <row r="13" spans="1:26" x14ac:dyDescent="0.45">
      <c r="N13" s="2"/>
      <c r="O13" s="2"/>
      <c r="P13" s="1">
        <v>0.8</v>
      </c>
      <c r="Q13" s="1">
        <v>3</v>
      </c>
      <c r="V13" t="s">
        <v>23</v>
      </c>
    </row>
    <row r="14" spans="1:26" x14ac:dyDescent="0.45">
      <c r="N14" s="2">
        <v>214</v>
      </c>
      <c r="O14" s="2">
        <v>188</v>
      </c>
      <c r="P14" s="1">
        <v>0.7</v>
      </c>
      <c r="Q14" s="1">
        <v>2.5</v>
      </c>
      <c r="R14">
        <f>ABS((($C$2-N14)-($D$2-O14))/($B$3-$A$3))</f>
        <v>3.4615384615384617E-2</v>
      </c>
      <c r="S14" s="1">
        <f>AVERAGE(P14:P18)</f>
        <v>0.67999999999999994</v>
      </c>
      <c r="U14" t="s">
        <v>25</v>
      </c>
      <c r="V14" t="s">
        <v>19</v>
      </c>
      <c r="W14" t="s">
        <v>20</v>
      </c>
      <c r="X14" t="s">
        <v>24</v>
      </c>
      <c r="Y14" t="s">
        <v>29</v>
      </c>
      <c r="Z14" t="s">
        <v>30</v>
      </c>
    </row>
    <row r="15" spans="1:26" x14ac:dyDescent="0.45">
      <c r="N15" s="2"/>
      <c r="O15" s="2"/>
      <c r="P15" s="1">
        <v>0.6</v>
      </c>
      <c r="Q15" s="1">
        <v>2.5</v>
      </c>
      <c r="S15" s="1">
        <f>AVERAGE(Q14:Q18)</f>
        <v>2.5</v>
      </c>
      <c r="U15">
        <f>V15*V15</f>
        <v>1.6436554898093358E-4</v>
      </c>
      <c r="V15">
        <v>1.282051282051282E-2</v>
      </c>
      <c r="W15">
        <v>2.9597707953496089E-2</v>
      </c>
      <c r="X15">
        <f>V15*W15</f>
        <v>3.7945779427559086E-4</v>
      </c>
      <c r="Y15">
        <f>W15-($V$24+$V$23*V15)</f>
        <v>5.0059371947909215E-2</v>
      </c>
      <c r="Z15">
        <f>Y15*Y15</f>
        <v>2.50594071981912E-3</v>
      </c>
    </row>
    <row r="16" spans="1:26" x14ac:dyDescent="0.45">
      <c r="N16" s="2"/>
      <c r="O16" s="2"/>
      <c r="P16" s="1">
        <v>0.7</v>
      </c>
      <c r="Q16" s="1">
        <v>2.5</v>
      </c>
      <c r="U16">
        <f t="shared" ref="U16:U19" si="3">V16*V16</f>
        <v>5.9335963182117026E-4</v>
      </c>
      <c r="V16">
        <v>2.4358974358974359E-2</v>
      </c>
      <c r="W16">
        <v>8.200562324273665E-2</v>
      </c>
      <c r="X16">
        <f t="shared" ref="X16:X19" si="4">V16*W16</f>
        <v>1.9975728738615339E-3</v>
      </c>
      <c r="Y16">
        <f t="shared" ref="Y16:Y19" si="5">W16-($V$24+$V$23*V16)</f>
        <v>-2.9722008911177558E-2</v>
      </c>
      <c r="Z16">
        <f t="shared" ref="Z16:Z19" si="6">Y16*Y16</f>
        <v>8.8339781371611821E-4</v>
      </c>
    </row>
    <row r="17" spans="1:26" x14ac:dyDescent="0.45">
      <c r="A17" t="s">
        <v>14</v>
      </c>
      <c r="B17" t="s">
        <v>15</v>
      </c>
      <c r="C17" t="s">
        <v>16</v>
      </c>
      <c r="D17" t="s">
        <v>17</v>
      </c>
      <c r="N17" s="2"/>
      <c r="O17" s="2"/>
      <c r="P17" s="1">
        <v>0.7</v>
      </c>
      <c r="Q17" s="1">
        <v>2.5</v>
      </c>
      <c r="U17">
        <f t="shared" si="3"/>
        <v>1.1982248520710061E-3</v>
      </c>
      <c r="V17">
        <v>3.4615384615384617E-2</v>
      </c>
      <c r="W17">
        <v>0.19006151081622777</v>
      </c>
      <c r="X17">
        <f t="shared" si="4"/>
        <v>6.5790522974848078E-3</v>
      </c>
      <c r="Y17">
        <f t="shared" si="5"/>
        <v>-3.9167717913977329E-2</v>
      </c>
      <c r="Z17">
        <f t="shared" si="6"/>
        <v>1.5341101265889006E-3</v>
      </c>
    </row>
    <row r="18" spans="1:26" x14ac:dyDescent="0.45">
      <c r="A18">
        <v>0.25</v>
      </c>
      <c r="B18">
        <v>2.0399999999999996</v>
      </c>
      <c r="C18">
        <f>A18*B18</f>
        <v>0.5099999999999999</v>
      </c>
      <c r="D18">
        <f>B18*B18</f>
        <v>4.1615999999999982</v>
      </c>
      <c r="E18">
        <f>(A18-$F$18*B18)^2</f>
        <v>2.7040000000000683E-5</v>
      </c>
      <c r="F18">
        <v>0.12</v>
      </c>
      <c r="H18">
        <f>400-204</f>
        <v>196</v>
      </c>
      <c r="N18" s="2"/>
      <c r="O18" s="2"/>
      <c r="P18" s="1">
        <v>0.7</v>
      </c>
      <c r="Q18" s="1">
        <v>2.5</v>
      </c>
      <c r="U18">
        <f t="shared" si="3"/>
        <v>2.2501643655489807E-3</v>
      </c>
      <c r="V18">
        <v>4.7435897435897434E-2</v>
      </c>
      <c r="W18">
        <v>0.35244360902255639</v>
      </c>
      <c r="X18">
        <f t="shared" si="4"/>
        <v>1.671847888953152E-2</v>
      </c>
      <c r="Y18">
        <f t="shared" si="5"/>
        <v>-2.3662615428012346E-2</v>
      </c>
      <c r="Z18">
        <f t="shared" si="6"/>
        <v>5.5991936889400787E-4</v>
      </c>
    </row>
    <row r="19" spans="1:26" x14ac:dyDescent="0.45">
      <c r="A19">
        <v>0.35</v>
      </c>
      <c r="B19">
        <v>2.7750000000000004</v>
      </c>
      <c r="C19">
        <f t="shared" ref="C19:C22" si="7">A19*B19</f>
        <v>0.97125000000000006</v>
      </c>
      <c r="D19">
        <f t="shared" ref="D19:D22" si="8">B19*B19</f>
        <v>7.7006250000000023</v>
      </c>
      <c r="E19">
        <f t="shared" ref="E19:E22" si="9">(A19-$F$18*B19)^2</f>
        <v>2.8899999999999862E-4</v>
      </c>
      <c r="N19" s="2">
        <v>224</v>
      </c>
      <c r="O19" s="2">
        <v>188</v>
      </c>
      <c r="P19" s="1">
        <v>0.6</v>
      </c>
      <c r="Q19" s="1">
        <v>2.1</v>
      </c>
      <c r="R19">
        <f>ABS((($C$2-N19)-($D$2-O19))/($B$3-$A$3))</f>
        <v>4.7435897435897434E-2</v>
      </c>
      <c r="S19" s="1">
        <f>AVERAGE(P19:P23)</f>
        <v>0.64</v>
      </c>
      <c r="U19">
        <f t="shared" si="3"/>
        <v>3.6308349769888231E-3</v>
      </c>
      <c r="V19">
        <v>6.0256410256410257E-2</v>
      </c>
      <c r="W19">
        <v>0.56547619047619058</v>
      </c>
      <c r="X19">
        <f t="shared" si="4"/>
        <v>3.4073565323565327E-2</v>
      </c>
      <c r="Y19">
        <f t="shared" si="5"/>
        <v>4.2492970305258226E-2</v>
      </c>
      <c r="Z19">
        <f t="shared" si="6"/>
        <v>1.8056525253635574E-3</v>
      </c>
    </row>
    <row r="20" spans="1:26" x14ac:dyDescent="0.45">
      <c r="A20">
        <v>0.54999999999999993</v>
      </c>
      <c r="B20">
        <v>4.5150000000000006</v>
      </c>
      <c r="C20">
        <f t="shared" si="7"/>
        <v>2.48325</v>
      </c>
      <c r="D20">
        <f t="shared" si="8"/>
        <v>20.385225000000005</v>
      </c>
      <c r="E20">
        <f t="shared" si="9"/>
        <v>6.723999999999794E-5</v>
      </c>
      <c r="N20" s="2"/>
      <c r="O20" s="2"/>
      <c r="P20" s="1">
        <v>0.6</v>
      </c>
      <c r="Q20" s="1">
        <v>2.2000000000000002</v>
      </c>
      <c r="S20" s="1">
        <f>AVERAGE(Q19:Q23)</f>
        <v>2.16</v>
      </c>
      <c r="U20">
        <f>SUM(U15:U19)</f>
        <v>7.8369493754109135E-3</v>
      </c>
      <c r="V20">
        <f>SUM(V15:V19)</f>
        <v>0.17948717948717949</v>
      </c>
      <c r="W20">
        <f>SUM(W15:W19)</f>
        <v>1.2195846415112075</v>
      </c>
      <c r="X20">
        <f>SUM(X15:X19)</f>
        <v>5.9748127178718781E-2</v>
      </c>
      <c r="Z20">
        <f>SUM(Z15:Z19)</f>
        <v>7.289020554381704E-3</v>
      </c>
    </row>
    <row r="21" spans="1:26" x14ac:dyDescent="0.45">
      <c r="A21">
        <v>0.75</v>
      </c>
      <c r="B21">
        <v>6.24</v>
      </c>
      <c r="C21">
        <f t="shared" si="7"/>
        <v>4.68</v>
      </c>
      <c r="D21">
        <f t="shared" si="8"/>
        <v>38.937600000000003</v>
      </c>
      <c r="E21">
        <f t="shared" si="9"/>
        <v>1.4399999999999494E-6</v>
      </c>
      <c r="N21" s="2"/>
      <c r="O21" s="2"/>
      <c r="P21" s="1">
        <v>0.6</v>
      </c>
      <c r="Q21" s="1">
        <v>2.1</v>
      </c>
    </row>
    <row r="22" spans="1:26" x14ac:dyDescent="0.45">
      <c r="A22">
        <v>0.95000000000000007</v>
      </c>
      <c r="B22">
        <v>8.2149999999999999</v>
      </c>
      <c r="C22">
        <f t="shared" si="7"/>
        <v>7.8042500000000006</v>
      </c>
      <c r="D22">
        <f t="shared" si="8"/>
        <v>67.486225000000005</v>
      </c>
      <c r="E22">
        <f t="shared" si="9"/>
        <v>1.281639999999988E-3</v>
      </c>
      <c r="N22" s="2"/>
      <c r="O22" s="2"/>
      <c r="P22" s="1">
        <v>0.7</v>
      </c>
      <c r="Q22" s="1">
        <v>2.2000000000000002</v>
      </c>
    </row>
    <row r="23" spans="1:26" x14ac:dyDescent="0.45">
      <c r="D23">
        <f>SUM(D18:D22)*4</f>
        <v>554.68510000000015</v>
      </c>
      <c r="E23">
        <f>SUM(E18:E22)</f>
        <v>1.6663599999999852E-3</v>
      </c>
      <c r="F23">
        <f>SQRT(E23/D23)</f>
        <v>1.7332498291043358E-3</v>
      </c>
      <c r="N23" s="2"/>
      <c r="O23" s="2"/>
      <c r="P23" s="1">
        <v>0.7</v>
      </c>
      <c r="Q23" s="1">
        <v>2.2000000000000002</v>
      </c>
      <c r="U23" t="s">
        <v>22</v>
      </c>
      <c r="V23">
        <f>((X20-(1/5)*W20*V20)/(U20-(1/5)*(V20*V20)))</f>
        <v>11.456405666188365</v>
      </c>
      <c r="Y23" t="s">
        <v>27</v>
      </c>
      <c r="Z23">
        <f>SQRT(Z20/(Z25*(5-2)))</f>
        <v>1.3202939604553494</v>
      </c>
    </row>
    <row r="24" spans="1:26" x14ac:dyDescent="0.45">
      <c r="N24" s="2">
        <v>234</v>
      </c>
      <c r="O24" s="2">
        <v>188</v>
      </c>
      <c r="P24" s="1">
        <v>0.5</v>
      </c>
      <c r="Q24" s="1">
        <v>1.9</v>
      </c>
      <c r="R24">
        <f>ABS((($C$2-N24)-($D$2-O24))/($B$3-$A$3))</f>
        <v>6.0256410256410257E-2</v>
      </c>
      <c r="S24" s="1">
        <f>AVERAGE(P24:P28)</f>
        <v>0.5</v>
      </c>
      <c r="U24" t="s">
        <v>26</v>
      </c>
      <c r="V24">
        <f>(1/5)*(W20-V23*V20)</f>
        <v>-0.16733865971477677</v>
      </c>
    </row>
    <row r="25" spans="1:26" x14ac:dyDescent="0.45">
      <c r="N25" s="2"/>
      <c r="O25" s="2"/>
      <c r="P25" s="1">
        <v>0.5</v>
      </c>
      <c r="Q25" s="1">
        <v>1.9</v>
      </c>
      <c r="S25" s="1">
        <f>AVERAGE(Q24:Q28)</f>
        <v>1.9</v>
      </c>
      <c r="Y25" t="s">
        <v>28</v>
      </c>
      <c r="Z25">
        <f>U20-(1/5)*V20*V20</f>
        <v>1.3938198553583156E-3</v>
      </c>
    </row>
    <row r="26" spans="1:26" x14ac:dyDescent="0.45">
      <c r="N26" s="2"/>
      <c r="O26" s="2"/>
      <c r="P26" s="1">
        <v>0.5</v>
      </c>
      <c r="Q26" s="1">
        <v>1.9</v>
      </c>
    </row>
    <row r="27" spans="1:26" x14ac:dyDescent="0.45">
      <c r="N27" s="2"/>
      <c r="O27" s="2"/>
      <c r="P27" s="1">
        <v>0.5</v>
      </c>
      <c r="Q27" s="1">
        <v>1.9</v>
      </c>
    </row>
    <row r="28" spans="1:26" x14ac:dyDescent="0.45">
      <c r="N28" s="2"/>
      <c r="O28" s="2"/>
      <c r="P28" s="1">
        <v>0.5</v>
      </c>
      <c r="Q28" s="1">
        <v>1.9</v>
      </c>
    </row>
  </sheetData>
  <mergeCells count="11">
    <mergeCell ref="V9:Y9"/>
    <mergeCell ref="N19:N23"/>
    <mergeCell ref="N24:N28"/>
    <mergeCell ref="O24:O28"/>
    <mergeCell ref="O19:O23"/>
    <mergeCell ref="N4:N8"/>
    <mergeCell ref="O4:O8"/>
    <mergeCell ref="N9:N13"/>
    <mergeCell ref="O9:O13"/>
    <mergeCell ref="N14:N18"/>
    <mergeCell ref="O14:O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 Kulagin</dc:creator>
  <cp:lastModifiedBy>Vyacheslav Kulagin</cp:lastModifiedBy>
  <dcterms:created xsi:type="dcterms:W3CDTF">2015-06-05T18:19:34Z</dcterms:created>
  <dcterms:modified xsi:type="dcterms:W3CDTF">2024-10-09T21:35:16Z</dcterms:modified>
</cp:coreProperties>
</file>