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lag\Documents\ITMO\Физика\"/>
    </mc:Choice>
  </mc:AlternateContent>
  <xr:revisionPtr revIDLastSave="0" documentId="13_ncr:1_{15A54AE2-696F-41A9-9DBB-6020B173EA40}" xr6:coauthVersionLast="47" xr6:coauthVersionMax="47" xr10:uidLastSave="{00000000-0000-0000-0000-000000000000}"/>
  <bookViews>
    <workbookView xWindow="-98" yWindow="-98" windowWidth="24196" windowHeight="14476" xr2:uid="{74D3B6A9-1F16-447F-8B62-16F3D1BE1033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B52" i="1"/>
  <c r="C11" i="1" s="1"/>
  <c r="I70" i="1"/>
  <c r="I62" i="1"/>
  <c r="I64" i="1"/>
  <c r="I66" i="1"/>
  <c r="I68" i="1"/>
  <c r="I60" i="1"/>
  <c r="I58" i="1"/>
  <c r="P70" i="1"/>
  <c r="P68" i="1"/>
  <c r="P66" i="1"/>
  <c r="P64" i="1"/>
  <c r="P62" i="1"/>
  <c r="P60" i="1"/>
  <c r="P58" i="1"/>
  <c r="G64" i="1"/>
  <c r="H64" i="1" s="1"/>
  <c r="G66" i="1"/>
  <c r="H66" i="1" s="1"/>
  <c r="G68" i="1"/>
  <c r="H68" i="1" s="1"/>
  <c r="G70" i="1"/>
  <c r="H70" i="1" s="1"/>
  <c r="G60" i="1"/>
  <c r="H60" i="1" s="1"/>
  <c r="G62" i="1"/>
  <c r="H62" i="1" s="1"/>
  <c r="G58" i="1"/>
  <c r="H58" i="1" s="1"/>
  <c r="B60" i="1"/>
  <c r="B61" i="1" s="1"/>
  <c r="B62" i="1" s="1"/>
  <c r="B63" i="1" s="1"/>
  <c r="B64" i="1" s="1"/>
  <c r="B65" i="1" s="1"/>
  <c r="B56" i="1"/>
  <c r="B55" i="1"/>
  <c r="C17" i="1" l="1"/>
  <c r="D17" i="1" s="1"/>
  <c r="C48" i="1"/>
  <c r="D48" i="1" s="1"/>
  <c r="C31" i="1"/>
  <c r="D31" i="1" s="1"/>
  <c r="C46" i="1"/>
  <c r="D46" i="1" s="1"/>
  <c r="C30" i="1"/>
  <c r="D30" i="1" s="1"/>
  <c r="C14" i="1"/>
  <c r="D14" i="1" s="1"/>
  <c r="C32" i="1"/>
  <c r="D32" i="1" s="1"/>
  <c r="C16" i="1"/>
  <c r="D16" i="1" s="1"/>
  <c r="C47" i="1"/>
  <c r="D47" i="1" s="1"/>
  <c r="C45" i="1"/>
  <c r="D45" i="1" s="1"/>
  <c r="C29" i="1"/>
  <c r="D29" i="1" s="1"/>
  <c r="C13" i="1"/>
  <c r="D13" i="1" s="1"/>
  <c r="C44" i="1"/>
  <c r="D44" i="1" s="1"/>
  <c r="C28" i="1"/>
  <c r="D28" i="1" s="1"/>
  <c r="C12" i="1"/>
  <c r="D12" i="1" s="1"/>
  <c r="C43" i="1"/>
  <c r="D43" i="1" s="1"/>
  <c r="C27" i="1"/>
  <c r="D27" i="1" s="1"/>
  <c r="D11" i="1"/>
  <c r="C42" i="1"/>
  <c r="D42" i="1" s="1"/>
  <c r="C26" i="1"/>
  <c r="D26" i="1" s="1"/>
  <c r="C10" i="1"/>
  <c r="D10" i="1" s="1"/>
  <c r="C41" i="1"/>
  <c r="D41" i="1" s="1"/>
  <c r="C25" i="1"/>
  <c r="D25" i="1" s="1"/>
  <c r="C9" i="1"/>
  <c r="D9" i="1" s="1"/>
  <c r="C15" i="1"/>
  <c r="D15" i="1" s="1"/>
  <c r="C40" i="1"/>
  <c r="D40" i="1" s="1"/>
  <c r="C24" i="1"/>
  <c r="D24" i="1" s="1"/>
  <c r="C8" i="1"/>
  <c r="D8" i="1" s="1"/>
  <c r="C39" i="1"/>
  <c r="D39" i="1" s="1"/>
  <c r="C23" i="1"/>
  <c r="D23" i="1" s="1"/>
  <c r="C7" i="1"/>
  <c r="D7" i="1" s="1"/>
  <c r="C38" i="1"/>
  <c r="D38" i="1" s="1"/>
  <c r="C37" i="1"/>
  <c r="D37" i="1" s="1"/>
  <c r="C2" i="1"/>
  <c r="C19" i="1"/>
  <c r="D19" i="1" s="1"/>
  <c r="C3" i="1"/>
  <c r="D3" i="1" s="1"/>
  <c r="C22" i="1"/>
  <c r="D22" i="1" s="1"/>
  <c r="C6" i="1"/>
  <c r="D6" i="1" s="1"/>
  <c r="C21" i="1"/>
  <c r="D21" i="1" s="1"/>
  <c r="C20" i="1"/>
  <c r="D20" i="1" s="1"/>
  <c r="C4" i="1"/>
  <c r="D4" i="1" s="1"/>
  <c r="C51" i="1"/>
  <c r="D51" i="1" s="1"/>
  <c r="C18" i="1"/>
  <c r="D18" i="1" s="1"/>
  <c r="C5" i="1"/>
  <c r="D5" i="1" s="1"/>
  <c r="C36" i="1"/>
  <c r="D36" i="1" s="1"/>
  <c r="C35" i="1"/>
  <c r="D35" i="1" s="1"/>
  <c r="C50" i="1"/>
  <c r="D50" i="1" s="1"/>
  <c r="C34" i="1"/>
  <c r="D34" i="1" s="1"/>
  <c r="C49" i="1"/>
  <c r="D49" i="1" s="1"/>
  <c r="C33" i="1"/>
  <c r="D33" i="1" s="1"/>
  <c r="D2" i="1" l="1"/>
  <c r="D52" i="1" s="1"/>
  <c r="C52" i="1"/>
  <c r="D53" i="1" l="1"/>
  <c r="J7" i="1"/>
  <c r="J9" i="1"/>
  <c r="J8" i="1"/>
  <c r="I7" i="1"/>
  <c r="I8" i="1"/>
  <c r="K8" i="1" s="1"/>
  <c r="L8" i="1" s="1"/>
  <c r="I9" i="1"/>
  <c r="K9" i="1" s="1"/>
  <c r="L9" i="1" s="1"/>
  <c r="K7" i="1" l="1"/>
  <c r="L7" i="1" s="1"/>
  <c r="J62" i="1"/>
  <c r="J64" i="1"/>
  <c r="J66" i="1"/>
  <c r="J70" i="1"/>
  <c r="J58" i="1"/>
  <c r="J60" i="1"/>
  <c r="J68" i="1"/>
</calcChain>
</file>

<file path=xl/sharedStrings.xml><?xml version="1.0" encoding="utf-8"?>
<sst xmlns="http://schemas.openxmlformats.org/spreadsheetml/2006/main" count="19" uniqueCount="19">
  <si>
    <t>№</t>
  </si>
  <si>
    <t>макс</t>
  </si>
  <si>
    <t>мин</t>
  </si>
  <si>
    <t>На части</t>
  </si>
  <si>
    <t>Delta +0.11</t>
  </si>
  <si>
    <t>Границы</t>
  </si>
  <si>
    <t>σ</t>
  </si>
  <si>
    <t>ρ</t>
  </si>
  <si>
    <t>1 сигма</t>
  </si>
  <si>
    <t>2 сигмы</t>
  </si>
  <si>
    <t>3 сигмы</t>
  </si>
  <si>
    <t>от</t>
  </si>
  <si>
    <t>до</t>
  </si>
  <si>
    <t>дельта n</t>
  </si>
  <si>
    <t>дельта n / n</t>
  </si>
  <si>
    <t>P</t>
  </si>
  <si>
    <t>σ ДРУГАЯ</t>
  </si>
  <si>
    <t>Интвервал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</si>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</sst>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sz val="14"/>
      <color theme="1"/>
      <name val="Aptos"/>
      <family val="2"/>
    </font>
    <font>
      <i/>
      <sz val="14"/>
      <color theme="1"/>
      <name val="Aptos"/>
      <family val="2"/>
    </font>
    <font>
      <vertAlign val="superscript"/>
      <sz val="14"/>
      <color theme="1"/>
      <name val="Aptos"/>
      <family val="2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vertical="top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0" fillId="0" borderId="5" xfId="0" applyNumberFormat="1" applyBorder="1"/>
    <xf numFmtId="2" fontId="0" fillId="0" borderId="8" xfId="0" applyNumberFormat="1" applyBorder="1"/>
    <xf numFmtId="0" fontId="0" fillId="0" borderId="6" xfId="0" applyBorder="1"/>
    <xf numFmtId="0" fontId="0" fillId="0" borderId="9" xfId="0" applyBorder="1"/>
    <xf numFmtId="0" fontId="4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3" fillId="0" borderId="2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" fontId="0" fillId="0" borderId="11" xfId="0" applyNumberFormat="1" applyBorder="1"/>
    <xf numFmtId="2" fontId="0" fillId="0" borderId="13" xfId="0" applyNumberFormat="1" applyBorder="1"/>
    <xf numFmtId="2" fontId="0" fillId="0" borderId="16" xfId="0" applyNumberFormat="1" applyBorder="1"/>
    <xf numFmtId="2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C3295-10BE-425F-9AD7-A8C7D30CBCCB}">
  <dimension ref="A1:P71"/>
  <sheetViews>
    <sheetView tabSelected="1" topLeftCell="A9" zoomScale="54" zoomScaleNormal="54" workbookViewId="0">
      <selection activeCell="B52" sqref="B52"/>
    </sheetView>
  </sheetViews>
  <sheetFormatPr defaultRowHeight="14.25" x14ac:dyDescent="0.45"/>
  <cols>
    <col min="1" max="1" width="9.73046875" customWidth="1"/>
    <col min="2" max="2" width="48.1328125" style="6" customWidth="1"/>
    <col min="3" max="3" width="55.9296875" customWidth="1"/>
    <col min="4" max="4" width="26.06640625" style="13" customWidth="1"/>
    <col min="12" max="12" width="9.9296875" customWidth="1"/>
  </cols>
  <sheetData>
    <row r="1" spans="1:13" ht="20.65" thickBot="1" x14ac:dyDescent="0.5">
      <c r="A1" s="1" t="s">
        <v>0</v>
      </c>
      <c r="B1" s="4"/>
      <c r="C1" s="2"/>
      <c r="D1" s="14"/>
    </row>
    <row r="2" spans="1:13" ht="18.399999999999999" thickBot="1" x14ac:dyDescent="0.5">
      <c r="A2" s="3">
        <v>1</v>
      </c>
      <c r="B2" s="5">
        <v>4.59</v>
      </c>
      <c r="C2" s="15">
        <f>B2-$B$52</f>
        <v>-0.40819999999999901</v>
      </c>
      <c r="D2" s="15">
        <f>C2*C2</f>
        <v>0.16662723999999918</v>
      </c>
    </row>
    <row r="3" spans="1:13" ht="18.399999999999999" thickBot="1" x14ac:dyDescent="0.5">
      <c r="A3" s="3">
        <v>2</v>
      </c>
      <c r="B3" s="5">
        <v>4.88</v>
      </c>
      <c r="C3" s="15">
        <f t="shared" ref="C3:C51" si="0">B3-$B$52</f>
        <v>-0.11819999999999897</v>
      </c>
      <c r="D3" s="15">
        <f t="shared" ref="D3:D51" si="1">C3*C3</f>
        <v>1.3971239999999756E-2</v>
      </c>
    </row>
    <row r="4" spans="1:13" ht="18.399999999999999" thickBot="1" x14ac:dyDescent="0.5">
      <c r="A4" s="3">
        <v>3</v>
      </c>
      <c r="B4" s="5">
        <v>5.18</v>
      </c>
      <c r="C4" s="15">
        <f t="shared" si="0"/>
        <v>0.18180000000000085</v>
      </c>
      <c r="D4" s="15">
        <f t="shared" si="1"/>
        <v>3.3051240000000308E-2</v>
      </c>
    </row>
    <row r="5" spans="1:13" ht="18.399999999999999" thickBot="1" x14ac:dyDescent="0.5">
      <c r="A5" s="3">
        <v>4</v>
      </c>
      <c r="B5" s="5">
        <v>4.92</v>
      </c>
      <c r="C5" s="15">
        <f t="shared" si="0"/>
        <v>-7.8199999999998937E-2</v>
      </c>
      <c r="D5" s="15">
        <f t="shared" si="1"/>
        <v>6.1152399999998336E-3</v>
      </c>
      <c r="I5" s="26" t="s">
        <v>17</v>
      </c>
      <c r="J5" s="26"/>
    </row>
    <row r="6" spans="1:13" ht="18.399999999999999" thickBot="1" x14ac:dyDescent="0.5">
      <c r="A6" s="3">
        <v>5</v>
      </c>
      <c r="B6" s="5">
        <v>4.87</v>
      </c>
      <c r="C6" s="15">
        <f t="shared" si="0"/>
        <v>-0.12819999999999876</v>
      </c>
      <c r="D6" s="15">
        <f t="shared" si="1"/>
        <v>1.6435239999999681E-2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</row>
    <row r="7" spans="1:13" ht="18.399999999999999" thickBot="1" x14ac:dyDescent="0.5">
      <c r="A7" s="3">
        <v>6</v>
      </c>
      <c r="B7" s="5">
        <v>5.01</v>
      </c>
      <c r="C7" s="15">
        <f t="shared" si="0"/>
        <v>1.1800000000000921E-2</v>
      </c>
      <c r="D7" s="15">
        <f t="shared" si="1"/>
        <v>1.3924000000002174E-4</v>
      </c>
      <c r="H7" t="s">
        <v>8</v>
      </c>
      <c r="I7" s="13">
        <f>$B$52-$D$52</f>
        <v>4.841191096053862</v>
      </c>
      <c r="J7" s="13">
        <f>$B$52+$D$52</f>
        <v>5.1552089039461357</v>
      </c>
      <c r="K7" s="9">
        <f>COUNTIFS($B$2:$B$51,"&gt;="&amp;I7,$B$2:$B$51,"&lt;="&amp;J7)</f>
        <v>34</v>
      </c>
      <c r="L7">
        <f>K7/50</f>
        <v>0.68</v>
      </c>
      <c r="M7">
        <v>0.68300000000000005</v>
      </c>
    </row>
    <row r="8" spans="1:13" ht="18.399999999999999" thickBot="1" x14ac:dyDescent="0.5">
      <c r="A8" s="3">
        <v>7</v>
      </c>
      <c r="B8" s="5">
        <v>5.25</v>
      </c>
      <c r="C8" s="15">
        <f t="shared" si="0"/>
        <v>0.25180000000000113</v>
      </c>
      <c r="D8" s="15">
        <f>C8*C8</f>
        <v>6.3403240000000569E-2</v>
      </c>
      <c r="H8" t="s">
        <v>9</v>
      </c>
      <c r="I8" s="13">
        <f>$B$52-$D$52*2</f>
        <v>4.6841821921077242</v>
      </c>
      <c r="J8" s="13">
        <f>$B$52+$D$52*2</f>
        <v>5.3122178078922735</v>
      </c>
      <c r="K8" s="9">
        <f>COUNTIFS($B$2:$B$51,"&gt;="&amp;I8,$B$2:$B$51,"&lt;="&amp;J8)</f>
        <v>48</v>
      </c>
      <c r="L8">
        <f t="shared" ref="L8:L9" si="2">K8/50</f>
        <v>0.96</v>
      </c>
      <c r="M8">
        <v>0.95399999999999996</v>
      </c>
    </row>
    <row r="9" spans="1:13" ht="18.399999999999999" thickBot="1" x14ac:dyDescent="0.5">
      <c r="A9" s="3">
        <v>8</v>
      </c>
      <c r="B9" s="5">
        <v>4.8099999999999996</v>
      </c>
      <c r="C9" s="15">
        <f t="shared" si="0"/>
        <v>-0.18819999999999926</v>
      </c>
      <c r="D9" s="15">
        <f t="shared" si="1"/>
        <v>3.541923999999972E-2</v>
      </c>
      <c r="H9" t="s">
        <v>10</v>
      </c>
      <c r="I9" s="13">
        <f>$B$52-$D$52*3</f>
        <v>4.5271732881615874</v>
      </c>
      <c r="J9" s="13">
        <f>$B$52+$D$52*3</f>
        <v>5.4692267118384104</v>
      </c>
      <c r="K9" s="9">
        <f>COUNTIFS($B$2:$B$51,"&gt;="&amp;I9,$B$2:$B$51,"&lt;="&amp;J9)</f>
        <v>50</v>
      </c>
      <c r="L9">
        <f t="shared" si="2"/>
        <v>1</v>
      </c>
      <c r="M9">
        <v>0.997</v>
      </c>
    </row>
    <row r="10" spans="1:13" ht="18.399999999999999" thickBot="1" x14ac:dyDescent="0.5">
      <c r="A10" s="3">
        <v>9</v>
      </c>
      <c r="B10" s="5">
        <v>4.9000000000000004</v>
      </c>
      <c r="C10" s="15">
        <f t="shared" si="0"/>
        <v>-9.8199999999998511E-2</v>
      </c>
      <c r="D10" s="15">
        <f t="shared" si="1"/>
        <v>9.6432399999997077E-3</v>
      </c>
    </row>
    <row r="11" spans="1:13" ht="18.399999999999999" thickBot="1" x14ac:dyDescent="0.5">
      <c r="A11" s="3">
        <v>10</v>
      </c>
      <c r="B11" s="5">
        <v>5.07</v>
      </c>
      <c r="C11" s="15">
        <f t="shared" si="0"/>
        <v>7.1800000000001418E-2</v>
      </c>
      <c r="D11" s="15">
        <f t="shared" si="1"/>
        <v>5.155240000000204E-3</v>
      </c>
    </row>
    <row r="12" spans="1:13" ht="18.399999999999999" thickBot="1" x14ac:dyDescent="0.5">
      <c r="A12" s="3">
        <v>11</v>
      </c>
      <c r="B12" s="5">
        <v>5.05</v>
      </c>
      <c r="C12" s="15">
        <f t="shared" si="0"/>
        <v>5.1800000000000956E-2</v>
      </c>
      <c r="D12" s="15">
        <f t="shared" si="1"/>
        <v>2.6832400000000992E-3</v>
      </c>
    </row>
    <row r="13" spans="1:13" ht="18.399999999999999" thickBot="1" x14ac:dyDescent="0.5">
      <c r="A13" s="3">
        <v>12</v>
      </c>
      <c r="B13" s="5">
        <v>4.96</v>
      </c>
      <c r="C13" s="15">
        <f t="shared" si="0"/>
        <v>-3.8199999999998902E-2</v>
      </c>
      <c r="D13" s="15">
        <f t="shared" si="1"/>
        <v>1.459239999999916E-3</v>
      </c>
    </row>
    <row r="14" spans="1:13" ht="18.399999999999999" thickBot="1" x14ac:dyDescent="0.5">
      <c r="A14" s="3">
        <v>13</v>
      </c>
      <c r="B14" s="5">
        <v>5.03</v>
      </c>
      <c r="C14" s="15">
        <f t="shared" si="0"/>
        <v>3.1800000000001383E-2</v>
      </c>
      <c r="D14" s="15">
        <f t="shared" si="1"/>
        <v>1.0112400000000879E-3</v>
      </c>
    </row>
    <row r="15" spans="1:13" ht="18.399999999999999" thickBot="1" x14ac:dyDescent="0.5">
      <c r="A15" s="3">
        <v>14</v>
      </c>
      <c r="B15" s="5">
        <v>4.8099999999999996</v>
      </c>
      <c r="C15" s="15">
        <f t="shared" si="0"/>
        <v>-0.18819999999999926</v>
      </c>
      <c r="D15" s="15">
        <f t="shared" si="1"/>
        <v>3.541923999999972E-2</v>
      </c>
    </row>
    <row r="16" spans="1:13" ht="18.399999999999999" thickBot="1" x14ac:dyDescent="0.5">
      <c r="A16" s="3">
        <v>15</v>
      </c>
      <c r="B16" s="5">
        <v>5.35</v>
      </c>
      <c r="C16" s="15">
        <f t="shared" si="0"/>
        <v>0.35180000000000078</v>
      </c>
      <c r="D16" s="15">
        <f t="shared" si="1"/>
        <v>0.12376324000000055</v>
      </c>
    </row>
    <row r="17" spans="1:4" ht="18.399999999999999" thickBot="1" x14ac:dyDescent="0.5">
      <c r="A17" s="3">
        <v>16</v>
      </c>
      <c r="B17" s="5">
        <v>4.82</v>
      </c>
      <c r="C17" s="15">
        <f t="shared" si="0"/>
        <v>-0.17819999999999858</v>
      </c>
      <c r="D17" s="15">
        <f t="shared" si="1"/>
        <v>3.1755239999999497E-2</v>
      </c>
    </row>
    <row r="18" spans="1:4" ht="18.399999999999999" thickBot="1" x14ac:dyDescent="0.5">
      <c r="A18" s="3">
        <v>17</v>
      </c>
      <c r="B18" s="5">
        <v>5.17</v>
      </c>
      <c r="C18" s="15">
        <f t="shared" si="0"/>
        <v>0.17180000000000106</v>
      </c>
      <c r="D18" s="15">
        <f t="shared" si="1"/>
        <v>2.9515240000000366E-2</v>
      </c>
    </row>
    <row r="19" spans="1:4" ht="18.399999999999999" thickBot="1" x14ac:dyDescent="0.5">
      <c r="A19" s="3">
        <v>18</v>
      </c>
      <c r="B19" s="5">
        <v>4.88</v>
      </c>
      <c r="C19" s="15">
        <f t="shared" si="0"/>
        <v>-0.11819999999999897</v>
      </c>
      <c r="D19" s="15">
        <f t="shared" si="1"/>
        <v>1.3971239999999756E-2</v>
      </c>
    </row>
    <row r="20" spans="1:4" ht="18.399999999999999" thickBot="1" x14ac:dyDescent="0.5">
      <c r="A20" s="3">
        <v>19</v>
      </c>
      <c r="B20" s="5">
        <v>4.87</v>
      </c>
      <c r="C20" s="15">
        <f t="shared" si="0"/>
        <v>-0.12819999999999876</v>
      </c>
      <c r="D20" s="15">
        <f t="shared" si="1"/>
        <v>1.6435239999999681E-2</v>
      </c>
    </row>
    <row r="21" spans="1:4" ht="18.399999999999999" thickBot="1" x14ac:dyDescent="0.5">
      <c r="A21" s="3">
        <v>20</v>
      </c>
      <c r="B21" s="5">
        <v>5.0999999999999996</v>
      </c>
      <c r="C21" s="15">
        <f t="shared" si="0"/>
        <v>0.10180000000000078</v>
      </c>
      <c r="D21" s="15">
        <f t="shared" si="1"/>
        <v>1.0363240000000159E-2</v>
      </c>
    </row>
    <row r="22" spans="1:4" ht="18.399999999999999" thickBot="1" x14ac:dyDescent="0.5">
      <c r="A22" s="3">
        <v>21</v>
      </c>
      <c r="B22" s="5">
        <v>5.0599999999999996</v>
      </c>
      <c r="C22" s="15">
        <f t="shared" si="0"/>
        <v>6.1800000000000743E-2</v>
      </c>
      <c r="D22" s="15">
        <f t="shared" si="1"/>
        <v>3.8192400000000917E-3</v>
      </c>
    </row>
    <row r="23" spans="1:4" ht="18.399999999999999" thickBot="1" x14ac:dyDescent="0.5">
      <c r="A23" s="3">
        <v>22</v>
      </c>
      <c r="B23" s="5">
        <v>4.9800000000000004</v>
      </c>
      <c r="C23" s="15">
        <f t="shared" si="0"/>
        <v>-1.819999999999844E-2</v>
      </c>
      <c r="D23" s="15">
        <f t="shared" si="1"/>
        <v>3.3123999999994319E-4</v>
      </c>
    </row>
    <row r="24" spans="1:4" ht="18.399999999999999" thickBot="1" x14ac:dyDescent="0.5">
      <c r="A24" s="3">
        <v>23</v>
      </c>
      <c r="B24" s="5">
        <v>4.96</v>
      </c>
      <c r="C24" s="15">
        <f t="shared" si="0"/>
        <v>-3.8199999999998902E-2</v>
      </c>
      <c r="D24" s="15">
        <f t="shared" si="1"/>
        <v>1.459239999999916E-3</v>
      </c>
    </row>
    <row r="25" spans="1:4" ht="18.399999999999999" thickBot="1" x14ac:dyDescent="0.5">
      <c r="A25" s="3">
        <v>24</v>
      </c>
      <c r="B25" s="5">
        <v>5.19</v>
      </c>
      <c r="C25" s="15">
        <f t="shared" si="0"/>
        <v>0.19180000000000152</v>
      </c>
      <c r="D25" s="15">
        <f t="shared" si="1"/>
        <v>3.6787240000000582E-2</v>
      </c>
    </row>
    <row r="26" spans="1:4" ht="18.399999999999999" thickBot="1" x14ac:dyDescent="0.5">
      <c r="A26" s="3">
        <v>25</v>
      </c>
      <c r="B26" s="5">
        <v>4.75</v>
      </c>
      <c r="C26" s="15">
        <f t="shared" si="0"/>
        <v>-0.24819999999999887</v>
      </c>
      <c r="D26" s="15">
        <f t="shared" si="1"/>
        <v>6.1603239999999435E-2</v>
      </c>
    </row>
    <row r="27" spans="1:4" ht="18.399999999999999" thickBot="1" x14ac:dyDescent="0.5">
      <c r="A27" s="3">
        <v>26</v>
      </c>
      <c r="B27" s="5">
        <v>5.13</v>
      </c>
      <c r="C27" s="15">
        <f t="shared" si="0"/>
        <v>0.13180000000000103</v>
      </c>
      <c r="D27" s="15">
        <f t="shared" si="1"/>
        <v>1.737124000000027E-2</v>
      </c>
    </row>
    <row r="28" spans="1:4" ht="18.399999999999999" thickBot="1" x14ac:dyDescent="0.5">
      <c r="A28" s="3">
        <v>27</v>
      </c>
      <c r="B28" s="5">
        <v>5.0599999999999996</v>
      </c>
      <c r="C28" s="15">
        <f t="shared" si="0"/>
        <v>6.1800000000000743E-2</v>
      </c>
      <c r="D28" s="15">
        <f t="shared" si="1"/>
        <v>3.8192400000000917E-3</v>
      </c>
    </row>
    <row r="29" spans="1:4" ht="18.399999999999999" thickBot="1" x14ac:dyDescent="0.5">
      <c r="A29" s="3">
        <v>28</v>
      </c>
      <c r="B29" s="5">
        <v>5.13</v>
      </c>
      <c r="C29" s="15">
        <f t="shared" si="0"/>
        <v>0.13180000000000103</v>
      </c>
      <c r="D29" s="15">
        <f t="shared" si="1"/>
        <v>1.737124000000027E-2</v>
      </c>
    </row>
    <row r="30" spans="1:4" ht="18.399999999999999" thickBot="1" x14ac:dyDescent="0.5">
      <c r="A30" s="3">
        <v>29</v>
      </c>
      <c r="B30" s="5">
        <v>5</v>
      </c>
      <c r="C30" s="15">
        <f t="shared" si="0"/>
        <v>1.800000000001134E-3</v>
      </c>
      <c r="D30" s="15">
        <f t="shared" si="1"/>
        <v>3.2400000000040826E-6</v>
      </c>
    </row>
    <row r="31" spans="1:4" ht="18.399999999999999" thickBot="1" x14ac:dyDescent="0.5">
      <c r="A31" s="3">
        <v>30</v>
      </c>
      <c r="B31" s="5">
        <v>4.7300000000000004</v>
      </c>
      <c r="C31" s="15">
        <f t="shared" si="0"/>
        <v>-0.26819999999999844</v>
      </c>
      <c r="D31" s="15">
        <f t="shared" si="1"/>
        <v>7.1931239999999161E-2</v>
      </c>
    </row>
    <row r="32" spans="1:4" ht="18.399999999999999" thickBot="1" x14ac:dyDescent="0.5">
      <c r="A32" s="3">
        <v>31</v>
      </c>
      <c r="B32" s="5">
        <v>5.26</v>
      </c>
      <c r="C32" s="15">
        <f t="shared" si="0"/>
        <v>0.26180000000000092</v>
      </c>
      <c r="D32" s="15">
        <f t="shared" si="1"/>
        <v>6.8539240000000487E-2</v>
      </c>
    </row>
    <row r="33" spans="1:7" ht="18.399999999999999" thickBot="1" x14ac:dyDescent="0.5">
      <c r="A33" s="3">
        <v>32</v>
      </c>
      <c r="B33" s="5">
        <v>4.9400000000000004</v>
      </c>
      <c r="C33" s="15">
        <f t="shared" si="0"/>
        <v>-5.8199999999998475E-2</v>
      </c>
      <c r="D33" s="15">
        <f t="shared" si="1"/>
        <v>3.3872399999998223E-3</v>
      </c>
    </row>
    <row r="34" spans="1:7" ht="18.399999999999999" thickBot="1" x14ac:dyDescent="0.5">
      <c r="A34" s="3">
        <v>33</v>
      </c>
      <c r="B34" s="5">
        <v>4.8499999999999996</v>
      </c>
      <c r="C34" s="15">
        <f t="shared" si="0"/>
        <v>-0.14819999999999922</v>
      </c>
      <c r="D34" s="15">
        <f t="shared" si="1"/>
        <v>2.1963239999999769E-2</v>
      </c>
    </row>
    <row r="35" spans="1:7" ht="18.399999999999999" thickBot="1" x14ac:dyDescent="0.5">
      <c r="A35" s="3">
        <v>34</v>
      </c>
      <c r="B35" s="5">
        <v>4.9400000000000004</v>
      </c>
      <c r="C35" s="15">
        <f t="shared" si="0"/>
        <v>-5.8199999999998475E-2</v>
      </c>
      <c r="D35" s="15">
        <f t="shared" si="1"/>
        <v>3.3872399999998223E-3</v>
      </c>
    </row>
    <row r="36" spans="1:7" ht="18.399999999999999" thickBot="1" x14ac:dyDescent="0.5">
      <c r="A36" s="3">
        <v>35</v>
      </c>
      <c r="B36" s="5">
        <v>5</v>
      </c>
      <c r="C36" s="15">
        <f t="shared" si="0"/>
        <v>1.800000000001134E-3</v>
      </c>
      <c r="D36" s="15">
        <f t="shared" si="1"/>
        <v>3.2400000000040826E-6</v>
      </c>
    </row>
    <row r="37" spans="1:7" ht="18.399999999999999" thickBot="1" x14ac:dyDescent="0.5">
      <c r="A37" s="3">
        <v>36</v>
      </c>
      <c r="B37" s="5">
        <v>5.09</v>
      </c>
      <c r="C37" s="15">
        <f t="shared" si="0"/>
        <v>9.1800000000000992E-2</v>
      </c>
      <c r="D37" s="15">
        <f t="shared" si="1"/>
        <v>8.4272400000001829E-3</v>
      </c>
    </row>
    <row r="38" spans="1:7" ht="18.399999999999999" thickBot="1" x14ac:dyDescent="0.5">
      <c r="A38" s="3">
        <v>37</v>
      </c>
      <c r="B38" s="5">
        <v>5.03</v>
      </c>
      <c r="C38" s="15">
        <f t="shared" si="0"/>
        <v>3.1800000000001383E-2</v>
      </c>
      <c r="D38" s="15">
        <f t="shared" si="1"/>
        <v>1.0112400000000879E-3</v>
      </c>
    </row>
    <row r="39" spans="1:7" ht="18.399999999999999" thickBot="1" x14ac:dyDescent="0.5">
      <c r="A39" s="3">
        <v>38</v>
      </c>
      <c r="B39" s="5">
        <v>4.91</v>
      </c>
      <c r="C39" s="15">
        <f t="shared" si="0"/>
        <v>-8.8199999999998724E-2</v>
      </c>
      <c r="D39" s="15">
        <f t="shared" si="1"/>
        <v>7.7792399999997751E-3</v>
      </c>
    </row>
    <row r="40" spans="1:7" ht="18.399999999999999" thickBot="1" x14ac:dyDescent="0.5">
      <c r="A40" s="3">
        <v>39</v>
      </c>
      <c r="B40" s="5">
        <v>5.07</v>
      </c>
      <c r="C40" s="15">
        <f t="shared" si="0"/>
        <v>7.1800000000001418E-2</v>
      </c>
      <c r="D40" s="15">
        <f t="shared" si="1"/>
        <v>5.155240000000204E-3</v>
      </c>
    </row>
    <row r="41" spans="1:7" ht="18.399999999999999" thickBot="1" x14ac:dyDescent="0.5">
      <c r="A41" s="3">
        <v>40</v>
      </c>
      <c r="B41" s="5">
        <v>4.91</v>
      </c>
      <c r="C41" s="15">
        <f t="shared" si="0"/>
        <v>-8.8199999999998724E-2</v>
      </c>
      <c r="D41" s="15">
        <f t="shared" si="1"/>
        <v>7.7792399999997751E-3</v>
      </c>
    </row>
    <row r="42" spans="1:7" ht="18.399999999999999" thickBot="1" x14ac:dyDescent="0.5">
      <c r="A42" s="3">
        <v>41</v>
      </c>
      <c r="B42" s="5">
        <v>5.23</v>
      </c>
      <c r="C42" s="15">
        <f t="shared" si="0"/>
        <v>0.23180000000000156</v>
      </c>
      <c r="D42" s="15">
        <f t="shared" si="1"/>
        <v>5.3731240000000721E-2</v>
      </c>
    </row>
    <row r="43" spans="1:7" ht="18.399999999999999" thickBot="1" x14ac:dyDescent="0.5">
      <c r="A43" s="3">
        <v>42</v>
      </c>
      <c r="B43" s="5">
        <v>4.8600000000000003</v>
      </c>
      <c r="C43" s="15">
        <f t="shared" si="0"/>
        <v>-0.13819999999999855</v>
      </c>
      <c r="D43" s="15">
        <f t="shared" si="1"/>
        <v>1.9099239999999598E-2</v>
      </c>
    </row>
    <row r="44" spans="1:7" ht="18.399999999999999" thickBot="1" x14ac:dyDescent="0.5">
      <c r="A44" s="3">
        <v>43</v>
      </c>
      <c r="B44" s="5">
        <v>5.18</v>
      </c>
      <c r="C44" s="15">
        <f t="shared" si="0"/>
        <v>0.18180000000000085</v>
      </c>
      <c r="D44" s="15">
        <f t="shared" si="1"/>
        <v>3.3051240000000308E-2</v>
      </c>
    </row>
    <row r="45" spans="1:7" ht="18.399999999999999" thickBot="1" x14ac:dyDescent="0.5">
      <c r="A45" s="3">
        <v>44</v>
      </c>
      <c r="B45" s="5">
        <v>4.8600000000000003</v>
      </c>
      <c r="C45" s="15">
        <f t="shared" si="0"/>
        <v>-0.13819999999999855</v>
      </c>
      <c r="D45" s="15">
        <f t="shared" si="1"/>
        <v>1.9099239999999598E-2</v>
      </c>
      <c r="G45" t="s">
        <v>18</v>
      </c>
    </row>
    <row r="46" spans="1:7" ht="18.399999999999999" thickBot="1" x14ac:dyDescent="0.5">
      <c r="A46" s="3">
        <v>45</v>
      </c>
      <c r="B46" s="5">
        <v>4.9800000000000004</v>
      </c>
      <c r="C46" s="15">
        <f t="shared" si="0"/>
        <v>-1.819999999999844E-2</v>
      </c>
      <c r="D46" s="15">
        <f t="shared" si="1"/>
        <v>3.3123999999994319E-4</v>
      </c>
    </row>
    <row r="47" spans="1:7" ht="18.399999999999999" thickBot="1" x14ac:dyDescent="0.5">
      <c r="A47" s="3">
        <v>46</v>
      </c>
      <c r="B47" s="5">
        <v>5</v>
      </c>
      <c r="C47" s="15">
        <f t="shared" si="0"/>
        <v>1.800000000001134E-3</v>
      </c>
      <c r="D47" s="15">
        <f t="shared" si="1"/>
        <v>3.2400000000040826E-6</v>
      </c>
    </row>
    <row r="48" spans="1:7" ht="18.399999999999999" thickBot="1" x14ac:dyDescent="0.5">
      <c r="A48" s="3">
        <v>47</v>
      </c>
      <c r="B48" s="5">
        <v>4.8899999999999997</v>
      </c>
      <c r="C48" s="15">
        <f t="shared" si="0"/>
        <v>-0.10819999999999919</v>
      </c>
      <c r="D48" s="15">
        <f t="shared" si="1"/>
        <v>1.1707239999999824E-2</v>
      </c>
    </row>
    <row r="49" spans="1:16" ht="18.399999999999999" thickBot="1" x14ac:dyDescent="0.5">
      <c r="A49" s="3">
        <v>48</v>
      </c>
      <c r="B49" s="5">
        <v>5.2</v>
      </c>
      <c r="C49" s="15">
        <f t="shared" si="0"/>
        <v>0.20180000000000131</v>
      </c>
      <c r="D49" s="15">
        <f t="shared" si="1"/>
        <v>4.0723240000000528E-2</v>
      </c>
    </row>
    <row r="50" spans="1:16" ht="18.399999999999999" thickBot="1" x14ac:dyDescent="0.5">
      <c r="A50" s="3">
        <v>49</v>
      </c>
      <c r="B50" s="5">
        <v>5.26</v>
      </c>
      <c r="C50" s="15">
        <f t="shared" si="0"/>
        <v>0.26180000000000092</v>
      </c>
      <c r="D50" s="15">
        <f t="shared" si="1"/>
        <v>6.8539240000000487E-2</v>
      </c>
    </row>
    <row r="51" spans="1:16" ht="18.399999999999999" thickBot="1" x14ac:dyDescent="0.5">
      <c r="A51" s="3">
        <v>50</v>
      </c>
      <c r="B51" s="5">
        <v>4.9400000000000004</v>
      </c>
      <c r="C51" s="15">
        <f t="shared" si="0"/>
        <v>-5.8199999999998475E-2</v>
      </c>
      <c r="D51" s="15">
        <f t="shared" si="1"/>
        <v>3.3872399999998223E-3</v>
      </c>
      <c r="E51" s="13"/>
    </row>
    <row r="52" spans="1:16" x14ac:dyDescent="0.45">
      <c r="B52" s="13">
        <f>AVERAGE(B2:B51)</f>
        <v>4.9981999999999989</v>
      </c>
      <c r="C52" s="6">
        <f>SUM(C2:C51)</f>
        <v>5.773159728050814E-14</v>
      </c>
      <c r="D52" s="12">
        <f>SQRT(SUM($D$2:$D$51)/49)</f>
        <v>0.15700890394613715</v>
      </c>
      <c r="E52" s="11" t="s">
        <v>6</v>
      </c>
    </row>
    <row r="53" spans="1:16" x14ac:dyDescent="0.45">
      <c r="D53" s="12">
        <f>1/(D52*SQRT(2*PI()))</f>
        <v>2.5408895315790008</v>
      </c>
      <c r="E53" s="11" t="s">
        <v>7</v>
      </c>
    </row>
    <row r="54" spans="1:16" x14ac:dyDescent="0.45">
      <c r="D54" s="12">
        <f>SQRT(SUM($D$2:$D$51)/(50*49))</f>
        <v>2.2204412137396171E-2</v>
      </c>
      <c r="E54" s="11" t="s">
        <v>16</v>
      </c>
    </row>
    <row r="55" spans="1:16" x14ac:dyDescent="0.45">
      <c r="A55" t="s">
        <v>1</v>
      </c>
      <c r="B55" s="6">
        <f>MAX(B2:B51)</f>
        <v>5.35</v>
      </c>
    </row>
    <row r="56" spans="1:16" x14ac:dyDescent="0.45">
      <c r="A56" t="s">
        <v>2</v>
      </c>
      <c r="B56" s="6">
        <f>MIN(B2:B51)</f>
        <v>4.59</v>
      </c>
    </row>
    <row r="57" spans="1:16" ht="14.65" thickBot="1" x14ac:dyDescent="0.5">
      <c r="F57" t="s">
        <v>5</v>
      </c>
    </row>
    <row r="58" spans="1:16" x14ac:dyDescent="0.45">
      <c r="F58" s="17">
        <v>4.58</v>
      </c>
      <c r="G58" s="30">
        <f>COUNTIFS($B$2:$B$51,"&gt;="&amp;F58,$B$2:$B$51,"&lt;="&amp;F59)</f>
        <v>1</v>
      </c>
      <c r="H58" s="32">
        <f>G58/5.5</f>
        <v>0.18181818181818182</v>
      </c>
      <c r="I58" s="34">
        <f>AVERAGE(F58:F59)</f>
        <v>4.6349999999999998</v>
      </c>
      <c r="J58" s="35">
        <f>$D$53*EXP(-((I58-$B$52)^2)/(2*$D$52^2))</f>
        <v>0.17498831610213242</v>
      </c>
      <c r="O58" s="7">
        <v>4.58</v>
      </c>
      <c r="P58" s="9">
        <f>O58/5.5</f>
        <v>0.83272727272727276</v>
      </c>
    </row>
    <row r="59" spans="1:16" ht="14.65" thickBot="1" x14ac:dyDescent="0.5">
      <c r="A59" t="s">
        <v>3</v>
      </c>
      <c r="B59" s="6">
        <v>4.58</v>
      </c>
      <c r="D59" s="27"/>
      <c r="F59" s="18">
        <v>4.6900000000000004</v>
      </c>
      <c r="G59" s="31"/>
      <c r="H59" s="33"/>
      <c r="I59" s="31"/>
      <c r="J59" s="36"/>
      <c r="O59" s="8">
        <v>4.6900000000000004</v>
      </c>
      <c r="P59" s="10">
        <v>0.83272727272727276</v>
      </c>
    </row>
    <row r="60" spans="1:16" x14ac:dyDescent="0.45">
      <c r="B60" s="6">
        <f t="shared" ref="B60:B65" si="3">B59+0.11</f>
        <v>4.6900000000000004</v>
      </c>
      <c r="D60" s="27"/>
      <c r="F60" s="17">
        <v>4.6900000000000004</v>
      </c>
      <c r="G60" s="30">
        <f>COUNTIFS($B$2:$B$51,"&gt;="&amp;F60,$B$2:$B$51,"&lt;="&amp;F61)</f>
        <v>2</v>
      </c>
      <c r="H60" s="32">
        <f>G60/5.5</f>
        <v>0.36363636363636365</v>
      </c>
      <c r="I60" s="34">
        <f>AVERAGE(F60:F61)</f>
        <v>4.7450000000000001</v>
      </c>
      <c r="J60" s="35">
        <f>$D$53*EXP(-((I60-$B$52)^2)/(2*$D$52^2))</f>
        <v>0.69225452388570752</v>
      </c>
      <c r="O60" s="7">
        <v>4.6900000000000004</v>
      </c>
      <c r="P60" s="9">
        <f>O60/5.5</f>
        <v>0.85272727272727278</v>
      </c>
    </row>
    <row r="61" spans="1:16" ht="14.65" thickBot="1" x14ac:dyDescent="0.5">
      <c r="B61" s="6">
        <f t="shared" si="3"/>
        <v>4.8000000000000007</v>
      </c>
      <c r="F61" s="18">
        <v>4.8</v>
      </c>
      <c r="G61" s="31"/>
      <c r="H61" s="33"/>
      <c r="I61" s="31"/>
      <c r="J61" s="36"/>
      <c r="O61" s="8">
        <v>4.8</v>
      </c>
      <c r="P61" s="10">
        <v>0.85272727272727278</v>
      </c>
    </row>
    <row r="62" spans="1:16" x14ac:dyDescent="0.45">
      <c r="B62" s="6">
        <f t="shared" si="3"/>
        <v>4.910000000000001</v>
      </c>
      <c r="F62" s="17">
        <v>4.8</v>
      </c>
      <c r="G62" s="30">
        <f>COUNTIFS($B$2:$B$51,"&gt;="&amp;F62,$B$2:$B$51,"&lt;="&amp;F63)</f>
        <v>14</v>
      </c>
      <c r="H62" s="32">
        <f>G62/5.5</f>
        <v>2.5454545454545454</v>
      </c>
      <c r="I62" s="34">
        <f>AVERAGE(F62:F63)</f>
        <v>4.8550000000000004</v>
      </c>
      <c r="J62" s="35">
        <f>$D$53*EXP(-((I62-$B$52)^2)/(2*$D$52^2))</f>
        <v>1.6763125299458097</v>
      </c>
      <c r="O62" s="7">
        <v>4.8</v>
      </c>
      <c r="P62" s="9">
        <f>O62/5.5</f>
        <v>0.87272727272727268</v>
      </c>
    </row>
    <row r="63" spans="1:16" ht="14.65" thickBot="1" x14ac:dyDescent="0.5">
      <c r="B63" s="6">
        <f t="shared" si="3"/>
        <v>5.0200000000000014</v>
      </c>
      <c r="F63" s="18">
        <v>4.91</v>
      </c>
      <c r="G63" s="31"/>
      <c r="H63" s="33"/>
      <c r="I63" s="31"/>
      <c r="J63" s="36"/>
      <c r="O63" s="8">
        <v>4.91</v>
      </c>
      <c r="P63" s="10">
        <v>0.87272727272727268</v>
      </c>
    </row>
    <row r="64" spans="1:16" x14ac:dyDescent="0.45">
      <c r="B64" s="6">
        <f t="shared" si="3"/>
        <v>5.1300000000000017</v>
      </c>
      <c r="F64" s="17">
        <v>4.91</v>
      </c>
      <c r="G64" s="30">
        <f>COUNTIFS($B$2:$B$51,"&gt;="&amp;F64,$B$2:$B$51,"&lt;="&amp;F65)</f>
        <v>14</v>
      </c>
      <c r="H64" s="32">
        <f>G64/5.5</f>
        <v>2.5454545454545454</v>
      </c>
      <c r="I64" s="34">
        <f>AVERAGE(F64:F65)</f>
        <v>4.9649999999999999</v>
      </c>
      <c r="J64" s="35">
        <f>$D$53*EXP(-((I64-$B$52)^2)/(2*$D$52^2))</f>
        <v>2.4847152077954386</v>
      </c>
      <c r="O64" s="7">
        <v>4.91</v>
      </c>
      <c r="P64" s="9">
        <f>O64/5.5</f>
        <v>0.8927272727272727</v>
      </c>
    </row>
    <row r="65" spans="2:16" ht="14.65" thickBot="1" x14ac:dyDescent="0.5">
      <c r="B65" s="6">
        <f t="shared" si="3"/>
        <v>5.240000000000002</v>
      </c>
      <c r="F65" s="18">
        <v>5.0199999999999996</v>
      </c>
      <c r="G65" s="31"/>
      <c r="H65" s="33"/>
      <c r="I65" s="31"/>
      <c r="J65" s="36"/>
      <c r="O65" s="8">
        <v>5.0199999999999996</v>
      </c>
      <c r="P65" s="10">
        <v>0.8927272727272727</v>
      </c>
    </row>
    <row r="66" spans="2:16" x14ac:dyDescent="0.45">
      <c r="B66" s="6">
        <v>5.35</v>
      </c>
      <c r="F66" s="16">
        <v>5.0199999999999996</v>
      </c>
      <c r="G66" s="26">
        <f>COUNTIFS($B$2:$B$51,"&gt;="&amp;F66,$B$2:$B$51,"&lt;="&amp;F67)</f>
        <v>11</v>
      </c>
      <c r="H66" s="27">
        <f>G66/5.5</f>
        <v>2</v>
      </c>
      <c r="I66" s="28">
        <f>AVERAGE(F66:F67)</f>
        <v>5.0749999999999993</v>
      </c>
      <c r="J66" s="29">
        <f>$D$53*EXP(-((I66-$B$52)^2)/(2*$D$52^2))</f>
        <v>2.254398480932327</v>
      </c>
      <c r="O66" s="7">
        <v>5.0199999999999996</v>
      </c>
      <c r="P66" s="9">
        <f>O66/5.5</f>
        <v>0.91272727272727261</v>
      </c>
    </row>
    <row r="67" spans="2:16" x14ac:dyDescent="0.45">
      <c r="F67" s="8">
        <v>5.13</v>
      </c>
      <c r="G67" s="20"/>
      <c r="H67" s="25"/>
      <c r="I67" s="20"/>
      <c r="J67" s="22"/>
      <c r="O67" s="8">
        <v>5.13</v>
      </c>
      <c r="P67" s="10">
        <v>0.91272727272727261</v>
      </c>
    </row>
    <row r="68" spans="2:16" x14ac:dyDescent="0.45">
      <c r="B68" s="6" t="s">
        <v>4</v>
      </c>
      <c r="F68" s="7">
        <v>5.13</v>
      </c>
      <c r="G68" s="23">
        <f>COUNTIFS($B$2:$B$51,"&gt;="&amp;F68,$B$2:$B$51,"&lt;="&amp;F69)</f>
        <v>8</v>
      </c>
      <c r="H68" s="24">
        <f>G68/5.5</f>
        <v>1.4545454545454546</v>
      </c>
      <c r="I68" s="19">
        <f>AVERAGE(F68:F69)</f>
        <v>5.1850000000000005</v>
      </c>
      <c r="J68" s="21">
        <f>$D$53*EXP(-((I68-$B$52)^2)/(2*$D$52^2))</f>
        <v>1.2520370663992206</v>
      </c>
      <c r="O68" s="7">
        <v>5.13</v>
      </c>
      <c r="P68" s="9">
        <f>O68/5.5</f>
        <v>0.93272727272727274</v>
      </c>
    </row>
    <row r="69" spans="2:16" x14ac:dyDescent="0.45">
      <c r="F69" s="8">
        <v>5.24</v>
      </c>
      <c r="G69" s="20"/>
      <c r="H69" s="25"/>
      <c r="I69" s="20"/>
      <c r="J69" s="22"/>
      <c r="O69" s="8">
        <v>5.24</v>
      </c>
      <c r="P69" s="10">
        <v>0.93272727272727274</v>
      </c>
    </row>
    <row r="70" spans="2:16" x14ac:dyDescent="0.45">
      <c r="F70" s="7">
        <v>5.24</v>
      </c>
      <c r="G70" s="23">
        <f>COUNTIFS($B$2:$B$51,"&gt;="&amp;F70,$B$2:$B$51,"&lt;="&amp;F71)</f>
        <v>4</v>
      </c>
      <c r="H70" s="24">
        <f>G70/5.5</f>
        <v>0.72727272727272729</v>
      </c>
      <c r="I70" s="19">
        <f>AVERAGE(F70:F71)</f>
        <v>5.2949999999999999</v>
      </c>
      <c r="J70" s="21">
        <f>$D$53*EXP(-((I70-$B$52)^2)/(2*$D$52^2))</f>
        <v>0.42563381883039114</v>
      </c>
      <c r="O70" s="7">
        <v>5.24</v>
      </c>
      <c r="P70" s="9">
        <f>O70/5.5</f>
        <v>0.95272727272727276</v>
      </c>
    </row>
    <row r="71" spans="2:16" x14ac:dyDescent="0.45">
      <c r="F71" s="8">
        <v>5.35</v>
      </c>
      <c r="G71" s="20"/>
      <c r="H71" s="25"/>
      <c r="I71" s="20"/>
      <c r="J71" s="22"/>
      <c r="O71" s="8">
        <v>5.35</v>
      </c>
      <c r="P71" s="10">
        <v>0.95272727272727276</v>
      </c>
    </row>
  </sheetData>
  <mergeCells count="30">
    <mergeCell ref="I5:J5"/>
    <mergeCell ref="D59:D60"/>
    <mergeCell ref="G58:G59"/>
    <mergeCell ref="H58:H59"/>
    <mergeCell ref="I58:I59"/>
    <mergeCell ref="J58:J59"/>
    <mergeCell ref="G60:G61"/>
    <mergeCell ref="H60:H61"/>
    <mergeCell ref="I60:I61"/>
    <mergeCell ref="J60:J61"/>
    <mergeCell ref="G62:G63"/>
    <mergeCell ref="H62:H63"/>
    <mergeCell ref="I62:I63"/>
    <mergeCell ref="J62:J63"/>
    <mergeCell ref="I64:I65"/>
    <mergeCell ref="J64:J65"/>
    <mergeCell ref="G66:G67"/>
    <mergeCell ref="H66:H67"/>
    <mergeCell ref="I66:I67"/>
    <mergeCell ref="J66:J67"/>
    <mergeCell ref="G64:G65"/>
    <mergeCell ref="H64:H65"/>
    <mergeCell ref="I68:I69"/>
    <mergeCell ref="J68:J69"/>
    <mergeCell ref="G70:G71"/>
    <mergeCell ref="H70:H71"/>
    <mergeCell ref="I70:I71"/>
    <mergeCell ref="J70:J71"/>
    <mergeCell ref="G68:G69"/>
    <mergeCell ref="H68:H6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D1896-5AF7-43AB-B926-890B3BADB9D5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Vyacheslav Kulagin</dc:creator>
  <cp:lastModifiedBy>Vyacheslav Kulagin</cp:lastModifiedBy>
  <dcterms:created xsi:type="dcterms:W3CDTF">2024-09-11T20:03:44Z</dcterms:created>
  <dcterms:modified xsi:type="dcterms:W3CDTF">2024-10-03T08:40:22Z</dcterms:modified>
</cp:coreProperties>
</file>