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olors1.xml" ContentType="application/vnd.ms-office.chartcolorstyle+xml"/>
  <Override PartName="/xl/charts/style1.xml" ContentType="application/vnd.ms-office.chartstyle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metadata.xml" ContentType="application/vnd.openxmlformats-officedocument.spreadsheetml.sheetMetadata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4055"/>
  </bookViews>
  <sheets>
    <sheet name="Z-整体模型" sheetId="2" r:id="rId1"/>
    <sheet name="Q-签到模型" sheetId="1" r:id="rId2"/>
    <sheet name="C-存钱罐模型" sheetId="4" r:id="rId3"/>
    <sheet name="Z-转盘模型" sheetId="5" r:id="rId4"/>
    <sheet name="vip数据" sheetId="3" r:id="rId5"/>
    <sheet name="JP转盘数据" sheetId="6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WIN</author>
  </authors>
  <commentList>
    <comment ref="B4" authorId="0">
      <text>
        <r>
          <rPr>
            <b/>
            <sz val="9"/>
            <rFont val="宋体"/>
            <charset val="134"/>
          </rPr>
          <t>WIN:</t>
        </r>
        <r>
          <rPr>
            <sz val="9"/>
            <rFont val="宋体"/>
            <charset val="134"/>
          </rPr>
          <t xml:space="preserve">
最低：0(普通用户)
最高：8
</t>
        </r>
      </text>
    </comment>
    <comment ref="H5" authorId="0">
      <text>
        <r>
          <rPr>
            <b/>
            <sz val="9"/>
            <rFont val="宋体"/>
            <charset val="134"/>
          </rPr>
          <t>WIN:</t>
        </r>
        <r>
          <rPr>
            <sz val="9"/>
            <rFont val="宋体"/>
            <charset val="134"/>
          </rPr>
          <t xml:space="preserve">
每投一次币所花费的时间</t>
        </r>
      </text>
    </comment>
  </commentList>
</comment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<sst xmlns="http://schemas.openxmlformats.org/spreadsheetml/2006/main" count="86" uniqueCount="53">
  <si>
    <t>公共参数</t>
  </si>
  <si>
    <t>每日签到</t>
  </si>
  <si>
    <t>推币机参数</t>
  </si>
  <si>
    <t>存钱罐</t>
  </si>
  <si>
    <t>Jackpot大转盘</t>
  </si>
  <si>
    <t>VIP等级</t>
  </si>
  <si>
    <t>VIP倍率</t>
  </si>
  <si>
    <t>押注</t>
  </si>
  <si>
    <t>存钱罐收集加成</t>
  </si>
  <si>
    <t>在线时长(:h)</t>
  </si>
  <si>
    <t>投币时间(:s)</t>
  </si>
  <si>
    <t>存钱罐上限加成</t>
  </si>
  <si>
    <t>存钱罐领取加成</t>
  </si>
  <si>
    <t>存钱罐领取次数</t>
  </si>
  <si>
    <t>天数</t>
  </si>
  <si>
    <t>单日总产出</t>
  </si>
  <si>
    <t>累积总产出</t>
  </si>
  <si>
    <t>单日损耗金币</t>
  </si>
  <si>
    <t>累积损耗金币</t>
  </si>
  <si>
    <t>累积下注</t>
  </si>
  <si>
    <t>签到单日产出</t>
  </si>
  <si>
    <t>签到累计产出</t>
  </si>
  <si>
    <t>存钱罐单日产出</t>
  </si>
  <si>
    <t>存钱罐累计产出</t>
  </si>
  <si>
    <t>Jackpot大转盘单日产出</t>
  </si>
  <si>
    <t>Jackpot大转盘累计产出</t>
  </si>
  <si>
    <t>登录频率</t>
  </si>
  <si>
    <t>基础奖励</t>
  </si>
  <si>
    <t>金币奖励</t>
  </si>
  <si>
    <t>积累奖励</t>
  </si>
  <si>
    <t>存钱罐单次收集上限</t>
  </si>
  <si>
    <t>收集总上限</t>
  </si>
  <si>
    <t>领取总上限</t>
  </si>
  <si>
    <t>总收集</t>
  </si>
  <si>
    <t>总领取</t>
  </si>
  <si>
    <t>溢出</t>
  </si>
  <si>
    <t>累计领取</t>
  </si>
  <si>
    <t>白银转盘</t>
  </si>
  <si>
    <t>*单次期望产出 =  Σ(概率×奖励值)</t>
  </si>
  <si>
    <t>黄金转盘</t>
  </si>
  <si>
    <t>钻石转盘</t>
  </si>
  <si>
    <t>JP券花费</t>
  </si>
  <si>
    <t>期望产出(:小票)</t>
  </si>
  <si>
    <t>期望产出(:金币)</t>
  </si>
  <si>
    <t>累计收益(:金币)</t>
  </si>
  <si>
    <t>签到奖励加成</t>
  </si>
  <si>
    <t>金币小票兑换比例</t>
  </si>
  <si>
    <t>公共奖池数额(暂定)</t>
  </si>
  <si>
    <t>序号</t>
  </si>
  <si>
    <t>花费</t>
  </si>
  <si>
    <t>单次期望产出</t>
  </si>
  <si>
    <t>转盘奖励(:小票)</t>
  </si>
  <si>
    <t>概率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</si>
</sst>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 "/>
    <numFmt numFmtId="177" formatCode="0_ "/>
  </numFmts>
  <fonts count="25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b/>
      <sz val="11"/>
      <color theme="1"/>
      <name val="微软雅黑"/>
      <charset val="134"/>
    </font>
    <font>
      <sz val="12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6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7" tint="0.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5" borderId="3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7" borderId="6" applyNumberFormat="0" applyAlignment="0" applyProtection="0">
      <alignment vertical="center"/>
    </xf>
    <xf numFmtId="0" fontId="15" fillId="8" borderId="8" applyNumberFormat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0" fillId="0" borderId="0">
      <alignment vertical="center"/>
    </xf>
  </cellStyleXfs>
  <cellXfs count="37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Fill="1" applyBorder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1" fillId="0" borderId="1" xfId="0" applyFont="1" applyBorder="1">
      <alignment vertical="center"/>
    </xf>
    <xf numFmtId="10" fontId="1" fillId="0" borderId="1" xfId="0" applyNumberFormat="1" applyFont="1" applyBorder="1">
      <alignment vertical="center"/>
    </xf>
    <xf numFmtId="0" fontId="2" fillId="0" borderId="0" xfId="0" applyFont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10" fontId="1" fillId="0" borderId="0" xfId="0" applyNumberFormat="1" applyFo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76" fontId="1" fillId="0" borderId="0" xfId="0" applyNumberFormat="1" applyFont="1" applyAlignment="1">
      <alignment horizontal="center" vertical="center"/>
    </xf>
    <xf numFmtId="176" fontId="2" fillId="2" borderId="1" xfId="0" applyNumberFormat="1" applyFont="1" applyFill="1" applyBorder="1" applyAlignment="1">
      <alignment horizontal="center" vertical="center"/>
    </xf>
    <xf numFmtId="176" fontId="3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3" borderId="1" xfId="0" applyFont="1" applyFill="1" applyBorder="1">
      <alignment vertical="center"/>
    </xf>
    <xf numFmtId="0" fontId="1" fillId="0" borderId="1" xfId="0" applyFont="1" applyBorder="1" applyAlignment="1">
      <alignment vertical="center" wrapText="1"/>
    </xf>
    <xf numFmtId="0" fontId="2" fillId="0" borderId="1" xfId="49" applyFont="1" applyFill="1" applyBorder="1" applyAlignment="1">
      <alignment horizontal="center" vertical="center"/>
    </xf>
    <xf numFmtId="0" fontId="1" fillId="0" borderId="0" xfId="0" applyFont="1" applyAlignment="1">
      <alignment vertical="center" wrapText="1"/>
    </xf>
    <xf numFmtId="176" fontId="1" fillId="0" borderId="0" xfId="0" applyNumberFormat="1" applyFont="1">
      <alignment vertical="center"/>
    </xf>
    <xf numFmtId="176" fontId="2" fillId="3" borderId="1" xfId="0" applyNumberFormat="1" applyFont="1" applyFill="1" applyBorder="1" applyAlignment="1">
      <alignment horizontal="center" vertical="center"/>
    </xf>
    <xf numFmtId="176" fontId="2" fillId="0" borderId="1" xfId="0" applyNumberFormat="1" applyFont="1" applyBorder="1" applyAlignment="1">
      <alignment horizontal="center" vertical="center"/>
    </xf>
    <xf numFmtId="177" fontId="2" fillId="0" borderId="1" xfId="0" applyNumberFormat="1" applyFont="1" applyBorder="1" applyAlignment="1">
      <alignment horizontal="center" vertical="center"/>
    </xf>
    <xf numFmtId="176" fontId="2" fillId="0" borderId="1" xfId="49" applyNumberFormat="1" applyFont="1" applyFill="1" applyBorder="1" applyAlignment="1">
      <alignment horizontal="center" vertical="center"/>
    </xf>
    <xf numFmtId="0" fontId="2" fillId="0" borderId="0" xfId="0" applyFont="1">
      <alignment vertical="center"/>
    </xf>
    <xf numFmtId="0" fontId="2" fillId="0" borderId="0" xfId="0" applyFont="1" applyFill="1">
      <alignment vertical="center"/>
    </xf>
    <xf numFmtId="0" fontId="1" fillId="0" borderId="0" xfId="0" applyFont="1" applyFill="1" applyAlignment="1">
      <alignment horizontal="center" vertical="center"/>
    </xf>
    <xf numFmtId="0" fontId="1" fillId="4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 vertical="center"/>
    </xf>
    <xf numFmtId="176" fontId="1" fillId="0" borderId="1" xfId="0" applyNumberFormat="1" applyFont="1" applyFill="1" applyBorder="1" applyAlignment="1">
      <alignment horizontal="center"/>
    </xf>
    <xf numFmtId="0" fontId="1" fillId="0" borderId="2" xfId="0" applyFont="1" applyFill="1" applyBorder="1" applyAlignment="1">
      <alignment horizontal="center" vertical="center"/>
    </xf>
    <xf numFmtId="176" fontId="1" fillId="0" borderId="1" xfId="0" applyNumberFormat="1" applyFont="1" applyBorder="1" applyAlignment="1">
      <alignment horizontal="center" vertical="center"/>
    </xf>
  </cellXfs>
  <cellStyles count="50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 2" xfId="49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eetMetadata" Target="metadata.xml"/><Relationship Id="rId8" Type="http://schemas.openxmlformats.org/officeDocument/2006/relationships/sharedStrings" Target="sharedString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zh-CN" sz="1400" b="1" i="0" u="none" strike="noStrike" kern="1200" baseline="0">
                <a:solidFill>
                  <a:schemeClr val="tx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100</a:t>
            </a:r>
            <a:r>
              <a:rPr altLang="en-US"/>
              <a:t>天数据变化</a:t>
            </a:r>
            <a:endParaRPr lang="en-US" altLang="zh-CN"/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1"/>
          <c:order val="1"/>
          <c:tx>
            <c:strRef>
              <c:f>"累计总产出"</c:f>
              <c:strCache>
                <c:ptCount val="1"/>
                <c:pt idx="0">
                  <c:v>累计总产出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val>
            <c:numRef>
              <c:f>'Z-整体模型'!$D$26:$D$125</c:f>
              <c:numCache>
                <c:formatCode>General</c:formatCode>
                <c:ptCount val="100"/>
                <c:pt idx="0">
                  <c:v>11223.4515909091</c:v>
                </c:pt>
                <c:pt idx="1">
                  <c:v>22446.9031818182</c:v>
                </c:pt>
                <c:pt idx="2">
                  <c:v>33670.3547727273</c:v>
                </c:pt>
                <c:pt idx="3">
                  <c:v>44893.8063636364</c:v>
                </c:pt>
                <c:pt idx="4">
                  <c:v>56117.2579545455</c:v>
                </c:pt>
                <c:pt idx="5">
                  <c:v>67340.7095454545</c:v>
                </c:pt>
                <c:pt idx="6">
                  <c:v>78564.1611363636</c:v>
                </c:pt>
                <c:pt idx="7">
                  <c:v>89787.6127272727</c:v>
                </c:pt>
                <c:pt idx="8">
                  <c:v>101011.064318182</c:v>
                </c:pt>
                <c:pt idx="9">
                  <c:v>112234.515909091</c:v>
                </c:pt>
                <c:pt idx="10">
                  <c:v>123457.9675</c:v>
                </c:pt>
                <c:pt idx="11">
                  <c:v>134681.419090909</c:v>
                </c:pt>
                <c:pt idx="12">
                  <c:v>145904.870681818</c:v>
                </c:pt>
                <c:pt idx="13">
                  <c:v>157128.322272727</c:v>
                </c:pt>
                <c:pt idx="14">
                  <c:v>168351.773863636</c:v>
                </c:pt>
                <c:pt idx="15">
                  <c:v>179575.225454545</c:v>
                </c:pt>
                <c:pt idx="16">
                  <c:v>190798.677045455</c:v>
                </c:pt>
                <c:pt idx="17">
                  <c:v>202022.128636364</c:v>
                </c:pt>
                <c:pt idx="18">
                  <c:v>213245.580227273</c:v>
                </c:pt>
                <c:pt idx="19">
                  <c:v>224469.031818182</c:v>
                </c:pt>
                <c:pt idx="20">
                  <c:v>235692.483409091</c:v>
                </c:pt>
                <c:pt idx="21">
                  <c:v>246915.935</c:v>
                </c:pt>
                <c:pt idx="22">
                  <c:v>258139.386590909</c:v>
                </c:pt>
                <c:pt idx="23">
                  <c:v>269362.838181818</c:v>
                </c:pt>
                <c:pt idx="24">
                  <c:v>280586.289772727</c:v>
                </c:pt>
                <c:pt idx="25">
                  <c:v>291809.741363636</c:v>
                </c:pt>
                <c:pt idx="26">
                  <c:v>303033.192954545</c:v>
                </c:pt>
                <c:pt idx="27">
                  <c:v>314256.644545455</c:v>
                </c:pt>
                <c:pt idx="28">
                  <c:v>325480.096136364</c:v>
                </c:pt>
                <c:pt idx="29">
                  <c:v>336703.547727273</c:v>
                </c:pt>
                <c:pt idx="30">
                  <c:v>347926.999318182</c:v>
                </c:pt>
                <c:pt idx="31">
                  <c:v>359150.450909091</c:v>
                </c:pt>
                <c:pt idx="32">
                  <c:v>370373.9025</c:v>
                </c:pt>
                <c:pt idx="33">
                  <c:v>381597.354090909</c:v>
                </c:pt>
                <c:pt idx="34">
                  <c:v>392820.805681818</c:v>
                </c:pt>
                <c:pt idx="35">
                  <c:v>404044.257272727</c:v>
                </c:pt>
                <c:pt idx="36">
                  <c:v>415267.708863636</c:v>
                </c:pt>
                <c:pt idx="37">
                  <c:v>426491.160454546</c:v>
                </c:pt>
                <c:pt idx="38">
                  <c:v>437714.612045455</c:v>
                </c:pt>
                <c:pt idx="39">
                  <c:v>448938.063636364</c:v>
                </c:pt>
                <c:pt idx="40">
                  <c:v>460161.515227273</c:v>
                </c:pt>
                <c:pt idx="41">
                  <c:v>471384.966818182</c:v>
                </c:pt>
                <c:pt idx="42">
                  <c:v>482608.418409091</c:v>
                </c:pt>
                <c:pt idx="43">
                  <c:v>493831.87</c:v>
                </c:pt>
                <c:pt idx="44">
                  <c:v>505055.321590909</c:v>
                </c:pt>
                <c:pt idx="45">
                  <c:v>516278.773181818</c:v>
                </c:pt>
                <c:pt idx="46">
                  <c:v>527502.224772727</c:v>
                </c:pt>
                <c:pt idx="47">
                  <c:v>538725.676363637</c:v>
                </c:pt>
                <c:pt idx="48">
                  <c:v>549949.127954546</c:v>
                </c:pt>
                <c:pt idx="49">
                  <c:v>561172.579545455</c:v>
                </c:pt>
                <c:pt idx="50">
                  <c:v>572396.031136364</c:v>
                </c:pt>
                <c:pt idx="51">
                  <c:v>583619.482727273</c:v>
                </c:pt>
                <c:pt idx="52">
                  <c:v>594842.934318182</c:v>
                </c:pt>
                <c:pt idx="53">
                  <c:v>606066.385909091</c:v>
                </c:pt>
                <c:pt idx="54">
                  <c:v>617289.8375</c:v>
                </c:pt>
                <c:pt idx="55">
                  <c:v>628513.289090909</c:v>
                </c:pt>
                <c:pt idx="56">
                  <c:v>639736.740681818</c:v>
                </c:pt>
                <c:pt idx="57">
                  <c:v>650960.192272727</c:v>
                </c:pt>
                <c:pt idx="58">
                  <c:v>662183.643863636</c:v>
                </c:pt>
                <c:pt idx="59">
                  <c:v>673407.095454545</c:v>
                </c:pt>
                <c:pt idx="60">
                  <c:v>684630.547045454</c:v>
                </c:pt>
                <c:pt idx="61">
                  <c:v>695853.998636363</c:v>
                </c:pt>
                <c:pt idx="62">
                  <c:v>707077.450227272</c:v>
                </c:pt>
                <c:pt idx="63">
                  <c:v>718300.901818181</c:v>
                </c:pt>
                <c:pt idx="64">
                  <c:v>729524.35340909</c:v>
                </c:pt>
                <c:pt idx="65">
                  <c:v>740747.804999999</c:v>
                </c:pt>
                <c:pt idx="66">
                  <c:v>751971.256590908</c:v>
                </c:pt>
                <c:pt idx="67">
                  <c:v>763194.708181817</c:v>
                </c:pt>
                <c:pt idx="68">
                  <c:v>774418.159772726</c:v>
                </c:pt>
                <c:pt idx="69">
                  <c:v>785641.611363635</c:v>
                </c:pt>
                <c:pt idx="70">
                  <c:v>796865.062954544</c:v>
                </c:pt>
                <c:pt idx="71">
                  <c:v>808088.514545453</c:v>
                </c:pt>
                <c:pt idx="72">
                  <c:v>819311.966136363</c:v>
                </c:pt>
                <c:pt idx="73">
                  <c:v>830535.417727272</c:v>
                </c:pt>
                <c:pt idx="74">
                  <c:v>841758.869318181</c:v>
                </c:pt>
                <c:pt idx="75">
                  <c:v>852982.32090909</c:v>
                </c:pt>
                <c:pt idx="76">
                  <c:v>864205.772499999</c:v>
                </c:pt>
                <c:pt idx="77">
                  <c:v>875429.224090908</c:v>
                </c:pt>
                <c:pt idx="78">
                  <c:v>886652.675681817</c:v>
                </c:pt>
                <c:pt idx="79">
                  <c:v>897876.127272726</c:v>
                </c:pt>
                <c:pt idx="80">
                  <c:v>909099.578863635</c:v>
                </c:pt>
                <c:pt idx="81">
                  <c:v>920323.030454544</c:v>
                </c:pt>
                <c:pt idx="82">
                  <c:v>931546.482045453</c:v>
                </c:pt>
                <c:pt idx="83">
                  <c:v>942769.933636362</c:v>
                </c:pt>
                <c:pt idx="84">
                  <c:v>953993.385227271</c:v>
                </c:pt>
                <c:pt idx="85">
                  <c:v>965216.83681818</c:v>
                </c:pt>
                <c:pt idx="86">
                  <c:v>976440.288409089</c:v>
                </c:pt>
                <c:pt idx="87">
                  <c:v>987663.739999998</c:v>
                </c:pt>
                <c:pt idx="88">
                  <c:v>998887.191590907</c:v>
                </c:pt>
                <c:pt idx="89">
                  <c:v>1010110.64318182</c:v>
                </c:pt>
                <c:pt idx="90">
                  <c:v>1021334.09477273</c:v>
                </c:pt>
                <c:pt idx="91">
                  <c:v>1032557.54636363</c:v>
                </c:pt>
                <c:pt idx="92">
                  <c:v>1043780.99795454</c:v>
                </c:pt>
                <c:pt idx="93">
                  <c:v>1055004.44954545</c:v>
                </c:pt>
                <c:pt idx="94">
                  <c:v>1066227.90113636</c:v>
                </c:pt>
                <c:pt idx="95">
                  <c:v>1077451.35272727</c:v>
                </c:pt>
                <c:pt idx="96">
                  <c:v>1088674.80431818</c:v>
                </c:pt>
                <c:pt idx="97">
                  <c:v>1099898.25590909</c:v>
                </c:pt>
                <c:pt idx="98">
                  <c:v>1111121.7075</c:v>
                </c:pt>
                <c:pt idx="99">
                  <c:v>1122345.15909091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0"/>
        <c:smooth val="0"/>
        <c:axId val="509329389"/>
        <c:axId val="804606578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dLbls>
                  <c:delete val="1"/>
                </c:dLbls>
                <c:val>
                  <c:numRef>
                    <c:extLst>
                      <c:ext uri="{02D57815-91ED-43cb-92C2-25804820EDAC}">
                        <c15:formulaRef>
                          <c15:sqref>{4.3,2.5,3.5,4.5}</c15:sqref>
                        </c15:formulaRef>
                      </c:ext>
                    </c:extLst>
                    <c:numCache>
                      <c:formatCode>General</c:formatCode>
                      <c:ptCount val="4"/>
                      <c:pt idx="0">
                        <c:v>4.3</c:v>
                      </c:pt>
                      <c:pt idx="1">
                        <c:v>2.5</c:v>
                      </c:pt>
                      <c:pt idx="2">
                        <c:v>3.5</c:v>
                      </c:pt>
                      <c:pt idx="3">
                        <c:v>4.5</c:v>
                      </c:pt>
                    </c:numCache>
                  </c:numRef>
                </c:val>
                <c:smooth val="0"/>
              </c15:ser>
            </c15:filteredLineSeries>
            <c15:filteredLineSeries>
              <c15:ser>
                <c:idx val="2"/>
                <c:order val="2"/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dLbls>
                  <c:delete val="1"/>
                </c:dLbls>
                <c:val>
                  <c:numRef>
                    <c:extLst>
                      <c:ext uri="{02D57815-91ED-43cb-92C2-25804820EDAC}">
                        <c15:formulaRef>
                          <c15:sqref>{2,2,3,5}</c15:sqref>
                        </c15:formulaRef>
                      </c:ext>
                    </c:extLst>
                    <c:numCache>
                      <c:formatCode>General</c:formatCode>
                      <c:ptCount val="4"/>
                      <c:pt idx="0">
                        <c:v>2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5</c:v>
                      </c:pt>
                    </c:numCache>
                  </c:numRef>
                </c:val>
                <c:smooth val="0"/>
              </c15:ser>
            </c15:filteredLineSeries>
          </c:ext>
        </c:extLst>
      </c:lineChart>
      <c:catAx>
        <c:axId val="509329389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804606578"/>
        <c:crosses val="autoZero"/>
        <c:auto val="1"/>
        <c:lblAlgn val="ctr"/>
        <c:lblOffset val="100"/>
        <c:noMultiLvlLbl val="0"/>
      </c:catAx>
      <c:valAx>
        <c:axId val="80460657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02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50932938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  <c:extLst>
      <c:ext uri="{0b15fc19-7d7d-44ad-8c2d-2c3a37ce22c3}">
        <chartProps xmlns="https://web.wps.cn/et/2018/main" chartId="{0dcebd8f-e47d-470a-b91e-02b112631f7e}"/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1002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10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10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0">
      <cs:styleClr val="auto"/>
    </cs:fillRef>
    <cs:effectRef idx="0"/>
    <cs:fontRef idx="minor">
      <a:schemeClr val="dk1"/>
    </cs:fontRef>
    <cs:spPr>
      <a:ln w="28575" cap="rnd">
        <a:solidFill>
          <a:schemeClr val="phClr"/>
        </a:solidFill>
        <a:round/>
      </a:ln>
      <a:effectLst/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02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75000"/>
        <a:lumOff val="25000"/>
      </a:schemeClr>
    </cs:fontRef>
    <cs:defRPr sz="1400" b="1" kern="120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6</xdr:col>
      <xdr:colOff>342900</xdr:colOff>
      <xdr:row>7</xdr:row>
      <xdr:rowOff>203200</xdr:rowOff>
    </xdr:from>
    <xdr:to>
      <xdr:col>10</xdr:col>
      <xdr:colOff>1092200</xdr:colOff>
      <xdr:row>21</xdr:row>
      <xdr:rowOff>12700</xdr:rowOff>
    </xdr:to>
    <xdr:graphicFrame>
      <xdr:nvGraphicFramePr>
        <xdr:cNvPr id="2" name="图表 1"/>
        <xdr:cNvGraphicFramePr/>
      </xdr:nvGraphicFramePr>
      <xdr:xfrm>
        <a:off x="6210300" y="1670050"/>
        <a:ext cx="4826000" cy="2743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O125"/>
  <sheetViews>
    <sheetView tabSelected="1" workbookViewId="0">
      <selection activeCell="M16" sqref="M16"/>
    </sheetView>
  </sheetViews>
  <sheetFormatPr defaultColWidth="9" defaultRowHeight="16.5"/>
  <cols>
    <col min="1" max="1" width="9" style="10"/>
    <col min="2" max="2" width="13.875" style="10" customWidth="1"/>
    <col min="3" max="3" width="13" style="10" customWidth="1"/>
    <col min="4" max="4" width="11.75" style="10" customWidth="1"/>
    <col min="5" max="5" width="17" style="10" customWidth="1"/>
    <col min="6" max="6" width="12.375" style="10" customWidth="1"/>
    <col min="7" max="7" width="9" style="10"/>
    <col min="8" max="8" width="14.5" style="10" customWidth="1"/>
    <col min="9" max="9" width="13.625" style="10" customWidth="1"/>
    <col min="10" max="10" width="16.375" style="10" customWidth="1"/>
    <col min="11" max="11" width="17.125" style="10" customWidth="1"/>
    <col min="12" max="12" width="22.625" style="10" customWidth="1"/>
    <col min="13" max="13" width="22" style="10" customWidth="1"/>
    <col min="14" max="14" width="13" style="10" customWidth="1"/>
    <col min="15" max="15" width="12.375" style="10" customWidth="1"/>
    <col min="16" max="16384" width="9" style="10"/>
  </cols>
  <sheetData>
    <row r="2" spans="2:14">
      <c r="B2" s="7" t="s">
        <v>0</v>
      </c>
      <c r="C2" s="7"/>
      <c r="E2" s="7" t="s">
        <v>1</v>
      </c>
      <c r="F2" s="7"/>
      <c r="H2" s="11" t="s">
        <v>2</v>
      </c>
      <c r="I2" s="11"/>
      <c r="K2" s="36" t="s">
        <v>3</v>
      </c>
      <c r="L2" s="36"/>
      <c r="N2" s="10" t="s">
        <v>4</v>
      </c>
    </row>
    <row r="3" spans="2:12">
      <c r="B3" s="7"/>
      <c r="C3" s="7"/>
      <c r="E3" s="7"/>
      <c r="F3" s="7"/>
      <c r="H3" s="11"/>
      <c r="I3" s="11"/>
      <c r="K3" s="36"/>
      <c r="L3" s="36"/>
    </row>
    <row r="4" spans="2:12">
      <c r="B4" s="32" t="s">
        <v>5</v>
      </c>
      <c r="C4" s="33">
        <v>5</v>
      </c>
      <c r="E4" s="7" t="s">
        <v>6</v>
      </c>
      <c r="F4" s="34">
        <f>VLOOKUP($C$4,vip数据!$B$8:$F$16,2,0)</f>
        <v>3.5</v>
      </c>
      <c r="H4" s="33" t="s">
        <v>7</v>
      </c>
      <c r="I4" s="33">
        <v>5</v>
      </c>
      <c r="K4" s="36" t="s">
        <v>8</v>
      </c>
      <c r="L4" s="36">
        <f>VLOOKUP($C$4,vip数据!$B$8:$F$16,3,0)</f>
        <v>0.2</v>
      </c>
    </row>
    <row r="5" spans="2:12">
      <c r="B5" s="33" t="s">
        <v>9</v>
      </c>
      <c r="C5" s="33">
        <v>1</v>
      </c>
      <c r="H5" s="33" t="s">
        <v>10</v>
      </c>
      <c r="I5" s="33">
        <v>0.5</v>
      </c>
      <c r="K5" s="36" t="s">
        <v>11</v>
      </c>
      <c r="L5" s="36">
        <f>VLOOKUP($C$4,vip数据!$B$8:$F$16,4,0)</f>
        <v>0.5</v>
      </c>
    </row>
    <row r="6" spans="11:12">
      <c r="K6" s="36" t="s">
        <v>12</v>
      </c>
      <c r="L6" s="36">
        <f>VLOOKUP($C$4,vip数据!$B$8:$F$16,5,0)</f>
        <v>0.4</v>
      </c>
    </row>
    <row r="7" spans="11:12">
      <c r="K7" s="11" t="s">
        <v>13</v>
      </c>
      <c r="L7" s="11">
        <f>VLOOKUP($C$4,vip数据!$B$8:$G$16,6,0)</f>
        <v>5</v>
      </c>
    </row>
    <row r="24" spans="8:13">
      <c r="H24" s="11" t="s">
        <v>1</v>
      </c>
      <c r="I24" s="11"/>
      <c r="J24" s="11" t="s">
        <v>3</v>
      </c>
      <c r="K24" s="11"/>
      <c r="L24" s="11" t="s">
        <v>4</v>
      </c>
      <c r="M24" s="11"/>
    </row>
    <row r="25" s="31" customFormat="1" spans="2:13">
      <c r="B25" s="7" t="s">
        <v>14</v>
      </c>
      <c r="C25" s="7" t="s">
        <v>15</v>
      </c>
      <c r="D25" s="7" t="s">
        <v>16</v>
      </c>
      <c r="E25" s="7" t="s">
        <v>17</v>
      </c>
      <c r="F25" s="7" t="s">
        <v>18</v>
      </c>
      <c r="G25" s="35" t="s">
        <v>19</v>
      </c>
      <c r="H25" s="7" t="s">
        <v>20</v>
      </c>
      <c r="I25" s="7" t="s">
        <v>21</v>
      </c>
      <c r="J25" s="7" t="s">
        <v>22</v>
      </c>
      <c r="K25" s="7" t="s">
        <v>23</v>
      </c>
      <c r="L25" s="7" t="s">
        <v>24</v>
      </c>
      <c r="M25" s="7" t="s">
        <v>25</v>
      </c>
    </row>
    <row r="26" spans="2:13">
      <c r="B26" s="10">
        <v>1</v>
      </c>
      <c r="C26" s="10">
        <f>SUM(H26,J26,L26)</f>
        <v>11223.4515909091</v>
      </c>
      <c r="D26" s="10">
        <f>C26</f>
        <v>11223.4515909091</v>
      </c>
      <c r="H26" s="10">
        <f>'Q-签到模型'!D8</f>
        <v>350</v>
      </c>
      <c r="I26" s="10">
        <f>'Q-签到模型'!E8</f>
        <v>350</v>
      </c>
      <c r="J26" s="10">
        <f>MIN('C-存钱罐模型'!G9,'C-存钱罐模型'!E9)</f>
        <v>10080</v>
      </c>
      <c r="K26" s="10">
        <f>'C-存钱罐模型'!I9</f>
        <v>10584</v>
      </c>
      <c r="L26" s="10">
        <f>'Z-转盘模型'!E8</f>
        <v>793.451590909089</v>
      </c>
      <c r="M26" s="10">
        <f>'Z-转盘模型'!F8</f>
        <v>793.451590909089</v>
      </c>
    </row>
    <row r="27" spans="2:13">
      <c r="B27" s="10">
        <v>2</v>
      </c>
      <c r="C27" s="10">
        <f t="shared" ref="C27:C58" si="0">SUM(H27,J27,L27)</f>
        <v>11223.4515909091</v>
      </c>
      <c r="D27" s="10">
        <f>SUM($C$26:C27)</f>
        <v>22446.9031818182</v>
      </c>
      <c r="H27" s="10">
        <f>'Q-签到模型'!D9</f>
        <v>350</v>
      </c>
      <c r="I27" s="10">
        <f>'Q-签到模型'!E9</f>
        <v>700</v>
      </c>
      <c r="J27" s="10">
        <f>MIN('C-存钱罐模型'!G10,'C-存钱罐模型'!E10)</f>
        <v>10080</v>
      </c>
      <c r="K27" s="10">
        <f>'C-存钱罐模型'!I10</f>
        <v>21168</v>
      </c>
      <c r="L27" s="10">
        <f>'Z-转盘模型'!E9</f>
        <v>793.451590909089</v>
      </c>
      <c r="M27" s="10">
        <f>'Z-转盘模型'!F9</f>
        <v>1586.90318181818</v>
      </c>
    </row>
    <row r="28" spans="2:13">
      <c r="B28" s="10">
        <v>3</v>
      </c>
      <c r="C28" s="10">
        <f t="shared" si="0"/>
        <v>11223.4515909091</v>
      </c>
      <c r="D28" s="10">
        <f>SUM($C$26:C28)</f>
        <v>33670.3547727273</v>
      </c>
      <c r="H28" s="10">
        <f>'Q-签到模型'!D10</f>
        <v>350</v>
      </c>
      <c r="I28" s="10">
        <f>'Q-签到模型'!E10</f>
        <v>1050</v>
      </c>
      <c r="J28" s="10">
        <f>MIN('C-存钱罐模型'!G11,'C-存钱罐模型'!E11)</f>
        <v>10080</v>
      </c>
      <c r="K28" s="10">
        <f>'C-存钱罐模型'!I11</f>
        <v>31752</v>
      </c>
      <c r="L28" s="10">
        <f>'Z-转盘模型'!E10</f>
        <v>793.451590909089</v>
      </c>
      <c r="M28" s="10">
        <f>'Z-转盘模型'!F10</f>
        <v>2380.35477272727</v>
      </c>
    </row>
    <row r="29" spans="2:13">
      <c r="B29" s="10">
        <v>4</v>
      </c>
      <c r="C29" s="10">
        <f t="shared" si="0"/>
        <v>11223.4515909091</v>
      </c>
      <c r="D29" s="10">
        <f>SUM($C$26:C29)</f>
        <v>44893.8063636364</v>
      </c>
      <c r="H29" s="10">
        <f>'Q-签到模型'!D11</f>
        <v>350</v>
      </c>
      <c r="I29" s="10">
        <f>'Q-签到模型'!E11</f>
        <v>1400</v>
      </c>
      <c r="J29" s="10">
        <f>MIN('C-存钱罐模型'!G12,'C-存钱罐模型'!E12)</f>
        <v>10080</v>
      </c>
      <c r="K29" s="10">
        <f>'C-存钱罐模型'!I12</f>
        <v>42336</v>
      </c>
      <c r="L29" s="10">
        <f>'Z-转盘模型'!E11</f>
        <v>793.451590909089</v>
      </c>
      <c r="M29" s="10">
        <f>'Z-转盘模型'!F11</f>
        <v>3173.80636363636</v>
      </c>
    </row>
    <row r="30" spans="2:13">
      <c r="B30" s="10">
        <v>5</v>
      </c>
      <c r="C30" s="10">
        <f t="shared" si="0"/>
        <v>11223.4515909091</v>
      </c>
      <c r="D30" s="10">
        <f>SUM($C$26:C30)</f>
        <v>56117.2579545455</v>
      </c>
      <c r="H30" s="10">
        <f>'Q-签到模型'!D12</f>
        <v>350</v>
      </c>
      <c r="I30" s="10">
        <f>'Q-签到模型'!E12</f>
        <v>1750</v>
      </c>
      <c r="J30" s="10">
        <f>MIN('C-存钱罐模型'!G13,'C-存钱罐模型'!E13)</f>
        <v>10080</v>
      </c>
      <c r="K30" s="10">
        <f>'C-存钱罐模型'!I13</f>
        <v>52920</v>
      </c>
      <c r="L30" s="10">
        <f>'Z-转盘模型'!E12</f>
        <v>793.451590909089</v>
      </c>
      <c r="M30" s="10">
        <f>'Z-转盘模型'!F12</f>
        <v>3967.25795454545</v>
      </c>
    </row>
    <row r="31" spans="2:13">
      <c r="B31" s="10">
        <v>6</v>
      </c>
      <c r="C31" s="10">
        <f t="shared" si="0"/>
        <v>11223.4515909091</v>
      </c>
      <c r="D31" s="10">
        <f>SUM($C$26:C31)</f>
        <v>67340.7095454545</v>
      </c>
      <c r="H31" s="10">
        <f>'Q-签到模型'!D13</f>
        <v>350</v>
      </c>
      <c r="I31" s="10">
        <f>'Q-签到模型'!E13</f>
        <v>2100</v>
      </c>
      <c r="J31" s="10">
        <f>MIN('C-存钱罐模型'!G14,'C-存钱罐模型'!E14)</f>
        <v>10080</v>
      </c>
      <c r="K31" s="10">
        <f>'C-存钱罐模型'!I14</f>
        <v>63504</v>
      </c>
      <c r="L31" s="10">
        <f>'Z-转盘模型'!E13</f>
        <v>793.451590909089</v>
      </c>
      <c r="M31" s="10">
        <f>'Z-转盘模型'!F13</f>
        <v>4760.70954545454</v>
      </c>
    </row>
    <row r="32" spans="2:13">
      <c r="B32" s="10">
        <v>7</v>
      </c>
      <c r="C32" s="10">
        <f t="shared" si="0"/>
        <v>11223.4515909091</v>
      </c>
      <c r="D32" s="10">
        <f>SUM($C$26:C32)</f>
        <v>78564.1611363636</v>
      </c>
      <c r="H32" s="10">
        <f>'Q-签到模型'!D14</f>
        <v>350</v>
      </c>
      <c r="I32" s="10">
        <f>'Q-签到模型'!E14</f>
        <v>2450</v>
      </c>
      <c r="J32" s="10">
        <f>MIN('C-存钱罐模型'!G15,'C-存钱罐模型'!E15)</f>
        <v>10080</v>
      </c>
      <c r="K32" s="10">
        <f>'C-存钱罐模型'!I15</f>
        <v>74088</v>
      </c>
      <c r="L32" s="10">
        <f>'Z-转盘模型'!E14</f>
        <v>793.451590909089</v>
      </c>
      <c r="M32" s="10">
        <f>'Z-转盘模型'!F14</f>
        <v>5554.16113636362</v>
      </c>
    </row>
    <row r="33" spans="2:13">
      <c r="B33" s="10">
        <v>8</v>
      </c>
      <c r="C33" s="10">
        <f t="shared" si="0"/>
        <v>11223.4515909091</v>
      </c>
      <c r="D33" s="10">
        <f>SUM($C$26:C33)</f>
        <v>89787.6127272727</v>
      </c>
      <c r="H33" s="10">
        <f>'Q-签到模型'!D15</f>
        <v>350</v>
      </c>
      <c r="I33" s="10">
        <f>'Q-签到模型'!E15</f>
        <v>2800</v>
      </c>
      <c r="J33" s="10">
        <f>MIN('C-存钱罐模型'!G16,'C-存钱罐模型'!E16)</f>
        <v>10080</v>
      </c>
      <c r="K33" s="10">
        <f>'C-存钱罐模型'!I16</f>
        <v>84672</v>
      </c>
      <c r="L33" s="10">
        <f>'Z-转盘模型'!E15</f>
        <v>793.451590909089</v>
      </c>
      <c r="M33" s="10">
        <f>'Z-转盘模型'!F15</f>
        <v>6347.61272727271</v>
      </c>
    </row>
    <row r="34" spans="2:13">
      <c r="B34" s="10">
        <v>9</v>
      </c>
      <c r="C34" s="10">
        <f t="shared" si="0"/>
        <v>11223.4515909091</v>
      </c>
      <c r="D34" s="10">
        <f>SUM($C$26:C34)</f>
        <v>101011.064318182</v>
      </c>
      <c r="H34" s="10">
        <f>'Q-签到模型'!D16</f>
        <v>350</v>
      </c>
      <c r="I34" s="10">
        <f>'Q-签到模型'!E16</f>
        <v>3150</v>
      </c>
      <c r="J34" s="10">
        <f>MIN('C-存钱罐模型'!G17,'C-存钱罐模型'!E17)</f>
        <v>10080</v>
      </c>
      <c r="K34" s="10">
        <f>'C-存钱罐模型'!I17</f>
        <v>95256</v>
      </c>
      <c r="L34" s="10">
        <f>'Z-转盘模型'!E16</f>
        <v>793.451590909089</v>
      </c>
      <c r="M34" s="10">
        <f>'Z-转盘模型'!F16</f>
        <v>7141.0643181818</v>
      </c>
    </row>
    <row r="35" spans="2:13">
      <c r="B35" s="10">
        <v>10</v>
      </c>
      <c r="C35" s="10">
        <f t="shared" si="0"/>
        <v>11223.4515909091</v>
      </c>
      <c r="D35" s="10">
        <f>SUM($C$26:C35)</f>
        <v>112234.515909091</v>
      </c>
      <c r="H35" s="10">
        <f>'Q-签到模型'!D17</f>
        <v>350</v>
      </c>
      <c r="I35" s="10">
        <f>'Q-签到模型'!E17</f>
        <v>3500</v>
      </c>
      <c r="J35" s="10">
        <f>MIN('C-存钱罐模型'!G18,'C-存钱罐模型'!E18)</f>
        <v>10080</v>
      </c>
      <c r="K35" s="10">
        <f>'C-存钱罐模型'!I18</f>
        <v>105840</v>
      </c>
      <c r="L35" s="10">
        <f>'Z-转盘模型'!E17</f>
        <v>793.451590909089</v>
      </c>
      <c r="M35" s="10">
        <f>'Z-转盘模型'!F17</f>
        <v>7934.51590909089</v>
      </c>
    </row>
    <row r="36" spans="2:13">
      <c r="B36" s="10">
        <v>11</v>
      </c>
      <c r="C36" s="10">
        <f t="shared" si="0"/>
        <v>11223.4515909091</v>
      </c>
      <c r="D36" s="10">
        <f>SUM($C$26:C36)</f>
        <v>123457.9675</v>
      </c>
      <c r="H36" s="10">
        <f>'Q-签到模型'!D18</f>
        <v>350</v>
      </c>
      <c r="I36" s="10">
        <f>'Q-签到模型'!E18</f>
        <v>3850</v>
      </c>
      <c r="J36" s="10">
        <f>MIN('C-存钱罐模型'!G19,'C-存钱罐模型'!E19)</f>
        <v>10080</v>
      </c>
      <c r="K36" s="10">
        <f>'C-存钱罐模型'!I19</f>
        <v>116424</v>
      </c>
      <c r="L36" s="10">
        <f>'Z-转盘模型'!E18</f>
        <v>793.451590909089</v>
      </c>
      <c r="M36" s="10">
        <f>'Z-转盘模型'!F18</f>
        <v>8727.96749999998</v>
      </c>
    </row>
    <row r="37" spans="2:13">
      <c r="B37" s="10">
        <v>12</v>
      </c>
      <c r="C37" s="10">
        <f t="shared" si="0"/>
        <v>11223.4515909091</v>
      </c>
      <c r="D37" s="10">
        <f>SUM($C$26:C37)</f>
        <v>134681.419090909</v>
      </c>
      <c r="H37" s="10">
        <f>'Q-签到模型'!D19</f>
        <v>350</v>
      </c>
      <c r="I37" s="10">
        <f>'Q-签到模型'!E19</f>
        <v>4200</v>
      </c>
      <c r="J37" s="10">
        <f>MIN('C-存钱罐模型'!G20,'C-存钱罐模型'!E20)</f>
        <v>10080</v>
      </c>
      <c r="K37" s="10">
        <f>'C-存钱罐模型'!I20</f>
        <v>127008</v>
      </c>
      <c r="L37" s="10">
        <f>'Z-转盘模型'!E19</f>
        <v>793.451590909089</v>
      </c>
      <c r="M37" s="10">
        <f>'Z-转盘模型'!F19</f>
        <v>9521.41909090907</v>
      </c>
    </row>
    <row r="38" spans="2:13">
      <c r="B38" s="10">
        <v>13</v>
      </c>
      <c r="C38" s="10">
        <f t="shared" si="0"/>
        <v>11223.4515909091</v>
      </c>
      <c r="D38" s="10">
        <f>SUM($C$26:C38)</f>
        <v>145904.870681818</v>
      </c>
      <c r="H38" s="10">
        <f>'Q-签到模型'!D20</f>
        <v>350</v>
      </c>
      <c r="I38" s="10">
        <f>'Q-签到模型'!E20</f>
        <v>4550</v>
      </c>
      <c r="J38" s="10">
        <f>MIN('C-存钱罐模型'!G21,'C-存钱罐模型'!E21)</f>
        <v>10080</v>
      </c>
      <c r="K38" s="10">
        <f>'C-存钱罐模型'!I21</f>
        <v>137592</v>
      </c>
      <c r="L38" s="10">
        <f>'Z-转盘模型'!E20</f>
        <v>793.451590909089</v>
      </c>
      <c r="M38" s="10">
        <f>'Z-转盘模型'!F20</f>
        <v>10314.8706818182</v>
      </c>
    </row>
    <row r="39" spans="2:13">
      <c r="B39" s="10">
        <v>14</v>
      </c>
      <c r="C39" s="10">
        <f t="shared" si="0"/>
        <v>11223.4515909091</v>
      </c>
      <c r="D39" s="10">
        <f>SUM($C$26:C39)</f>
        <v>157128.322272727</v>
      </c>
      <c r="H39" s="10">
        <f>'Q-签到模型'!D21</f>
        <v>350</v>
      </c>
      <c r="I39" s="10">
        <f>'Q-签到模型'!E21</f>
        <v>4900</v>
      </c>
      <c r="J39" s="10">
        <f>MIN('C-存钱罐模型'!G22,'C-存钱罐模型'!E22)</f>
        <v>10080</v>
      </c>
      <c r="K39" s="10">
        <f>'C-存钱罐模型'!I22</f>
        <v>148176</v>
      </c>
      <c r="L39" s="10">
        <f>'Z-转盘模型'!E21</f>
        <v>793.451590909089</v>
      </c>
      <c r="M39" s="10">
        <f>'Z-转盘模型'!F21</f>
        <v>11108.3222727273</v>
      </c>
    </row>
    <row r="40" spans="2:13">
      <c r="B40" s="10">
        <v>15</v>
      </c>
      <c r="C40" s="10">
        <f t="shared" si="0"/>
        <v>11223.4515909091</v>
      </c>
      <c r="D40" s="10">
        <f>SUM($C$26:C40)</f>
        <v>168351.773863636</v>
      </c>
      <c r="H40" s="10">
        <f>'Q-签到模型'!D22</f>
        <v>350</v>
      </c>
      <c r="I40" s="10">
        <f>'Q-签到模型'!E22</f>
        <v>5250</v>
      </c>
      <c r="J40" s="10">
        <f>MIN('C-存钱罐模型'!G23,'C-存钱罐模型'!E23)</f>
        <v>10080</v>
      </c>
      <c r="K40" s="10">
        <f>'C-存钱罐模型'!I23</f>
        <v>158760</v>
      </c>
      <c r="L40" s="10">
        <f>'Z-转盘模型'!E22</f>
        <v>793.451590909089</v>
      </c>
      <c r="M40" s="10">
        <f>'Z-转盘模型'!F22</f>
        <v>11901.7738636363</v>
      </c>
    </row>
    <row r="41" spans="2:13">
      <c r="B41" s="10">
        <v>16</v>
      </c>
      <c r="C41" s="10">
        <f t="shared" si="0"/>
        <v>11223.4515909091</v>
      </c>
      <c r="D41" s="10">
        <f>SUM($C$26:C41)</f>
        <v>179575.225454545</v>
      </c>
      <c r="H41" s="10">
        <f>'Q-签到模型'!D23</f>
        <v>350</v>
      </c>
      <c r="I41" s="10">
        <f>'Q-签到模型'!E23</f>
        <v>5600</v>
      </c>
      <c r="J41" s="10">
        <f>MIN('C-存钱罐模型'!G24,'C-存钱罐模型'!E24)</f>
        <v>10080</v>
      </c>
      <c r="K41" s="10">
        <f>'C-存钱罐模型'!I24</f>
        <v>169344</v>
      </c>
      <c r="L41" s="10">
        <f>'Z-转盘模型'!E23</f>
        <v>793.451590909089</v>
      </c>
      <c r="M41" s="10">
        <f>'Z-转盘模型'!F23</f>
        <v>12695.2254545454</v>
      </c>
    </row>
    <row r="42" spans="2:13">
      <c r="B42" s="10">
        <v>17</v>
      </c>
      <c r="C42" s="10">
        <f t="shared" si="0"/>
        <v>11223.4515909091</v>
      </c>
      <c r="D42" s="10">
        <f>SUM($C$26:C42)</f>
        <v>190798.677045455</v>
      </c>
      <c r="H42" s="10">
        <f>'Q-签到模型'!D24</f>
        <v>350</v>
      </c>
      <c r="I42" s="10">
        <f>'Q-签到模型'!E24</f>
        <v>5950</v>
      </c>
      <c r="J42" s="10">
        <f>MIN('C-存钱罐模型'!G25,'C-存钱罐模型'!E25)</f>
        <v>10080</v>
      </c>
      <c r="K42" s="10">
        <f>'C-存钱罐模型'!I25</f>
        <v>179928</v>
      </c>
      <c r="L42" s="10">
        <f>'Z-转盘模型'!E24</f>
        <v>793.451590909089</v>
      </c>
      <c r="M42" s="10">
        <f>'Z-转盘模型'!F24</f>
        <v>13488.6770454545</v>
      </c>
    </row>
    <row r="43" spans="2:13">
      <c r="B43" s="10">
        <v>18</v>
      </c>
      <c r="C43" s="10">
        <f t="shared" si="0"/>
        <v>11223.4515909091</v>
      </c>
      <c r="D43" s="10">
        <f>SUM($C$26:C43)</f>
        <v>202022.128636364</v>
      </c>
      <c r="H43" s="10">
        <f>'Q-签到模型'!D25</f>
        <v>350</v>
      </c>
      <c r="I43" s="10">
        <f>'Q-签到模型'!E25</f>
        <v>6300</v>
      </c>
      <c r="J43" s="10">
        <f>MIN('C-存钱罐模型'!G26,'C-存钱罐模型'!E26)</f>
        <v>10080</v>
      </c>
      <c r="K43" s="10">
        <f>'C-存钱罐模型'!I26</f>
        <v>190512</v>
      </c>
      <c r="L43" s="10">
        <f>'Z-转盘模型'!E25</f>
        <v>793.451590909089</v>
      </c>
      <c r="M43" s="10">
        <f>'Z-转盘模型'!F25</f>
        <v>14282.1286363636</v>
      </c>
    </row>
    <row r="44" spans="2:13">
      <c r="B44" s="10">
        <v>19</v>
      </c>
      <c r="C44" s="10">
        <f t="shared" si="0"/>
        <v>11223.4515909091</v>
      </c>
      <c r="D44" s="10">
        <f>SUM($C$26:C44)</f>
        <v>213245.580227273</v>
      </c>
      <c r="H44" s="10">
        <f>'Q-签到模型'!D26</f>
        <v>350</v>
      </c>
      <c r="I44" s="10">
        <f>'Q-签到模型'!E26</f>
        <v>6650</v>
      </c>
      <c r="J44" s="10">
        <f>MIN('C-存钱罐模型'!G27,'C-存钱罐模型'!E27)</f>
        <v>10080</v>
      </c>
      <c r="K44" s="10">
        <f>'C-存钱罐模型'!I27</f>
        <v>201096</v>
      </c>
      <c r="L44" s="10">
        <f>'Z-转盘模型'!E26</f>
        <v>793.451590909089</v>
      </c>
      <c r="M44" s="10">
        <f>'Z-转盘模型'!F26</f>
        <v>15075.5802272727</v>
      </c>
    </row>
    <row r="45" spans="2:13">
      <c r="B45" s="10">
        <v>20</v>
      </c>
      <c r="C45" s="10">
        <f t="shared" si="0"/>
        <v>11223.4515909091</v>
      </c>
      <c r="D45" s="10">
        <f>SUM($C$26:C45)</f>
        <v>224469.031818182</v>
      </c>
      <c r="H45" s="10">
        <f>'Q-签到模型'!D27</f>
        <v>350</v>
      </c>
      <c r="I45" s="10">
        <f>'Q-签到模型'!E27</f>
        <v>7000</v>
      </c>
      <c r="J45" s="10">
        <f>MIN('C-存钱罐模型'!G28,'C-存钱罐模型'!E28)</f>
        <v>10080</v>
      </c>
      <c r="K45" s="10">
        <f>'C-存钱罐模型'!I28</f>
        <v>211680</v>
      </c>
      <c r="L45" s="10">
        <f>'Z-转盘模型'!E27</f>
        <v>793.451590909089</v>
      </c>
      <c r="M45" s="10">
        <f>'Z-转盘模型'!F27</f>
        <v>15869.0318181818</v>
      </c>
    </row>
    <row r="46" spans="2:13">
      <c r="B46" s="10">
        <v>21</v>
      </c>
      <c r="C46" s="10">
        <f t="shared" si="0"/>
        <v>11223.4515909091</v>
      </c>
      <c r="D46" s="10">
        <f>SUM($C$26:C46)</f>
        <v>235692.483409091</v>
      </c>
      <c r="H46" s="10">
        <f>'Q-签到模型'!D28</f>
        <v>350</v>
      </c>
      <c r="I46" s="10">
        <f>'Q-签到模型'!E28</f>
        <v>7350</v>
      </c>
      <c r="J46" s="10">
        <f>MIN('C-存钱罐模型'!G29,'C-存钱罐模型'!E29)</f>
        <v>10080</v>
      </c>
      <c r="K46" s="10">
        <f>'C-存钱罐模型'!I29</f>
        <v>222264</v>
      </c>
      <c r="L46" s="10">
        <f>'Z-转盘模型'!E28</f>
        <v>793.451590909089</v>
      </c>
      <c r="M46" s="10">
        <f>'Z-转盘模型'!F28</f>
        <v>16662.4834090909</v>
      </c>
    </row>
    <row r="47" spans="2:13">
      <c r="B47" s="10">
        <v>22</v>
      </c>
      <c r="C47" s="10">
        <f t="shared" si="0"/>
        <v>11223.4515909091</v>
      </c>
      <c r="D47" s="10">
        <f>SUM($C$26:C47)</f>
        <v>246915.935</v>
      </c>
      <c r="H47" s="10">
        <f>'Q-签到模型'!D29</f>
        <v>350</v>
      </c>
      <c r="I47" s="10">
        <f>'Q-签到模型'!E29</f>
        <v>7700</v>
      </c>
      <c r="J47" s="10">
        <f>MIN('C-存钱罐模型'!G30,'C-存钱罐模型'!E30)</f>
        <v>10080</v>
      </c>
      <c r="K47" s="10">
        <f>'C-存钱罐模型'!I30</f>
        <v>232848</v>
      </c>
      <c r="L47" s="10">
        <f>'Z-转盘模型'!E29</f>
        <v>793.451590909089</v>
      </c>
      <c r="M47" s="10">
        <f>'Z-转盘模型'!F29</f>
        <v>17455.935</v>
      </c>
    </row>
    <row r="48" spans="2:13">
      <c r="B48" s="10">
        <v>23</v>
      </c>
      <c r="C48" s="10">
        <f t="shared" si="0"/>
        <v>11223.4515909091</v>
      </c>
      <c r="D48" s="10">
        <f>SUM($C$26:C48)</f>
        <v>258139.386590909</v>
      </c>
      <c r="H48" s="10">
        <f>'Q-签到模型'!D30</f>
        <v>350</v>
      </c>
      <c r="I48" s="10">
        <f>'Q-签到模型'!E30</f>
        <v>8050</v>
      </c>
      <c r="J48" s="10">
        <f>MIN('C-存钱罐模型'!G31,'C-存钱罐模型'!E31)</f>
        <v>10080</v>
      </c>
      <c r="K48" s="10">
        <f>'C-存钱罐模型'!I31</f>
        <v>243432</v>
      </c>
      <c r="L48" s="10">
        <f>'Z-转盘模型'!E30</f>
        <v>793.451590909089</v>
      </c>
      <c r="M48" s="10">
        <f>'Z-转盘模型'!F30</f>
        <v>18249.3865909091</v>
      </c>
    </row>
    <row r="49" spans="2:13">
      <c r="B49" s="10">
        <v>24</v>
      </c>
      <c r="C49" s="10">
        <f t="shared" si="0"/>
        <v>11223.4515909091</v>
      </c>
      <c r="D49" s="10">
        <f>SUM($C$26:C49)</f>
        <v>269362.838181818</v>
      </c>
      <c r="H49" s="10">
        <f>'Q-签到模型'!D31</f>
        <v>350</v>
      </c>
      <c r="I49" s="10">
        <f>'Q-签到模型'!E31</f>
        <v>8400</v>
      </c>
      <c r="J49" s="10">
        <f>MIN('C-存钱罐模型'!G32,'C-存钱罐模型'!E32)</f>
        <v>10080</v>
      </c>
      <c r="K49" s="10">
        <f>'C-存钱罐模型'!I32</f>
        <v>254016</v>
      </c>
      <c r="L49" s="10">
        <f>'Z-转盘模型'!E31</f>
        <v>793.451590909089</v>
      </c>
      <c r="M49" s="10">
        <f>'Z-转盘模型'!F31</f>
        <v>19042.8381818181</v>
      </c>
    </row>
    <row r="50" spans="2:13">
      <c r="B50" s="10">
        <v>25</v>
      </c>
      <c r="C50" s="10">
        <f t="shared" si="0"/>
        <v>11223.4515909091</v>
      </c>
      <c r="D50" s="10">
        <f>SUM($C$26:C50)</f>
        <v>280586.289772727</v>
      </c>
      <c r="H50" s="10">
        <f>'Q-签到模型'!D32</f>
        <v>350</v>
      </c>
      <c r="I50" s="10">
        <f>'Q-签到模型'!E32</f>
        <v>8750</v>
      </c>
      <c r="J50" s="10">
        <f>MIN('C-存钱罐模型'!G33,'C-存钱罐模型'!E33)</f>
        <v>10080</v>
      </c>
      <c r="K50" s="10">
        <f>'C-存钱罐模型'!I33</f>
        <v>264600</v>
      </c>
      <c r="L50" s="10">
        <f>'Z-转盘模型'!E32</f>
        <v>793.451590909089</v>
      </c>
      <c r="M50" s="10">
        <f>'Z-转盘模型'!F32</f>
        <v>19836.2897727272</v>
      </c>
    </row>
    <row r="51" spans="2:13">
      <c r="B51" s="10">
        <v>26</v>
      </c>
      <c r="C51" s="10">
        <f t="shared" si="0"/>
        <v>11223.4515909091</v>
      </c>
      <c r="D51" s="10">
        <f>SUM($C$26:C51)</f>
        <v>291809.741363636</v>
      </c>
      <c r="H51" s="10">
        <f>'Q-签到模型'!D33</f>
        <v>350</v>
      </c>
      <c r="I51" s="10">
        <f>'Q-签到模型'!E33</f>
        <v>9100</v>
      </c>
      <c r="J51" s="10">
        <f>MIN('C-存钱罐模型'!G34,'C-存钱罐模型'!E34)</f>
        <v>10080</v>
      </c>
      <c r="K51" s="10">
        <f>'C-存钱罐模型'!I34</f>
        <v>275184</v>
      </c>
      <c r="L51" s="10">
        <f>'Z-转盘模型'!E33</f>
        <v>793.451590909089</v>
      </c>
      <c r="M51" s="10">
        <f>'Z-转盘模型'!F33</f>
        <v>20629.7413636363</v>
      </c>
    </row>
    <row r="52" spans="2:13">
      <c r="B52" s="10">
        <v>27</v>
      </c>
      <c r="C52" s="10">
        <f t="shared" si="0"/>
        <v>11223.4515909091</v>
      </c>
      <c r="D52" s="10">
        <f>SUM($C$26:C52)</f>
        <v>303033.192954545</v>
      </c>
      <c r="H52" s="10">
        <f>'Q-签到模型'!D34</f>
        <v>350</v>
      </c>
      <c r="I52" s="10">
        <f>'Q-签到模型'!E34</f>
        <v>9450</v>
      </c>
      <c r="J52" s="10">
        <f>MIN('C-存钱罐模型'!G35,'C-存钱罐模型'!E35)</f>
        <v>10080</v>
      </c>
      <c r="K52" s="10">
        <f>'C-存钱罐模型'!I35</f>
        <v>285768</v>
      </c>
      <c r="L52" s="10">
        <f>'Z-转盘模型'!E34</f>
        <v>793.451590909089</v>
      </c>
      <c r="M52" s="10">
        <f>'Z-转盘模型'!F34</f>
        <v>21423.1929545454</v>
      </c>
    </row>
    <row r="53" spans="2:13">
      <c r="B53" s="10">
        <v>28</v>
      </c>
      <c r="C53" s="10">
        <f t="shared" si="0"/>
        <v>11223.4515909091</v>
      </c>
      <c r="D53" s="10">
        <f>SUM($C$26:C53)</f>
        <v>314256.644545455</v>
      </c>
      <c r="H53" s="10">
        <f>'Q-签到模型'!D35</f>
        <v>350</v>
      </c>
      <c r="I53" s="10">
        <f>'Q-签到模型'!E35</f>
        <v>9800</v>
      </c>
      <c r="J53" s="10">
        <f>MIN('C-存钱罐模型'!G36,'C-存钱罐模型'!E36)</f>
        <v>10080</v>
      </c>
      <c r="K53" s="10">
        <f>'C-存钱罐模型'!I36</f>
        <v>296352</v>
      </c>
      <c r="L53" s="10">
        <f>'Z-转盘模型'!E35</f>
        <v>793.451590909089</v>
      </c>
      <c r="M53" s="10">
        <f>'Z-转盘模型'!F35</f>
        <v>22216.6445454545</v>
      </c>
    </row>
    <row r="54" spans="2:13">
      <c r="B54" s="10">
        <v>29</v>
      </c>
      <c r="C54" s="10">
        <f t="shared" si="0"/>
        <v>11223.4515909091</v>
      </c>
      <c r="D54" s="10">
        <f>SUM($C$26:C54)</f>
        <v>325480.096136364</v>
      </c>
      <c r="H54" s="10">
        <f>'Q-签到模型'!D36</f>
        <v>350</v>
      </c>
      <c r="I54" s="10">
        <f>'Q-签到模型'!E36</f>
        <v>10150</v>
      </c>
      <c r="J54" s="10">
        <f>MIN('C-存钱罐模型'!G37,'C-存钱罐模型'!E37)</f>
        <v>10080</v>
      </c>
      <c r="K54" s="10">
        <f>'C-存钱罐模型'!I37</f>
        <v>306936</v>
      </c>
      <c r="L54" s="10">
        <f>'Z-转盘模型'!E36</f>
        <v>793.451590909089</v>
      </c>
      <c r="M54" s="10">
        <f>'Z-转盘模型'!F36</f>
        <v>23010.0961363636</v>
      </c>
    </row>
    <row r="55" spans="2:13">
      <c r="B55" s="10">
        <v>30</v>
      </c>
      <c r="C55" s="10">
        <f t="shared" si="0"/>
        <v>11223.4515909091</v>
      </c>
      <c r="D55" s="10">
        <f>SUM($C$26:C55)</f>
        <v>336703.547727273</v>
      </c>
      <c r="H55" s="10">
        <f>'Q-签到模型'!D37</f>
        <v>350</v>
      </c>
      <c r="I55" s="10">
        <f>'Q-签到模型'!E37</f>
        <v>10500</v>
      </c>
      <c r="J55" s="10">
        <f>MIN('C-存钱罐模型'!G38,'C-存钱罐模型'!E38)</f>
        <v>10080</v>
      </c>
      <c r="K55" s="10">
        <f>'C-存钱罐模型'!I38</f>
        <v>317520</v>
      </c>
      <c r="L55" s="10">
        <f>'Z-转盘模型'!E37</f>
        <v>793.451590909089</v>
      </c>
      <c r="M55" s="10">
        <f>'Z-转盘模型'!F37</f>
        <v>23803.5477272727</v>
      </c>
    </row>
    <row r="56" spans="2:13">
      <c r="B56" s="10">
        <v>31</v>
      </c>
      <c r="C56" s="10">
        <f t="shared" si="0"/>
        <v>11223.4515909091</v>
      </c>
      <c r="D56" s="10">
        <f>SUM($C$26:C56)</f>
        <v>347926.999318182</v>
      </c>
      <c r="H56" s="10">
        <f>'Q-签到模型'!D38</f>
        <v>350</v>
      </c>
      <c r="I56" s="10">
        <f>'Q-签到模型'!E38</f>
        <v>10850</v>
      </c>
      <c r="J56" s="10">
        <f>MIN('C-存钱罐模型'!G39,'C-存钱罐模型'!E39)</f>
        <v>10080</v>
      </c>
      <c r="K56" s="10">
        <f>'C-存钱罐模型'!I39</f>
        <v>328104</v>
      </c>
      <c r="L56" s="10">
        <f>'Z-转盘模型'!E38</f>
        <v>793.451590909089</v>
      </c>
      <c r="M56" s="10">
        <f>'Z-转盘模型'!F38</f>
        <v>24596.9993181818</v>
      </c>
    </row>
    <row r="57" spans="2:13">
      <c r="B57" s="10">
        <v>32</v>
      </c>
      <c r="C57" s="10">
        <f t="shared" si="0"/>
        <v>11223.4515909091</v>
      </c>
      <c r="D57" s="10">
        <f>SUM($C$26:C57)</f>
        <v>359150.450909091</v>
      </c>
      <c r="H57" s="10">
        <f>'Q-签到模型'!D39</f>
        <v>350</v>
      </c>
      <c r="I57" s="10">
        <f>'Q-签到模型'!E39</f>
        <v>11200</v>
      </c>
      <c r="J57" s="10">
        <f>MIN('C-存钱罐模型'!G40,'C-存钱罐模型'!E40)</f>
        <v>10080</v>
      </c>
      <c r="K57" s="10">
        <f>'C-存钱罐模型'!I40</f>
        <v>338688</v>
      </c>
      <c r="L57" s="10">
        <f>'Z-转盘模型'!E39</f>
        <v>793.451590909089</v>
      </c>
      <c r="M57" s="10">
        <f>'Z-转盘模型'!F39</f>
        <v>25390.4509090908</v>
      </c>
    </row>
    <row r="58" spans="2:13">
      <c r="B58" s="10">
        <v>33</v>
      </c>
      <c r="C58" s="10">
        <f t="shared" si="0"/>
        <v>11223.4515909091</v>
      </c>
      <c r="D58" s="10">
        <f>SUM($C$26:C58)</f>
        <v>370373.9025</v>
      </c>
      <c r="H58" s="10">
        <f>'Q-签到模型'!D40</f>
        <v>350</v>
      </c>
      <c r="I58" s="10">
        <f>'Q-签到模型'!E40</f>
        <v>11550</v>
      </c>
      <c r="J58" s="10">
        <f>MIN('C-存钱罐模型'!G41,'C-存钱罐模型'!E41)</f>
        <v>10080</v>
      </c>
      <c r="K58" s="10">
        <f>'C-存钱罐模型'!I41</f>
        <v>349272</v>
      </c>
      <c r="L58" s="10">
        <f>'Z-转盘模型'!E40</f>
        <v>793.451590909089</v>
      </c>
      <c r="M58" s="10">
        <f>'Z-转盘模型'!F40</f>
        <v>26183.9024999999</v>
      </c>
    </row>
    <row r="59" spans="2:13">
      <c r="B59" s="10">
        <v>34</v>
      </c>
      <c r="C59" s="10">
        <f t="shared" ref="C59:C90" si="1">SUM(H59,J59,L59)</f>
        <v>11223.4515909091</v>
      </c>
      <c r="D59" s="10">
        <f>SUM($C$26:C59)</f>
        <v>381597.354090909</v>
      </c>
      <c r="H59" s="10">
        <f>'Q-签到模型'!D41</f>
        <v>350</v>
      </c>
      <c r="I59" s="10">
        <f>'Q-签到模型'!E41</f>
        <v>11900</v>
      </c>
      <c r="J59" s="10">
        <f>MIN('C-存钱罐模型'!G42,'C-存钱罐模型'!E42)</f>
        <v>10080</v>
      </c>
      <c r="K59" s="10">
        <f>'C-存钱罐模型'!I42</f>
        <v>359856</v>
      </c>
      <c r="L59" s="10">
        <f>'Z-转盘模型'!E41</f>
        <v>793.451590909089</v>
      </c>
      <c r="M59" s="10">
        <f>'Z-转盘模型'!F41</f>
        <v>26977.354090909</v>
      </c>
    </row>
    <row r="60" spans="2:13">
      <c r="B60" s="10">
        <v>35</v>
      </c>
      <c r="C60" s="10">
        <f t="shared" si="1"/>
        <v>11223.4515909091</v>
      </c>
      <c r="D60" s="10">
        <f>SUM($C$26:C60)</f>
        <v>392820.805681818</v>
      </c>
      <c r="H60" s="10">
        <f>'Q-签到模型'!D42</f>
        <v>350</v>
      </c>
      <c r="I60" s="10">
        <f>'Q-签到模型'!E42</f>
        <v>12250</v>
      </c>
      <c r="J60" s="10">
        <f>MIN('C-存钱罐模型'!G43,'C-存钱罐模型'!E43)</f>
        <v>10080</v>
      </c>
      <c r="K60" s="10">
        <f>'C-存钱罐模型'!I43</f>
        <v>370440</v>
      </c>
      <c r="L60" s="10">
        <f>'Z-转盘模型'!E42</f>
        <v>793.451590909089</v>
      </c>
      <c r="M60" s="10">
        <f>'Z-转盘模型'!F42</f>
        <v>27770.8056818181</v>
      </c>
    </row>
    <row r="61" spans="2:13">
      <c r="B61" s="10">
        <v>36</v>
      </c>
      <c r="C61" s="10">
        <f t="shared" si="1"/>
        <v>11223.4515909091</v>
      </c>
      <c r="D61" s="10">
        <f>SUM($C$26:C61)</f>
        <v>404044.257272727</v>
      </c>
      <c r="H61" s="10">
        <f>'Q-签到模型'!D43</f>
        <v>350</v>
      </c>
      <c r="I61" s="10">
        <f>'Q-签到模型'!E43</f>
        <v>12600</v>
      </c>
      <c r="J61" s="10">
        <f>MIN('C-存钱罐模型'!G44,'C-存钱罐模型'!E44)</f>
        <v>10080</v>
      </c>
      <c r="K61" s="10">
        <f>'C-存钱罐模型'!I44</f>
        <v>381024</v>
      </c>
      <c r="L61" s="10">
        <f>'Z-转盘模型'!E43</f>
        <v>793.451590909089</v>
      </c>
      <c r="M61" s="10">
        <f>'Z-转盘模型'!F43</f>
        <v>28564.2572727272</v>
      </c>
    </row>
    <row r="62" spans="2:13">
      <c r="B62" s="10">
        <v>37</v>
      </c>
      <c r="C62" s="10">
        <f t="shared" si="1"/>
        <v>11223.4515909091</v>
      </c>
      <c r="D62" s="10">
        <f>SUM($C$26:C62)</f>
        <v>415267.708863636</v>
      </c>
      <c r="H62" s="10">
        <f>'Q-签到模型'!D44</f>
        <v>350</v>
      </c>
      <c r="I62" s="10">
        <f>'Q-签到模型'!E44</f>
        <v>12950</v>
      </c>
      <c r="J62" s="10">
        <f>MIN('C-存钱罐模型'!G45,'C-存钱罐模型'!E45)</f>
        <v>10080</v>
      </c>
      <c r="K62" s="10">
        <f>'C-存钱罐模型'!I45</f>
        <v>391608</v>
      </c>
      <c r="L62" s="10">
        <f>'Z-转盘模型'!E44</f>
        <v>793.451590909089</v>
      </c>
      <c r="M62" s="10">
        <f>'Z-转盘模型'!F44</f>
        <v>29357.7088636363</v>
      </c>
    </row>
    <row r="63" spans="2:13">
      <c r="B63" s="10">
        <v>38</v>
      </c>
      <c r="C63" s="10">
        <f t="shared" si="1"/>
        <v>11223.4515909091</v>
      </c>
      <c r="D63" s="10">
        <f>SUM($C$26:C63)</f>
        <v>426491.160454546</v>
      </c>
      <c r="H63" s="10">
        <f>'Q-签到模型'!D45</f>
        <v>350</v>
      </c>
      <c r="I63" s="10">
        <f>'Q-签到模型'!E45</f>
        <v>13300</v>
      </c>
      <c r="J63" s="10">
        <f>MIN('C-存钱罐模型'!G46,'C-存钱罐模型'!E46)</f>
        <v>10080</v>
      </c>
      <c r="K63" s="10">
        <f>'C-存钱罐模型'!I46</f>
        <v>402192</v>
      </c>
      <c r="L63" s="10">
        <f>'Z-转盘模型'!E45</f>
        <v>793.451590909089</v>
      </c>
      <c r="M63" s="10">
        <f>'Z-转盘模型'!F45</f>
        <v>30151.1604545454</v>
      </c>
    </row>
    <row r="64" spans="2:13">
      <c r="B64" s="10">
        <v>39</v>
      </c>
      <c r="C64" s="10">
        <f t="shared" si="1"/>
        <v>11223.4515909091</v>
      </c>
      <c r="D64" s="10">
        <f>SUM($C$26:C64)</f>
        <v>437714.612045455</v>
      </c>
      <c r="H64" s="10">
        <f>'Q-签到模型'!D46</f>
        <v>350</v>
      </c>
      <c r="I64" s="10">
        <f>'Q-签到模型'!E46</f>
        <v>13650</v>
      </c>
      <c r="J64" s="10">
        <f>MIN('C-存钱罐模型'!G47,'C-存钱罐模型'!E47)</f>
        <v>10080</v>
      </c>
      <c r="K64" s="10">
        <f>'C-存钱罐模型'!I47</f>
        <v>412776</v>
      </c>
      <c r="L64" s="10">
        <f>'Z-转盘模型'!E46</f>
        <v>793.451590909089</v>
      </c>
      <c r="M64" s="10">
        <f>'Z-转盘模型'!F46</f>
        <v>30944.6120454545</v>
      </c>
    </row>
    <row r="65" spans="2:13">
      <c r="B65" s="10">
        <v>40</v>
      </c>
      <c r="C65" s="10">
        <f t="shared" si="1"/>
        <v>11223.4515909091</v>
      </c>
      <c r="D65" s="10">
        <f>SUM($C$26:C65)</f>
        <v>448938.063636364</v>
      </c>
      <c r="H65" s="10">
        <f>'Q-签到模型'!D47</f>
        <v>350</v>
      </c>
      <c r="I65" s="10">
        <f>'Q-签到模型'!E47</f>
        <v>14000</v>
      </c>
      <c r="J65" s="10">
        <f>MIN('C-存钱罐模型'!G48,'C-存钱罐模型'!E48)</f>
        <v>10080</v>
      </c>
      <c r="K65" s="10">
        <f>'C-存钱罐模型'!I48</f>
        <v>423360</v>
      </c>
      <c r="L65" s="10">
        <f>'Z-转盘模型'!E47</f>
        <v>793.451590909089</v>
      </c>
      <c r="M65" s="10">
        <f>'Z-转盘模型'!F47</f>
        <v>31738.0636363635</v>
      </c>
    </row>
    <row r="66" spans="2:13">
      <c r="B66" s="10">
        <v>41</v>
      </c>
      <c r="C66" s="10">
        <f t="shared" si="1"/>
        <v>11223.4515909091</v>
      </c>
      <c r="D66" s="10">
        <f>SUM($C$26:C66)</f>
        <v>460161.515227273</v>
      </c>
      <c r="H66" s="10">
        <f>'Q-签到模型'!D48</f>
        <v>350</v>
      </c>
      <c r="I66" s="10">
        <f>'Q-签到模型'!E48</f>
        <v>14350</v>
      </c>
      <c r="J66" s="10">
        <f>MIN('C-存钱罐模型'!G49,'C-存钱罐模型'!E49)</f>
        <v>10080</v>
      </c>
      <c r="K66" s="10">
        <f>'C-存钱罐模型'!I49</f>
        <v>433944</v>
      </c>
      <c r="L66" s="10">
        <f>'Z-转盘模型'!E48</f>
        <v>793.451590909089</v>
      </c>
      <c r="M66" s="10">
        <f>'Z-转盘模型'!F48</f>
        <v>32531.5152272726</v>
      </c>
    </row>
    <row r="67" spans="2:13">
      <c r="B67" s="10">
        <v>42</v>
      </c>
      <c r="C67" s="10">
        <f t="shared" si="1"/>
        <v>11223.4515909091</v>
      </c>
      <c r="D67" s="10">
        <f>SUM($C$26:C67)</f>
        <v>471384.966818182</v>
      </c>
      <c r="H67" s="10">
        <f>'Q-签到模型'!D49</f>
        <v>350</v>
      </c>
      <c r="I67" s="10">
        <f>'Q-签到模型'!E49</f>
        <v>14700</v>
      </c>
      <c r="J67" s="10">
        <f>MIN('C-存钱罐模型'!G50,'C-存钱罐模型'!E50)</f>
        <v>10080</v>
      </c>
      <c r="K67" s="10">
        <f>'C-存钱罐模型'!I50</f>
        <v>444528</v>
      </c>
      <c r="L67" s="10">
        <f>'Z-转盘模型'!E49</f>
        <v>793.451590909089</v>
      </c>
      <c r="M67" s="10">
        <f>'Z-转盘模型'!F49</f>
        <v>33324.9668181817</v>
      </c>
    </row>
    <row r="68" spans="2:13">
      <c r="B68" s="10">
        <v>43</v>
      </c>
      <c r="C68" s="10">
        <f t="shared" si="1"/>
        <v>11223.4515909091</v>
      </c>
      <c r="D68" s="10">
        <f>SUM($C$26:C68)</f>
        <v>482608.418409091</v>
      </c>
      <c r="H68" s="10">
        <f>'Q-签到模型'!D50</f>
        <v>350</v>
      </c>
      <c r="I68" s="10">
        <f>'Q-签到模型'!E50</f>
        <v>15050</v>
      </c>
      <c r="J68" s="10">
        <f>MIN('C-存钱罐模型'!G51,'C-存钱罐模型'!E51)</f>
        <v>10080</v>
      </c>
      <c r="K68" s="10">
        <f>'C-存钱罐模型'!I51</f>
        <v>455112</v>
      </c>
      <c r="L68" s="10">
        <f>'Z-转盘模型'!E50</f>
        <v>793.451590909089</v>
      </c>
      <c r="M68" s="10">
        <f>'Z-转盘模型'!F50</f>
        <v>34118.4184090908</v>
      </c>
    </row>
    <row r="69" spans="2:13">
      <c r="B69" s="10">
        <v>44</v>
      </c>
      <c r="C69" s="10">
        <f t="shared" si="1"/>
        <v>11223.4515909091</v>
      </c>
      <c r="D69" s="10">
        <f>SUM($C$26:C69)</f>
        <v>493831.87</v>
      </c>
      <c r="H69" s="10">
        <f>'Q-签到模型'!D51</f>
        <v>350</v>
      </c>
      <c r="I69" s="10">
        <f>'Q-签到模型'!E51</f>
        <v>15400</v>
      </c>
      <c r="J69" s="10">
        <f>MIN('C-存钱罐模型'!G52,'C-存钱罐模型'!E52)</f>
        <v>10080</v>
      </c>
      <c r="K69" s="10">
        <f>'C-存钱罐模型'!I52</f>
        <v>465696</v>
      </c>
      <c r="L69" s="10">
        <f>'Z-转盘模型'!E51</f>
        <v>793.451590909089</v>
      </c>
      <c r="M69" s="10">
        <f>'Z-转盘模型'!F51</f>
        <v>34911.8699999999</v>
      </c>
    </row>
    <row r="70" spans="2:13">
      <c r="B70" s="10">
        <v>45</v>
      </c>
      <c r="C70" s="10">
        <f t="shared" si="1"/>
        <v>11223.4515909091</v>
      </c>
      <c r="D70" s="10">
        <f>SUM($C$26:C70)</f>
        <v>505055.321590909</v>
      </c>
      <c r="H70" s="10">
        <f>'Q-签到模型'!D52</f>
        <v>350</v>
      </c>
      <c r="I70" s="10">
        <f>'Q-签到模型'!E52</f>
        <v>15750</v>
      </c>
      <c r="J70" s="10">
        <f>MIN('C-存钱罐模型'!G53,'C-存钱罐模型'!E53)</f>
        <v>10080</v>
      </c>
      <c r="K70" s="10">
        <f>'C-存钱罐模型'!I53</f>
        <v>476280</v>
      </c>
      <c r="L70" s="10">
        <f>'Z-转盘模型'!E52</f>
        <v>793.451590909089</v>
      </c>
      <c r="M70" s="10">
        <f>'Z-转盘模型'!F52</f>
        <v>35705.321590909</v>
      </c>
    </row>
    <row r="71" spans="2:13">
      <c r="B71" s="10">
        <v>46</v>
      </c>
      <c r="C71" s="10">
        <f t="shared" si="1"/>
        <v>11223.4515909091</v>
      </c>
      <c r="D71" s="10">
        <f>SUM($C$26:C71)</f>
        <v>516278.773181818</v>
      </c>
      <c r="H71" s="10">
        <f>'Q-签到模型'!D53</f>
        <v>350</v>
      </c>
      <c r="I71" s="10">
        <f>'Q-签到模型'!E53</f>
        <v>16100</v>
      </c>
      <c r="J71" s="10">
        <f>MIN('C-存钱罐模型'!G54,'C-存钱罐模型'!E54)</f>
        <v>10080</v>
      </c>
      <c r="K71" s="10">
        <f>'C-存钱罐模型'!I54</f>
        <v>486864</v>
      </c>
      <c r="L71" s="10">
        <f>'Z-转盘模型'!E53</f>
        <v>793.451590909089</v>
      </c>
      <c r="M71" s="10">
        <f>'Z-转盘模型'!F53</f>
        <v>36498.7731818181</v>
      </c>
    </row>
    <row r="72" spans="2:13">
      <c r="B72" s="10">
        <v>47</v>
      </c>
      <c r="C72" s="10">
        <f t="shared" si="1"/>
        <v>11223.4515909091</v>
      </c>
      <c r="D72" s="10">
        <f>SUM($C$26:C72)</f>
        <v>527502.224772727</v>
      </c>
      <c r="H72" s="10">
        <f>'Q-签到模型'!D54</f>
        <v>350</v>
      </c>
      <c r="I72" s="10">
        <f>'Q-签到模型'!E54</f>
        <v>16450</v>
      </c>
      <c r="J72" s="10">
        <f>MIN('C-存钱罐模型'!G55,'C-存钱罐模型'!E55)</f>
        <v>10080</v>
      </c>
      <c r="K72" s="10">
        <f>'C-存钱罐模型'!I55</f>
        <v>497448</v>
      </c>
      <c r="L72" s="10">
        <f>'Z-转盘模型'!E54</f>
        <v>793.451590909089</v>
      </c>
      <c r="M72" s="10">
        <f>'Z-转盘模型'!F54</f>
        <v>37292.2247727272</v>
      </c>
    </row>
    <row r="73" spans="2:13">
      <c r="B73" s="10">
        <v>48</v>
      </c>
      <c r="C73" s="10">
        <f t="shared" si="1"/>
        <v>11223.4515909091</v>
      </c>
      <c r="D73" s="10">
        <f>SUM($C$26:C73)</f>
        <v>538725.676363637</v>
      </c>
      <c r="H73" s="10">
        <f>'Q-签到模型'!D55</f>
        <v>350</v>
      </c>
      <c r="I73" s="10">
        <f>'Q-签到模型'!E55</f>
        <v>16800</v>
      </c>
      <c r="J73" s="10">
        <f>MIN('C-存钱罐模型'!G56,'C-存钱罐模型'!E56)</f>
        <v>10080</v>
      </c>
      <c r="K73" s="10">
        <f>'C-存钱罐模型'!I56</f>
        <v>508032</v>
      </c>
      <c r="L73" s="10">
        <f>'Z-转盘模型'!E55</f>
        <v>793.451590909089</v>
      </c>
      <c r="M73" s="10">
        <f>'Z-转盘模型'!F55</f>
        <v>38085.6763636363</v>
      </c>
    </row>
    <row r="74" spans="2:13">
      <c r="B74" s="10">
        <v>49</v>
      </c>
      <c r="C74" s="10">
        <f t="shared" si="1"/>
        <v>11223.4515909091</v>
      </c>
      <c r="D74" s="10">
        <f>SUM($C$26:C74)</f>
        <v>549949.127954546</v>
      </c>
      <c r="H74" s="10">
        <f>'Q-签到模型'!D56</f>
        <v>350</v>
      </c>
      <c r="I74" s="10">
        <f>'Q-签到模型'!E56</f>
        <v>17150</v>
      </c>
      <c r="J74" s="10">
        <f>MIN('C-存钱罐模型'!G57,'C-存钱罐模型'!E57)</f>
        <v>10080</v>
      </c>
      <c r="K74" s="10">
        <f>'C-存钱罐模型'!I57</f>
        <v>518616</v>
      </c>
      <c r="L74" s="10">
        <f>'Z-转盘模型'!E56</f>
        <v>793.451590909089</v>
      </c>
      <c r="M74" s="10">
        <f>'Z-转盘模型'!F56</f>
        <v>38879.1279545454</v>
      </c>
    </row>
    <row r="75" spans="2:13">
      <c r="B75" s="10">
        <v>50</v>
      </c>
      <c r="C75" s="10">
        <f t="shared" si="1"/>
        <v>11223.4515909091</v>
      </c>
      <c r="D75" s="10">
        <f>SUM($C$26:C75)</f>
        <v>561172.579545455</v>
      </c>
      <c r="H75" s="10">
        <f>'Q-签到模型'!D57</f>
        <v>350</v>
      </c>
      <c r="I75" s="10">
        <f>'Q-签到模型'!E57</f>
        <v>17500</v>
      </c>
      <c r="J75" s="10">
        <f>MIN('C-存钱罐模型'!G58,'C-存钱罐模型'!E58)</f>
        <v>10080</v>
      </c>
      <c r="K75" s="10">
        <f>'C-存钱罐模型'!I58</f>
        <v>529200</v>
      </c>
      <c r="L75" s="10">
        <f>'Z-转盘模型'!E57</f>
        <v>793.451590909089</v>
      </c>
      <c r="M75" s="10">
        <f>'Z-转盘模型'!F57</f>
        <v>39672.5795454545</v>
      </c>
    </row>
    <row r="76" spans="2:13">
      <c r="B76" s="10">
        <v>51</v>
      </c>
      <c r="C76" s="10">
        <f t="shared" si="1"/>
        <v>11223.4515909091</v>
      </c>
      <c r="D76" s="10">
        <f>SUM($C$26:C76)</f>
        <v>572396.031136364</v>
      </c>
      <c r="H76" s="10">
        <f>'Q-签到模型'!D58</f>
        <v>350</v>
      </c>
      <c r="I76" s="10">
        <f>'Q-签到模型'!E58</f>
        <v>17850</v>
      </c>
      <c r="J76" s="10">
        <f>MIN('C-存钱罐模型'!G59,'C-存钱罐模型'!E59)</f>
        <v>10080</v>
      </c>
      <c r="K76" s="10">
        <f>'C-存钱罐模型'!I59</f>
        <v>539784</v>
      </c>
      <c r="L76" s="10">
        <f>'Z-转盘模型'!E58</f>
        <v>793.451590909089</v>
      </c>
      <c r="M76" s="10">
        <f>'Z-转盘模型'!F58</f>
        <v>40466.0311363635</v>
      </c>
    </row>
    <row r="77" spans="2:13">
      <c r="B77" s="10">
        <v>52</v>
      </c>
      <c r="C77" s="10">
        <f t="shared" si="1"/>
        <v>11223.4515909091</v>
      </c>
      <c r="D77" s="10">
        <f>SUM($C$26:C77)</f>
        <v>583619.482727273</v>
      </c>
      <c r="H77" s="10">
        <f>'Q-签到模型'!D59</f>
        <v>350</v>
      </c>
      <c r="I77" s="10">
        <f>'Q-签到模型'!E59</f>
        <v>18200</v>
      </c>
      <c r="J77" s="10">
        <f>MIN('C-存钱罐模型'!G60,'C-存钱罐模型'!E60)</f>
        <v>10080</v>
      </c>
      <c r="K77" s="10">
        <f>'C-存钱罐模型'!I60</f>
        <v>550368</v>
      </c>
      <c r="L77" s="10">
        <f>'Z-转盘模型'!E59</f>
        <v>793.451590909089</v>
      </c>
      <c r="M77" s="10">
        <f>'Z-转盘模型'!F59</f>
        <v>41259.4827272726</v>
      </c>
    </row>
    <row r="78" spans="2:13">
      <c r="B78" s="10">
        <v>53</v>
      </c>
      <c r="C78" s="10">
        <f t="shared" si="1"/>
        <v>11223.4515909091</v>
      </c>
      <c r="D78" s="10">
        <f>SUM($C$26:C78)</f>
        <v>594842.934318182</v>
      </c>
      <c r="H78" s="10">
        <f>'Q-签到模型'!D60</f>
        <v>350</v>
      </c>
      <c r="I78" s="10">
        <f>'Q-签到模型'!E60</f>
        <v>18550</v>
      </c>
      <c r="J78" s="10">
        <f>MIN('C-存钱罐模型'!G61,'C-存钱罐模型'!E61)</f>
        <v>10080</v>
      </c>
      <c r="K78" s="10">
        <f>'C-存钱罐模型'!I61</f>
        <v>560952</v>
      </c>
      <c r="L78" s="10">
        <f>'Z-转盘模型'!E60</f>
        <v>793.451590909089</v>
      </c>
      <c r="M78" s="10">
        <f>'Z-转盘模型'!F60</f>
        <v>42052.9343181817</v>
      </c>
    </row>
    <row r="79" spans="2:13">
      <c r="B79" s="10">
        <v>54</v>
      </c>
      <c r="C79" s="10">
        <f t="shared" si="1"/>
        <v>11223.4515909091</v>
      </c>
      <c r="D79" s="10">
        <f>SUM($C$26:C79)</f>
        <v>606066.385909091</v>
      </c>
      <c r="H79" s="10">
        <f>'Q-签到模型'!D61</f>
        <v>350</v>
      </c>
      <c r="I79" s="10">
        <f>'Q-签到模型'!E61</f>
        <v>18900</v>
      </c>
      <c r="J79" s="10">
        <f>MIN('C-存钱罐模型'!G62,'C-存钱罐模型'!E62)</f>
        <v>10080</v>
      </c>
      <c r="K79" s="10">
        <f>'C-存钱罐模型'!I62</f>
        <v>571536</v>
      </c>
      <c r="L79" s="10">
        <f>'Z-转盘模型'!E61</f>
        <v>793.451590909089</v>
      </c>
      <c r="M79" s="10">
        <f>'Z-转盘模型'!F61</f>
        <v>42846.3859090908</v>
      </c>
    </row>
    <row r="80" spans="2:13">
      <c r="B80" s="10">
        <v>55</v>
      </c>
      <c r="C80" s="10">
        <f t="shared" si="1"/>
        <v>11223.4515909091</v>
      </c>
      <c r="D80" s="10">
        <f>SUM($C$26:C80)</f>
        <v>617289.8375</v>
      </c>
      <c r="H80" s="10">
        <f>'Q-签到模型'!D62</f>
        <v>350</v>
      </c>
      <c r="I80" s="10">
        <f>'Q-签到模型'!E62</f>
        <v>19250</v>
      </c>
      <c r="J80" s="10">
        <f>MIN('C-存钱罐模型'!G63,'C-存钱罐模型'!E63)</f>
        <v>10080</v>
      </c>
      <c r="K80" s="10">
        <f>'C-存钱罐模型'!I63</f>
        <v>582120</v>
      </c>
      <c r="L80" s="10">
        <f>'Z-转盘模型'!E62</f>
        <v>793.451590909089</v>
      </c>
      <c r="M80" s="10">
        <f>'Z-转盘模型'!F62</f>
        <v>43639.8374999999</v>
      </c>
    </row>
    <row r="81" spans="2:13">
      <c r="B81" s="10">
        <v>56</v>
      </c>
      <c r="C81" s="10">
        <f t="shared" si="1"/>
        <v>11223.4515909091</v>
      </c>
      <c r="D81" s="10">
        <f>SUM($C$26:C81)</f>
        <v>628513.289090909</v>
      </c>
      <c r="H81" s="10">
        <f>'Q-签到模型'!D63</f>
        <v>350</v>
      </c>
      <c r="I81" s="10">
        <f>'Q-签到模型'!E63</f>
        <v>19600</v>
      </c>
      <c r="J81" s="10">
        <f>MIN('C-存钱罐模型'!G64,'C-存钱罐模型'!E64)</f>
        <v>10080</v>
      </c>
      <c r="K81" s="10">
        <f>'C-存钱罐模型'!I64</f>
        <v>592704</v>
      </c>
      <c r="L81" s="10">
        <f>'Z-转盘模型'!E63</f>
        <v>793.451590909089</v>
      </c>
      <c r="M81" s="10">
        <f>'Z-转盘模型'!F63</f>
        <v>44433.289090909</v>
      </c>
    </row>
    <row r="82" spans="2:13">
      <c r="B82" s="10">
        <v>57</v>
      </c>
      <c r="C82" s="10">
        <f t="shared" si="1"/>
        <v>11223.4515909091</v>
      </c>
      <c r="D82" s="10">
        <f>SUM($C$26:C82)</f>
        <v>639736.740681818</v>
      </c>
      <c r="H82" s="10">
        <f>'Q-签到模型'!D64</f>
        <v>350</v>
      </c>
      <c r="I82" s="10">
        <f>'Q-签到模型'!E64</f>
        <v>19950</v>
      </c>
      <c r="J82" s="10">
        <f>MIN('C-存钱罐模型'!G65,'C-存钱罐模型'!E65)</f>
        <v>10080</v>
      </c>
      <c r="K82" s="10">
        <f>'C-存钱罐模型'!I65</f>
        <v>603288</v>
      </c>
      <c r="L82" s="10">
        <f>'Z-转盘模型'!E64</f>
        <v>793.451590909089</v>
      </c>
      <c r="M82" s="10">
        <f>'Z-转盘模型'!F64</f>
        <v>45226.7406818181</v>
      </c>
    </row>
    <row r="83" spans="2:13">
      <c r="B83" s="10">
        <v>58</v>
      </c>
      <c r="C83" s="10">
        <f t="shared" si="1"/>
        <v>11223.4515909091</v>
      </c>
      <c r="D83" s="10">
        <f>SUM($C$26:C83)</f>
        <v>650960.192272727</v>
      </c>
      <c r="H83" s="10">
        <f>'Q-签到模型'!D65</f>
        <v>350</v>
      </c>
      <c r="I83" s="10">
        <f>'Q-签到模型'!E65</f>
        <v>20300</v>
      </c>
      <c r="J83" s="10">
        <f>MIN('C-存钱罐模型'!G66,'C-存钱罐模型'!E66)</f>
        <v>10080</v>
      </c>
      <c r="K83" s="10">
        <f>'C-存钱罐模型'!I66</f>
        <v>613872</v>
      </c>
      <c r="L83" s="10">
        <f>'Z-转盘模型'!E65</f>
        <v>793.451590909089</v>
      </c>
      <c r="M83" s="10">
        <f>'Z-转盘模型'!F65</f>
        <v>46020.1922727272</v>
      </c>
    </row>
    <row r="84" spans="2:13">
      <c r="B84" s="10">
        <v>59</v>
      </c>
      <c r="C84" s="10">
        <f t="shared" si="1"/>
        <v>11223.4515909091</v>
      </c>
      <c r="D84" s="10">
        <f>SUM($C$26:C84)</f>
        <v>662183.643863636</v>
      </c>
      <c r="H84" s="10">
        <f>'Q-签到模型'!D66</f>
        <v>350</v>
      </c>
      <c r="I84" s="10">
        <f>'Q-签到模型'!E66</f>
        <v>20650</v>
      </c>
      <c r="J84" s="10">
        <f>MIN('C-存钱罐模型'!G67,'C-存钱罐模型'!E67)</f>
        <v>10080</v>
      </c>
      <c r="K84" s="10">
        <f>'C-存钱罐模型'!I67</f>
        <v>624456</v>
      </c>
      <c r="L84" s="10">
        <f>'Z-转盘模型'!E66</f>
        <v>793.451590909089</v>
      </c>
      <c r="M84" s="10">
        <f>'Z-转盘模型'!F66</f>
        <v>46813.6438636363</v>
      </c>
    </row>
    <row r="85" spans="2:13">
      <c r="B85" s="10">
        <v>60</v>
      </c>
      <c r="C85" s="10">
        <f t="shared" si="1"/>
        <v>11223.4515909091</v>
      </c>
      <c r="D85" s="10">
        <f>SUM($C$26:C85)</f>
        <v>673407.095454545</v>
      </c>
      <c r="H85" s="10">
        <f>'Q-签到模型'!D67</f>
        <v>350</v>
      </c>
      <c r="I85" s="10">
        <f>'Q-签到模型'!E67</f>
        <v>21000</v>
      </c>
      <c r="J85" s="10">
        <f>MIN('C-存钱罐模型'!G68,'C-存钱罐模型'!E68)</f>
        <v>10080</v>
      </c>
      <c r="K85" s="10">
        <f>'C-存钱罐模型'!I68</f>
        <v>635040</v>
      </c>
      <c r="L85" s="10">
        <f>'Z-转盘模型'!E67</f>
        <v>793.451590909089</v>
      </c>
      <c r="M85" s="10">
        <f>'Z-转盘模型'!F67</f>
        <v>47607.0954545454</v>
      </c>
    </row>
    <row r="86" spans="2:13">
      <c r="B86" s="10">
        <v>61</v>
      </c>
      <c r="C86" s="10">
        <f t="shared" si="1"/>
        <v>11223.4515909091</v>
      </c>
      <c r="D86" s="10">
        <f>SUM($C$26:C86)</f>
        <v>684630.547045454</v>
      </c>
      <c r="H86" s="10">
        <f>'Q-签到模型'!D68</f>
        <v>350</v>
      </c>
      <c r="I86" s="10">
        <f>'Q-签到模型'!E68</f>
        <v>21350</v>
      </c>
      <c r="J86" s="10">
        <f>MIN('C-存钱罐模型'!G69,'C-存钱罐模型'!E69)</f>
        <v>10080</v>
      </c>
      <c r="K86" s="10">
        <f>'C-存钱罐模型'!I69</f>
        <v>645624</v>
      </c>
      <c r="L86" s="10">
        <f>'Z-转盘模型'!E68</f>
        <v>793.451590909089</v>
      </c>
      <c r="M86" s="10">
        <f>'Z-转盘模型'!F68</f>
        <v>48400.5470454545</v>
      </c>
    </row>
    <row r="87" spans="2:13">
      <c r="B87" s="10">
        <v>62</v>
      </c>
      <c r="C87" s="10">
        <f t="shared" si="1"/>
        <v>11223.4515909091</v>
      </c>
      <c r="D87" s="10">
        <f>SUM($C$26:C87)</f>
        <v>695853.998636363</v>
      </c>
      <c r="H87" s="10">
        <f>'Q-签到模型'!D69</f>
        <v>350</v>
      </c>
      <c r="I87" s="10">
        <f>'Q-签到模型'!E69</f>
        <v>21700</v>
      </c>
      <c r="J87" s="10">
        <f>MIN('C-存钱罐模型'!G70,'C-存钱罐模型'!E70)</f>
        <v>10080</v>
      </c>
      <c r="K87" s="10">
        <f>'C-存钱罐模型'!I70</f>
        <v>656208</v>
      </c>
      <c r="L87" s="10">
        <f>'Z-转盘模型'!E69</f>
        <v>793.451590909089</v>
      </c>
      <c r="M87" s="10">
        <f>'Z-转盘模型'!F69</f>
        <v>49193.9986363636</v>
      </c>
    </row>
    <row r="88" spans="2:13">
      <c r="B88" s="10">
        <v>63</v>
      </c>
      <c r="C88" s="10">
        <f t="shared" si="1"/>
        <v>11223.4515909091</v>
      </c>
      <c r="D88" s="10">
        <f>SUM($C$26:C88)</f>
        <v>707077.450227272</v>
      </c>
      <c r="H88" s="10">
        <f>'Q-签到模型'!D70</f>
        <v>350</v>
      </c>
      <c r="I88" s="10">
        <f>'Q-签到模型'!E70</f>
        <v>22050</v>
      </c>
      <c r="J88" s="10">
        <f>MIN('C-存钱罐模型'!G71,'C-存钱罐模型'!E71)</f>
        <v>10080</v>
      </c>
      <c r="K88" s="10">
        <f>'C-存钱罐模型'!I71</f>
        <v>666792</v>
      </c>
      <c r="L88" s="10">
        <f>'Z-转盘模型'!E70</f>
        <v>793.451590909089</v>
      </c>
      <c r="M88" s="10">
        <f>'Z-转盘模型'!F70</f>
        <v>49987.4502272726</v>
      </c>
    </row>
    <row r="89" spans="2:13">
      <c r="B89" s="10">
        <v>64</v>
      </c>
      <c r="C89" s="10">
        <f t="shared" si="1"/>
        <v>11223.4515909091</v>
      </c>
      <c r="D89" s="10">
        <f>SUM($C$26:C89)</f>
        <v>718300.901818181</v>
      </c>
      <c r="H89" s="10">
        <f>'Q-签到模型'!D71</f>
        <v>350</v>
      </c>
      <c r="I89" s="10">
        <f>'Q-签到模型'!E71</f>
        <v>22400</v>
      </c>
      <c r="J89" s="10">
        <f>MIN('C-存钱罐模型'!G72,'C-存钱罐模型'!E72)</f>
        <v>10080</v>
      </c>
      <c r="K89" s="10">
        <f>'C-存钱罐模型'!I72</f>
        <v>677376</v>
      </c>
      <c r="L89" s="10">
        <f>'Z-转盘模型'!E71</f>
        <v>793.451590909089</v>
      </c>
      <c r="M89" s="10">
        <f>'Z-转盘模型'!F71</f>
        <v>50780.9018181817</v>
      </c>
    </row>
    <row r="90" spans="2:13">
      <c r="B90" s="10">
        <v>65</v>
      </c>
      <c r="C90" s="10">
        <f t="shared" si="1"/>
        <v>11223.4515909091</v>
      </c>
      <c r="D90" s="10">
        <f>SUM($C$26:C90)</f>
        <v>729524.35340909</v>
      </c>
      <c r="H90" s="10">
        <f>'Q-签到模型'!D72</f>
        <v>350</v>
      </c>
      <c r="I90" s="10">
        <f>'Q-签到模型'!E72</f>
        <v>22750</v>
      </c>
      <c r="J90" s="10">
        <f>MIN('C-存钱罐模型'!G73,'C-存钱罐模型'!E73)</f>
        <v>10080</v>
      </c>
      <c r="K90" s="10">
        <f>'C-存钱罐模型'!I73</f>
        <v>687960</v>
      </c>
      <c r="L90" s="10">
        <f>'Z-转盘模型'!E72</f>
        <v>793.451590909089</v>
      </c>
      <c r="M90" s="10">
        <f>'Z-转盘模型'!F72</f>
        <v>51574.3534090908</v>
      </c>
    </row>
    <row r="91" spans="2:13">
      <c r="B91" s="10">
        <v>66</v>
      </c>
      <c r="C91" s="10">
        <f t="shared" ref="C91:C125" si="2">SUM(H91,J91,L91)</f>
        <v>11223.4515909091</v>
      </c>
      <c r="D91" s="10">
        <f>SUM($C$26:C91)</f>
        <v>740747.804999999</v>
      </c>
      <c r="H91" s="10">
        <f>'Q-签到模型'!D73</f>
        <v>350</v>
      </c>
      <c r="I91" s="10">
        <f>'Q-签到模型'!E73</f>
        <v>23100</v>
      </c>
      <c r="J91" s="10">
        <f>MIN('C-存钱罐模型'!G74,'C-存钱罐模型'!E74)</f>
        <v>10080</v>
      </c>
      <c r="K91" s="10">
        <f>'C-存钱罐模型'!I74</f>
        <v>698544</v>
      </c>
      <c r="L91" s="10">
        <f>'Z-转盘模型'!E73</f>
        <v>793.451590909089</v>
      </c>
      <c r="M91" s="10">
        <f>'Z-转盘模型'!F73</f>
        <v>52367.8049999999</v>
      </c>
    </row>
    <row r="92" spans="2:13">
      <c r="B92" s="10">
        <v>67</v>
      </c>
      <c r="C92" s="10">
        <f t="shared" si="2"/>
        <v>11223.4515909091</v>
      </c>
      <c r="D92" s="10">
        <f>SUM($C$26:C92)</f>
        <v>751971.256590908</v>
      </c>
      <c r="H92" s="10">
        <f>'Q-签到模型'!D74</f>
        <v>350</v>
      </c>
      <c r="I92" s="10">
        <f>'Q-签到模型'!E74</f>
        <v>23450</v>
      </c>
      <c r="J92" s="10">
        <f>MIN('C-存钱罐模型'!G75,'C-存钱罐模型'!E75)</f>
        <v>10080</v>
      </c>
      <c r="K92" s="10">
        <f>'C-存钱罐模型'!I75</f>
        <v>709128</v>
      </c>
      <c r="L92" s="10">
        <f>'Z-转盘模型'!E74</f>
        <v>793.451590909089</v>
      </c>
      <c r="M92" s="10">
        <f>'Z-转盘模型'!F74</f>
        <v>53161.256590909</v>
      </c>
    </row>
    <row r="93" spans="2:13">
      <c r="B93" s="10">
        <v>68</v>
      </c>
      <c r="C93" s="10">
        <f t="shared" si="2"/>
        <v>11223.4515909091</v>
      </c>
      <c r="D93" s="10">
        <f>SUM($C$26:C93)</f>
        <v>763194.708181817</v>
      </c>
      <c r="H93" s="10">
        <f>'Q-签到模型'!D75</f>
        <v>350</v>
      </c>
      <c r="I93" s="10">
        <f>'Q-签到模型'!E75</f>
        <v>23800</v>
      </c>
      <c r="J93" s="10">
        <f>MIN('C-存钱罐模型'!G76,'C-存钱罐模型'!E76)</f>
        <v>10080</v>
      </c>
      <c r="K93" s="10">
        <f>'C-存钱罐模型'!I76</f>
        <v>719712</v>
      </c>
      <c r="L93" s="10">
        <f>'Z-转盘模型'!E75</f>
        <v>793.451590909089</v>
      </c>
      <c r="M93" s="10">
        <f>'Z-转盘模型'!F75</f>
        <v>53954.7081818181</v>
      </c>
    </row>
    <row r="94" spans="2:13">
      <c r="B94" s="10">
        <v>69</v>
      </c>
      <c r="C94" s="10">
        <f t="shared" si="2"/>
        <v>11223.4515909091</v>
      </c>
      <c r="D94" s="10">
        <f>SUM($C$26:C94)</f>
        <v>774418.159772726</v>
      </c>
      <c r="H94" s="10">
        <f>'Q-签到模型'!D76</f>
        <v>350</v>
      </c>
      <c r="I94" s="10">
        <f>'Q-签到模型'!E76</f>
        <v>24150</v>
      </c>
      <c r="J94" s="10">
        <f>MIN('C-存钱罐模型'!G77,'C-存钱罐模型'!E77)</f>
        <v>10080</v>
      </c>
      <c r="K94" s="10">
        <f>'C-存钱罐模型'!I77</f>
        <v>730296</v>
      </c>
      <c r="L94" s="10">
        <f>'Z-转盘模型'!E76</f>
        <v>793.451590909089</v>
      </c>
      <c r="M94" s="10">
        <f>'Z-转盘模型'!F76</f>
        <v>54748.1597727272</v>
      </c>
    </row>
    <row r="95" spans="2:13">
      <c r="B95" s="10">
        <v>70</v>
      </c>
      <c r="C95" s="10">
        <f t="shared" si="2"/>
        <v>11223.4515909091</v>
      </c>
      <c r="D95" s="10">
        <f>SUM($C$26:C95)</f>
        <v>785641.611363635</v>
      </c>
      <c r="H95" s="10">
        <f>'Q-签到模型'!D77</f>
        <v>350</v>
      </c>
      <c r="I95" s="10">
        <f>'Q-签到模型'!E77</f>
        <v>24500</v>
      </c>
      <c r="J95" s="10">
        <f>MIN('C-存钱罐模型'!G78,'C-存钱罐模型'!E78)</f>
        <v>10080</v>
      </c>
      <c r="K95" s="10">
        <f>'C-存钱罐模型'!I78</f>
        <v>740880</v>
      </c>
      <c r="L95" s="10">
        <f>'Z-转盘模型'!E77</f>
        <v>793.451590909089</v>
      </c>
      <c r="M95" s="10">
        <f>'Z-转盘模型'!F77</f>
        <v>55541.6113636363</v>
      </c>
    </row>
    <row r="96" spans="2:13">
      <c r="B96" s="10">
        <v>71</v>
      </c>
      <c r="C96" s="10">
        <f t="shared" si="2"/>
        <v>11223.4515909091</v>
      </c>
      <c r="D96" s="10">
        <f>SUM($C$26:C96)</f>
        <v>796865.062954544</v>
      </c>
      <c r="H96" s="10">
        <f>'Q-签到模型'!D78</f>
        <v>350</v>
      </c>
      <c r="I96" s="10">
        <f>'Q-签到模型'!E78</f>
        <v>24850</v>
      </c>
      <c r="J96" s="10">
        <f>MIN('C-存钱罐模型'!G79,'C-存钱罐模型'!E79)</f>
        <v>10080</v>
      </c>
      <c r="K96" s="10">
        <f>'C-存钱罐模型'!I79</f>
        <v>751464</v>
      </c>
      <c r="L96" s="10">
        <f>'Z-转盘模型'!E78</f>
        <v>793.451590909089</v>
      </c>
      <c r="M96" s="10">
        <f>'Z-转盘模型'!F78</f>
        <v>56335.0629545454</v>
      </c>
    </row>
    <row r="97" spans="2:13">
      <c r="B97" s="10">
        <v>72</v>
      </c>
      <c r="C97" s="10">
        <f t="shared" si="2"/>
        <v>11223.4515909091</v>
      </c>
      <c r="D97" s="10">
        <f>SUM($C$26:C97)</f>
        <v>808088.514545453</v>
      </c>
      <c r="H97" s="10">
        <f>'Q-签到模型'!D79</f>
        <v>350</v>
      </c>
      <c r="I97" s="10">
        <f>'Q-签到模型'!E79</f>
        <v>25200</v>
      </c>
      <c r="J97" s="10">
        <f>MIN('C-存钱罐模型'!G80,'C-存钱罐模型'!E80)</f>
        <v>10080</v>
      </c>
      <c r="K97" s="10">
        <f>'C-存钱罐模型'!I80</f>
        <v>762048</v>
      </c>
      <c r="L97" s="10">
        <f>'Z-转盘模型'!E79</f>
        <v>793.451590909089</v>
      </c>
      <c r="M97" s="10">
        <f>'Z-转盘模型'!F79</f>
        <v>57128.5145454545</v>
      </c>
    </row>
    <row r="98" spans="2:13">
      <c r="B98" s="10">
        <v>73</v>
      </c>
      <c r="C98" s="10">
        <f t="shared" si="2"/>
        <v>11223.4515909091</v>
      </c>
      <c r="D98" s="10">
        <f>SUM($C$26:C98)</f>
        <v>819311.966136363</v>
      </c>
      <c r="H98" s="10">
        <f>'Q-签到模型'!D80</f>
        <v>350</v>
      </c>
      <c r="I98" s="10">
        <f>'Q-签到模型'!E80</f>
        <v>25550</v>
      </c>
      <c r="J98" s="10">
        <f>MIN('C-存钱罐模型'!G81,'C-存钱罐模型'!E81)</f>
        <v>10080</v>
      </c>
      <c r="K98" s="10">
        <f>'C-存钱罐模型'!I81</f>
        <v>772632</v>
      </c>
      <c r="L98" s="10">
        <f>'Z-转盘模型'!E80</f>
        <v>793.451590909089</v>
      </c>
      <c r="M98" s="10">
        <f>'Z-转盘模型'!F80</f>
        <v>57921.9661363636</v>
      </c>
    </row>
    <row r="99" spans="2:13">
      <c r="B99" s="10">
        <v>74</v>
      </c>
      <c r="C99" s="10">
        <f t="shared" si="2"/>
        <v>11223.4515909091</v>
      </c>
      <c r="D99" s="10">
        <f>SUM($C$26:C99)</f>
        <v>830535.417727272</v>
      </c>
      <c r="H99" s="10">
        <f>'Q-签到模型'!D81</f>
        <v>350</v>
      </c>
      <c r="I99" s="10">
        <f>'Q-签到模型'!E81</f>
        <v>25900</v>
      </c>
      <c r="J99" s="10">
        <f>MIN('C-存钱罐模型'!G82,'C-存钱罐模型'!E82)</f>
        <v>10080</v>
      </c>
      <c r="K99" s="10">
        <f>'C-存钱罐模型'!I82</f>
        <v>783216</v>
      </c>
      <c r="L99" s="10">
        <f>'Z-转盘模型'!E81</f>
        <v>793.451590909089</v>
      </c>
      <c r="M99" s="10">
        <f>'Z-转盘模型'!F81</f>
        <v>58715.4177272727</v>
      </c>
    </row>
    <row r="100" spans="2:13">
      <c r="B100" s="10">
        <v>75</v>
      </c>
      <c r="C100" s="10">
        <f t="shared" si="2"/>
        <v>11223.4515909091</v>
      </c>
      <c r="D100" s="10">
        <f>SUM($C$26:C100)</f>
        <v>841758.869318181</v>
      </c>
      <c r="H100" s="10">
        <f>'Q-签到模型'!D82</f>
        <v>350</v>
      </c>
      <c r="I100" s="10">
        <f>'Q-签到模型'!E82</f>
        <v>26250</v>
      </c>
      <c r="J100" s="10">
        <f>MIN('C-存钱罐模型'!G83,'C-存钱罐模型'!E83)</f>
        <v>10080</v>
      </c>
      <c r="K100" s="10">
        <f>'C-存钱罐模型'!I83</f>
        <v>793800</v>
      </c>
      <c r="L100" s="10">
        <f>'Z-转盘模型'!E82</f>
        <v>793.451590909089</v>
      </c>
      <c r="M100" s="10">
        <f>'Z-转盘模型'!F82</f>
        <v>59508.8693181817</v>
      </c>
    </row>
    <row r="101" spans="2:13">
      <c r="B101" s="10">
        <v>76</v>
      </c>
      <c r="C101" s="10">
        <f t="shared" si="2"/>
        <v>11223.4515909091</v>
      </c>
      <c r="D101" s="10">
        <f>SUM($C$26:C101)</f>
        <v>852982.32090909</v>
      </c>
      <c r="H101" s="10">
        <f>'Q-签到模型'!D83</f>
        <v>350</v>
      </c>
      <c r="I101" s="10">
        <f>'Q-签到模型'!E83</f>
        <v>26600</v>
      </c>
      <c r="J101" s="10">
        <f>MIN('C-存钱罐模型'!G84,'C-存钱罐模型'!E84)</f>
        <v>10080</v>
      </c>
      <c r="K101" s="10">
        <f>'C-存钱罐模型'!I84</f>
        <v>804384</v>
      </c>
      <c r="L101" s="10">
        <f>'Z-转盘模型'!E83</f>
        <v>793.451590909089</v>
      </c>
      <c r="M101" s="10">
        <f>'Z-转盘模型'!F83</f>
        <v>60302.3209090908</v>
      </c>
    </row>
    <row r="102" spans="2:13">
      <c r="B102" s="10">
        <v>77</v>
      </c>
      <c r="C102" s="10">
        <f t="shared" si="2"/>
        <v>11223.4515909091</v>
      </c>
      <c r="D102" s="10">
        <f>SUM($C$26:C102)</f>
        <v>864205.772499999</v>
      </c>
      <c r="H102" s="10">
        <f>'Q-签到模型'!D84</f>
        <v>350</v>
      </c>
      <c r="I102" s="10">
        <f>'Q-签到模型'!E84</f>
        <v>26950</v>
      </c>
      <c r="J102" s="10">
        <f>MIN('C-存钱罐模型'!G85,'C-存钱罐模型'!E85)</f>
        <v>10080</v>
      </c>
      <c r="K102" s="10">
        <f>'C-存钱罐模型'!I85</f>
        <v>814968</v>
      </c>
      <c r="L102" s="10">
        <f>'Z-转盘模型'!E84</f>
        <v>793.451590909089</v>
      </c>
      <c r="M102" s="10">
        <f>'Z-转盘模型'!F84</f>
        <v>61095.7724999999</v>
      </c>
    </row>
    <row r="103" spans="2:13">
      <c r="B103" s="10">
        <v>78</v>
      </c>
      <c r="C103" s="10">
        <f t="shared" si="2"/>
        <v>11223.4515909091</v>
      </c>
      <c r="D103" s="10">
        <f>SUM($C$26:C103)</f>
        <v>875429.224090908</v>
      </c>
      <c r="H103" s="10">
        <f>'Q-签到模型'!D85</f>
        <v>350</v>
      </c>
      <c r="I103" s="10">
        <f>'Q-签到模型'!E85</f>
        <v>27300</v>
      </c>
      <c r="J103" s="10">
        <f>MIN('C-存钱罐模型'!G86,'C-存钱罐模型'!E86)</f>
        <v>10080</v>
      </c>
      <c r="K103" s="10">
        <f>'C-存钱罐模型'!I86</f>
        <v>825552</v>
      </c>
      <c r="L103" s="10">
        <f>'Z-转盘模型'!E85</f>
        <v>793.451590909089</v>
      </c>
      <c r="M103" s="10">
        <f>'Z-转盘模型'!F85</f>
        <v>61889.224090909</v>
      </c>
    </row>
    <row r="104" spans="2:13">
      <c r="B104" s="10">
        <v>79</v>
      </c>
      <c r="C104" s="10">
        <f t="shared" si="2"/>
        <v>11223.4515909091</v>
      </c>
      <c r="D104" s="10">
        <f>SUM($C$26:C104)</f>
        <v>886652.675681817</v>
      </c>
      <c r="H104" s="10">
        <f>'Q-签到模型'!D86</f>
        <v>350</v>
      </c>
      <c r="I104" s="10">
        <f>'Q-签到模型'!E86</f>
        <v>27650</v>
      </c>
      <c r="J104" s="10">
        <f>MIN('C-存钱罐模型'!G87,'C-存钱罐模型'!E87)</f>
        <v>10080</v>
      </c>
      <c r="K104" s="10">
        <f>'C-存钱罐模型'!I87</f>
        <v>836136</v>
      </c>
      <c r="L104" s="10">
        <f>'Z-转盘模型'!E86</f>
        <v>793.451590909089</v>
      </c>
      <c r="M104" s="10">
        <f>'Z-转盘模型'!F86</f>
        <v>62682.6756818181</v>
      </c>
    </row>
    <row r="105" spans="2:13">
      <c r="B105" s="10">
        <v>80</v>
      </c>
      <c r="C105" s="10">
        <f t="shared" si="2"/>
        <v>11223.4515909091</v>
      </c>
      <c r="D105" s="10">
        <f>SUM($C$26:C105)</f>
        <v>897876.127272726</v>
      </c>
      <c r="H105" s="10">
        <f>'Q-签到模型'!D87</f>
        <v>350</v>
      </c>
      <c r="I105" s="10">
        <f>'Q-签到模型'!E87</f>
        <v>28000</v>
      </c>
      <c r="J105" s="10">
        <f>MIN('C-存钱罐模型'!G88,'C-存钱罐模型'!E88)</f>
        <v>10080</v>
      </c>
      <c r="K105" s="10">
        <f>'C-存钱罐模型'!I88</f>
        <v>846720</v>
      </c>
      <c r="L105" s="10">
        <f>'Z-转盘模型'!E87</f>
        <v>793.451590909089</v>
      </c>
      <c r="M105" s="10">
        <f>'Z-转盘模型'!F87</f>
        <v>63476.1272727272</v>
      </c>
    </row>
    <row r="106" spans="2:13">
      <c r="B106" s="10">
        <v>81</v>
      </c>
      <c r="C106" s="10">
        <f t="shared" si="2"/>
        <v>11223.4515909091</v>
      </c>
      <c r="D106" s="10">
        <f>SUM($C$26:C106)</f>
        <v>909099.578863635</v>
      </c>
      <c r="H106" s="10">
        <f>'Q-签到模型'!D88</f>
        <v>350</v>
      </c>
      <c r="I106" s="10">
        <f>'Q-签到模型'!E88</f>
        <v>28350</v>
      </c>
      <c r="J106" s="10">
        <f>MIN('C-存钱罐模型'!G89,'C-存钱罐模型'!E89)</f>
        <v>10080</v>
      </c>
      <c r="K106" s="10">
        <f>'C-存钱罐模型'!I89</f>
        <v>857304</v>
      </c>
      <c r="L106" s="10">
        <f>'Z-转盘模型'!E88</f>
        <v>793.451590909089</v>
      </c>
      <c r="M106" s="10">
        <f>'Z-转盘模型'!F88</f>
        <v>64269.5788636363</v>
      </c>
    </row>
    <row r="107" spans="2:13">
      <c r="B107" s="10">
        <v>82</v>
      </c>
      <c r="C107" s="10">
        <f t="shared" si="2"/>
        <v>11223.4515909091</v>
      </c>
      <c r="D107" s="10">
        <f>SUM($C$26:C107)</f>
        <v>920323.030454544</v>
      </c>
      <c r="H107" s="10">
        <f>'Q-签到模型'!D89</f>
        <v>350</v>
      </c>
      <c r="I107" s="10">
        <f>'Q-签到模型'!E89</f>
        <v>28700</v>
      </c>
      <c r="J107" s="10">
        <f>MIN('C-存钱罐模型'!G90,'C-存钱罐模型'!E90)</f>
        <v>10080</v>
      </c>
      <c r="K107" s="10">
        <f>'C-存钱罐模型'!I90</f>
        <v>867888</v>
      </c>
      <c r="L107" s="10">
        <f>'Z-转盘模型'!E89</f>
        <v>793.451590909089</v>
      </c>
      <c r="M107" s="10">
        <f>'Z-转盘模型'!F89</f>
        <v>65063.0304545454</v>
      </c>
    </row>
    <row r="108" spans="2:13">
      <c r="B108" s="10">
        <v>83</v>
      </c>
      <c r="C108" s="10">
        <f t="shared" si="2"/>
        <v>11223.4515909091</v>
      </c>
      <c r="D108" s="10">
        <f>SUM($C$26:C108)</f>
        <v>931546.482045453</v>
      </c>
      <c r="H108" s="10">
        <f>'Q-签到模型'!D90</f>
        <v>350</v>
      </c>
      <c r="I108" s="10">
        <f>'Q-签到模型'!E90</f>
        <v>29050</v>
      </c>
      <c r="J108" s="10">
        <f>MIN('C-存钱罐模型'!G91,'C-存钱罐模型'!E91)</f>
        <v>10080</v>
      </c>
      <c r="K108" s="10">
        <f>'C-存钱罐模型'!I91</f>
        <v>878472</v>
      </c>
      <c r="L108" s="10">
        <f>'Z-转盘模型'!E90</f>
        <v>793.451590909089</v>
      </c>
      <c r="M108" s="10">
        <f>'Z-转盘模型'!F90</f>
        <v>65856.4820454545</v>
      </c>
    </row>
    <row r="109" spans="2:13">
      <c r="B109" s="10">
        <v>84</v>
      </c>
      <c r="C109" s="10">
        <f t="shared" si="2"/>
        <v>11223.4515909091</v>
      </c>
      <c r="D109" s="10">
        <f>SUM($C$26:C109)</f>
        <v>942769.933636362</v>
      </c>
      <c r="H109" s="10">
        <f>'Q-签到模型'!D91</f>
        <v>350</v>
      </c>
      <c r="I109" s="10">
        <f>'Q-签到模型'!E91</f>
        <v>29400</v>
      </c>
      <c r="J109" s="10">
        <f>MIN('C-存钱罐模型'!G92,'C-存钱罐模型'!E92)</f>
        <v>10080</v>
      </c>
      <c r="K109" s="10">
        <f>'C-存钱罐模型'!I92</f>
        <v>889056</v>
      </c>
      <c r="L109" s="10">
        <f>'Z-转盘模型'!E91</f>
        <v>793.451590909089</v>
      </c>
      <c r="M109" s="10">
        <f>'Z-转盘模型'!F91</f>
        <v>66649.9336363636</v>
      </c>
    </row>
    <row r="110" spans="2:13">
      <c r="B110" s="10">
        <v>85</v>
      </c>
      <c r="C110" s="10">
        <f t="shared" si="2"/>
        <v>11223.4515909091</v>
      </c>
      <c r="D110" s="10">
        <f>SUM($C$26:C110)</f>
        <v>953993.385227271</v>
      </c>
      <c r="H110" s="10">
        <f>'Q-签到模型'!D92</f>
        <v>350</v>
      </c>
      <c r="I110" s="10">
        <f>'Q-签到模型'!E92</f>
        <v>29750</v>
      </c>
      <c r="J110" s="10">
        <f>MIN('C-存钱罐模型'!G93,'C-存钱罐模型'!E93)</f>
        <v>10080</v>
      </c>
      <c r="K110" s="10">
        <f>'C-存钱罐模型'!I93</f>
        <v>899640</v>
      </c>
      <c r="L110" s="10">
        <f>'Z-转盘模型'!E92</f>
        <v>793.451590909089</v>
      </c>
      <c r="M110" s="10">
        <f>'Z-转盘模型'!F92</f>
        <v>67443.3852272726</v>
      </c>
    </row>
    <row r="111" spans="2:13">
      <c r="B111" s="10">
        <v>86</v>
      </c>
      <c r="C111" s="10">
        <f t="shared" si="2"/>
        <v>11223.4515909091</v>
      </c>
      <c r="D111" s="10">
        <f>SUM($C$26:C111)</f>
        <v>965216.83681818</v>
      </c>
      <c r="H111" s="10">
        <f>'Q-签到模型'!D93</f>
        <v>350</v>
      </c>
      <c r="I111" s="10">
        <f>'Q-签到模型'!E93</f>
        <v>30100</v>
      </c>
      <c r="J111" s="10">
        <f>MIN('C-存钱罐模型'!G94,'C-存钱罐模型'!E94)</f>
        <v>10080</v>
      </c>
      <c r="K111" s="10">
        <f>'C-存钱罐模型'!I94</f>
        <v>910224</v>
      </c>
      <c r="L111" s="10">
        <f>'Z-转盘模型'!E93</f>
        <v>793.451590909089</v>
      </c>
      <c r="M111" s="10">
        <f>'Z-转盘模型'!F93</f>
        <v>68236.8368181817</v>
      </c>
    </row>
    <row r="112" spans="2:13">
      <c r="B112" s="10">
        <v>87</v>
      </c>
      <c r="C112" s="10">
        <f t="shared" si="2"/>
        <v>11223.4515909091</v>
      </c>
      <c r="D112" s="10">
        <f>SUM($C$26:C112)</f>
        <v>976440.288409089</v>
      </c>
      <c r="H112" s="10">
        <f>'Q-签到模型'!D94</f>
        <v>350</v>
      </c>
      <c r="I112" s="10">
        <f>'Q-签到模型'!E94</f>
        <v>30450</v>
      </c>
      <c r="J112" s="10">
        <f>MIN('C-存钱罐模型'!G95,'C-存钱罐模型'!E95)</f>
        <v>10080</v>
      </c>
      <c r="K112" s="10">
        <f>'C-存钱罐模型'!I95</f>
        <v>920808</v>
      </c>
      <c r="L112" s="10">
        <f>'Z-转盘模型'!E94</f>
        <v>793.451590909089</v>
      </c>
      <c r="M112" s="10">
        <f>'Z-转盘模型'!F94</f>
        <v>69030.2884090908</v>
      </c>
    </row>
    <row r="113" spans="2:13">
      <c r="B113" s="10">
        <v>88</v>
      </c>
      <c r="C113" s="10">
        <f t="shared" si="2"/>
        <v>11223.4515909091</v>
      </c>
      <c r="D113" s="10">
        <f>SUM($C$26:C113)</f>
        <v>987663.739999998</v>
      </c>
      <c r="H113" s="10">
        <f>'Q-签到模型'!D95</f>
        <v>350</v>
      </c>
      <c r="I113" s="10">
        <f>'Q-签到模型'!E95</f>
        <v>30800</v>
      </c>
      <c r="J113" s="10">
        <f>MIN('C-存钱罐模型'!G96,'C-存钱罐模型'!E96)</f>
        <v>10080</v>
      </c>
      <c r="K113" s="10">
        <f>'C-存钱罐模型'!I96</f>
        <v>931392</v>
      </c>
      <c r="L113" s="10">
        <f>'Z-转盘模型'!E95</f>
        <v>793.451590909089</v>
      </c>
      <c r="M113" s="10">
        <f>'Z-转盘模型'!F95</f>
        <v>69823.7399999999</v>
      </c>
    </row>
    <row r="114" spans="2:13">
      <c r="B114" s="10">
        <v>89</v>
      </c>
      <c r="C114" s="10">
        <f t="shared" si="2"/>
        <v>11223.4515909091</v>
      </c>
      <c r="D114" s="10">
        <f>SUM($C$26:C114)</f>
        <v>998887.191590907</v>
      </c>
      <c r="H114" s="10">
        <f>'Q-签到模型'!D96</f>
        <v>350</v>
      </c>
      <c r="I114" s="10">
        <f>'Q-签到模型'!E96</f>
        <v>31150</v>
      </c>
      <c r="J114" s="10">
        <f>MIN('C-存钱罐模型'!G97,'C-存钱罐模型'!E97)</f>
        <v>10080</v>
      </c>
      <c r="K114" s="10">
        <f>'C-存钱罐模型'!I97</f>
        <v>941976</v>
      </c>
      <c r="L114" s="10">
        <f>'Z-转盘模型'!E96</f>
        <v>793.451590909089</v>
      </c>
      <c r="M114" s="10">
        <f>'Z-转盘模型'!F96</f>
        <v>70617.191590909</v>
      </c>
    </row>
    <row r="115" spans="2:13">
      <c r="B115" s="10">
        <v>90</v>
      </c>
      <c r="C115" s="10">
        <f t="shared" si="2"/>
        <v>11223.4515909091</v>
      </c>
      <c r="D115" s="10">
        <f>SUM($C$26:C115)</f>
        <v>1010110.64318182</v>
      </c>
      <c r="H115" s="10">
        <f>'Q-签到模型'!D97</f>
        <v>350</v>
      </c>
      <c r="I115" s="10">
        <f>'Q-签到模型'!E97</f>
        <v>31500</v>
      </c>
      <c r="J115" s="10">
        <f>MIN('C-存钱罐模型'!G98,'C-存钱罐模型'!E98)</f>
        <v>10080</v>
      </c>
      <c r="K115" s="10">
        <f>'C-存钱罐模型'!I98</f>
        <v>952560</v>
      </c>
      <c r="L115" s="10">
        <f>'Z-转盘模型'!E97</f>
        <v>793.451590909089</v>
      </c>
      <c r="M115" s="10">
        <f>'Z-转盘模型'!F97</f>
        <v>71410.6431818181</v>
      </c>
    </row>
    <row r="116" spans="2:13">
      <c r="B116" s="10">
        <v>91</v>
      </c>
      <c r="C116" s="10">
        <f t="shared" si="2"/>
        <v>11223.4515909091</v>
      </c>
      <c r="D116" s="10">
        <f>SUM($C$26:C116)</f>
        <v>1021334.09477273</v>
      </c>
      <c r="H116" s="10">
        <f>'Q-签到模型'!D98</f>
        <v>350</v>
      </c>
      <c r="I116" s="10">
        <f>'Q-签到模型'!E98</f>
        <v>31850</v>
      </c>
      <c r="J116" s="10">
        <f>MIN('C-存钱罐模型'!G99,'C-存钱罐模型'!E99)</f>
        <v>10080</v>
      </c>
      <c r="K116" s="10">
        <f>'C-存钱罐模型'!I99</f>
        <v>963144</v>
      </c>
      <c r="L116" s="10">
        <f>'Z-转盘模型'!E98</f>
        <v>793.451590909089</v>
      </c>
      <c r="M116" s="10">
        <f>'Z-转盘模型'!F98</f>
        <v>72204.0947727271</v>
      </c>
    </row>
    <row r="117" spans="2:13">
      <c r="B117" s="10">
        <v>92</v>
      </c>
      <c r="C117" s="10">
        <f t="shared" si="2"/>
        <v>11223.4515909091</v>
      </c>
      <c r="D117" s="10">
        <f>SUM($C$26:C117)</f>
        <v>1032557.54636363</v>
      </c>
      <c r="H117" s="10">
        <f>'Q-签到模型'!D99</f>
        <v>350</v>
      </c>
      <c r="I117" s="10">
        <f>'Q-签到模型'!E99</f>
        <v>32200</v>
      </c>
      <c r="J117" s="10">
        <f>MIN('C-存钱罐模型'!G100,'C-存钱罐模型'!E100)</f>
        <v>10080</v>
      </c>
      <c r="K117" s="10">
        <f>'C-存钱罐模型'!I100</f>
        <v>973728</v>
      </c>
      <c r="L117" s="10">
        <f>'Z-转盘模型'!E99</f>
        <v>793.451590909089</v>
      </c>
      <c r="M117" s="10">
        <f>'Z-转盘模型'!F99</f>
        <v>72997.5463636362</v>
      </c>
    </row>
    <row r="118" spans="2:13">
      <c r="B118" s="10">
        <v>93</v>
      </c>
      <c r="C118" s="10">
        <f t="shared" si="2"/>
        <v>11223.4515909091</v>
      </c>
      <c r="D118" s="10">
        <f>SUM($C$26:C118)</f>
        <v>1043780.99795454</v>
      </c>
      <c r="H118" s="10">
        <f>'Q-签到模型'!D100</f>
        <v>350</v>
      </c>
      <c r="I118" s="10">
        <f>'Q-签到模型'!E100</f>
        <v>32550</v>
      </c>
      <c r="J118" s="10">
        <f>MIN('C-存钱罐模型'!G101,'C-存钱罐模型'!E101)</f>
        <v>10080</v>
      </c>
      <c r="K118" s="10">
        <f>'C-存钱罐模型'!I101</f>
        <v>984312</v>
      </c>
      <c r="L118" s="10">
        <f>'Z-转盘模型'!E100</f>
        <v>793.451590909089</v>
      </c>
      <c r="M118" s="10">
        <f>'Z-转盘模型'!F100</f>
        <v>73790.9979545453</v>
      </c>
    </row>
    <row r="119" spans="2:13">
      <c r="B119" s="10">
        <v>94</v>
      </c>
      <c r="C119" s="10">
        <f t="shared" si="2"/>
        <v>11223.4515909091</v>
      </c>
      <c r="D119" s="10">
        <f>SUM($C$26:C119)</f>
        <v>1055004.44954545</v>
      </c>
      <c r="H119" s="10">
        <f>'Q-签到模型'!D101</f>
        <v>350</v>
      </c>
      <c r="I119" s="10">
        <f>'Q-签到模型'!E101</f>
        <v>32900</v>
      </c>
      <c r="J119" s="10">
        <f>MIN('C-存钱罐模型'!G102,'C-存钱罐模型'!E102)</f>
        <v>10080</v>
      </c>
      <c r="K119" s="10">
        <f>'C-存钱罐模型'!I102</f>
        <v>994896</v>
      </c>
      <c r="L119" s="10">
        <f>'Z-转盘模型'!E101</f>
        <v>793.451590909089</v>
      </c>
      <c r="M119" s="10">
        <f>'Z-转盘模型'!F101</f>
        <v>74584.4495454544</v>
      </c>
    </row>
    <row r="120" spans="2:13">
      <c r="B120" s="10">
        <v>95</v>
      </c>
      <c r="C120" s="10">
        <f t="shared" si="2"/>
        <v>11223.4515909091</v>
      </c>
      <c r="D120" s="10">
        <f>SUM($C$26:C120)</f>
        <v>1066227.90113636</v>
      </c>
      <c r="H120" s="10">
        <f>'Q-签到模型'!D102</f>
        <v>350</v>
      </c>
      <c r="I120" s="10">
        <f>'Q-签到模型'!E102</f>
        <v>33250</v>
      </c>
      <c r="J120" s="10">
        <f>MIN('C-存钱罐模型'!G103,'C-存钱罐模型'!E103)</f>
        <v>10080</v>
      </c>
      <c r="K120" s="10">
        <f>'C-存钱罐模型'!I103</f>
        <v>1005480</v>
      </c>
      <c r="L120" s="10">
        <f>'Z-转盘模型'!E102</f>
        <v>793.451590909089</v>
      </c>
      <c r="M120" s="10">
        <f>'Z-转盘模型'!F102</f>
        <v>75377.9011363635</v>
      </c>
    </row>
    <row r="121" spans="2:13">
      <c r="B121" s="10">
        <v>96</v>
      </c>
      <c r="C121" s="10">
        <f t="shared" si="2"/>
        <v>11223.4515909091</v>
      </c>
      <c r="D121" s="10">
        <f>SUM($C$26:C121)</f>
        <v>1077451.35272727</v>
      </c>
      <c r="H121" s="10">
        <f>'Q-签到模型'!D103</f>
        <v>350</v>
      </c>
      <c r="I121" s="10">
        <f>'Q-签到模型'!E103</f>
        <v>33600</v>
      </c>
      <c r="J121" s="10">
        <f>MIN('C-存钱罐模型'!G104,'C-存钱罐模型'!E104)</f>
        <v>10080</v>
      </c>
      <c r="K121" s="10">
        <f>'C-存钱罐模型'!I104</f>
        <v>1016064</v>
      </c>
      <c r="L121" s="10">
        <f>'Z-转盘模型'!E103</f>
        <v>793.451590909089</v>
      </c>
      <c r="M121" s="10">
        <f>'Z-转盘模型'!F103</f>
        <v>76171.3527272726</v>
      </c>
    </row>
    <row r="122" spans="2:13">
      <c r="B122" s="10">
        <v>97</v>
      </c>
      <c r="C122" s="10">
        <f t="shared" si="2"/>
        <v>11223.4515909091</v>
      </c>
      <c r="D122" s="10">
        <f>SUM($C$26:C122)</f>
        <v>1088674.80431818</v>
      </c>
      <c r="H122" s="10">
        <f>'Q-签到模型'!D104</f>
        <v>350</v>
      </c>
      <c r="I122" s="10">
        <f>'Q-签到模型'!E104</f>
        <v>33950</v>
      </c>
      <c r="J122" s="10">
        <f>MIN('C-存钱罐模型'!G105,'C-存钱罐模型'!E105)</f>
        <v>10080</v>
      </c>
      <c r="K122" s="10">
        <f>'C-存钱罐模型'!I105</f>
        <v>1026648</v>
      </c>
      <c r="L122" s="10">
        <f>'Z-转盘模型'!E104</f>
        <v>793.451590909089</v>
      </c>
      <c r="M122" s="10">
        <f>'Z-转盘模型'!F104</f>
        <v>76964.8043181816</v>
      </c>
    </row>
    <row r="123" spans="2:13">
      <c r="B123" s="10">
        <v>98</v>
      </c>
      <c r="C123" s="10">
        <f t="shared" si="2"/>
        <v>11223.4515909091</v>
      </c>
      <c r="D123" s="10">
        <f>SUM($C$26:C123)</f>
        <v>1099898.25590909</v>
      </c>
      <c r="H123" s="10">
        <f>'Q-签到模型'!D105</f>
        <v>350</v>
      </c>
      <c r="I123" s="10">
        <f>'Q-签到模型'!E105</f>
        <v>34300</v>
      </c>
      <c r="J123" s="10">
        <f>MIN('C-存钱罐模型'!G106,'C-存钱罐模型'!E106)</f>
        <v>10080</v>
      </c>
      <c r="K123" s="10">
        <f>'C-存钱罐模型'!I106</f>
        <v>1037232</v>
      </c>
      <c r="L123" s="10">
        <f>'Z-转盘模型'!E105</f>
        <v>793.451590909089</v>
      </c>
      <c r="M123" s="10">
        <f>'Z-转盘模型'!F105</f>
        <v>77758.2559090907</v>
      </c>
    </row>
    <row r="124" spans="2:13">
      <c r="B124" s="10">
        <v>99</v>
      </c>
      <c r="C124" s="10">
        <f t="shared" si="2"/>
        <v>11223.4515909091</v>
      </c>
      <c r="D124" s="10">
        <f>SUM($C$26:C124)</f>
        <v>1111121.7075</v>
      </c>
      <c r="H124" s="10">
        <f>'Q-签到模型'!D106</f>
        <v>350</v>
      </c>
      <c r="I124" s="10">
        <f>'Q-签到模型'!E106</f>
        <v>34650</v>
      </c>
      <c r="J124" s="10">
        <f>MIN('C-存钱罐模型'!G107,'C-存钱罐模型'!E107)</f>
        <v>10080</v>
      </c>
      <c r="K124" s="10">
        <f>'C-存钱罐模型'!I107</f>
        <v>1047816</v>
      </c>
      <c r="L124" s="10">
        <f>'Z-转盘模型'!E106</f>
        <v>793.451590909089</v>
      </c>
      <c r="M124" s="10">
        <f>'Z-转盘模型'!F106</f>
        <v>78551.7074999998</v>
      </c>
    </row>
    <row r="125" spans="2:13">
      <c r="B125" s="10">
        <v>100</v>
      </c>
      <c r="C125" s="10">
        <f t="shared" si="2"/>
        <v>11223.4515909091</v>
      </c>
      <c r="D125" s="10">
        <f>SUM($C$26:C125)</f>
        <v>1122345.15909091</v>
      </c>
      <c r="H125" s="10">
        <f>'Q-签到模型'!D107</f>
        <v>350</v>
      </c>
      <c r="I125" s="10">
        <f>'Q-签到模型'!E107</f>
        <v>35000</v>
      </c>
      <c r="J125" s="10">
        <f>MIN('C-存钱罐模型'!G108,'C-存钱罐模型'!E108)</f>
        <v>10080</v>
      </c>
      <c r="K125" s="10">
        <f>'C-存钱罐模型'!I108</f>
        <v>1058400</v>
      </c>
      <c r="L125" s="10">
        <f>'Z-转盘模型'!E107</f>
        <v>793.451590909089</v>
      </c>
      <c r="M125" s="10">
        <f>'Z-转盘模型'!F107</f>
        <v>79345.1590909089</v>
      </c>
    </row>
  </sheetData>
  <mergeCells count="8">
    <mergeCell ref="H24:I24"/>
    <mergeCell ref="J24:K24"/>
    <mergeCell ref="L24:M24"/>
    <mergeCell ref="B2:C3"/>
    <mergeCell ref="H2:I3"/>
    <mergeCell ref="N2:O3"/>
    <mergeCell ref="E2:F3"/>
    <mergeCell ref="K2:L3"/>
  </mergeCells>
  <pageMargins left="0.75" right="0.75" top="1" bottom="1" header="0.5" footer="0.5"/>
  <headerFooter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E107"/>
  <sheetViews>
    <sheetView workbookViewId="0">
      <selection activeCell="E8" sqref="E8"/>
    </sheetView>
  </sheetViews>
  <sheetFormatPr defaultColWidth="9" defaultRowHeight="16.5" outlineLevelCol="4"/>
  <cols>
    <col min="1" max="16384" width="9" style="1"/>
  </cols>
  <sheetData>
    <row r="2" s="29" customFormat="1" ht="15" spans="2:3">
      <c r="B2" s="18" t="s">
        <v>5</v>
      </c>
      <c r="C2" s="19">
        <f>'Z-整体模型'!C4</f>
        <v>5</v>
      </c>
    </row>
    <row r="3" s="29" customFormat="1" ht="15" spans="2:3">
      <c r="B3" s="18" t="s">
        <v>26</v>
      </c>
      <c r="C3" s="19"/>
    </row>
    <row r="4" s="29" customFormat="1" ht="15" spans="2:3">
      <c r="B4" s="18" t="s">
        <v>27</v>
      </c>
      <c r="C4" s="19">
        <v>100</v>
      </c>
    </row>
    <row r="5" s="29" customFormat="1" ht="15"/>
    <row r="6" s="29" customFormat="1" ht="15"/>
    <row r="7" s="30" customFormat="1" ht="15" spans="2:5">
      <c r="B7" s="22" t="s">
        <v>14</v>
      </c>
      <c r="C7" s="28" t="s">
        <v>6</v>
      </c>
      <c r="D7" s="22" t="s">
        <v>28</v>
      </c>
      <c r="E7" s="22" t="s">
        <v>29</v>
      </c>
    </row>
    <row r="8" spans="2:5">
      <c r="B8" s="1">
        <v>1</v>
      </c>
      <c r="C8" s="24">
        <f>'Z-整体模型'!$F$4</f>
        <v>3.5</v>
      </c>
      <c r="D8" s="1">
        <f>$C$4*C8</f>
        <v>350</v>
      </c>
      <c r="E8" s="1">
        <f>D8</f>
        <v>350</v>
      </c>
    </row>
    <row r="9" spans="2:5">
      <c r="B9" s="1">
        <v>2</v>
      </c>
      <c r="C9" s="24">
        <f>'Z-整体模型'!$F$4</f>
        <v>3.5</v>
      </c>
      <c r="D9" s="1">
        <f t="shared" ref="D9:D40" si="0">$C$4*C9</f>
        <v>350</v>
      </c>
      <c r="E9" s="1">
        <f>SUM($D$8:D9)</f>
        <v>700</v>
      </c>
    </row>
    <row r="10" spans="2:5">
      <c r="B10" s="1">
        <v>3</v>
      </c>
      <c r="C10" s="24">
        <f>'Z-整体模型'!$F$4</f>
        <v>3.5</v>
      </c>
      <c r="D10" s="1">
        <f t="shared" si="0"/>
        <v>350</v>
      </c>
      <c r="E10" s="1">
        <f>SUM($D$8:D10)</f>
        <v>1050</v>
      </c>
    </row>
    <row r="11" spans="2:5">
      <c r="B11" s="1">
        <v>4</v>
      </c>
      <c r="C11" s="24">
        <f>'Z-整体模型'!$F$4</f>
        <v>3.5</v>
      </c>
      <c r="D11" s="1">
        <f t="shared" si="0"/>
        <v>350</v>
      </c>
      <c r="E11" s="1">
        <f>SUM($D$8:D11)</f>
        <v>1400</v>
      </c>
    </row>
    <row r="12" spans="2:5">
      <c r="B12" s="1">
        <v>5</v>
      </c>
      <c r="C12" s="24">
        <f>'Z-整体模型'!$F$4</f>
        <v>3.5</v>
      </c>
      <c r="D12" s="1">
        <f t="shared" si="0"/>
        <v>350</v>
      </c>
      <c r="E12" s="1">
        <f>SUM($D$8:D12)</f>
        <v>1750</v>
      </c>
    </row>
    <row r="13" spans="2:5">
      <c r="B13" s="1">
        <v>6</v>
      </c>
      <c r="C13" s="24">
        <f>'Z-整体模型'!$F$4</f>
        <v>3.5</v>
      </c>
      <c r="D13" s="1">
        <f t="shared" si="0"/>
        <v>350</v>
      </c>
      <c r="E13" s="1">
        <f>SUM($D$8:D13)</f>
        <v>2100</v>
      </c>
    </row>
    <row r="14" spans="2:5">
      <c r="B14" s="1">
        <v>7</v>
      </c>
      <c r="C14" s="24">
        <f>'Z-整体模型'!$F$4</f>
        <v>3.5</v>
      </c>
      <c r="D14" s="1">
        <f t="shared" si="0"/>
        <v>350</v>
      </c>
      <c r="E14" s="1">
        <f>SUM($D$8:D14)</f>
        <v>2450</v>
      </c>
    </row>
    <row r="15" spans="2:5">
      <c r="B15" s="1">
        <v>8</v>
      </c>
      <c r="C15" s="24">
        <f>'Z-整体模型'!$F$4</f>
        <v>3.5</v>
      </c>
      <c r="D15" s="1">
        <f t="shared" si="0"/>
        <v>350</v>
      </c>
      <c r="E15" s="1">
        <f>SUM($D$8:D15)</f>
        <v>2800</v>
      </c>
    </row>
    <row r="16" spans="2:5">
      <c r="B16" s="1">
        <v>9</v>
      </c>
      <c r="C16" s="24">
        <f>'Z-整体模型'!$F$4</f>
        <v>3.5</v>
      </c>
      <c r="D16" s="1">
        <f t="shared" si="0"/>
        <v>350</v>
      </c>
      <c r="E16" s="1">
        <f>SUM($D$8:D16)</f>
        <v>3150</v>
      </c>
    </row>
    <row r="17" spans="2:5">
      <c r="B17" s="1">
        <v>10</v>
      </c>
      <c r="C17" s="24">
        <f>'Z-整体模型'!$F$4</f>
        <v>3.5</v>
      </c>
      <c r="D17" s="1">
        <f t="shared" si="0"/>
        <v>350</v>
      </c>
      <c r="E17" s="1">
        <f>SUM($D$8:D17)</f>
        <v>3500</v>
      </c>
    </row>
    <row r="18" spans="2:5">
      <c r="B18" s="1">
        <v>11</v>
      </c>
      <c r="C18" s="24">
        <f>'Z-整体模型'!$F$4</f>
        <v>3.5</v>
      </c>
      <c r="D18" s="1">
        <f t="shared" si="0"/>
        <v>350</v>
      </c>
      <c r="E18" s="1">
        <f>SUM($D$8:D18)</f>
        <v>3850</v>
      </c>
    </row>
    <row r="19" spans="2:5">
      <c r="B19" s="1">
        <v>12</v>
      </c>
      <c r="C19" s="24">
        <f>'Z-整体模型'!$F$4</f>
        <v>3.5</v>
      </c>
      <c r="D19" s="1">
        <f t="shared" si="0"/>
        <v>350</v>
      </c>
      <c r="E19" s="1">
        <f>SUM($D$8:D19)</f>
        <v>4200</v>
      </c>
    </row>
    <row r="20" spans="2:5">
      <c r="B20" s="1">
        <v>13</v>
      </c>
      <c r="C20" s="24">
        <f>'Z-整体模型'!$F$4</f>
        <v>3.5</v>
      </c>
      <c r="D20" s="1">
        <f t="shared" si="0"/>
        <v>350</v>
      </c>
      <c r="E20" s="1">
        <f>SUM($D$8:D20)</f>
        <v>4550</v>
      </c>
    </row>
    <row r="21" spans="2:5">
      <c r="B21" s="1">
        <v>14</v>
      </c>
      <c r="C21" s="24">
        <f>'Z-整体模型'!$F$4</f>
        <v>3.5</v>
      </c>
      <c r="D21" s="1">
        <f t="shared" si="0"/>
        <v>350</v>
      </c>
      <c r="E21" s="1">
        <f>SUM($D$8:D21)</f>
        <v>4900</v>
      </c>
    </row>
    <row r="22" spans="2:5">
      <c r="B22" s="1">
        <v>15</v>
      </c>
      <c r="C22" s="24">
        <f>'Z-整体模型'!$F$4</f>
        <v>3.5</v>
      </c>
      <c r="D22" s="1">
        <f t="shared" si="0"/>
        <v>350</v>
      </c>
      <c r="E22" s="1">
        <f>SUM($D$8:D22)</f>
        <v>5250</v>
      </c>
    </row>
    <row r="23" spans="2:5">
      <c r="B23" s="1">
        <v>16</v>
      </c>
      <c r="C23" s="24">
        <f>'Z-整体模型'!$F$4</f>
        <v>3.5</v>
      </c>
      <c r="D23" s="1">
        <f t="shared" si="0"/>
        <v>350</v>
      </c>
      <c r="E23" s="1">
        <f>SUM($D$8:D23)</f>
        <v>5600</v>
      </c>
    </row>
    <row r="24" spans="2:5">
      <c r="B24" s="1">
        <v>17</v>
      </c>
      <c r="C24" s="24">
        <f>'Z-整体模型'!$F$4</f>
        <v>3.5</v>
      </c>
      <c r="D24" s="1">
        <f t="shared" si="0"/>
        <v>350</v>
      </c>
      <c r="E24" s="1">
        <f>SUM($D$8:D24)</f>
        <v>5950</v>
      </c>
    </row>
    <row r="25" spans="2:5">
      <c r="B25" s="1">
        <v>18</v>
      </c>
      <c r="C25" s="24">
        <f>'Z-整体模型'!$F$4</f>
        <v>3.5</v>
      </c>
      <c r="D25" s="1">
        <f t="shared" si="0"/>
        <v>350</v>
      </c>
      <c r="E25" s="1">
        <f>SUM($D$8:D25)</f>
        <v>6300</v>
      </c>
    </row>
    <row r="26" spans="2:5">
      <c r="B26" s="1">
        <v>19</v>
      </c>
      <c r="C26" s="24">
        <f>'Z-整体模型'!$F$4</f>
        <v>3.5</v>
      </c>
      <c r="D26" s="1">
        <f t="shared" si="0"/>
        <v>350</v>
      </c>
      <c r="E26" s="1">
        <f>SUM($D$8:D26)</f>
        <v>6650</v>
      </c>
    </row>
    <row r="27" spans="2:5">
      <c r="B27" s="1">
        <v>20</v>
      </c>
      <c r="C27" s="24">
        <f>'Z-整体模型'!$F$4</f>
        <v>3.5</v>
      </c>
      <c r="D27" s="1">
        <f t="shared" si="0"/>
        <v>350</v>
      </c>
      <c r="E27" s="1">
        <f>SUM($D$8:D27)</f>
        <v>7000</v>
      </c>
    </row>
    <row r="28" spans="2:5">
      <c r="B28" s="1">
        <v>21</v>
      </c>
      <c r="C28" s="24">
        <f>'Z-整体模型'!$F$4</f>
        <v>3.5</v>
      </c>
      <c r="D28" s="1">
        <f t="shared" si="0"/>
        <v>350</v>
      </c>
      <c r="E28" s="1">
        <f>SUM($D$8:D28)</f>
        <v>7350</v>
      </c>
    </row>
    <row r="29" spans="2:5">
      <c r="B29" s="1">
        <v>22</v>
      </c>
      <c r="C29" s="24">
        <f>'Z-整体模型'!$F$4</f>
        <v>3.5</v>
      </c>
      <c r="D29" s="1">
        <f t="shared" si="0"/>
        <v>350</v>
      </c>
      <c r="E29" s="1">
        <f>SUM($D$8:D29)</f>
        <v>7700</v>
      </c>
    </row>
    <row r="30" spans="2:5">
      <c r="B30" s="1">
        <v>23</v>
      </c>
      <c r="C30" s="24">
        <f>'Z-整体模型'!$F$4</f>
        <v>3.5</v>
      </c>
      <c r="D30" s="1">
        <f t="shared" si="0"/>
        <v>350</v>
      </c>
      <c r="E30" s="1">
        <f>SUM($D$8:D30)</f>
        <v>8050</v>
      </c>
    </row>
    <row r="31" spans="2:5">
      <c r="B31" s="1">
        <v>24</v>
      </c>
      <c r="C31" s="24">
        <f>'Z-整体模型'!$F$4</f>
        <v>3.5</v>
      </c>
      <c r="D31" s="1">
        <f t="shared" si="0"/>
        <v>350</v>
      </c>
      <c r="E31" s="1">
        <f>SUM($D$8:D31)</f>
        <v>8400</v>
      </c>
    </row>
    <row r="32" spans="2:5">
      <c r="B32" s="1">
        <v>25</v>
      </c>
      <c r="C32" s="24">
        <f>'Z-整体模型'!$F$4</f>
        <v>3.5</v>
      </c>
      <c r="D32" s="1">
        <f t="shared" si="0"/>
        <v>350</v>
      </c>
      <c r="E32" s="1">
        <f>SUM($D$8:D32)</f>
        <v>8750</v>
      </c>
    </row>
    <row r="33" spans="2:5">
      <c r="B33" s="1">
        <v>26</v>
      </c>
      <c r="C33" s="24">
        <f>'Z-整体模型'!$F$4</f>
        <v>3.5</v>
      </c>
      <c r="D33" s="1">
        <f t="shared" si="0"/>
        <v>350</v>
      </c>
      <c r="E33" s="1">
        <f>SUM($D$8:D33)</f>
        <v>9100</v>
      </c>
    </row>
    <row r="34" spans="2:5">
      <c r="B34" s="1">
        <v>27</v>
      </c>
      <c r="C34" s="24">
        <f>'Z-整体模型'!$F$4</f>
        <v>3.5</v>
      </c>
      <c r="D34" s="1">
        <f t="shared" si="0"/>
        <v>350</v>
      </c>
      <c r="E34" s="1">
        <f>SUM($D$8:D34)</f>
        <v>9450</v>
      </c>
    </row>
    <row r="35" spans="2:5">
      <c r="B35" s="1">
        <v>28</v>
      </c>
      <c r="C35" s="24">
        <f>'Z-整体模型'!$F$4</f>
        <v>3.5</v>
      </c>
      <c r="D35" s="1">
        <f t="shared" si="0"/>
        <v>350</v>
      </c>
      <c r="E35" s="1">
        <f>SUM($D$8:D35)</f>
        <v>9800</v>
      </c>
    </row>
    <row r="36" spans="2:5">
      <c r="B36" s="1">
        <v>29</v>
      </c>
      <c r="C36" s="24">
        <f>'Z-整体模型'!$F$4</f>
        <v>3.5</v>
      </c>
      <c r="D36" s="1">
        <f t="shared" si="0"/>
        <v>350</v>
      </c>
      <c r="E36" s="1">
        <f>SUM($D$8:D36)</f>
        <v>10150</v>
      </c>
    </row>
    <row r="37" spans="2:5">
      <c r="B37" s="1">
        <v>30</v>
      </c>
      <c r="C37" s="24">
        <f>'Z-整体模型'!$F$4</f>
        <v>3.5</v>
      </c>
      <c r="D37" s="1">
        <f t="shared" si="0"/>
        <v>350</v>
      </c>
      <c r="E37" s="1">
        <f>SUM($D$8:D37)</f>
        <v>10500</v>
      </c>
    </row>
    <row r="38" spans="2:5">
      <c r="B38" s="1">
        <v>31</v>
      </c>
      <c r="C38" s="24">
        <f>'Z-整体模型'!$F$4</f>
        <v>3.5</v>
      </c>
      <c r="D38" s="1">
        <f t="shared" si="0"/>
        <v>350</v>
      </c>
      <c r="E38" s="1">
        <f>SUM($D$8:D38)</f>
        <v>10850</v>
      </c>
    </row>
    <row r="39" spans="2:5">
      <c r="B39" s="1">
        <v>32</v>
      </c>
      <c r="C39" s="24">
        <f>'Z-整体模型'!$F$4</f>
        <v>3.5</v>
      </c>
      <c r="D39" s="1">
        <f t="shared" si="0"/>
        <v>350</v>
      </c>
      <c r="E39" s="1">
        <f>SUM($D$8:D39)</f>
        <v>11200</v>
      </c>
    </row>
    <row r="40" spans="2:5">
      <c r="B40" s="1">
        <v>33</v>
      </c>
      <c r="C40" s="24">
        <f>'Z-整体模型'!$F$4</f>
        <v>3.5</v>
      </c>
      <c r="D40" s="1">
        <f t="shared" si="0"/>
        <v>350</v>
      </c>
      <c r="E40" s="1">
        <f>SUM($D$8:D40)</f>
        <v>11550</v>
      </c>
    </row>
    <row r="41" spans="2:5">
      <c r="B41" s="1">
        <v>34</v>
      </c>
      <c r="C41" s="24">
        <f>'Z-整体模型'!$F$4</f>
        <v>3.5</v>
      </c>
      <c r="D41" s="1">
        <f t="shared" ref="D41:D72" si="1">$C$4*C41</f>
        <v>350</v>
      </c>
      <c r="E41" s="1">
        <f>SUM($D$8:D41)</f>
        <v>11900</v>
      </c>
    </row>
    <row r="42" spans="2:5">
      <c r="B42" s="1">
        <v>35</v>
      </c>
      <c r="C42" s="24">
        <f>'Z-整体模型'!$F$4</f>
        <v>3.5</v>
      </c>
      <c r="D42" s="1">
        <f t="shared" si="1"/>
        <v>350</v>
      </c>
      <c r="E42" s="1">
        <f>SUM($D$8:D42)</f>
        <v>12250</v>
      </c>
    </row>
    <row r="43" spans="2:5">
      <c r="B43" s="1">
        <v>36</v>
      </c>
      <c r="C43" s="24">
        <f>'Z-整体模型'!$F$4</f>
        <v>3.5</v>
      </c>
      <c r="D43" s="1">
        <f t="shared" si="1"/>
        <v>350</v>
      </c>
      <c r="E43" s="1">
        <f>SUM($D$8:D43)</f>
        <v>12600</v>
      </c>
    </row>
    <row r="44" spans="2:5">
      <c r="B44" s="1">
        <v>37</v>
      </c>
      <c r="C44" s="24">
        <f>'Z-整体模型'!$F$4</f>
        <v>3.5</v>
      </c>
      <c r="D44" s="1">
        <f t="shared" si="1"/>
        <v>350</v>
      </c>
      <c r="E44" s="1">
        <f>SUM($D$8:D44)</f>
        <v>12950</v>
      </c>
    </row>
    <row r="45" spans="2:5">
      <c r="B45" s="1">
        <v>38</v>
      </c>
      <c r="C45" s="24">
        <f>'Z-整体模型'!$F$4</f>
        <v>3.5</v>
      </c>
      <c r="D45" s="1">
        <f t="shared" si="1"/>
        <v>350</v>
      </c>
      <c r="E45" s="1">
        <f>SUM($D$8:D45)</f>
        <v>13300</v>
      </c>
    </row>
    <row r="46" spans="2:5">
      <c r="B46" s="1">
        <v>39</v>
      </c>
      <c r="C46" s="24">
        <f>'Z-整体模型'!$F$4</f>
        <v>3.5</v>
      </c>
      <c r="D46" s="1">
        <f t="shared" si="1"/>
        <v>350</v>
      </c>
      <c r="E46" s="1">
        <f>SUM($D$8:D46)</f>
        <v>13650</v>
      </c>
    </row>
    <row r="47" spans="2:5">
      <c r="B47" s="1">
        <v>40</v>
      </c>
      <c r="C47" s="24">
        <f>'Z-整体模型'!$F$4</f>
        <v>3.5</v>
      </c>
      <c r="D47" s="1">
        <f t="shared" si="1"/>
        <v>350</v>
      </c>
      <c r="E47" s="1">
        <f>SUM($D$8:D47)</f>
        <v>14000</v>
      </c>
    </row>
    <row r="48" spans="2:5">
      <c r="B48" s="1">
        <v>41</v>
      </c>
      <c r="C48" s="24">
        <f>'Z-整体模型'!$F$4</f>
        <v>3.5</v>
      </c>
      <c r="D48" s="1">
        <f t="shared" si="1"/>
        <v>350</v>
      </c>
      <c r="E48" s="1">
        <f>SUM($D$8:D48)</f>
        <v>14350</v>
      </c>
    </row>
    <row r="49" spans="2:5">
      <c r="B49" s="1">
        <v>42</v>
      </c>
      <c r="C49" s="24">
        <f>'Z-整体模型'!$F$4</f>
        <v>3.5</v>
      </c>
      <c r="D49" s="1">
        <f t="shared" si="1"/>
        <v>350</v>
      </c>
      <c r="E49" s="1">
        <f>SUM($D$8:D49)</f>
        <v>14700</v>
      </c>
    </row>
    <row r="50" spans="2:5">
      <c r="B50" s="1">
        <v>43</v>
      </c>
      <c r="C50" s="24">
        <f>'Z-整体模型'!$F$4</f>
        <v>3.5</v>
      </c>
      <c r="D50" s="1">
        <f t="shared" si="1"/>
        <v>350</v>
      </c>
      <c r="E50" s="1">
        <f>SUM($D$8:D50)</f>
        <v>15050</v>
      </c>
    </row>
    <row r="51" spans="2:5">
      <c r="B51" s="1">
        <v>44</v>
      </c>
      <c r="C51" s="24">
        <f>'Z-整体模型'!$F$4</f>
        <v>3.5</v>
      </c>
      <c r="D51" s="1">
        <f t="shared" si="1"/>
        <v>350</v>
      </c>
      <c r="E51" s="1">
        <f>SUM($D$8:D51)</f>
        <v>15400</v>
      </c>
    </row>
    <row r="52" spans="2:5">
      <c r="B52" s="1">
        <v>45</v>
      </c>
      <c r="C52" s="24">
        <f>'Z-整体模型'!$F$4</f>
        <v>3.5</v>
      </c>
      <c r="D52" s="1">
        <f t="shared" si="1"/>
        <v>350</v>
      </c>
      <c r="E52" s="1">
        <f>SUM($D$8:D52)</f>
        <v>15750</v>
      </c>
    </row>
    <row r="53" spans="2:5">
      <c r="B53" s="1">
        <v>46</v>
      </c>
      <c r="C53" s="24">
        <f>'Z-整体模型'!$F$4</f>
        <v>3.5</v>
      </c>
      <c r="D53" s="1">
        <f t="shared" si="1"/>
        <v>350</v>
      </c>
      <c r="E53" s="1">
        <f>SUM($D$8:D53)</f>
        <v>16100</v>
      </c>
    </row>
    <row r="54" spans="2:5">
      <c r="B54" s="1">
        <v>47</v>
      </c>
      <c r="C54" s="24">
        <f>'Z-整体模型'!$F$4</f>
        <v>3.5</v>
      </c>
      <c r="D54" s="1">
        <f t="shared" si="1"/>
        <v>350</v>
      </c>
      <c r="E54" s="1">
        <f>SUM($D$8:D54)</f>
        <v>16450</v>
      </c>
    </row>
    <row r="55" spans="2:5">
      <c r="B55" s="1">
        <v>48</v>
      </c>
      <c r="C55" s="24">
        <f>'Z-整体模型'!$F$4</f>
        <v>3.5</v>
      </c>
      <c r="D55" s="1">
        <f t="shared" si="1"/>
        <v>350</v>
      </c>
      <c r="E55" s="1">
        <f>SUM($D$8:D55)</f>
        <v>16800</v>
      </c>
    </row>
    <row r="56" spans="2:5">
      <c r="B56" s="1">
        <v>49</v>
      </c>
      <c r="C56" s="24">
        <f>'Z-整体模型'!$F$4</f>
        <v>3.5</v>
      </c>
      <c r="D56" s="1">
        <f t="shared" si="1"/>
        <v>350</v>
      </c>
      <c r="E56" s="1">
        <f>SUM($D$8:D56)</f>
        <v>17150</v>
      </c>
    </row>
    <row r="57" spans="2:5">
      <c r="B57" s="1">
        <v>50</v>
      </c>
      <c r="C57" s="24">
        <f>'Z-整体模型'!$F$4</f>
        <v>3.5</v>
      </c>
      <c r="D57" s="1">
        <f t="shared" si="1"/>
        <v>350</v>
      </c>
      <c r="E57" s="1">
        <f>SUM($D$8:D57)</f>
        <v>17500</v>
      </c>
    </row>
    <row r="58" spans="2:5">
      <c r="B58" s="1">
        <v>51</v>
      </c>
      <c r="C58" s="24">
        <f>'Z-整体模型'!$F$4</f>
        <v>3.5</v>
      </c>
      <c r="D58" s="1">
        <f t="shared" si="1"/>
        <v>350</v>
      </c>
      <c r="E58" s="1">
        <f>SUM($D$8:D58)</f>
        <v>17850</v>
      </c>
    </row>
    <row r="59" spans="2:5">
      <c r="B59" s="1">
        <v>52</v>
      </c>
      <c r="C59" s="24">
        <f>'Z-整体模型'!$F$4</f>
        <v>3.5</v>
      </c>
      <c r="D59" s="1">
        <f t="shared" si="1"/>
        <v>350</v>
      </c>
      <c r="E59" s="1">
        <f>SUM($D$8:D59)</f>
        <v>18200</v>
      </c>
    </row>
    <row r="60" spans="2:5">
      <c r="B60" s="1">
        <v>53</v>
      </c>
      <c r="C60" s="24">
        <f>'Z-整体模型'!$F$4</f>
        <v>3.5</v>
      </c>
      <c r="D60" s="1">
        <f t="shared" si="1"/>
        <v>350</v>
      </c>
      <c r="E60" s="1">
        <f>SUM($D$8:D60)</f>
        <v>18550</v>
      </c>
    </row>
    <row r="61" spans="2:5">
      <c r="B61" s="1">
        <v>54</v>
      </c>
      <c r="C61" s="24">
        <f>'Z-整体模型'!$F$4</f>
        <v>3.5</v>
      </c>
      <c r="D61" s="1">
        <f t="shared" si="1"/>
        <v>350</v>
      </c>
      <c r="E61" s="1">
        <f>SUM($D$8:D61)</f>
        <v>18900</v>
      </c>
    </row>
    <row r="62" spans="2:5">
      <c r="B62" s="1">
        <v>55</v>
      </c>
      <c r="C62" s="24">
        <f>'Z-整体模型'!$F$4</f>
        <v>3.5</v>
      </c>
      <c r="D62" s="1">
        <f t="shared" si="1"/>
        <v>350</v>
      </c>
      <c r="E62" s="1">
        <f>SUM($D$8:D62)</f>
        <v>19250</v>
      </c>
    </row>
    <row r="63" spans="2:5">
      <c r="B63" s="1">
        <v>56</v>
      </c>
      <c r="C63" s="24">
        <f>'Z-整体模型'!$F$4</f>
        <v>3.5</v>
      </c>
      <c r="D63" s="1">
        <f t="shared" si="1"/>
        <v>350</v>
      </c>
      <c r="E63" s="1">
        <f>SUM($D$8:D63)</f>
        <v>19600</v>
      </c>
    </row>
    <row r="64" spans="2:5">
      <c r="B64" s="1">
        <v>57</v>
      </c>
      <c r="C64" s="24">
        <f>'Z-整体模型'!$F$4</f>
        <v>3.5</v>
      </c>
      <c r="D64" s="1">
        <f t="shared" si="1"/>
        <v>350</v>
      </c>
      <c r="E64" s="1">
        <f>SUM($D$8:D64)</f>
        <v>19950</v>
      </c>
    </row>
    <row r="65" spans="2:5">
      <c r="B65" s="1">
        <v>58</v>
      </c>
      <c r="C65" s="24">
        <f>'Z-整体模型'!$F$4</f>
        <v>3.5</v>
      </c>
      <c r="D65" s="1">
        <f t="shared" si="1"/>
        <v>350</v>
      </c>
      <c r="E65" s="1">
        <f>SUM($D$8:D65)</f>
        <v>20300</v>
      </c>
    </row>
    <row r="66" spans="2:5">
      <c r="B66" s="1">
        <v>59</v>
      </c>
      <c r="C66" s="24">
        <f>'Z-整体模型'!$F$4</f>
        <v>3.5</v>
      </c>
      <c r="D66" s="1">
        <f t="shared" si="1"/>
        <v>350</v>
      </c>
      <c r="E66" s="1">
        <f>SUM($D$8:D66)</f>
        <v>20650</v>
      </c>
    </row>
    <row r="67" spans="2:5">
      <c r="B67" s="1">
        <v>60</v>
      </c>
      <c r="C67" s="24">
        <f>'Z-整体模型'!$F$4</f>
        <v>3.5</v>
      </c>
      <c r="D67" s="1">
        <f t="shared" si="1"/>
        <v>350</v>
      </c>
      <c r="E67" s="1">
        <f>SUM($D$8:D67)</f>
        <v>21000</v>
      </c>
    </row>
    <row r="68" spans="2:5">
      <c r="B68" s="1">
        <v>61</v>
      </c>
      <c r="C68" s="24">
        <f>'Z-整体模型'!$F$4</f>
        <v>3.5</v>
      </c>
      <c r="D68" s="1">
        <f t="shared" si="1"/>
        <v>350</v>
      </c>
      <c r="E68" s="1">
        <f>SUM($D$8:D68)</f>
        <v>21350</v>
      </c>
    </row>
    <row r="69" spans="2:5">
      <c r="B69" s="1">
        <v>62</v>
      </c>
      <c r="C69" s="24">
        <f>'Z-整体模型'!$F$4</f>
        <v>3.5</v>
      </c>
      <c r="D69" s="1">
        <f t="shared" si="1"/>
        <v>350</v>
      </c>
      <c r="E69" s="1">
        <f>SUM($D$8:D69)</f>
        <v>21700</v>
      </c>
    </row>
    <row r="70" spans="2:5">
      <c r="B70" s="1">
        <v>63</v>
      </c>
      <c r="C70" s="24">
        <f>'Z-整体模型'!$F$4</f>
        <v>3.5</v>
      </c>
      <c r="D70" s="1">
        <f t="shared" si="1"/>
        <v>350</v>
      </c>
      <c r="E70" s="1">
        <f>SUM($D$8:D70)</f>
        <v>22050</v>
      </c>
    </row>
    <row r="71" spans="2:5">
      <c r="B71" s="1">
        <v>64</v>
      </c>
      <c r="C71" s="24">
        <f>'Z-整体模型'!$F$4</f>
        <v>3.5</v>
      </c>
      <c r="D71" s="1">
        <f t="shared" si="1"/>
        <v>350</v>
      </c>
      <c r="E71" s="1">
        <f>SUM($D$8:D71)</f>
        <v>22400</v>
      </c>
    </row>
    <row r="72" spans="2:5">
      <c r="B72" s="1">
        <v>65</v>
      </c>
      <c r="C72" s="24">
        <f>'Z-整体模型'!$F$4</f>
        <v>3.5</v>
      </c>
      <c r="D72" s="1">
        <f t="shared" si="1"/>
        <v>350</v>
      </c>
      <c r="E72" s="1">
        <f>SUM($D$8:D72)</f>
        <v>22750</v>
      </c>
    </row>
    <row r="73" spans="2:5">
      <c r="B73" s="1">
        <v>66</v>
      </c>
      <c r="C73" s="24">
        <f>'Z-整体模型'!$F$4</f>
        <v>3.5</v>
      </c>
      <c r="D73" s="1">
        <f t="shared" ref="D73:D107" si="2">$C$4*C73</f>
        <v>350</v>
      </c>
      <c r="E73" s="1">
        <f>SUM($D$8:D73)</f>
        <v>23100</v>
      </c>
    </row>
    <row r="74" spans="2:5">
      <c r="B74" s="1">
        <v>67</v>
      </c>
      <c r="C74" s="24">
        <f>'Z-整体模型'!$F$4</f>
        <v>3.5</v>
      </c>
      <c r="D74" s="1">
        <f t="shared" si="2"/>
        <v>350</v>
      </c>
      <c r="E74" s="1">
        <f>SUM($D$8:D74)</f>
        <v>23450</v>
      </c>
    </row>
    <row r="75" spans="2:5">
      <c r="B75" s="1">
        <v>68</v>
      </c>
      <c r="C75" s="24">
        <f>'Z-整体模型'!$F$4</f>
        <v>3.5</v>
      </c>
      <c r="D75" s="1">
        <f t="shared" si="2"/>
        <v>350</v>
      </c>
      <c r="E75" s="1">
        <f>SUM($D$8:D75)</f>
        <v>23800</v>
      </c>
    </row>
    <row r="76" spans="2:5">
      <c r="B76" s="1">
        <v>69</v>
      </c>
      <c r="C76" s="24">
        <f>'Z-整体模型'!$F$4</f>
        <v>3.5</v>
      </c>
      <c r="D76" s="1">
        <f t="shared" si="2"/>
        <v>350</v>
      </c>
      <c r="E76" s="1">
        <f>SUM($D$8:D76)</f>
        <v>24150</v>
      </c>
    </row>
    <row r="77" spans="2:5">
      <c r="B77" s="1">
        <v>70</v>
      </c>
      <c r="C77" s="24">
        <f>'Z-整体模型'!$F$4</f>
        <v>3.5</v>
      </c>
      <c r="D77" s="1">
        <f t="shared" si="2"/>
        <v>350</v>
      </c>
      <c r="E77" s="1">
        <f>SUM($D$8:D77)</f>
        <v>24500</v>
      </c>
    </row>
    <row r="78" spans="2:5">
      <c r="B78" s="1">
        <v>71</v>
      </c>
      <c r="C78" s="24">
        <f>'Z-整体模型'!$F$4</f>
        <v>3.5</v>
      </c>
      <c r="D78" s="1">
        <f t="shared" si="2"/>
        <v>350</v>
      </c>
      <c r="E78" s="1">
        <f>SUM($D$8:D78)</f>
        <v>24850</v>
      </c>
    </row>
    <row r="79" spans="2:5">
      <c r="B79" s="1">
        <v>72</v>
      </c>
      <c r="C79" s="24">
        <f>'Z-整体模型'!$F$4</f>
        <v>3.5</v>
      </c>
      <c r="D79" s="1">
        <f t="shared" si="2"/>
        <v>350</v>
      </c>
      <c r="E79" s="1">
        <f>SUM($D$8:D79)</f>
        <v>25200</v>
      </c>
    </row>
    <row r="80" spans="2:5">
      <c r="B80" s="1">
        <v>73</v>
      </c>
      <c r="C80" s="24">
        <f>'Z-整体模型'!$F$4</f>
        <v>3.5</v>
      </c>
      <c r="D80" s="1">
        <f t="shared" si="2"/>
        <v>350</v>
      </c>
      <c r="E80" s="1">
        <f>SUM($D$8:D80)</f>
        <v>25550</v>
      </c>
    </row>
    <row r="81" spans="2:5">
      <c r="B81" s="1">
        <v>74</v>
      </c>
      <c r="C81" s="24">
        <f>'Z-整体模型'!$F$4</f>
        <v>3.5</v>
      </c>
      <c r="D81" s="1">
        <f t="shared" si="2"/>
        <v>350</v>
      </c>
      <c r="E81" s="1">
        <f>SUM($D$8:D81)</f>
        <v>25900</v>
      </c>
    </row>
    <row r="82" spans="2:5">
      <c r="B82" s="1">
        <v>75</v>
      </c>
      <c r="C82" s="24">
        <f>'Z-整体模型'!$F$4</f>
        <v>3.5</v>
      </c>
      <c r="D82" s="1">
        <f t="shared" si="2"/>
        <v>350</v>
      </c>
      <c r="E82" s="1">
        <f>SUM($D$8:D82)</f>
        <v>26250</v>
      </c>
    </row>
    <row r="83" spans="2:5">
      <c r="B83" s="1">
        <v>76</v>
      </c>
      <c r="C83" s="24">
        <f>'Z-整体模型'!$F$4</f>
        <v>3.5</v>
      </c>
      <c r="D83" s="1">
        <f t="shared" si="2"/>
        <v>350</v>
      </c>
      <c r="E83" s="1">
        <f>SUM($D$8:D83)</f>
        <v>26600</v>
      </c>
    </row>
    <row r="84" spans="2:5">
      <c r="B84" s="1">
        <v>77</v>
      </c>
      <c r="C84" s="24">
        <f>'Z-整体模型'!$F$4</f>
        <v>3.5</v>
      </c>
      <c r="D84" s="1">
        <f t="shared" si="2"/>
        <v>350</v>
      </c>
      <c r="E84" s="1">
        <f>SUM($D$8:D84)</f>
        <v>26950</v>
      </c>
    </row>
    <row r="85" spans="2:5">
      <c r="B85" s="1">
        <v>78</v>
      </c>
      <c r="C85" s="24">
        <f>'Z-整体模型'!$F$4</f>
        <v>3.5</v>
      </c>
      <c r="D85" s="1">
        <f t="shared" si="2"/>
        <v>350</v>
      </c>
      <c r="E85" s="1">
        <f>SUM($D$8:D85)</f>
        <v>27300</v>
      </c>
    </row>
    <row r="86" spans="2:5">
      <c r="B86" s="1">
        <v>79</v>
      </c>
      <c r="C86" s="24">
        <f>'Z-整体模型'!$F$4</f>
        <v>3.5</v>
      </c>
      <c r="D86" s="1">
        <f t="shared" si="2"/>
        <v>350</v>
      </c>
      <c r="E86" s="1">
        <f>SUM($D$8:D86)</f>
        <v>27650</v>
      </c>
    </row>
    <row r="87" spans="2:5">
      <c r="B87" s="1">
        <v>80</v>
      </c>
      <c r="C87" s="24">
        <f>'Z-整体模型'!$F$4</f>
        <v>3.5</v>
      </c>
      <c r="D87" s="1">
        <f t="shared" si="2"/>
        <v>350</v>
      </c>
      <c r="E87" s="1">
        <f>SUM($D$8:D87)</f>
        <v>28000</v>
      </c>
    </row>
    <row r="88" spans="2:5">
      <c r="B88" s="1">
        <v>81</v>
      </c>
      <c r="C88" s="24">
        <f>'Z-整体模型'!$F$4</f>
        <v>3.5</v>
      </c>
      <c r="D88" s="1">
        <f t="shared" si="2"/>
        <v>350</v>
      </c>
      <c r="E88" s="1">
        <f>SUM($D$8:D88)</f>
        <v>28350</v>
      </c>
    </row>
    <row r="89" spans="2:5">
      <c r="B89" s="1">
        <v>82</v>
      </c>
      <c r="C89" s="24">
        <f>'Z-整体模型'!$F$4</f>
        <v>3.5</v>
      </c>
      <c r="D89" s="1">
        <f t="shared" si="2"/>
        <v>350</v>
      </c>
      <c r="E89" s="1">
        <f>SUM($D$8:D89)</f>
        <v>28700</v>
      </c>
    </row>
    <row r="90" spans="2:5">
      <c r="B90" s="1">
        <v>83</v>
      </c>
      <c r="C90" s="24">
        <f>'Z-整体模型'!$F$4</f>
        <v>3.5</v>
      </c>
      <c r="D90" s="1">
        <f t="shared" si="2"/>
        <v>350</v>
      </c>
      <c r="E90" s="1">
        <f>SUM($D$8:D90)</f>
        <v>29050</v>
      </c>
    </row>
    <row r="91" spans="2:5">
      <c r="B91" s="1">
        <v>84</v>
      </c>
      <c r="C91" s="24">
        <f>'Z-整体模型'!$F$4</f>
        <v>3.5</v>
      </c>
      <c r="D91" s="1">
        <f t="shared" si="2"/>
        <v>350</v>
      </c>
      <c r="E91" s="1">
        <f>SUM($D$8:D91)</f>
        <v>29400</v>
      </c>
    </row>
    <row r="92" spans="2:5">
      <c r="B92" s="1">
        <v>85</v>
      </c>
      <c r="C92" s="24">
        <f>'Z-整体模型'!$F$4</f>
        <v>3.5</v>
      </c>
      <c r="D92" s="1">
        <f t="shared" si="2"/>
        <v>350</v>
      </c>
      <c r="E92" s="1">
        <f>SUM($D$8:D92)</f>
        <v>29750</v>
      </c>
    </row>
    <row r="93" spans="2:5">
      <c r="B93" s="1">
        <v>86</v>
      </c>
      <c r="C93" s="24">
        <f>'Z-整体模型'!$F$4</f>
        <v>3.5</v>
      </c>
      <c r="D93" s="1">
        <f t="shared" si="2"/>
        <v>350</v>
      </c>
      <c r="E93" s="1">
        <f>SUM($D$8:D93)</f>
        <v>30100</v>
      </c>
    </row>
    <row r="94" spans="2:5">
      <c r="B94" s="1">
        <v>87</v>
      </c>
      <c r="C94" s="24">
        <f>'Z-整体模型'!$F$4</f>
        <v>3.5</v>
      </c>
      <c r="D94" s="1">
        <f t="shared" si="2"/>
        <v>350</v>
      </c>
      <c r="E94" s="1">
        <f>SUM($D$8:D94)</f>
        <v>30450</v>
      </c>
    </row>
    <row r="95" spans="2:5">
      <c r="B95" s="1">
        <v>88</v>
      </c>
      <c r="C95" s="24">
        <f>'Z-整体模型'!$F$4</f>
        <v>3.5</v>
      </c>
      <c r="D95" s="1">
        <f t="shared" si="2"/>
        <v>350</v>
      </c>
      <c r="E95" s="1">
        <f>SUM($D$8:D95)</f>
        <v>30800</v>
      </c>
    </row>
    <row r="96" spans="2:5">
      <c r="B96" s="1">
        <v>89</v>
      </c>
      <c r="C96" s="24">
        <f>'Z-整体模型'!$F$4</f>
        <v>3.5</v>
      </c>
      <c r="D96" s="1">
        <f t="shared" si="2"/>
        <v>350</v>
      </c>
      <c r="E96" s="1">
        <f>SUM($D$8:D96)</f>
        <v>31150</v>
      </c>
    </row>
    <row r="97" spans="2:5">
      <c r="B97" s="1">
        <v>90</v>
      </c>
      <c r="C97" s="24">
        <f>'Z-整体模型'!$F$4</f>
        <v>3.5</v>
      </c>
      <c r="D97" s="1">
        <f t="shared" si="2"/>
        <v>350</v>
      </c>
      <c r="E97" s="1">
        <f>SUM($D$8:D97)</f>
        <v>31500</v>
      </c>
    </row>
    <row r="98" spans="2:5">
      <c r="B98" s="1">
        <v>91</v>
      </c>
      <c r="C98" s="24">
        <f>'Z-整体模型'!$F$4</f>
        <v>3.5</v>
      </c>
      <c r="D98" s="1">
        <f t="shared" si="2"/>
        <v>350</v>
      </c>
      <c r="E98" s="1">
        <f>SUM($D$8:D98)</f>
        <v>31850</v>
      </c>
    </row>
    <row r="99" spans="2:5">
      <c r="B99" s="1">
        <v>92</v>
      </c>
      <c r="C99" s="24">
        <f>'Z-整体模型'!$F$4</f>
        <v>3.5</v>
      </c>
      <c r="D99" s="1">
        <f t="shared" si="2"/>
        <v>350</v>
      </c>
      <c r="E99" s="1">
        <f>SUM($D$8:D99)</f>
        <v>32200</v>
      </c>
    </row>
    <row r="100" spans="2:5">
      <c r="B100" s="1">
        <v>93</v>
      </c>
      <c r="C100" s="24">
        <f>'Z-整体模型'!$F$4</f>
        <v>3.5</v>
      </c>
      <c r="D100" s="1">
        <f t="shared" si="2"/>
        <v>350</v>
      </c>
      <c r="E100" s="1">
        <f>SUM($D$8:D100)</f>
        <v>32550</v>
      </c>
    </row>
    <row r="101" spans="2:5">
      <c r="B101" s="1">
        <v>94</v>
      </c>
      <c r="C101" s="24">
        <f>'Z-整体模型'!$F$4</f>
        <v>3.5</v>
      </c>
      <c r="D101" s="1">
        <f t="shared" si="2"/>
        <v>350</v>
      </c>
      <c r="E101" s="1">
        <f>SUM($D$8:D101)</f>
        <v>32900</v>
      </c>
    </row>
    <row r="102" spans="2:5">
      <c r="B102" s="1">
        <v>95</v>
      </c>
      <c r="C102" s="24">
        <f>'Z-整体模型'!$F$4</f>
        <v>3.5</v>
      </c>
      <c r="D102" s="1">
        <f t="shared" si="2"/>
        <v>350</v>
      </c>
      <c r="E102" s="1">
        <f>SUM($D$8:D102)</f>
        <v>33250</v>
      </c>
    </row>
    <row r="103" spans="2:5">
      <c r="B103" s="1">
        <v>96</v>
      </c>
      <c r="C103" s="24">
        <f>'Z-整体模型'!$F$4</f>
        <v>3.5</v>
      </c>
      <c r="D103" s="1">
        <f t="shared" si="2"/>
        <v>350</v>
      </c>
      <c r="E103" s="1">
        <f>SUM($D$8:D103)</f>
        <v>33600</v>
      </c>
    </row>
    <row r="104" spans="2:5">
      <c r="B104" s="1">
        <v>97</v>
      </c>
      <c r="C104" s="24">
        <f>'Z-整体模型'!$F$4</f>
        <v>3.5</v>
      </c>
      <c r="D104" s="1">
        <f t="shared" si="2"/>
        <v>350</v>
      </c>
      <c r="E104" s="1">
        <f>SUM($D$8:D104)</f>
        <v>33950</v>
      </c>
    </row>
    <row r="105" spans="2:5">
      <c r="B105" s="1">
        <v>98</v>
      </c>
      <c r="C105" s="24">
        <f>'Z-整体模型'!$F$4</f>
        <v>3.5</v>
      </c>
      <c r="D105" s="1">
        <f t="shared" si="2"/>
        <v>350</v>
      </c>
      <c r="E105" s="1">
        <f>SUM($D$8:D105)</f>
        <v>34300</v>
      </c>
    </row>
    <row r="106" spans="2:5">
      <c r="B106" s="1">
        <v>99</v>
      </c>
      <c r="C106" s="24">
        <f>'Z-整体模型'!$F$4</f>
        <v>3.5</v>
      </c>
      <c r="D106" s="1">
        <f t="shared" si="2"/>
        <v>350</v>
      </c>
      <c r="E106" s="1">
        <f>SUM($D$8:D106)</f>
        <v>34650</v>
      </c>
    </row>
    <row r="107" spans="2:5">
      <c r="B107" s="1">
        <v>100</v>
      </c>
      <c r="C107" s="24">
        <f>'Z-整体模型'!$F$4</f>
        <v>3.5</v>
      </c>
      <c r="D107" s="1">
        <f t="shared" si="2"/>
        <v>350</v>
      </c>
      <c r="E107" s="1">
        <f>SUM($D$8:D107)</f>
        <v>35000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I108"/>
  <sheetViews>
    <sheetView workbookViewId="0">
      <selection activeCell="G9" sqref="G9"/>
    </sheetView>
  </sheetViews>
  <sheetFormatPr defaultColWidth="9" defaultRowHeight="16.5"/>
  <cols>
    <col min="1" max="1" width="9" style="1"/>
    <col min="2" max="2" width="17" style="1" customWidth="1"/>
    <col min="3" max="3" width="19.625" style="1" customWidth="1"/>
    <col min="4" max="4" width="13.5" style="1" customWidth="1"/>
    <col min="5" max="5" width="12.125" style="1" customWidth="1"/>
    <col min="6" max="6" width="9.25" style="1" customWidth="1"/>
    <col min="7" max="8" width="9" style="1"/>
    <col min="9" max="9" width="9.25" style="1"/>
    <col min="10" max="16384" width="9" style="1"/>
  </cols>
  <sheetData>
    <row r="2" spans="2:3">
      <c r="B2" s="18" t="s">
        <v>5</v>
      </c>
      <c r="C2" s="19">
        <f>'Z-整体模型'!C4</f>
        <v>5</v>
      </c>
    </row>
    <row r="3" spans="2:3">
      <c r="B3" s="25" t="s">
        <v>8</v>
      </c>
      <c r="C3" s="26">
        <f>'Z-整体模型'!L4</f>
        <v>0.2</v>
      </c>
    </row>
    <row r="4" spans="2:3">
      <c r="B4" s="25" t="s">
        <v>11</v>
      </c>
      <c r="C4" s="26">
        <f>'Z-整体模型'!L5</f>
        <v>0.5</v>
      </c>
    </row>
    <row r="5" spans="2:3">
      <c r="B5" s="25" t="s">
        <v>12</v>
      </c>
      <c r="C5" s="26">
        <f>'Z-整体模型'!L6</f>
        <v>0.4</v>
      </c>
    </row>
    <row r="6" spans="2:3">
      <c r="B6" s="18" t="s">
        <v>13</v>
      </c>
      <c r="C6" s="27">
        <f>'Z-整体模型'!L7</f>
        <v>5</v>
      </c>
    </row>
    <row r="8" spans="2:9">
      <c r="B8" s="22" t="s">
        <v>14</v>
      </c>
      <c r="C8" s="28" t="s">
        <v>30</v>
      </c>
      <c r="D8" s="28" t="s">
        <v>31</v>
      </c>
      <c r="E8" s="28" t="s">
        <v>32</v>
      </c>
      <c r="F8" s="28" t="s">
        <v>33</v>
      </c>
      <c r="G8" s="22" t="s">
        <v>34</v>
      </c>
      <c r="H8" s="22" t="s">
        <v>35</v>
      </c>
      <c r="I8" s="19" t="s">
        <v>36</v>
      </c>
    </row>
    <row r="9" spans="2:9">
      <c r="B9" s="1">
        <v>1</v>
      </c>
      <c r="C9" s="1">
        <f>1000+1000*$C$3</f>
        <v>1200</v>
      </c>
      <c r="D9" s="1">
        <f>C9*($C$6+1)</f>
        <v>7200</v>
      </c>
      <c r="E9" s="1">
        <f>D9*(1+$C$5)</f>
        <v>10080</v>
      </c>
      <c r="F9" s="1">
        <f>('Z-整体模型'!$I$4*(0.01+$C$3))*('Z-整体模型'!$C$5*60*60/'Z-整体模型'!$I$5)</f>
        <v>7560</v>
      </c>
      <c r="G9" s="1">
        <f>F9*(1+$C$5)</f>
        <v>10584</v>
      </c>
      <c r="H9" s="1">
        <f>F9-D9</f>
        <v>360</v>
      </c>
      <c r="I9" s="1">
        <f>G9</f>
        <v>10584</v>
      </c>
    </row>
    <row r="10" spans="2:9">
      <c r="B10" s="1">
        <v>2</v>
      </c>
      <c r="C10" s="1">
        <f t="shared" ref="C10:C19" si="0">1000+1000*$C$3</f>
        <v>1200</v>
      </c>
      <c r="D10" s="1">
        <f>C10*($C$6+1)</f>
        <v>7200</v>
      </c>
      <c r="E10" s="1">
        <f t="shared" ref="E10:E41" si="1">D10*(1+$C$5)</f>
        <v>10080</v>
      </c>
      <c r="F10" s="1">
        <f>('Z-整体模型'!$I$4*(0.01+$C$3))*('Z-整体模型'!$C$5*60*60/'Z-整体模型'!$I$5)</f>
        <v>7560</v>
      </c>
      <c r="G10" s="1">
        <f t="shared" ref="G10:G41" si="2">F10*(1+$C$5)</f>
        <v>10584</v>
      </c>
      <c r="H10" s="1">
        <f t="shared" ref="H10:H41" si="3">F10-D10</f>
        <v>360</v>
      </c>
      <c r="I10" s="1">
        <f>SUM($G$9:G10)</f>
        <v>21168</v>
      </c>
    </row>
    <row r="11" spans="2:9">
      <c r="B11" s="1">
        <v>3</v>
      </c>
      <c r="C11" s="1">
        <f t="shared" si="0"/>
        <v>1200</v>
      </c>
      <c r="D11" s="1">
        <f t="shared" ref="D11:D42" si="4">C11*($C$6+1)</f>
        <v>7200</v>
      </c>
      <c r="E11" s="1">
        <f t="shared" si="1"/>
        <v>10080</v>
      </c>
      <c r="F11" s="1">
        <f>('Z-整体模型'!$I$4*(0.01+$C$3))*('Z-整体模型'!$C$5*60*60/'Z-整体模型'!$I$5)</f>
        <v>7560</v>
      </c>
      <c r="G11" s="1">
        <f t="shared" si="2"/>
        <v>10584</v>
      </c>
      <c r="H11" s="1">
        <f t="shared" si="3"/>
        <v>360</v>
      </c>
      <c r="I11" s="1">
        <f>SUM($G$9:G11)</f>
        <v>31752</v>
      </c>
    </row>
    <row r="12" spans="2:9">
      <c r="B12" s="1">
        <v>4</v>
      </c>
      <c r="C12" s="1">
        <f t="shared" si="0"/>
        <v>1200</v>
      </c>
      <c r="D12" s="1">
        <f t="shared" si="4"/>
        <v>7200</v>
      </c>
      <c r="E12" s="1">
        <f t="shared" si="1"/>
        <v>10080</v>
      </c>
      <c r="F12" s="1">
        <f>('Z-整体模型'!$I$4*(0.01+$C$3))*('Z-整体模型'!$C$5*60*60/'Z-整体模型'!$I$5)</f>
        <v>7560</v>
      </c>
      <c r="G12" s="1">
        <f t="shared" si="2"/>
        <v>10584</v>
      </c>
      <c r="H12" s="1">
        <f t="shared" si="3"/>
        <v>360</v>
      </c>
      <c r="I12" s="1">
        <f>SUM($G$9:G12)</f>
        <v>42336</v>
      </c>
    </row>
    <row r="13" spans="2:9">
      <c r="B13" s="1">
        <v>5</v>
      </c>
      <c r="C13" s="1">
        <f t="shared" si="0"/>
        <v>1200</v>
      </c>
      <c r="D13" s="1">
        <f t="shared" si="4"/>
        <v>7200</v>
      </c>
      <c r="E13" s="1">
        <f t="shared" si="1"/>
        <v>10080</v>
      </c>
      <c r="F13" s="1">
        <f>('Z-整体模型'!$I$4*(0.01+$C$3))*('Z-整体模型'!$C$5*60*60/'Z-整体模型'!$I$5)</f>
        <v>7560</v>
      </c>
      <c r="G13" s="1">
        <f t="shared" si="2"/>
        <v>10584</v>
      </c>
      <c r="H13" s="1">
        <f t="shared" si="3"/>
        <v>360</v>
      </c>
      <c r="I13" s="1">
        <f>SUM($G$9:G13)</f>
        <v>52920</v>
      </c>
    </row>
    <row r="14" spans="2:9">
      <c r="B14" s="1">
        <v>6</v>
      </c>
      <c r="C14" s="1">
        <f t="shared" si="0"/>
        <v>1200</v>
      </c>
      <c r="D14" s="1">
        <f t="shared" si="4"/>
        <v>7200</v>
      </c>
      <c r="E14" s="1">
        <f t="shared" si="1"/>
        <v>10080</v>
      </c>
      <c r="F14" s="1">
        <f>('Z-整体模型'!$I$4*(0.01+$C$3))*('Z-整体模型'!$C$5*60*60/'Z-整体模型'!$I$5)</f>
        <v>7560</v>
      </c>
      <c r="G14" s="1">
        <f t="shared" si="2"/>
        <v>10584</v>
      </c>
      <c r="H14" s="1">
        <f t="shared" si="3"/>
        <v>360</v>
      </c>
      <c r="I14" s="1">
        <f>SUM($G$9:G14)</f>
        <v>63504</v>
      </c>
    </row>
    <row r="15" spans="2:9">
      <c r="B15" s="1">
        <v>7</v>
      </c>
      <c r="C15" s="1">
        <f t="shared" si="0"/>
        <v>1200</v>
      </c>
      <c r="D15" s="1">
        <f t="shared" si="4"/>
        <v>7200</v>
      </c>
      <c r="E15" s="1">
        <f t="shared" si="1"/>
        <v>10080</v>
      </c>
      <c r="F15" s="1">
        <f>('Z-整体模型'!$I$4*(0.01+$C$3))*('Z-整体模型'!$C$5*60*60/'Z-整体模型'!$I$5)</f>
        <v>7560</v>
      </c>
      <c r="G15" s="1">
        <f t="shared" si="2"/>
        <v>10584</v>
      </c>
      <c r="H15" s="1">
        <f t="shared" si="3"/>
        <v>360</v>
      </c>
      <c r="I15" s="1">
        <f>SUM($G$9:G15)</f>
        <v>74088</v>
      </c>
    </row>
    <row r="16" spans="2:9">
      <c r="B16" s="1">
        <v>8</v>
      </c>
      <c r="C16" s="1">
        <f t="shared" si="0"/>
        <v>1200</v>
      </c>
      <c r="D16" s="1">
        <f t="shared" si="4"/>
        <v>7200</v>
      </c>
      <c r="E16" s="1">
        <f t="shared" si="1"/>
        <v>10080</v>
      </c>
      <c r="F16" s="1">
        <f>('Z-整体模型'!$I$4*(0.01+$C$3))*('Z-整体模型'!$C$5*60*60/'Z-整体模型'!$I$5)</f>
        <v>7560</v>
      </c>
      <c r="G16" s="1">
        <f t="shared" si="2"/>
        <v>10584</v>
      </c>
      <c r="H16" s="1">
        <f t="shared" si="3"/>
        <v>360</v>
      </c>
      <c r="I16" s="1">
        <f>SUM($G$9:G16)</f>
        <v>84672</v>
      </c>
    </row>
    <row r="17" spans="2:9">
      <c r="B17" s="1">
        <v>9</v>
      </c>
      <c r="C17" s="1">
        <f t="shared" si="0"/>
        <v>1200</v>
      </c>
      <c r="D17" s="1">
        <f t="shared" si="4"/>
        <v>7200</v>
      </c>
      <c r="E17" s="1">
        <f t="shared" si="1"/>
        <v>10080</v>
      </c>
      <c r="F17" s="1">
        <f>('Z-整体模型'!$I$4*(0.01+$C$3))*('Z-整体模型'!$C$5*60*60/'Z-整体模型'!$I$5)</f>
        <v>7560</v>
      </c>
      <c r="G17" s="1">
        <f t="shared" si="2"/>
        <v>10584</v>
      </c>
      <c r="H17" s="1">
        <f t="shared" si="3"/>
        <v>360</v>
      </c>
      <c r="I17" s="1">
        <f>SUM($G$9:G17)</f>
        <v>95256</v>
      </c>
    </row>
    <row r="18" spans="2:9">
      <c r="B18" s="1">
        <v>10</v>
      </c>
      <c r="C18" s="1">
        <f t="shared" si="0"/>
        <v>1200</v>
      </c>
      <c r="D18" s="1">
        <f t="shared" si="4"/>
        <v>7200</v>
      </c>
      <c r="E18" s="1">
        <f t="shared" si="1"/>
        <v>10080</v>
      </c>
      <c r="F18" s="1">
        <f>('Z-整体模型'!$I$4*(0.01+$C$3))*('Z-整体模型'!$C$5*60*60/'Z-整体模型'!$I$5)</f>
        <v>7560</v>
      </c>
      <c r="G18" s="1">
        <f t="shared" si="2"/>
        <v>10584</v>
      </c>
      <c r="H18" s="1">
        <f t="shared" si="3"/>
        <v>360</v>
      </c>
      <c r="I18" s="1">
        <f>SUM($G$9:G18)</f>
        <v>105840</v>
      </c>
    </row>
    <row r="19" spans="2:9">
      <c r="B19" s="1">
        <v>11</v>
      </c>
      <c r="C19" s="1">
        <f t="shared" si="0"/>
        <v>1200</v>
      </c>
      <c r="D19" s="1">
        <f t="shared" si="4"/>
        <v>7200</v>
      </c>
      <c r="E19" s="1">
        <f t="shared" si="1"/>
        <v>10080</v>
      </c>
      <c r="F19" s="1">
        <f>('Z-整体模型'!$I$4*(0.01+$C$3))*('Z-整体模型'!$C$5*60*60/'Z-整体模型'!$I$5)</f>
        <v>7560</v>
      </c>
      <c r="G19" s="1">
        <f t="shared" si="2"/>
        <v>10584</v>
      </c>
      <c r="H19" s="1">
        <f t="shared" si="3"/>
        <v>360</v>
      </c>
      <c r="I19" s="1">
        <f>SUM($G$9:G19)</f>
        <v>116424</v>
      </c>
    </row>
    <row r="20" spans="2:9">
      <c r="B20" s="1">
        <v>12</v>
      </c>
      <c r="C20" s="1">
        <f t="shared" ref="C20:C29" si="5">1000+1000*$C$3</f>
        <v>1200</v>
      </c>
      <c r="D20" s="1">
        <f t="shared" si="4"/>
        <v>7200</v>
      </c>
      <c r="E20" s="1">
        <f t="shared" si="1"/>
        <v>10080</v>
      </c>
      <c r="F20" s="1">
        <f>('Z-整体模型'!$I$4*(0.01+$C$3))*('Z-整体模型'!$C$5*60*60/'Z-整体模型'!$I$5)</f>
        <v>7560</v>
      </c>
      <c r="G20" s="1">
        <f t="shared" si="2"/>
        <v>10584</v>
      </c>
      <c r="H20" s="1">
        <f t="shared" si="3"/>
        <v>360</v>
      </c>
      <c r="I20" s="1">
        <f>SUM($G$9:G20)</f>
        <v>127008</v>
      </c>
    </row>
    <row r="21" spans="2:9">
      <c r="B21" s="1">
        <v>13</v>
      </c>
      <c r="C21" s="1">
        <f t="shared" si="5"/>
        <v>1200</v>
      </c>
      <c r="D21" s="1">
        <f t="shared" si="4"/>
        <v>7200</v>
      </c>
      <c r="E21" s="1">
        <f t="shared" si="1"/>
        <v>10080</v>
      </c>
      <c r="F21" s="1">
        <f>('Z-整体模型'!$I$4*(0.01+$C$3))*('Z-整体模型'!$C$5*60*60/'Z-整体模型'!$I$5)</f>
        <v>7560</v>
      </c>
      <c r="G21" s="1">
        <f t="shared" si="2"/>
        <v>10584</v>
      </c>
      <c r="H21" s="1">
        <f t="shared" si="3"/>
        <v>360</v>
      </c>
      <c r="I21" s="1">
        <f>SUM($G$9:G21)</f>
        <v>137592</v>
      </c>
    </row>
    <row r="22" spans="2:9">
      <c r="B22" s="1">
        <v>14</v>
      </c>
      <c r="C22" s="1">
        <f t="shared" si="5"/>
        <v>1200</v>
      </c>
      <c r="D22" s="1">
        <f t="shared" si="4"/>
        <v>7200</v>
      </c>
      <c r="E22" s="1">
        <f t="shared" si="1"/>
        <v>10080</v>
      </c>
      <c r="F22" s="1">
        <f>('Z-整体模型'!$I$4*(0.01+$C$3))*('Z-整体模型'!$C$5*60*60/'Z-整体模型'!$I$5)</f>
        <v>7560</v>
      </c>
      <c r="G22" s="1">
        <f t="shared" si="2"/>
        <v>10584</v>
      </c>
      <c r="H22" s="1">
        <f t="shared" si="3"/>
        <v>360</v>
      </c>
      <c r="I22" s="1">
        <f>SUM($G$9:G22)</f>
        <v>148176</v>
      </c>
    </row>
    <row r="23" spans="2:9">
      <c r="B23" s="1">
        <v>15</v>
      </c>
      <c r="C23" s="1">
        <f t="shared" si="5"/>
        <v>1200</v>
      </c>
      <c r="D23" s="1">
        <f t="shared" si="4"/>
        <v>7200</v>
      </c>
      <c r="E23" s="1">
        <f t="shared" si="1"/>
        <v>10080</v>
      </c>
      <c r="F23" s="1">
        <f>('Z-整体模型'!$I$4*(0.01+$C$3))*('Z-整体模型'!$C$5*60*60/'Z-整体模型'!$I$5)</f>
        <v>7560</v>
      </c>
      <c r="G23" s="1">
        <f t="shared" si="2"/>
        <v>10584</v>
      </c>
      <c r="H23" s="1">
        <f t="shared" si="3"/>
        <v>360</v>
      </c>
      <c r="I23" s="1">
        <f>SUM($G$9:G23)</f>
        <v>158760</v>
      </c>
    </row>
    <row r="24" spans="2:9">
      <c r="B24" s="1">
        <v>16</v>
      </c>
      <c r="C24" s="1">
        <f t="shared" si="5"/>
        <v>1200</v>
      </c>
      <c r="D24" s="1">
        <f t="shared" si="4"/>
        <v>7200</v>
      </c>
      <c r="E24" s="1">
        <f t="shared" si="1"/>
        <v>10080</v>
      </c>
      <c r="F24" s="1">
        <f>('Z-整体模型'!$I$4*(0.01+$C$3))*('Z-整体模型'!$C$5*60*60/'Z-整体模型'!$I$5)</f>
        <v>7560</v>
      </c>
      <c r="G24" s="1">
        <f t="shared" si="2"/>
        <v>10584</v>
      </c>
      <c r="H24" s="1">
        <f t="shared" si="3"/>
        <v>360</v>
      </c>
      <c r="I24" s="1">
        <f>SUM($G$9:G24)</f>
        <v>169344</v>
      </c>
    </row>
    <row r="25" spans="2:9">
      <c r="B25" s="1">
        <v>17</v>
      </c>
      <c r="C25" s="1">
        <f t="shared" si="5"/>
        <v>1200</v>
      </c>
      <c r="D25" s="1">
        <f t="shared" si="4"/>
        <v>7200</v>
      </c>
      <c r="E25" s="1">
        <f t="shared" si="1"/>
        <v>10080</v>
      </c>
      <c r="F25" s="1">
        <f>('Z-整体模型'!$I$4*(0.01+$C$3))*('Z-整体模型'!$C$5*60*60/'Z-整体模型'!$I$5)</f>
        <v>7560</v>
      </c>
      <c r="G25" s="1">
        <f t="shared" si="2"/>
        <v>10584</v>
      </c>
      <c r="H25" s="1">
        <f t="shared" si="3"/>
        <v>360</v>
      </c>
      <c r="I25" s="1">
        <f>SUM($G$9:G25)</f>
        <v>179928</v>
      </c>
    </row>
    <row r="26" spans="2:9">
      <c r="B26" s="1">
        <v>18</v>
      </c>
      <c r="C26" s="1">
        <f t="shared" si="5"/>
        <v>1200</v>
      </c>
      <c r="D26" s="1">
        <f t="shared" si="4"/>
        <v>7200</v>
      </c>
      <c r="E26" s="1">
        <f t="shared" si="1"/>
        <v>10080</v>
      </c>
      <c r="F26" s="1">
        <f>('Z-整体模型'!$I$4*(0.01+$C$3))*('Z-整体模型'!$C$5*60*60/'Z-整体模型'!$I$5)</f>
        <v>7560</v>
      </c>
      <c r="G26" s="1">
        <f t="shared" si="2"/>
        <v>10584</v>
      </c>
      <c r="H26" s="1">
        <f t="shared" si="3"/>
        <v>360</v>
      </c>
      <c r="I26" s="1">
        <f>SUM($G$9:G26)</f>
        <v>190512</v>
      </c>
    </row>
    <row r="27" spans="2:9">
      <c r="B27" s="1">
        <v>19</v>
      </c>
      <c r="C27" s="1">
        <f t="shared" si="5"/>
        <v>1200</v>
      </c>
      <c r="D27" s="1">
        <f t="shared" si="4"/>
        <v>7200</v>
      </c>
      <c r="E27" s="1">
        <f t="shared" si="1"/>
        <v>10080</v>
      </c>
      <c r="F27" s="1">
        <f>('Z-整体模型'!$I$4*(0.01+$C$3))*('Z-整体模型'!$C$5*60*60/'Z-整体模型'!$I$5)</f>
        <v>7560</v>
      </c>
      <c r="G27" s="1">
        <f t="shared" si="2"/>
        <v>10584</v>
      </c>
      <c r="H27" s="1">
        <f t="shared" si="3"/>
        <v>360</v>
      </c>
      <c r="I27" s="1">
        <f>SUM($G$9:G27)</f>
        <v>201096</v>
      </c>
    </row>
    <row r="28" spans="2:9">
      <c r="B28" s="1">
        <v>20</v>
      </c>
      <c r="C28" s="1">
        <f t="shared" si="5"/>
        <v>1200</v>
      </c>
      <c r="D28" s="1">
        <f t="shared" si="4"/>
        <v>7200</v>
      </c>
      <c r="E28" s="1">
        <f t="shared" si="1"/>
        <v>10080</v>
      </c>
      <c r="F28" s="1">
        <f>('Z-整体模型'!$I$4*(0.01+$C$3))*('Z-整体模型'!$C$5*60*60/'Z-整体模型'!$I$5)</f>
        <v>7560</v>
      </c>
      <c r="G28" s="1">
        <f t="shared" si="2"/>
        <v>10584</v>
      </c>
      <c r="H28" s="1">
        <f t="shared" si="3"/>
        <v>360</v>
      </c>
      <c r="I28" s="1">
        <f>SUM($G$9:G28)</f>
        <v>211680</v>
      </c>
    </row>
    <row r="29" spans="2:9">
      <c r="B29" s="1">
        <v>21</v>
      </c>
      <c r="C29" s="1">
        <f t="shared" si="5"/>
        <v>1200</v>
      </c>
      <c r="D29" s="1">
        <f t="shared" si="4"/>
        <v>7200</v>
      </c>
      <c r="E29" s="1">
        <f t="shared" si="1"/>
        <v>10080</v>
      </c>
      <c r="F29" s="1">
        <f>('Z-整体模型'!$I$4*(0.01+$C$3))*('Z-整体模型'!$C$5*60*60/'Z-整体模型'!$I$5)</f>
        <v>7560</v>
      </c>
      <c r="G29" s="1">
        <f t="shared" si="2"/>
        <v>10584</v>
      </c>
      <c r="H29" s="1">
        <f t="shared" si="3"/>
        <v>360</v>
      </c>
      <c r="I29" s="1">
        <f>SUM($G$9:G29)</f>
        <v>222264</v>
      </c>
    </row>
    <row r="30" spans="2:9">
      <c r="B30" s="1">
        <v>22</v>
      </c>
      <c r="C30" s="1">
        <f t="shared" ref="C30:C39" si="6">1000+1000*$C$3</f>
        <v>1200</v>
      </c>
      <c r="D30" s="1">
        <f t="shared" si="4"/>
        <v>7200</v>
      </c>
      <c r="E30" s="1">
        <f t="shared" si="1"/>
        <v>10080</v>
      </c>
      <c r="F30" s="1">
        <f>('Z-整体模型'!$I$4*(0.01+$C$3))*('Z-整体模型'!$C$5*60*60/'Z-整体模型'!$I$5)</f>
        <v>7560</v>
      </c>
      <c r="G30" s="1">
        <f t="shared" si="2"/>
        <v>10584</v>
      </c>
      <c r="H30" s="1">
        <f t="shared" si="3"/>
        <v>360</v>
      </c>
      <c r="I30" s="1">
        <f>SUM($G$9:G30)</f>
        <v>232848</v>
      </c>
    </row>
    <row r="31" spans="2:9">
      <c r="B31" s="1">
        <v>23</v>
      </c>
      <c r="C31" s="1">
        <f t="shared" si="6"/>
        <v>1200</v>
      </c>
      <c r="D31" s="1">
        <f t="shared" si="4"/>
        <v>7200</v>
      </c>
      <c r="E31" s="1">
        <f t="shared" si="1"/>
        <v>10080</v>
      </c>
      <c r="F31" s="1">
        <f>('Z-整体模型'!$I$4*(0.01+$C$3))*('Z-整体模型'!$C$5*60*60/'Z-整体模型'!$I$5)</f>
        <v>7560</v>
      </c>
      <c r="G31" s="1">
        <f t="shared" si="2"/>
        <v>10584</v>
      </c>
      <c r="H31" s="1">
        <f t="shared" si="3"/>
        <v>360</v>
      </c>
      <c r="I31" s="1">
        <f>SUM($G$9:G31)</f>
        <v>243432</v>
      </c>
    </row>
    <row r="32" spans="2:9">
      <c r="B32" s="1">
        <v>24</v>
      </c>
      <c r="C32" s="1">
        <f t="shared" si="6"/>
        <v>1200</v>
      </c>
      <c r="D32" s="1">
        <f t="shared" si="4"/>
        <v>7200</v>
      </c>
      <c r="E32" s="1">
        <f t="shared" si="1"/>
        <v>10080</v>
      </c>
      <c r="F32" s="1">
        <f>('Z-整体模型'!$I$4*(0.01+$C$3))*('Z-整体模型'!$C$5*60*60/'Z-整体模型'!$I$5)</f>
        <v>7560</v>
      </c>
      <c r="G32" s="1">
        <f t="shared" si="2"/>
        <v>10584</v>
      </c>
      <c r="H32" s="1">
        <f t="shared" si="3"/>
        <v>360</v>
      </c>
      <c r="I32" s="1">
        <f>SUM($G$9:G32)</f>
        <v>254016</v>
      </c>
    </row>
    <row r="33" spans="2:9">
      <c r="B33" s="1">
        <v>25</v>
      </c>
      <c r="C33" s="1">
        <f t="shared" si="6"/>
        <v>1200</v>
      </c>
      <c r="D33" s="1">
        <f t="shared" si="4"/>
        <v>7200</v>
      </c>
      <c r="E33" s="1">
        <f t="shared" si="1"/>
        <v>10080</v>
      </c>
      <c r="F33" s="1">
        <f>('Z-整体模型'!$I$4*(0.01+$C$3))*('Z-整体模型'!$C$5*60*60/'Z-整体模型'!$I$5)</f>
        <v>7560</v>
      </c>
      <c r="G33" s="1">
        <f t="shared" si="2"/>
        <v>10584</v>
      </c>
      <c r="H33" s="1">
        <f t="shared" si="3"/>
        <v>360</v>
      </c>
      <c r="I33" s="1">
        <f>SUM($G$9:G33)</f>
        <v>264600</v>
      </c>
    </row>
    <row r="34" spans="2:9">
      <c r="B34" s="1">
        <v>26</v>
      </c>
      <c r="C34" s="1">
        <f t="shared" si="6"/>
        <v>1200</v>
      </c>
      <c r="D34" s="1">
        <f t="shared" si="4"/>
        <v>7200</v>
      </c>
      <c r="E34" s="1">
        <f t="shared" si="1"/>
        <v>10080</v>
      </c>
      <c r="F34" s="1">
        <f>('Z-整体模型'!$I$4*(0.01+$C$3))*('Z-整体模型'!$C$5*60*60/'Z-整体模型'!$I$5)</f>
        <v>7560</v>
      </c>
      <c r="G34" s="1">
        <f t="shared" si="2"/>
        <v>10584</v>
      </c>
      <c r="H34" s="1">
        <f t="shared" si="3"/>
        <v>360</v>
      </c>
      <c r="I34" s="1">
        <f>SUM($G$9:G34)</f>
        <v>275184</v>
      </c>
    </row>
    <row r="35" spans="2:9">
      <c r="B35" s="1">
        <v>27</v>
      </c>
      <c r="C35" s="1">
        <f t="shared" si="6"/>
        <v>1200</v>
      </c>
      <c r="D35" s="1">
        <f t="shared" si="4"/>
        <v>7200</v>
      </c>
      <c r="E35" s="1">
        <f t="shared" si="1"/>
        <v>10080</v>
      </c>
      <c r="F35" s="1">
        <f>('Z-整体模型'!$I$4*(0.01+$C$3))*('Z-整体模型'!$C$5*60*60/'Z-整体模型'!$I$5)</f>
        <v>7560</v>
      </c>
      <c r="G35" s="1">
        <f t="shared" si="2"/>
        <v>10584</v>
      </c>
      <c r="H35" s="1">
        <f t="shared" si="3"/>
        <v>360</v>
      </c>
      <c r="I35" s="1">
        <f>SUM($G$9:G35)</f>
        <v>285768</v>
      </c>
    </row>
    <row r="36" spans="2:9">
      <c r="B36" s="1">
        <v>28</v>
      </c>
      <c r="C36" s="1">
        <f t="shared" si="6"/>
        <v>1200</v>
      </c>
      <c r="D36" s="1">
        <f t="shared" si="4"/>
        <v>7200</v>
      </c>
      <c r="E36" s="1">
        <f t="shared" si="1"/>
        <v>10080</v>
      </c>
      <c r="F36" s="1">
        <f>('Z-整体模型'!$I$4*(0.01+$C$3))*('Z-整体模型'!$C$5*60*60/'Z-整体模型'!$I$5)</f>
        <v>7560</v>
      </c>
      <c r="G36" s="1">
        <f t="shared" si="2"/>
        <v>10584</v>
      </c>
      <c r="H36" s="1">
        <f t="shared" si="3"/>
        <v>360</v>
      </c>
      <c r="I36" s="1">
        <f>SUM($G$9:G36)</f>
        <v>296352</v>
      </c>
    </row>
    <row r="37" spans="2:9">
      <c r="B37" s="1">
        <v>29</v>
      </c>
      <c r="C37" s="1">
        <f t="shared" si="6"/>
        <v>1200</v>
      </c>
      <c r="D37" s="1">
        <f t="shared" si="4"/>
        <v>7200</v>
      </c>
      <c r="E37" s="1">
        <f t="shared" si="1"/>
        <v>10080</v>
      </c>
      <c r="F37" s="1">
        <f>('Z-整体模型'!$I$4*(0.01+$C$3))*('Z-整体模型'!$C$5*60*60/'Z-整体模型'!$I$5)</f>
        <v>7560</v>
      </c>
      <c r="G37" s="1">
        <f t="shared" si="2"/>
        <v>10584</v>
      </c>
      <c r="H37" s="1">
        <f t="shared" si="3"/>
        <v>360</v>
      </c>
      <c r="I37" s="1">
        <f>SUM($G$9:G37)</f>
        <v>306936</v>
      </c>
    </row>
    <row r="38" spans="2:9">
      <c r="B38" s="1">
        <v>30</v>
      </c>
      <c r="C38" s="1">
        <f t="shared" si="6"/>
        <v>1200</v>
      </c>
      <c r="D38" s="1">
        <f t="shared" si="4"/>
        <v>7200</v>
      </c>
      <c r="E38" s="1">
        <f t="shared" si="1"/>
        <v>10080</v>
      </c>
      <c r="F38" s="1">
        <f>('Z-整体模型'!$I$4*(0.01+$C$3))*('Z-整体模型'!$C$5*60*60/'Z-整体模型'!$I$5)</f>
        <v>7560</v>
      </c>
      <c r="G38" s="1">
        <f t="shared" si="2"/>
        <v>10584</v>
      </c>
      <c r="H38" s="1">
        <f t="shared" si="3"/>
        <v>360</v>
      </c>
      <c r="I38" s="1">
        <f>SUM($G$9:G38)</f>
        <v>317520</v>
      </c>
    </row>
    <row r="39" spans="2:9">
      <c r="B39" s="1">
        <v>31</v>
      </c>
      <c r="C39" s="1">
        <f t="shared" si="6"/>
        <v>1200</v>
      </c>
      <c r="D39" s="1">
        <f t="shared" si="4"/>
        <v>7200</v>
      </c>
      <c r="E39" s="1">
        <f t="shared" si="1"/>
        <v>10080</v>
      </c>
      <c r="F39" s="1">
        <f>('Z-整体模型'!$I$4*(0.01+$C$3))*('Z-整体模型'!$C$5*60*60/'Z-整体模型'!$I$5)</f>
        <v>7560</v>
      </c>
      <c r="G39" s="1">
        <f t="shared" si="2"/>
        <v>10584</v>
      </c>
      <c r="H39" s="1">
        <f t="shared" si="3"/>
        <v>360</v>
      </c>
      <c r="I39" s="1">
        <f>SUM($G$9:G39)</f>
        <v>328104</v>
      </c>
    </row>
    <row r="40" spans="2:9">
      <c r="B40" s="1">
        <v>32</v>
      </c>
      <c r="C40" s="1">
        <f t="shared" ref="C40:C49" si="7">1000+1000*$C$3</f>
        <v>1200</v>
      </c>
      <c r="D40" s="1">
        <f t="shared" si="4"/>
        <v>7200</v>
      </c>
      <c r="E40" s="1">
        <f t="shared" si="1"/>
        <v>10080</v>
      </c>
      <c r="F40" s="1">
        <f>('Z-整体模型'!$I$4*(0.01+$C$3))*('Z-整体模型'!$C$5*60*60/'Z-整体模型'!$I$5)</f>
        <v>7560</v>
      </c>
      <c r="G40" s="1">
        <f t="shared" si="2"/>
        <v>10584</v>
      </c>
      <c r="H40" s="1">
        <f t="shared" si="3"/>
        <v>360</v>
      </c>
      <c r="I40" s="1">
        <f>SUM($G$9:G40)</f>
        <v>338688</v>
      </c>
    </row>
    <row r="41" spans="2:9">
      <c r="B41" s="1">
        <v>33</v>
      </c>
      <c r="C41" s="1">
        <f t="shared" si="7"/>
        <v>1200</v>
      </c>
      <c r="D41" s="1">
        <f t="shared" si="4"/>
        <v>7200</v>
      </c>
      <c r="E41" s="1">
        <f t="shared" si="1"/>
        <v>10080</v>
      </c>
      <c r="F41" s="1">
        <f>('Z-整体模型'!$I$4*(0.01+$C$3))*('Z-整体模型'!$C$5*60*60/'Z-整体模型'!$I$5)</f>
        <v>7560</v>
      </c>
      <c r="G41" s="1">
        <f t="shared" si="2"/>
        <v>10584</v>
      </c>
      <c r="H41" s="1">
        <f t="shared" si="3"/>
        <v>360</v>
      </c>
      <c r="I41" s="1">
        <f>SUM($G$9:G41)</f>
        <v>349272</v>
      </c>
    </row>
    <row r="42" spans="2:9">
      <c r="B42" s="1">
        <v>34</v>
      </c>
      <c r="C42" s="1">
        <f t="shared" si="7"/>
        <v>1200</v>
      </c>
      <c r="D42" s="1">
        <f t="shared" si="4"/>
        <v>7200</v>
      </c>
      <c r="E42" s="1">
        <f t="shared" ref="E42:E73" si="8">D42*(1+$C$5)</f>
        <v>10080</v>
      </c>
      <c r="F42" s="1">
        <f>('Z-整体模型'!$I$4*(0.01+$C$3))*('Z-整体模型'!$C$5*60*60/'Z-整体模型'!$I$5)</f>
        <v>7560</v>
      </c>
      <c r="G42" s="1">
        <f t="shared" ref="G42:G73" si="9">F42*(1+$C$5)</f>
        <v>10584</v>
      </c>
      <c r="H42" s="1">
        <f t="shared" ref="H42:H73" si="10">F42-D42</f>
        <v>360</v>
      </c>
      <c r="I42" s="1">
        <f>SUM($G$9:G42)</f>
        <v>359856</v>
      </c>
    </row>
    <row r="43" spans="2:9">
      <c r="B43" s="1">
        <v>35</v>
      </c>
      <c r="C43" s="1">
        <f t="shared" si="7"/>
        <v>1200</v>
      </c>
      <c r="D43" s="1">
        <f t="shared" ref="D43:D74" si="11">C43*($C$6+1)</f>
        <v>7200</v>
      </c>
      <c r="E43" s="1">
        <f t="shared" si="8"/>
        <v>10080</v>
      </c>
      <c r="F43" s="1">
        <f>('Z-整体模型'!$I$4*(0.01+$C$3))*('Z-整体模型'!$C$5*60*60/'Z-整体模型'!$I$5)</f>
        <v>7560</v>
      </c>
      <c r="G43" s="1">
        <f t="shared" si="9"/>
        <v>10584</v>
      </c>
      <c r="H43" s="1">
        <f t="shared" si="10"/>
        <v>360</v>
      </c>
      <c r="I43" s="1">
        <f>SUM($G$9:G43)</f>
        <v>370440</v>
      </c>
    </row>
    <row r="44" spans="2:9">
      <c r="B44" s="1">
        <v>36</v>
      </c>
      <c r="C44" s="1">
        <f t="shared" si="7"/>
        <v>1200</v>
      </c>
      <c r="D44" s="1">
        <f t="shared" si="11"/>
        <v>7200</v>
      </c>
      <c r="E44" s="1">
        <f t="shared" si="8"/>
        <v>10080</v>
      </c>
      <c r="F44" s="1">
        <f>('Z-整体模型'!$I$4*(0.01+$C$3))*('Z-整体模型'!$C$5*60*60/'Z-整体模型'!$I$5)</f>
        <v>7560</v>
      </c>
      <c r="G44" s="1">
        <f t="shared" si="9"/>
        <v>10584</v>
      </c>
      <c r="H44" s="1">
        <f t="shared" si="10"/>
        <v>360</v>
      </c>
      <c r="I44" s="1">
        <f>SUM($G$9:G44)</f>
        <v>381024</v>
      </c>
    </row>
    <row r="45" spans="2:9">
      <c r="B45" s="1">
        <v>37</v>
      </c>
      <c r="C45" s="1">
        <f t="shared" si="7"/>
        <v>1200</v>
      </c>
      <c r="D45" s="1">
        <f t="shared" si="11"/>
        <v>7200</v>
      </c>
      <c r="E45" s="1">
        <f t="shared" si="8"/>
        <v>10080</v>
      </c>
      <c r="F45" s="1">
        <f>('Z-整体模型'!$I$4*(0.01+$C$3))*('Z-整体模型'!$C$5*60*60/'Z-整体模型'!$I$5)</f>
        <v>7560</v>
      </c>
      <c r="G45" s="1">
        <f t="shared" si="9"/>
        <v>10584</v>
      </c>
      <c r="H45" s="1">
        <f t="shared" si="10"/>
        <v>360</v>
      </c>
      <c r="I45" s="1">
        <f>SUM($G$9:G45)</f>
        <v>391608</v>
      </c>
    </row>
    <row r="46" spans="2:9">
      <c r="B46" s="1">
        <v>38</v>
      </c>
      <c r="C46" s="1">
        <f t="shared" si="7"/>
        <v>1200</v>
      </c>
      <c r="D46" s="1">
        <f t="shared" si="11"/>
        <v>7200</v>
      </c>
      <c r="E46" s="1">
        <f t="shared" si="8"/>
        <v>10080</v>
      </c>
      <c r="F46" s="1">
        <f>('Z-整体模型'!$I$4*(0.01+$C$3))*('Z-整体模型'!$C$5*60*60/'Z-整体模型'!$I$5)</f>
        <v>7560</v>
      </c>
      <c r="G46" s="1">
        <f t="shared" si="9"/>
        <v>10584</v>
      </c>
      <c r="H46" s="1">
        <f t="shared" si="10"/>
        <v>360</v>
      </c>
      <c r="I46" s="1">
        <f>SUM($G$9:G46)</f>
        <v>402192</v>
      </c>
    </row>
    <row r="47" spans="2:9">
      <c r="B47" s="1">
        <v>39</v>
      </c>
      <c r="C47" s="1">
        <f t="shared" si="7"/>
        <v>1200</v>
      </c>
      <c r="D47" s="1">
        <f t="shared" si="11"/>
        <v>7200</v>
      </c>
      <c r="E47" s="1">
        <f t="shared" si="8"/>
        <v>10080</v>
      </c>
      <c r="F47" s="1">
        <f>('Z-整体模型'!$I$4*(0.01+$C$3))*('Z-整体模型'!$C$5*60*60/'Z-整体模型'!$I$5)</f>
        <v>7560</v>
      </c>
      <c r="G47" s="1">
        <f t="shared" si="9"/>
        <v>10584</v>
      </c>
      <c r="H47" s="1">
        <f t="shared" si="10"/>
        <v>360</v>
      </c>
      <c r="I47" s="1">
        <f>SUM($G$9:G47)</f>
        <v>412776</v>
      </c>
    </row>
    <row r="48" spans="2:9">
      <c r="B48" s="1">
        <v>40</v>
      </c>
      <c r="C48" s="1">
        <f t="shared" si="7"/>
        <v>1200</v>
      </c>
      <c r="D48" s="1">
        <f t="shared" si="11"/>
        <v>7200</v>
      </c>
      <c r="E48" s="1">
        <f t="shared" si="8"/>
        <v>10080</v>
      </c>
      <c r="F48" s="1">
        <f>('Z-整体模型'!$I$4*(0.01+$C$3))*('Z-整体模型'!$C$5*60*60/'Z-整体模型'!$I$5)</f>
        <v>7560</v>
      </c>
      <c r="G48" s="1">
        <f t="shared" si="9"/>
        <v>10584</v>
      </c>
      <c r="H48" s="1">
        <f t="shared" si="10"/>
        <v>360</v>
      </c>
      <c r="I48" s="1">
        <f>SUM($G$9:G48)</f>
        <v>423360</v>
      </c>
    </row>
    <row r="49" spans="2:9">
      <c r="B49" s="1">
        <v>41</v>
      </c>
      <c r="C49" s="1">
        <f t="shared" si="7"/>
        <v>1200</v>
      </c>
      <c r="D49" s="1">
        <f t="shared" si="11"/>
        <v>7200</v>
      </c>
      <c r="E49" s="1">
        <f t="shared" si="8"/>
        <v>10080</v>
      </c>
      <c r="F49" s="1">
        <f>('Z-整体模型'!$I$4*(0.01+$C$3))*('Z-整体模型'!$C$5*60*60/'Z-整体模型'!$I$5)</f>
        <v>7560</v>
      </c>
      <c r="G49" s="1">
        <f t="shared" si="9"/>
        <v>10584</v>
      </c>
      <c r="H49" s="1">
        <f t="shared" si="10"/>
        <v>360</v>
      </c>
      <c r="I49" s="1">
        <f>SUM($G$9:G49)</f>
        <v>433944</v>
      </c>
    </row>
    <row r="50" spans="2:9">
      <c r="B50" s="1">
        <v>42</v>
      </c>
      <c r="C50" s="1">
        <f t="shared" ref="C50:C59" si="12">1000+1000*$C$3</f>
        <v>1200</v>
      </c>
      <c r="D50" s="1">
        <f t="shared" si="11"/>
        <v>7200</v>
      </c>
      <c r="E50" s="1">
        <f t="shared" si="8"/>
        <v>10080</v>
      </c>
      <c r="F50" s="1">
        <f>('Z-整体模型'!$I$4*(0.01+$C$3))*('Z-整体模型'!$C$5*60*60/'Z-整体模型'!$I$5)</f>
        <v>7560</v>
      </c>
      <c r="G50" s="1">
        <f t="shared" si="9"/>
        <v>10584</v>
      </c>
      <c r="H50" s="1">
        <f t="shared" si="10"/>
        <v>360</v>
      </c>
      <c r="I50" s="1">
        <f>SUM($G$9:G50)</f>
        <v>444528</v>
      </c>
    </row>
    <row r="51" spans="2:9">
      <c r="B51" s="1">
        <v>43</v>
      </c>
      <c r="C51" s="1">
        <f t="shared" si="12"/>
        <v>1200</v>
      </c>
      <c r="D51" s="1">
        <f t="shared" si="11"/>
        <v>7200</v>
      </c>
      <c r="E51" s="1">
        <f t="shared" si="8"/>
        <v>10080</v>
      </c>
      <c r="F51" s="1">
        <f>('Z-整体模型'!$I$4*(0.01+$C$3))*('Z-整体模型'!$C$5*60*60/'Z-整体模型'!$I$5)</f>
        <v>7560</v>
      </c>
      <c r="G51" s="1">
        <f t="shared" si="9"/>
        <v>10584</v>
      </c>
      <c r="H51" s="1">
        <f t="shared" si="10"/>
        <v>360</v>
      </c>
      <c r="I51" s="1">
        <f>SUM($G$9:G51)</f>
        <v>455112</v>
      </c>
    </row>
    <row r="52" spans="2:9">
      <c r="B52" s="1">
        <v>44</v>
      </c>
      <c r="C52" s="1">
        <f t="shared" si="12"/>
        <v>1200</v>
      </c>
      <c r="D52" s="1">
        <f t="shared" si="11"/>
        <v>7200</v>
      </c>
      <c r="E52" s="1">
        <f t="shared" si="8"/>
        <v>10080</v>
      </c>
      <c r="F52" s="1">
        <f>('Z-整体模型'!$I$4*(0.01+$C$3))*('Z-整体模型'!$C$5*60*60/'Z-整体模型'!$I$5)</f>
        <v>7560</v>
      </c>
      <c r="G52" s="1">
        <f t="shared" si="9"/>
        <v>10584</v>
      </c>
      <c r="H52" s="1">
        <f t="shared" si="10"/>
        <v>360</v>
      </c>
      <c r="I52" s="1">
        <f>SUM($G$9:G52)</f>
        <v>465696</v>
      </c>
    </row>
    <row r="53" spans="2:9">
      <c r="B53" s="1">
        <v>45</v>
      </c>
      <c r="C53" s="1">
        <f t="shared" si="12"/>
        <v>1200</v>
      </c>
      <c r="D53" s="1">
        <f t="shared" si="11"/>
        <v>7200</v>
      </c>
      <c r="E53" s="1">
        <f t="shared" si="8"/>
        <v>10080</v>
      </c>
      <c r="F53" s="1">
        <f>('Z-整体模型'!$I$4*(0.01+$C$3))*('Z-整体模型'!$C$5*60*60/'Z-整体模型'!$I$5)</f>
        <v>7560</v>
      </c>
      <c r="G53" s="1">
        <f t="shared" si="9"/>
        <v>10584</v>
      </c>
      <c r="H53" s="1">
        <f t="shared" si="10"/>
        <v>360</v>
      </c>
      <c r="I53" s="1">
        <f>SUM($G$9:G53)</f>
        <v>476280</v>
      </c>
    </row>
    <row r="54" spans="2:9">
      <c r="B54" s="1">
        <v>46</v>
      </c>
      <c r="C54" s="1">
        <f t="shared" si="12"/>
        <v>1200</v>
      </c>
      <c r="D54" s="1">
        <f t="shared" si="11"/>
        <v>7200</v>
      </c>
      <c r="E54" s="1">
        <f t="shared" si="8"/>
        <v>10080</v>
      </c>
      <c r="F54" s="1">
        <f>('Z-整体模型'!$I$4*(0.01+$C$3))*('Z-整体模型'!$C$5*60*60/'Z-整体模型'!$I$5)</f>
        <v>7560</v>
      </c>
      <c r="G54" s="1">
        <f t="shared" si="9"/>
        <v>10584</v>
      </c>
      <c r="H54" s="1">
        <f t="shared" si="10"/>
        <v>360</v>
      </c>
      <c r="I54" s="1">
        <f>SUM($G$9:G54)</f>
        <v>486864</v>
      </c>
    </row>
    <row r="55" spans="2:9">
      <c r="B55" s="1">
        <v>47</v>
      </c>
      <c r="C55" s="1">
        <f t="shared" si="12"/>
        <v>1200</v>
      </c>
      <c r="D55" s="1">
        <f t="shared" si="11"/>
        <v>7200</v>
      </c>
      <c r="E55" s="1">
        <f t="shared" si="8"/>
        <v>10080</v>
      </c>
      <c r="F55" s="1">
        <f>('Z-整体模型'!$I$4*(0.01+$C$3))*('Z-整体模型'!$C$5*60*60/'Z-整体模型'!$I$5)</f>
        <v>7560</v>
      </c>
      <c r="G55" s="1">
        <f t="shared" si="9"/>
        <v>10584</v>
      </c>
      <c r="H55" s="1">
        <f t="shared" si="10"/>
        <v>360</v>
      </c>
      <c r="I55" s="1">
        <f>SUM($G$9:G55)</f>
        <v>497448</v>
      </c>
    </row>
    <row r="56" spans="2:9">
      <c r="B56" s="1">
        <v>48</v>
      </c>
      <c r="C56" s="1">
        <f t="shared" si="12"/>
        <v>1200</v>
      </c>
      <c r="D56" s="1">
        <f t="shared" si="11"/>
        <v>7200</v>
      </c>
      <c r="E56" s="1">
        <f t="shared" si="8"/>
        <v>10080</v>
      </c>
      <c r="F56" s="1">
        <f>('Z-整体模型'!$I$4*(0.01+$C$3))*('Z-整体模型'!$C$5*60*60/'Z-整体模型'!$I$5)</f>
        <v>7560</v>
      </c>
      <c r="G56" s="1">
        <f t="shared" si="9"/>
        <v>10584</v>
      </c>
      <c r="H56" s="1">
        <f t="shared" si="10"/>
        <v>360</v>
      </c>
      <c r="I56" s="1">
        <f>SUM($G$9:G56)</f>
        <v>508032</v>
      </c>
    </row>
    <row r="57" spans="2:9">
      <c r="B57" s="1">
        <v>49</v>
      </c>
      <c r="C57" s="1">
        <f t="shared" si="12"/>
        <v>1200</v>
      </c>
      <c r="D57" s="1">
        <f t="shared" si="11"/>
        <v>7200</v>
      </c>
      <c r="E57" s="1">
        <f t="shared" si="8"/>
        <v>10080</v>
      </c>
      <c r="F57" s="1">
        <f>('Z-整体模型'!$I$4*(0.01+$C$3))*('Z-整体模型'!$C$5*60*60/'Z-整体模型'!$I$5)</f>
        <v>7560</v>
      </c>
      <c r="G57" s="1">
        <f t="shared" si="9"/>
        <v>10584</v>
      </c>
      <c r="H57" s="1">
        <f t="shared" si="10"/>
        <v>360</v>
      </c>
      <c r="I57" s="1">
        <f>SUM($G$9:G57)</f>
        <v>518616</v>
      </c>
    </row>
    <row r="58" spans="2:9">
      <c r="B58" s="1">
        <v>50</v>
      </c>
      <c r="C58" s="1">
        <f t="shared" si="12"/>
        <v>1200</v>
      </c>
      <c r="D58" s="1">
        <f t="shared" si="11"/>
        <v>7200</v>
      </c>
      <c r="E58" s="1">
        <f t="shared" si="8"/>
        <v>10080</v>
      </c>
      <c r="F58" s="1">
        <f>('Z-整体模型'!$I$4*(0.01+$C$3))*('Z-整体模型'!$C$5*60*60/'Z-整体模型'!$I$5)</f>
        <v>7560</v>
      </c>
      <c r="G58" s="1">
        <f t="shared" si="9"/>
        <v>10584</v>
      </c>
      <c r="H58" s="1">
        <f t="shared" si="10"/>
        <v>360</v>
      </c>
      <c r="I58" s="1">
        <f>SUM($G$9:G58)</f>
        <v>529200</v>
      </c>
    </row>
    <row r="59" spans="2:9">
      <c r="B59" s="1">
        <v>51</v>
      </c>
      <c r="C59" s="1">
        <f t="shared" si="12"/>
        <v>1200</v>
      </c>
      <c r="D59" s="1">
        <f t="shared" si="11"/>
        <v>7200</v>
      </c>
      <c r="E59" s="1">
        <f t="shared" si="8"/>
        <v>10080</v>
      </c>
      <c r="F59" s="1">
        <f>('Z-整体模型'!$I$4*(0.01+$C$3))*('Z-整体模型'!$C$5*60*60/'Z-整体模型'!$I$5)</f>
        <v>7560</v>
      </c>
      <c r="G59" s="1">
        <f t="shared" si="9"/>
        <v>10584</v>
      </c>
      <c r="H59" s="1">
        <f t="shared" si="10"/>
        <v>360</v>
      </c>
      <c r="I59" s="1">
        <f>SUM($G$9:G59)</f>
        <v>539784</v>
      </c>
    </row>
    <row r="60" spans="2:9">
      <c r="B60" s="1">
        <v>52</v>
      </c>
      <c r="C60" s="1">
        <f t="shared" ref="C60:C69" si="13">1000+1000*$C$3</f>
        <v>1200</v>
      </c>
      <c r="D60" s="1">
        <f t="shared" si="11"/>
        <v>7200</v>
      </c>
      <c r="E60" s="1">
        <f t="shared" si="8"/>
        <v>10080</v>
      </c>
      <c r="F60" s="1">
        <f>('Z-整体模型'!$I$4*(0.01+$C$3))*('Z-整体模型'!$C$5*60*60/'Z-整体模型'!$I$5)</f>
        <v>7560</v>
      </c>
      <c r="G60" s="1">
        <f t="shared" si="9"/>
        <v>10584</v>
      </c>
      <c r="H60" s="1">
        <f t="shared" si="10"/>
        <v>360</v>
      </c>
      <c r="I60" s="1">
        <f>SUM($G$9:G60)</f>
        <v>550368</v>
      </c>
    </row>
    <row r="61" spans="2:9">
      <c r="B61" s="1">
        <v>53</v>
      </c>
      <c r="C61" s="1">
        <f t="shared" si="13"/>
        <v>1200</v>
      </c>
      <c r="D61" s="1">
        <f t="shared" si="11"/>
        <v>7200</v>
      </c>
      <c r="E61" s="1">
        <f t="shared" si="8"/>
        <v>10080</v>
      </c>
      <c r="F61" s="1">
        <f>('Z-整体模型'!$I$4*(0.01+$C$3))*('Z-整体模型'!$C$5*60*60/'Z-整体模型'!$I$5)</f>
        <v>7560</v>
      </c>
      <c r="G61" s="1">
        <f t="shared" si="9"/>
        <v>10584</v>
      </c>
      <c r="H61" s="1">
        <f t="shared" si="10"/>
        <v>360</v>
      </c>
      <c r="I61" s="1">
        <f>SUM($G$9:G61)</f>
        <v>560952</v>
      </c>
    </row>
    <row r="62" spans="2:9">
      <c r="B62" s="1">
        <v>54</v>
      </c>
      <c r="C62" s="1">
        <f t="shared" si="13"/>
        <v>1200</v>
      </c>
      <c r="D62" s="1">
        <f t="shared" si="11"/>
        <v>7200</v>
      </c>
      <c r="E62" s="1">
        <f t="shared" si="8"/>
        <v>10080</v>
      </c>
      <c r="F62" s="1">
        <f>('Z-整体模型'!$I$4*(0.01+$C$3))*('Z-整体模型'!$C$5*60*60/'Z-整体模型'!$I$5)</f>
        <v>7560</v>
      </c>
      <c r="G62" s="1">
        <f t="shared" si="9"/>
        <v>10584</v>
      </c>
      <c r="H62" s="1">
        <f t="shared" si="10"/>
        <v>360</v>
      </c>
      <c r="I62" s="1">
        <f>SUM($G$9:G62)</f>
        <v>571536</v>
      </c>
    </row>
    <row r="63" spans="2:9">
      <c r="B63" s="1">
        <v>55</v>
      </c>
      <c r="C63" s="1">
        <f t="shared" si="13"/>
        <v>1200</v>
      </c>
      <c r="D63" s="1">
        <f t="shared" si="11"/>
        <v>7200</v>
      </c>
      <c r="E63" s="1">
        <f t="shared" si="8"/>
        <v>10080</v>
      </c>
      <c r="F63" s="1">
        <f>('Z-整体模型'!$I$4*(0.01+$C$3))*('Z-整体模型'!$C$5*60*60/'Z-整体模型'!$I$5)</f>
        <v>7560</v>
      </c>
      <c r="G63" s="1">
        <f t="shared" si="9"/>
        <v>10584</v>
      </c>
      <c r="H63" s="1">
        <f t="shared" si="10"/>
        <v>360</v>
      </c>
      <c r="I63" s="1">
        <f>SUM($G$9:G63)</f>
        <v>582120</v>
      </c>
    </row>
    <row r="64" spans="2:9">
      <c r="B64" s="1">
        <v>56</v>
      </c>
      <c r="C64" s="1">
        <f t="shared" si="13"/>
        <v>1200</v>
      </c>
      <c r="D64" s="1">
        <f t="shared" si="11"/>
        <v>7200</v>
      </c>
      <c r="E64" s="1">
        <f t="shared" si="8"/>
        <v>10080</v>
      </c>
      <c r="F64" s="1">
        <f>('Z-整体模型'!$I$4*(0.01+$C$3))*('Z-整体模型'!$C$5*60*60/'Z-整体模型'!$I$5)</f>
        <v>7560</v>
      </c>
      <c r="G64" s="1">
        <f t="shared" si="9"/>
        <v>10584</v>
      </c>
      <c r="H64" s="1">
        <f t="shared" si="10"/>
        <v>360</v>
      </c>
      <c r="I64" s="1">
        <f>SUM($G$9:G64)</f>
        <v>592704</v>
      </c>
    </row>
    <row r="65" spans="2:9">
      <c r="B65" s="1">
        <v>57</v>
      </c>
      <c r="C65" s="1">
        <f t="shared" si="13"/>
        <v>1200</v>
      </c>
      <c r="D65" s="1">
        <f t="shared" si="11"/>
        <v>7200</v>
      </c>
      <c r="E65" s="1">
        <f t="shared" si="8"/>
        <v>10080</v>
      </c>
      <c r="F65" s="1">
        <f>('Z-整体模型'!$I$4*(0.01+$C$3))*('Z-整体模型'!$C$5*60*60/'Z-整体模型'!$I$5)</f>
        <v>7560</v>
      </c>
      <c r="G65" s="1">
        <f t="shared" si="9"/>
        <v>10584</v>
      </c>
      <c r="H65" s="1">
        <f t="shared" si="10"/>
        <v>360</v>
      </c>
      <c r="I65" s="1">
        <f>SUM($G$9:G65)</f>
        <v>603288</v>
      </c>
    </row>
    <row r="66" spans="2:9">
      <c r="B66" s="1">
        <v>58</v>
      </c>
      <c r="C66" s="1">
        <f t="shared" si="13"/>
        <v>1200</v>
      </c>
      <c r="D66" s="1">
        <f t="shared" si="11"/>
        <v>7200</v>
      </c>
      <c r="E66" s="1">
        <f t="shared" si="8"/>
        <v>10080</v>
      </c>
      <c r="F66" s="1">
        <f>('Z-整体模型'!$I$4*(0.01+$C$3))*('Z-整体模型'!$C$5*60*60/'Z-整体模型'!$I$5)</f>
        <v>7560</v>
      </c>
      <c r="G66" s="1">
        <f t="shared" si="9"/>
        <v>10584</v>
      </c>
      <c r="H66" s="1">
        <f t="shared" si="10"/>
        <v>360</v>
      </c>
      <c r="I66" s="1">
        <f>SUM($G$9:G66)</f>
        <v>613872</v>
      </c>
    </row>
    <row r="67" spans="2:9">
      <c r="B67" s="1">
        <v>59</v>
      </c>
      <c r="C67" s="1">
        <f t="shared" si="13"/>
        <v>1200</v>
      </c>
      <c r="D67" s="1">
        <f t="shared" si="11"/>
        <v>7200</v>
      </c>
      <c r="E67" s="1">
        <f t="shared" si="8"/>
        <v>10080</v>
      </c>
      <c r="F67" s="1">
        <f>('Z-整体模型'!$I$4*(0.01+$C$3))*('Z-整体模型'!$C$5*60*60/'Z-整体模型'!$I$5)</f>
        <v>7560</v>
      </c>
      <c r="G67" s="1">
        <f t="shared" si="9"/>
        <v>10584</v>
      </c>
      <c r="H67" s="1">
        <f t="shared" si="10"/>
        <v>360</v>
      </c>
      <c r="I67" s="1">
        <f>SUM($G$9:G67)</f>
        <v>624456</v>
      </c>
    </row>
    <row r="68" spans="2:9">
      <c r="B68" s="1">
        <v>60</v>
      </c>
      <c r="C68" s="1">
        <f t="shared" si="13"/>
        <v>1200</v>
      </c>
      <c r="D68" s="1">
        <f t="shared" si="11"/>
        <v>7200</v>
      </c>
      <c r="E68" s="1">
        <f t="shared" si="8"/>
        <v>10080</v>
      </c>
      <c r="F68" s="1">
        <f>('Z-整体模型'!$I$4*(0.01+$C$3))*('Z-整体模型'!$C$5*60*60/'Z-整体模型'!$I$5)</f>
        <v>7560</v>
      </c>
      <c r="G68" s="1">
        <f t="shared" si="9"/>
        <v>10584</v>
      </c>
      <c r="H68" s="1">
        <f t="shared" si="10"/>
        <v>360</v>
      </c>
      <c r="I68" s="1">
        <f>SUM($G$9:G68)</f>
        <v>635040</v>
      </c>
    </row>
    <row r="69" spans="2:9">
      <c r="B69" s="1">
        <v>61</v>
      </c>
      <c r="C69" s="1">
        <f t="shared" si="13"/>
        <v>1200</v>
      </c>
      <c r="D69" s="1">
        <f t="shared" si="11"/>
        <v>7200</v>
      </c>
      <c r="E69" s="1">
        <f t="shared" si="8"/>
        <v>10080</v>
      </c>
      <c r="F69" s="1">
        <f>('Z-整体模型'!$I$4*(0.01+$C$3))*('Z-整体模型'!$C$5*60*60/'Z-整体模型'!$I$5)</f>
        <v>7560</v>
      </c>
      <c r="G69" s="1">
        <f t="shared" si="9"/>
        <v>10584</v>
      </c>
      <c r="H69" s="1">
        <f t="shared" si="10"/>
        <v>360</v>
      </c>
      <c r="I69" s="1">
        <f>SUM($G$9:G69)</f>
        <v>645624</v>
      </c>
    </row>
    <row r="70" spans="2:9">
      <c r="B70" s="1">
        <v>62</v>
      </c>
      <c r="C70" s="1">
        <f t="shared" ref="C70:C79" si="14">1000+1000*$C$3</f>
        <v>1200</v>
      </c>
      <c r="D70" s="1">
        <f t="shared" si="11"/>
        <v>7200</v>
      </c>
      <c r="E70" s="1">
        <f t="shared" si="8"/>
        <v>10080</v>
      </c>
      <c r="F70" s="1">
        <f>('Z-整体模型'!$I$4*(0.01+$C$3))*('Z-整体模型'!$C$5*60*60/'Z-整体模型'!$I$5)</f>
        <v>7560</v>
      </c>
      <c r="G70" s="1">
        <f t="shared" si="9"/>
        <v>10584</v>
      </c>
      <c r="H70" s="1">
        <f t="shared" si="10"/>
        <v>360</v>
      </c>
      <c r="I70" s="1">
        <f>SUM($G$9:G70)</f>
        <v>656208</v>
      </c>
    </row>
    <row r="71" spans="2:9">
      <c r="B71" s="1">
        <v>63</v>
      </c>
      <c r="C71" s="1">
        <f t="shared" si="14"/>
        <v>1200</v>
      </c>
      <c r="D71" s="1">
        <f t="shared" si="11"/>
        <v>7200</v>
      </c>
      <c r="E71" s="1">
        <f t="shared" si="8"/>
        <v>10080</v>
      </c>
      <c r="F71" s="1">
        <f>('Z-整体模型'!$I$4*(0.01+$C$3))*('Z-整体模型'!$C$5*60*60/'Z-整体模型'!$I$5)</f>
        <v>7560</v>
      </c>
      <c r="G71" s="1">
        <f t="shared" si="9"/>
        <v>10584</v>
      </c>
      <c r="H71" s="1">
        <f t="shared" si="10"/>
        <v>360</v>
      </c>
      <c r="I71" s="1">
        <f>SUM($G$9:G71)</f>
        <v>666792</v>
      </c>
    </row>
    <row r="72" spans="2:9">
      <c r="B72" s="1">
        <v>64</v>
      </c>
      <c r="C72" s="1">
        <f t="shared" si="14"/>
        <v>1200</v>
      </c>
      <c r="D72" s="1">
        <f t="shared" si="11"/>
        <v>7200</v>
      </c>
      <c r="E72" s="1">
        <f t="shared" si="8"/>
        <v>10080</v>
      </c>
      <c r="F72" s="1">
        <f>('Z-整体模型'!$I$4*(0.01+$C$3))*('Z-整体模型'!$C$5*60*60/'Z-整体模型'!$I$5)</f>
        <v>7560</v>
      </c>
      <c r="G72" s="1">
        <f t="shared" si="9"/>
        <v>10584</v>
      </c>
      <c r="H72" s="1">
        <f t="shared" si="10"/>
        <v>360</v>
      </c>
      <c r="I72" s="1">
        <f>SUM($G$9:G72)</f>
        <v>677376</v>
      </c>
    </row>
    <row r="73" spans="2:9">
      <c r="B73" s="1">
        <v>65</v>
      </c>
      <c r="C73" s="1">
        <f t="shared" si="14"/>
        <v>1200</v>
      </c>
      <c r="D73" s="1">
        <f t="shared" si="11"/>
        <v>7200</v>
      </c>
      <c r="E73" s="1">
        <f t="shared" si="8"/>
        <v>10080</v>
      </c>
      <c r="F73" s="1">
        <f>('Z-整体模型'!$I$4*(0.01+$C$3))*('Z-整体模型'!$C$5*60*60/'Z-整体模型'!$I$5)</f>
        <v>7560</v>
      </c>
      <c r="G73" s="1">
        <f t="shared" si="9"/>
        <v>10584</v>
      </c>
      <c r="H73" s="1">
        <f t="shared" si="10"/>
        <v>360</v>
      </c>
      <c r="I73" s="1">
        <f>SUM($G$9:G73)</f>
        <v>687960</v>
      </c>
    </row>
    <row r="74" spans="2:9">
      <c r="B74" s="1">
        <v>66</v>
      </c>
      <c r="C74" s="1">
        <f t="shared" si="14"/>
        <v>1200</v>
      </c>
      <c r="D74" s="1">
        <f t="shared" si="11"/>
        <v>7200</v>
      </c>
      <c r="E74" s="1">
        <f t="shared" ref="E74:E108" si="15">D74*(1+$C$5)</f>
        <v>10080</v>
      </c>
      <c r="F74" s="1">
        <f>('Z-整体模型'!$I$4*(0.01+$C$3))*('Z-整体模型'!$C$5*60*60/'Z-整体模型'!$I$5)</f>
        <v>7560</v>
      </c>
      <c r="G74" s="1">
        <f t="shared" ref="G74:G108" si="16">F74*(1+$C$5)</f>
        <v>10584</v>
      </c>
      <c r="H74" s="1">
        <f t="shared" ref="H74:H108" si="17">F74-D74</f>
        <v>360</v>
      </c>
      <c r="I74" s="1">
        <f>SUM($G$9:G74)</f>
        <v>698544</v>
      </c>
    </row>
    <row r="75" spans="2:9">
      <c r="B75" s="1">
        <v>67</v>
      </c>
      <c r="C75" s="1">
        <f t="shared" si="14"/>
        <v>1200</v>
      </c>
      <c r="D75" s="1">
        <f t="shared" ref="D75:D108" si="18">C75*($C$6+1)</f>
        <v>7200</v>
      </c>
      <c r="E75" s="1">
        <f t="shared" si="15"/>
        <v>10080</v>
      </c>
      <c r="F75" s="1">
        <f>('Z-整体模型'!$I$4*(0.01+$C$3))*('Z-整体模型'!$C$5*60*60/'Z-整体模型'!$I$5)</f>
        <v>7560</v>
      </c>
      <c r="G75" s="1">
        <f t="shared" si="16"/>
        <v>10584</v>
      </c>
      <c r="H75" s="1">
        <f t="shared" si="17"/>
        <v>360</v>
      </c>
      <c r="I75" s="1">
        <f>SUM($G$9:G75)</f>
        <v>709128</v>
      </c>
    </row>
    <row r="76" spans="2:9">
      <c r="B76" s="1">
        <v>68</v>
      </c>
      <c r="C76" s="1">
        <f t="shared" si="14"/>
        <v>1200</v>
      </c>
      <c r="D76" s="1">
        <f t="shared" si="18"/>
        <v>7200</v>
      </c>
      <c r="E76" s="1">
        <f t="shared" si="15"/>
        <v>10080</v>
      </c>
      <c r="F76" s="1">
        <f>('Z-整体模型'!$I$4*(0.01+$C$3))*('Z-整体模型'!$C$5*60*60/'Z-整体模型'!$I$5)</f>
        <v>7560</v>
      </c>
      <c r="G76" s="1">
        <f t="shared" si="16"/>
        <v>10584</v>
      </c>
      <c r="H76" s="1">
        <f t="shared" si="17"/>
        <v>360</v>
      </c>
      <c r="I76" s="1">
        <f>SUM($G$9:G76)</f>
        <v>719712</v>
      </c>
    </row>
    <row r="77" spans="2:9">
      <c r="B77" s="1">
        <v>69</v>
      </c>
      <c r="C77" s="1">
        <f t="shared" si="14"/>
        <v>1200</v>
      </c>
      <c r="D77" s="1">
        <f t="shared" si="18"/>
        <v>7200</v>
      </c>
      <c r="E77" s="1">
        <f t="shared" si="15"/>
        <v>10080</v>
      </c>
      <c r="F77" s="1">
        <f>('Z-整体模型'!$I$4*(0.01+$C$3))*('Z-整体模型'!$C$5*60*60/'Z-整体模型'!$I$5)</f>
        <v>7560</v>
      </c>
      <c r="G77" s="1">
        <f t="shared" si="16"/>
        <v>10584</v>
      </c>
      <c r="H77" s="1">
        <f t="shared" si="17"/>
        <v>360</v>
      </c>
      <c r="I77" s="1">
        <f>SUM($G$9:G77)</f>
        <v>730296</v>
      </c>
    </row>
    <row r="78" spans="2:9">
      <c r="B78" s="1">
        <v>70</v>
      </c>
      <c r="C78" s="1">
        <f t="shared" si="14"/>
        <v>1200</v>
      </c>
      <c r="D78" s="1">
        <f t="shared" si="18"/>
        <v>7200</v>
      </c>
      <c r="E78" s="1">
        <f t="shared" si="15"/>
        <v>10080</v>
      </c>
      <c r="F78" s="1">
        <f>('Z-整体模型'!$I$4*(0.01+$C$3))*('Z-整体模型'!$C$5*60*60/'Z-整体模型'!$I$5)</f>
        <v>7560</v>
      </c>
      <c r="G78" s="1">
        <f t="shared" si="16"/>
        <v>10584</v>
      </c>
      <c r="H78" s="1">
        <f t="shared" si="17"/>
        <v>360</v>
      </c>
      <c r="I78" s="1">
        <f>SUM($G$9:G78)</f>
        <v>740880</v>
      </c>
    </row>
    <row r="79" spans="2:9">
      <c r="B79" s="1">
        <v>71</v>
      </c>
      <c r="C79" s="1">
        <f t="shared" si="14"/>
        <v>1200</v>
      </c>
      <c r="D79" s="1">
        <f t="shared" si="18"/>
        <v>7200</v>
      </c>
      <c r="E79" s="1">
        <f t="shared" si="15"/>
        <v>10080</v>
      </c>
      <c r="F79" s="1">
        <f>('Z-整体模型'!$I$4*(0.01+$C$3))*('Z-整体模型'!$C$5*60*60/'Z-整体模型'!$I$5)</f>
        <v>7560</v>
      </c>
      <c r="G79" s="1">
        <f t="shared" si="16"/>
        <v>10584</v>
      </c>
      <c r="H79" s="1">
        <f t="shared" si="17"/>
        <v>360</v>
      </c>
      <c r="I79" s="1">
        <f>SUM($G$9:G79)</f>
        <v>751464</v>
      </c>
    </row>
    <row r="80" spans="2:9">
      <c r="B80" s="1">
        <v>72</v>
      </c>
      <c r="C80" s="1">
        <f t="shared" ref="C80:C89" si="19">1000+1000*$C$3</f>
        <v>1200</v>
      </c>
      <c r="D80" s="1">
        <f t="shared" si="18"/>
        <v>7200</v>
      </c>
      <c r="E80" s="1">
        <f t="shared" si="15"/>
        <v>10080</v>
      </c>
      <c r="F80" s="1">
        <f>('Z-整体模型'!$I$4*(0.01+$C$3))*('Z-整体模型'!$C$5*60*60/'Z-整体模型'!$I$5)</f>
        <v>7560</v>
      </c>
      <c r="G80" s="1">
        <f t="shared" si="16"/>
        <v>10584</v>
      </c>
      <c r="H80" s="1">
        <f t="shared" si="17"/>
        <v>360</v>
      </c>
      <c r="I80" s="1">
        <f>SUM($G$9:G80)</f>
        <v>762048</v>
      </c>
    </row>
    <row r="81" spans="2:9">
      <c r="B81" s="1">
        <v>73</v>
      </c>
      <c r="C81" s="1">
        <f t="shared" si="19"/>
        <v>1200</v>
      </c>
      <c r="D81" s="1">
        <f t="shared" si="18"/>
        <v>7200</v>
      </c>
      <c r="E81" s="1">
        <f t="shared" si="15"/>
        <v>10080</v>
      </c>
      <c r="F81" s="1">
        <f>('Z-整体模型'!$I$4*(0.01+$C$3))*('Z-整体模型'!$C$5*60*60/'Z-整体模型'!$I$5)</f>
        <v>7560</v>
      </c>
      <c r="G81" s="1">
        <f t="shared" si="16"/>
        <v>10584</v>
      </c>
      <c r="H81" s="1">
        <f t="shared" si="17"/>
        <v>360</v>
      </c>
      <c r="I81" s="1">
        <f>SUM($G$9:G81)</f>
        <v>772632</v>
      </c>
    </row>
    <row r="82" spans="2:9">
      <c r="B82" s="1">
        <v>74</v>
      </c>
      <c r="C82" s="1">
        <f t="shared" si="19"/>
        <v>1200</v>
      </c>
      <c r="D82" s="1">
        <f t="shared" si="18"/>
        <v>7200</v>
      </c>
      <c r="E82" s="1">
        <f t="shared" si="15"/>
        <v>10080</v>
      </c>
      <c r="F82" s="1">
        <f>('Z-整体模型'!$I$4*(0.01+$C$3))*('Z-整体模型'!$C$5*60*60/'Z-整体模型'!$I$5)</f>
        <v>7560</v>
      </c>
      <c r="G82" s="1">
        <f t="shared" si="16"/>
        <v>10584</v>
      </c>
      <c r="H82" s="1">
        <f t="shared" si="17"/>
        <v>360</v>
      </c>
      <c r="I82" s="1">
        <f>SUM($G$9:G82)</f>
        <v>783216</v>
      </c>
    </row>
    <row r="83" spans="2:9">
      <c r="B83" s="1">
        <v>75</v>
      </c>
      <c r="C83" s="1">
        <f t="shared" si="19"/>
        <v>1200</v>
      </c>
      <c r="D83" s="1">
        <f t="shared" si="18"/>
        <v>7200</v>
      </c>
      <c r="E83" s="1">
        <f t="shared" si="15"/>
        <v>10080</v>
      </c>
      <c r="F83" s="1">
        <f>('Z-整体模型'!$I$4*(0.01+$C$3))*('Z-整体模型'!$C$5*60*60/'Z-整体模型'!$I$5)</f>
        <v>7560</v>
      </c>
      <c r="G83" s="1">
        <f t="shared" si="16"/>
        <v>10584</v>
      </c>
      <c r="H83" s="1">
        <f t="shared" si="17"/>
        <v>360</v>
      </c>
      <c r="I83" s="1">
        <f>SUM($G$9:G83)</f>
        <v>793800</v>
      </c>
    </row>
    <row r="84" spans="2:9">
      <c r="B84" s="1">
        <v>76</v>
      </c>
      <c r="C84" s="1">
        <f t="shared" si="19"/>
        <v>1200</v>
      </c>
      <c r="D84" s="1">
        <f t="shared" si="18"/>
        <v>7200</v>
      </c>
      <c r="E84" s="1">
        <f t="shared" si="15"/>
        <v>10080</v>
      </c>
      <c r="F84" s="1">
        <f>('Z-整体模型'!$I$4*(0.01+$C$3))*('Z-整体模型'!$C$5*60*60/'Z-整体模型'!$I$5)</f>
        <v>7560</v>
      </c>
      <c r="G84" s="1">
        <f t="shared" si="16"/>
        <v>10584</v>
      </c>
      <c r="H84" s="1">
        <f t="shared" si="17"/>
        <v>360</v>
      </c>
      <c r="I84" s="1">
        <f>SUM($G$9:G84)</f>
        <v>804384</v>
      </c>
    </row>
    <row r="85" spans="2:9">
      <c r="B85" s="1">
        <v>77</v>
      </c>
      <c r="C85" s="1">
        <f t="shared" si="19"/>
        <v>1200</v>
      </c>
      <c r="D85" s="1">
        <f t="shared" si="18"/>
        <v>7200</v>
      </c>
      <c r="E85" s="1">
        <f t="shared" si="15"/>
        <v>10080</v>
      </c>
      <c r="F85" s="1">
        <f>('Z-整体模型'!$I$4*(0.01+$C$3))*('Z-整体模型'!$C$5*60*60/'Z-整体模型'!$I$5)</f>
        <v>7560</v>
      </c>
      <c r="G85" s="1">
        <f t="shared" si="16"/>
        <v>10584</v>
      </c>
      <c r="H85" s="1">
        <f t="shared" si="17"/>
        <v>360</v>
      </c>
      <c r="I85" s="1">
        <f>SUM($G$9:G85)</f>
        <v>814968</v>
      </c>
    </row>
    <row r="86" spans="2:9">
      <c r="B86" s="1">
        <v>78</v>
      </c>
      <c r="C86" s="1">
        <f t="shared" si="19"/>
        <v>1200</v>
      </c>
      <c r="D86" s="1">
        <f t="shared" si="18"/>
        <v>7200</v>
      </c>
      <c r="E86" s="1">
        <f t="shared" si="15"/>
        <v>10080</v>
      </c>
      <c r="F86" s="1">
        <f>('Z-整体模型'!$I$4*(0.01+$C$3))*('Z-整体模型'!$C$5*60*60/'Z-整体模型'!$I$5)</f>
        <v>7560</v>
      </c>
      <c r="G86" s="1">
        <f t="shared" si="16"/>
        <v>10584</v>
      </c>
      <c r="H86" s="1">
        <f t="shared" si="17"/>
        <v>360</v>
      </c>
      <c r="I86" s="1">
        <f>SUM($G$9:G86)</f>
        <v>825552</v>
      </c>
    </row>
    <row r="87" spans="2:9">
      <c r="B87" s="1">
        <v>79</v>
      </c>
      <c r="C87" s="1">
        <f t="shared" si="19"/>
        <v>1200</v>
      </c>
      <c r="D87" s="1">
        <f t="shared" si="18"/>
        <v>7200</v>
      </c>
      <c r="E87" s="1">
        <f t="shared" si="15"/>
        <v>10080</v>
      </c>
      <c r="F87" s="1">
        <f>('Z-整体模型'!$I$4*(0.01+$C$3))*('Z-整体模型'!$C$5*60*60/'Z-整体模型'!$I$5)</f>
        <v>7560</v>
      </c>
      <c r="G87" s="1">
        <f t="shared" si="16"/>
        <v>10584</v>
      </c>
      <c r="H87" s="1">
        <f t="shared" si="17"/>
        <v>360</v>
      </c>
      <c r="I87" s="1">
        <f>SUM($G$9:G87)</f>
        <v>836136</v>
      </c>
    </row>
    <row r="88" spans="2:9">
      <c r="B88" s="1">
        <v>80</v>
      </c>
      <c r="C88" s="1">
        <f t="shared" si="19"/>
        <v>1200</v>
      </c>
      <c r="D88" s="1">
        <f t="shared" si="18"/>
        <v>7200</v>
      </c>
      <c r="E88" s="1">
        <f t="shared" si="15"/>
        <v>10080</v>
      </c>
      <c r="F88" s="1">
        <f>('Z-整体模型'!$I$4*(0.01+$C$3))*('Z-整体模型'!$C$5*60*60/'Z-整体模型'!$I$5)</f>
        <v>7560</v>
      </c>
      <c r="G88" s="1">
        <f t="shared" si="16"/>
        <v>10584</v>
      </c>
      <c r="H88" s="1">
        <f t="shared" si="17"/>
        <v>360</v>
      </c>
      <c r="I88" s="1">
        <f>SUM($G$9:G88)</f>
        <v>846720</v>
      </c>
    </row>
    <row r="89" spans="2:9">
      <c r="B89" s="1">
        <v>81</v>
      </c>
      <c r="C89" s="1">
        <f t="shared" si="19"/>
        <v>1200</v>
      </c>
      <c r="D89" s="1">
        <f t="shared" si="18"/>
        <v>7200</v>
      </c>
      <c r="E89" s="1">
        <f t="shared" si="15"/>
        <v>10080</v>
      </c>
      <c r="F89" s="1">
        <f>('Z-整体模型'!$I$4*(0.01+$C$3))*('Z-整体模型'!$C$5*60*60/'Z-整体模型'!$I$5)</f>
        <v>7560</v>
      </c>
      <c r="G89" s="1">
        <f t="shared" si="16"/>
        <v>10584</v>
      </c>
      <c r="H89" s="1">
        <f t="shared" si="17"/>
        <v>360</v>
      </c>
      <c r="I89" s="1">
        <f>SUM($G$9:G89)</f>
        <v>857304</v>
      </c>
    </row>
    <row r="90" spans="2:9">
      <c r="B90" s="1">
        <v>82</v>
      </c>
      <c r="C90" s="1">
        <f t="shared" ref="C90:C99" si="20">1000+1000*$C$3</f>
        <v>1200</v>
      </c>
      <c r="D90" s="1">
        <f t="shared" si="18"/>
        <v>7200</v>
      </c>
      <c r="E90" s="1">
        <f t="shared" si="15"/>
        <v>10080</v>
      </c>
      <c r="F90" s="1">
        <f>('Z-整体模型'!$I$4*(0.01+$C$3))*('Z-整体模型'!$C$5*60*60/'Z-整体模型'!$I$5)</f>
        <v>7560</v>
      </c>
      <c r="G90" s="1">
        <f t="shared" si="16"/>
        <v>10584</v>
      </c>
      <c r="H90" s="1">
        <f t="shared" si="17"/>
        <v>360</v>
      </c>
      <c r="I90" s="1">
        <f>SUM($G$9:G90)</f>
        <v>867888</v>
      </c>
    </row>
    <row r="91" spans="2:9">
      <c r="B91" s="1">
        <v>83</v>
      </c>
      <c r="C91" s="1">
        <f t="shared" si="20"/>
        <v>1200</v>
      </c>
      <c r="D91" s="1">
        <f t="shared" si="18"/>
        <v>7200</v>
      </c>
      <c r="E91" s="1">
        <f t="shared" si="15"/>
        <v>10080</v>
      </c>
      <c r="F91" s="1">
        <f>('Z-整体模型'!$I$4*(0.01+$C$3))*('Z-整体模型'!$C$5*60*60/'Z-整体模型'!$I$5)</f>
        <v>7560</v>
      </c>
      <c r="G91" s="1">
        <f t="shared" si="16"/>
        <v>10584</v>
      </c>
      <c r="H91" s="1">
        <f t="shared" si="17"/>
        <v>360</v>
      </c>
      <c r="I91" s="1">
        <f>SUM($G$9:G91)</f>
        <v>878472</v>
      </c>
    </row>
    <row r="92" spans="2:9">
      <c r="B92" s="1">
        <v>84</v>
      </c>
      <c r="C92" s="1">
        <f t="shared" si="20"/>
        <v>1200</v>
      </c>
      <c r="D92" s="1">
        <f t="shared" si="18"/>
        <v>7200</v>
      </c>
      <c r="E92" s="1">
        <f t="shared" si="15"/>
        <v>10080</v>
      </c>
      <c r="F92" s="1">
        <f>('Z-整体模型'!$I$4*(0.01+$C$3))*('Z-整体模型'!$C$5*60*60/'Z-整体模型'!$I$5)</f>
        <v>7560</v>
      </c>
      <c r="G92" s="1">
        <f t="shared" si="16"/>
        <v>10584</v>
      </c>
      <c r="H92" s="1">
        <f t="shared" si="17"/>
        <v>360</v>
      </c>
      <c r="I92" s="1">
        <f>SUM($G$9:G92)</f>
        <v>889056</v>
      </c>
    </row>
    <row r="93" spans="2:9">
      <c r="B93" s="1">
        <v>85</v>
      </c>
      <c r="C93" s="1">
        <f t="shared" si="20"/>
        <v>1200</v>
      </c>
      <c r="D93" s="1">
        <f t="shared" si="18"/>
        <v>7200</v>
      </c>
      <c r="E93" s="1">
        <f t="shared" si="15"/>
        <v>10080</v>
      </c>
      <c r="F93" s="1">
        <f>('Z-整体模型'!$I$4*(0.01+$C$3))*('Z-整体模型'!$C$5*60*60/'Z-整体模型'!$I$5)</f>
        <v>7560</v>
      </c>
      <c r="G93" s="1">
        <f t="shared" si="16"/>
        <v>10584</v>
      </c>
      <c r="H93" s="1">
        <f t="shared" si="17"/>
        <v>360</v>
      </c>
      <c r="I93" s="1">
        <f>SUM($G$9:G93)</f>
        <v>899640</v>
      </c>
    </row>
    <row r="94" spans="2:9">
      <c r="B94" s="1">
        <v>86</v>
      </c>
      <c r="C94" s="1">
        <f t="shared" si="20"/>
        <v>1200</v>
      </c>
      <c r="D94" s="1">
        <f t="shared" si="18"/>
        <v>7200</v>
      </c>
      <c r="E94" s="1">
        <f t="shared" si="15"/>
        <v>10080</v>
      </c>
      <c r="F94" s="1">
        <f>('Z-整体模型'!$I$4*(0.01+$C$3))*('Z-整体模型'!$C$5*60*60/'Z-整体模型'!$I$5)</f>
        <v>7560</v>
      </c>
      <c r="G94" s="1">
        <f t="shared" si="16"/>
        <v>10584</v>
      </c>
      <c r="H94" s="1">
        <f t="shared" si="17"/>
        <v>360</v>
      </c>
      <c r="I94" s="1">
        <f>SUM($G$9:G94)</f>
        <v>910224</v>
      </c>
    </row>
    <row r="95" spans="2:9">
      <c r="B95" s="1">
        <v>87</v>
      </c>
      <c r="C95" s="1">
        <f t="shared" si="20"/>
        <v>1200</v>
      </c>
      <c r="D95" s="1">
        <f t="shared" si="18"/>
        <v>7200</v>
      </c>
      <c r="E95" s="1">
        <f t="shared" si="15"/>
        <v>10080</v>
      </c>
      <c r="F95" s="1">
        <f>('Z-整体模型'!$I$4*(0.01+$C$3))*('Z-整体模型'!$C$5*60*60/'Z-整体模型'!$I$5)</f>
        <v>7560</v>
      </c>
      <c r="G95" s="1">
        <f t="shared" si="16"/>
        <v>10584</v>
      </c>
      <c r="H95" s="1">
        <f t="shared" si="17"/>
        <v>360</v>
      </c>
      <c r="I95" s="1">
        <f>SUM($G$9:G95)</f>
        <v>920808</v>
      </c>
    </row>
    <row r="96" spans="2:9">
      <c r="B96" s="1">
        <v>88</v>
      </c>
      <c r="C96" s="1">
        <f t="shared" si="20"/>
        <v>1200</v>
      </c>
      <c r="D96" s="1">
        <f t="shared" si="18"/>
        <v>7200</v>
      </c>
      <c r="E96" s="1">
        <f t="shared" si="15"/>
        <v>10080</v>
      </c>
      <c r="F96" s="1">
        <f>('Z-整体模型'!$I$4*(0.01+$C$3))*('Z-整体模型'!$C$5*60*60/'Z-整体模型'!$I$5)</f>
        <v>7560</v>
      </c>
      <c r="G96" s="1">
        <f t="shared" si="16"/>
        <v>10584</v>
      </c>
      <c r="H96" s="1">
        <f t="shared" si="17"/>
        <v>360</v>
      </c>
      <c r="I96" s="1">
        <f>SUM($G$9:G96)</f>
        <v>931392</v>
      </c>
    </row>
    <row r="97" spans="2:9">
      <c r="B97" s="1">
        <v>89</v>
      </c>
      <c r="C97" s="1">
        <f t="shared" si="20"/>
        <v>1200</v>
      </c>
      <c r="D97" s="1">
        <f t="shared" si="18"/>
        <v>7200</v>
      </c>
      <c r="E97" s="1">
        <f t="shared" si="15"/>
        <v>10080</v>
      </c>
      <c r="F97" s="1">
        <f>('Z-整体模型'!$I$4*(0.01+$C$3))*('Z-整体模型'!$C$5*60*60/'Z-整体模型'!$I$5)</f>
        <v>7560</v>
      </c>
      <c r="G97" s="1">
        <f t="shared" si="16"/>
        <v>10584</v>
      </c>
      <c r="H97" s="1">
        <f t="shared" si="17"/>
        <v>360</v>
      </c>
      <c r="I97" s="1">
        <f>SUM($G$9:G97)</f>
        <v>941976</v>
      </c>
    </row>
    <row r="98" spans="2:9">
      <c r="B98" s="1">
        <v>90</v>
      </c>
      <c r="C98" s="1">
        <f t="shared" si="20"/>
        <v>1200</v>
      </c>
      <c r="D98" s="1">
        <f t="shared" si="18"/>
        <v>7200</v>
      </c>
      <c r="E98" s="1">
        <f t="shared" si="15"/>
        <v>10080</v>
      </c>
      <c r="F98" s="1">
        <f>('Z-整体模型'!$I$4*(0.01+$C$3))*('Z-整体模型'!$C$5*60*60/'Z-整体模型'!$I$5)</f>
        <v>7560</v>
      </c>
      <c r="G98" s="1">
        <f t="shared" si="16"/>
        <v>10584</v>
      </c>
      <c r="H98" s="1">
        <f t="shared" si="17"/>
        <v>360</v>
      </c>
      <c r="I98" s="1">
        <f>SUM($G$9:G98)</f>
        <v>952560</v>
      </c>
    </row>
    <row r="99" spans="2:9">
      <c r="B99" s="1">
        <v>91</v>
      </c>
      <c r="C99" s="1">
        <f t="shared" si="20"/>
        <v>1200</v>
      </c>
      <c r="D99" s="1">
        <f t="shared" si="18"/>
        <v>7200</v>
      </c>
      <c r="E99" s="1">
        <f t="shared" si="15"/>
        <v>10080</v>
      </c>
      <c r="F99" s="1">
        <f>('Z-整体模型'!$I$4*(0.01+$C$3))*('Z-整体模型'!$C$5*60*60/'Z-整体模型'!$I$5)</f>
        <v>7560</v>
      </c>
      <c r="G99" s="1">
        <f t="shared" si="16"/>
        <v>10584</v>
      </c>
      <c r="H99" s="1">
        <f t="shared" si="17"/>
        <v>360</v>
      </c>
      <c r="I99" s="1">
        <f>SUM($G$9:G99)</f>
        <v>963144</v>
      </c>
    </row>
    <row r="100" spans="2:9">
      <c r="B100" s="1">
        <v>92</v>
      </c>
      <c r="C100" s="1">
        <f t="shared" ref="C100:C108" si="21">1000+1000*$C$3</f>
        <v>1200</v>
      </c>
      <c r="D100" s="1">
        <f t="shared" si="18"/>
        <v>7200</v>
      </c>
      <c r="E100" s="1">
        <f t="shared" si="15"/>
        <v>10080</v>
      </c>
      <c r="F100" s="1">
        <f>('Z-整体模型'!$I$4*(0.01+$C$3))*('Z-整体模型'!$C$5*60*60/'Z-整体模型'!$I$5)</f>
        <v>7560</v>
      </c>
      <c r="G100" s="1">
        <f t="shared" si="16"/>
        <v>10584</v>
      </c>
      <c r="H100" s="1">
        <f t="shared" si="17"/>
        <v>360</v>
      </c>
      <c r="I100" s="1">
        <f>SUM($G$9:G100)</f>
        <v>973728</v>
      </c>
    </row>
    <row r="101" spans="2:9">
      <c r="B101" s="1">
        <v>93</v>
      </c>
      <c r="C101" s="1">
        <f t="shared" si="21"/>
        <v>1200</v>
      </c>
      <c r="D101" s="1">
        <f t="shared" si="18"/>
        <v>7200</v>
      </c>
      <c r="E101" s="1">
        <f t="shared" si="15"/>
        <v>10080</v>
      </c>
      <c r="F101" s="1">
        <f>('Z-整体模型'!$I$4*(0.01+$C$3))*('Z-整体模型'!$C$5*60*60/'Z-整体模型'!$I$5)</f>
        <v>7560</v>
      </c>
      <c r="G101" s="1">
        <f t="shared" si="16"/>
        <v>10584</v>
      </c>
      <c r="H101" s="1">
        <f t="shared" si="17"/>
        <v>360</v>
      </c>
      <c r="I101" s="1">
        <f>SUM($G$9:G101)</f>
        <v>984312</v>
      </c>
    </row>
    <row r="102" spans="2:9">
      <c r="B102" s="1">
        <v>94</v>
      </c>
      <c r="C102" s="1">
        <f t="shared" si="21"/>
        <v>1200</v>
      </c>
      <c r="D102" s="1">
        <f t="shared" si="18"/>
        <v>7200</v>
      </c>
      <c r="E102" s="1">
        <f t="shared" si="15"/>
        <v>10080</v>
      </c>
      <c r="F102" s="1">
        <f>('Z-整体模型'!$I$4*(0.01+$C$3))*('Z-整体模型'!$C$5*60*60/'Z-整体模型'!$I$5)</f>
        <v>7560</v>
      </c>
      <c r="G102" s="1">
        <f t="shared" si="16"/>
        <v>10584</v>
      </c>
      <c r="H102" s="1">
        <f t="shared" si="17"/>
        <v>360</v>
      </c>
      <c r="I102" s="1">
        <f>SUM($G$9:G102)</f>
        <v>994896</v>
      </c>
    </row>
    <row r="103" spans="2:9">
      <c r="B103" s="1">
        <v>95</v>
      </c>
      <c r="C103" s="1">
        <f t="shared" si="21"/>
        <v>1200</v>
      </c>
      <c r="D103" s="1">
        <f t="shared" si="18"/>
        <v>7200</v>
      </c>
      <c r="E103" s="1">
        <f t="shared" si="15"/>
        <v>10080</v>
      </c>
      <c r="F103" s="1">
        <f>('Z-整体模型'!$I$4*(0.01+$C$3))*('Z-整体模型'!$C$5*60*60/'Z-整体模型'!$I$5)</f>
        <v>7560</v>
      </c>
      <c r="G103" s="1">
        <f t="shared" si="16"/>
        <v>10584</v>
      </c>
      <c r="H103" s="1">
        <f t="shared" si="17"/>
        <v>360</v>
      </c>
      <c r="I103" s="1">
        <f>SUM($G$9:G103)</f>
        <v>1005480</v>
      </c>
    </row>
    <row r="104" spans="2:9">
      <c r="B104" s="1">
        <v>96</v>
      </c>
      <c r="C104" s="1">
        <f t="shared" si="21"/>
        <v>1200</v>
      </c>
      <c r="D104" s="1">
        <f t="shared" si="18"/>
        <v>7200</v>
      </c>
      <c r="E104" s="1">
        <f t="shared" si="15"/>
        <v>10080</v>
      </c>
      <c r="F104" s="1">
        <f>('Z-整体模型'!$I$4*(0.01+$C$3))*('Z-整体模型'!$C$5*60*60/'Z-整体模型'!$I$5)</f>
        <v>7560</v>
      </c>
      <c r="G104" s="1">
        <f t="shared" si="16"/>
        <v>10584</v>
      </c>
      <c r="H104" s="1">
        <f t="shared" si="17"/>
        <v>360</v>
      </c>
      <c r="I104" s="1">
        <f>SUM($G$9:G104)</f>
        <v>1016064</v>
      </c>
    </row>
    <row r="105" spans="2:9">
      <c r="B105" s="1">
        <v>97</v>
      </c>
      <c r="C105" s="1">
        <f t="shared" si="21"/>
        <v>1200</v>
      </c>
      <c r="D105" s="1">
        <f t="shared" si="18"/>
        <v>7200</v>
      </c>
      <c r="E105" s="1">
        <f t="shared" si="15"/>
        <v>10080</v>
      </c>
      <c r="F105" s="1">
        <f>('Z-整体模型'!$I$4*(0.01+$C$3))*('Z-整体模型'!$C$5*60*60/'Z-整体模型'!$I$5)</f>
        <v>7560</v>
      </c>
      <c r="G105" s="1">
        <f t="shared" si="16"/>
        <v>10584</v>
      </c>
      <c r="H105" s="1">
        <f t="shared" si="17"/>
        <v>360</v>
      </c>
      <c r="I105" s="1">
        <f>SUM($G$9:G105)</f>
        <v>1026648</v>
      </c>
    </row>
    <row r="106" spans="2:9">
      <c r="B106" s="1">
        <v>98</v>
      </c>
      <c r="C106" s="1">
        <f t="shared" si="21"/>
        <v>1200</v>
      </c>
      <c r="D106" s="1">
        <f t="shared" si="18"/>
        <v>7200</v>
      </c>
      <c r="E106" s="1">
        <f t="shared" si="15"/>
        <v>10080</v>
      </c>
      <c r="F106" s="1">
        <f>('Z-整体模型'!$I$4*(0.01+$C$3))*('Z-整体模型'!$C$5*60*60/'Z-整体模型'!$I$5)</f>
        <v>7560</v>
      </c>
      <c r="G106" s="1">
        <f t="shared" si="16"/>
        <v>10584</v>
      </c>
      <c r="H106" s="1">
        <f t="shared" si="17"/>
        <v>360</v>
      </c>
      <c r="I106" s="1">
        <f>SUM($G$9:G106)</f>
        <v>1037232</v>
      </c>
    </row>
    <row r="107" spans="2:9">
      <c r="B107" s="1">
        <v>99</v>
      </c>
      <c r="C107" s="1">
        <f t="shared" si="21"/>
        <v>1200</v>
      </c>
      <c r="D107" s="1">
        <f t="shared" si="18"/>
        <v>7200</v>
      </c>
      <c r="E107" s="1">
        <f t="shared" si="15"/>
        <v>10080</v>
      </c>
      <c r="F107" s="1">
        <f>('Z-整体模型'!$I$4*(0.01+$C$3))*('Z-整体模型'!$C$5*60*60/'Z-整体模型'!$I$5)</f>
        <v>7560</v>
      </c>
      <c r="G107" s="1">
        <f t="shared" si="16"/>
        <v>10584</v>
      </c>
      <c r="H107" s="1">
        <f t="shared" si="17"/>
        <v>360</v>
      </c>
      <c r="I107" s="1">
        <f>SUM($G$9:G107)</f>
        <v>1047816</v>
      </c>
    </row>
    <row r="108" spans="2:9">
      <c r="B108" s="1">
        <v>100</v>
      </c>
      <c r="C108" s="1">
        <f t="shared" si="21"/>
        <v>1200</v>
      </c>
      <c r="D108" s="1">
        <f t="shared" si="18"/>
        <v>7200</v>
      </c>
      <c r="E108" s="1">
        <f t="shared" si="15"/>
        <v>10080</v>
      </c>
      <c r="F108" s="1">
        <f>('Z-整体模型'!$I$4*(0.01+$C$3))*('Z-整体模型'!$C$5*60*60/'Z-整体模型'!$I$5)</f>
        <v>7560</v>
      </c>
      <c r="G108" s="1">
        <f t="shared" si="16"/>
        <v>10584</v>
      </c>
      <c r="H108" s="1">
        <f t="shared" si="17"/>
        <v>360</v>
      </c>
      <c r="I108" s="1">
        <f>SUM($G$9:G108)</f>
        <v>1058400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J107"/>
  <sheetViews>
    <sheetView workbookViewId="0">
      <selection activeCell="H7" sqref="H7"/>
    </sheetView>
  </sheetViews>
  <sheetFormatPr defaultColWidth="9" defaultRowHeight="16.5"/>
  <cols>
    <col min="1" max="3" width="9" style="1"/>
    <col min="4" max="4" width="15.75" style="1" customWidth="1"/>
    <col min="5" max="6" width="14.25" style="1" customWidth="1"/>
    <col min="7" max="9" width="9" style="1"/>
    <col min="10" max="10" width="13" style="1" customWidth="1"/>
    <col min="11" max="16384" width="9" style="1"/>
  </cols>
  <sheetData>
    <row r="2" spans="2:10">
      <c r="B2" s="18" t="s">
        <v>5</v>
      </c>
      <c r="C2" s="19">
        <f>'Z-整体模型'!C4</f>
        <v>5</v>
      </c>
      <c r="E2" s="20" t="s">
        <v>37</v>
      </c>
      <c r="F2" s="21" t="str">
        <f>IF(C2&gt;=0,"已解锁","未解锁")</f>
        <v>已解锁</v>
      </c>
      <c r="H2" s="12" t="s">
        <v>38</v>
      </c>
      <c r="I2" s="12"/>
      <c r="J2" s="12"/>
    </row>
    <row r="3" spans="5:10">
      <c r="E3" s="20" t="s">
        <v>39</v>
      </c>
      <c r="F3" s="21" t="str">
        <f>IF(C2&gt;=3,"已解锁","未解锁")</f>
        <v>已解锁</v>
      </c>
      <c r="H3" s="12"/>
      <c r="I3" s="12"/>
      <c r="J3" s="12"/>
    </row>
    <row r="4" spans="5:6">
      <c r="E4" s="20" t="s">
        <v>40</v>
      </c>
      <c r="F4" s="21" t="str">
        <f>IF(C2&gt;=8,"已解锁","未解锁")</f>
        <v>未解锁</v>
      </c>
    </row>
    <row r="7" s="13" customFormat="1" ht="15" spans="2:6">
      <c r="B7" s="22" t="s">
        <v>14</v>
      </c>
      <c r="C7" s="19" t="s">
        <v>41</v>
      </c>
      <c r="D7" s="19" t="s">
        <v>42</v>
      </c>
      <c r="E7" s="19" t="s">
        <v>43</v>
      </c>
      <c r="F7" s="19" t="s">
        <v>44</v>
      </c>
    </row>
    <row r="8" spans="2:6">
      <c r="B8" s="1">
        <v>1</v>
      </c>
      <c r="C8" s="23">
        <f>IF($C$2&lt;3,JP转盘数据!$P$7,IF($C$2&lt;8,JP转盘数据!$P$12+JP转盘数据!$P$7,JP转盘数据!$P$17+JP转盘数据!$P$12+JP转盘数据!$P$7))</f>
        <v>400</v>
      </c>
      <c r="D8" s="1">
        <f>IF($C$2&lt;3,JP转盘数据!$Q$7,IF($C$2&lt;8,JP转盘数据!$Q$7+JP转盘数据!$Q$12,JP转盘数据!$Q$17+JP转盘数据!$Q$7+JP转盘数据!$Q$12))</f>
        <v>831.235</v>
      </c>
      <c r="E8" s="24">
        <f>D8/VLOOKUP($C$2,vip数据!$B$8:$H$16,7,0)</f>
        <v>793.451590909089</v>
      </c>
      <c r="F8" s="24">
        <f>E8</f>
        <v>793.451590909089</v>
      </c>
    </row>
    <row r="9" spans="2:6">
      <c r="B9" s="1">
        <v>2</v>
      </c>
      <c r="C9" s="23">
        <f>IF($C$2&lt;3,JP转盘数据!$P$7,IF($C$2&lt;8,JP转盘数据!$P$12+JP转盘数据!$P$7,JP转盘数据!$P$17+JP转盘数据!$P$12+JP转盘数据!$P$7))</f>
        <v>400</v>
      </c>
      <c r="D9" s="1">
        <f>IF($C$2&lt;3,JP转盘数据!$Q$7,IF($C$2&lt;8,JP转盘数据!$Q$7+JP转盘数据!$Q$12,JP转盘数据!$Q$17+JP转盘数据!$Q$7+JP转盘数据!$Q$12))</f>
        <v>831.235</v>
      </c>
      <c r="E9" s="24">
        <f>D9/VLOOKUP($C$2,vip数据!$B$8:$H$16,7,0)</f>
        <v>793.451590909089</v>
      </c>
      <c r="F9" s="24">
        <f>SUM($E$8:E9)</f>
        <v>1586.90318181818</v>
      </c>
    </row>
    <row r="10" spans="2:6">
      <c r="B10" s="1">
        <v>3</v>
      </c>
      <c r="C10" s="23">
        <f>IF($C$2&lt;3,JP转盘数据!$P$7,IF($C$2&lt;8,JP转盘数据!$P$12+JP转盘数据!$P$7,JP转盘数据!$P$17+JP转盘数据!$P$12+JP转盘数据!$P$7))</f>
        <v>400</v>
      </c>
      <c r="D10" s="1">
        <f>IF($C$2&lt;3,JP转盘数据!$Q$7,IF($C$2&lt;8,JP转盘数据!$Q$7+JP转盘数据!$Q$12,JP转盘数据!$Q$17+JP转盘数据!$Q$7+JP转盘数据!$Q$12))</f>
        <v>831.235</v>
      </c>
      <c r="E10" s="24">
        <f>D10/VLOOKUP($C$2,vip数据!$B$8:$H$16,7,0)</f>
        <v>793.451590909089</v>
      </c>
      <c r="F10" s="24">
        <f>SUM($E$8:E10)</f>
        <v>2380.35477272727</v>
      </c>
    </row>
    <row r="11" spans="2:6">
      <c r="B11" s="1">
        <v>4</v>
      </c>
      <c r="C11" s="23">
        <f>IF($C$2&lt;3,JP转盘数据!$P$7,IF($C$2&lt;8,JP转盘数据!$P$12+JP转盘数据!$P$7,JP转盘数据!$P$17+JP转盘数据!$P$12+JP转盘数据!$P$7))</f>
        <v>400</v>
      </c>
      <c r="D11" s="1">
        <f>IF($C$2&lt;3,JP转盘数据!$Q$7,IF($C$2&lt;8,JP转盘数据!$Q$7+JP转盘数据!$Q$12,JP转盘数据!$Q$17+JP转盘数据!$Q$7+JP转盘数据!$Q$12))</f>
        <v>831.235</v>
      </c>
      <c r="E11" s="24">
        <f>D11/VLOOKUP($C$2,vip数据!$B$8:$H$16,7,0)</f>
        <v>793.451590909089</v>
      </c>
      <c r="F11" s="24">
        <f>SUM($E$8:E11)</f>
        <v>3173.80636363636</v>
      </c>
    </row>
    <row r="12" spans="2:6">
      <c r="B12" s="1">
        <v>5</v>
      </c>
      <c r="C12" s="23">
        <f>IF($C$2&lt;3,JP转盘数据!$P$7,IF($C$2&lt;8,JP转盘数据!$P$12+JP转盘数据!$P$7,JP转盘数据!$P$17+JP转盘数据!$P$12+JP转盘数据!$P$7))</f>
        <v>400</v>
      </c>
      <c r="D12" s="1">
        <f>IF($C$2&lt;3,JP转盘数据!$Q$7,IF($C$2&lt;8,JP转盘数据!$Q$7+JP转盘数据!$Q$12,JP转盘数据!$Q$17+JP转盘数据!$Q$7+JP转盘数据!$Q$12))</f>
        <v>831.235</v>
      </c>
      <c r="E12" s="24">
        <f>D12/VLOOKUP($C$2,vip数据!$B$8:$H$16,7,0)</f>
        <v>793.451590909089</v>
      </c>
      <c r="F12" s="24">
        <f>SUM($E$8:E12)</f>
        <v>3967.25795454545</v>
      </c>
    </row>
    <row r="13" spans="2:6">
      <c r="B13" s="1">
        <v>6</v>
      </c>
      <c r="C13" s="23">
        <f>IF($C$2&lt;3,JP转盘数据!$P$7,IF($C$2&lt;8,JP转盘数据!$P$12+JP转盘数据!$P$7,JP转盘数据!$P$17+JP转盘数据!$P$12+JP转盘数据!$P$7))</f>
        <v>400</v>
      </c>
      <c r="D13" s="1">
        <f>IF($C$2&lt;3,JP转盘数据!$Q$7,IF($C$2&lt;8,JP转盘数据!$Q$7+JP转盘数据!$Q$12,JP转盘数据!$Q$17+JP转盘数据!$Q$7+JP转盘数据!$Q$12))</f>
        <v>831.235</v>
      </c>
      <c r="E13" s="24">
        <f>D13/VLOOKUP($C$2,vip数据!$B$8:$H$16,7,0)</f>
        <v>793.451590909089</v>
      </c>
      <c r="F13" s="24">
        <f>SUM($E$8:E13)</f>
        <v>4760.70954545454</v>
      </c>
    </row>
    <row r="14" spans="2:6">
      <c r="B14" s="1">
        <v>7</v>
      </c>
      <c r="C14" s="23">
        <f>IF($C$2&lt;3,JP转盘数据!$P$7,IF($C$2&lt;8,JP转盘数据!$P$12+JP转盘数据!$P$7,JP转盘数据!$P$17+JP转盘数据!$P$12+JP转盘数据!$P$7))</f>
        <v>400</v>
      </c>
      <c r="D14" s="1">
        <f>IF($C$2&lt;3,JP转盘数据!$Q$7,IF($C$2&lt;8,JP转盘数据!$Q$7+JP转盘数据!$Q$12,JP转盘数据!$Q$17+JP转盘数据!$Q$7+JP转盘数据!$Q$12))</f>
        <v>831.235</v>
      </c>
      <c r="E14" s="24">
        <f>D14/VLOOKUP($C$2,vip数据!$B$8:$H$16,7,0)</f>
        <v>793.451590909089</v>
      </c>
      <c r="F14" s="24">
        <f>SUM($E$8:E14)</f>
        <v>5554.16113636362</v>
      </c>
    </row>
    <row r="15" spans="2:6">
      <c r="B15" s="1">
        <v>8</v>
      </c>
      <c r="C15" s="23">
        <f>IF($C$2&lt;3,JP转盘数据!$P$7,IF($C$2&lt;8,JP转盘数据!$P$12+JP转盘数据!$P$7,JP转盘数据!$P$17+JP转盘数据!$P$12+JP转盘数据!$P$7))</f>
        <v>400</v>
      </c>
      <c r="D15" s="1">
        <f>IF($C$2&lt;3,JP转盘数据!$Q$7,IF($C$2&lt;8,JP转盘数据!$Q$7+JP转盘数据!$Q$12,JP转盘数据!$Q$17+JP转盘数据!$Q$7+JP转盘数据!$Q$12))</f>
        <v>831.235</v>
      </c>
      <c r="E15" s="24">
        <f>D15/VLOOKUP($C$2,vip数据!$B$8:$H$16,7,0)</f>
        <v>793.451590909089</v>
      </c>
      <c r="F15" s="24">
        <f>SUM($E$8:E15)</f>
        <v>6347.61272727271</v>
      </c>
    </row>
    <row r="16" spans="2:6">
      <c r="B16" s="1">
        <v>9</v>
      </c>
      <c r="C16" s="23">
        <f>IF($C$2&lt;3,JP转盘数据!$P$7,IF($C$2&lt;8,JP转盘数据!$P$12+JP转盘数据!$P$7,JP转盘数据!$P$17+JP转盘数据!$P$12+JP转盘数据!$P$7))</f>
        <v>400</v>
      </c>
      <c r="D16" s="1">
        <f>IF($C$2&lt;3,JP转盘数据!$Q$7,IF($C$2&lt;8,JP转盘数据!$Q$7+JP转盘数据!$Q$12,JP转盘数据!$Q$17+JP转盘数据!$Q$7+JP转盘数据!$Q$12))</f>
        <v>831.235</v>
      </c>
      <c r="E16" s="24">
        <f>D16/VLOOKUP($C$2,vip数据!$B$8:$H$16,7,0)</f>
        <v>793.451590909089</v>
      </c>
      <c r="F16" s="24">
        <f>SUM($E$8:E16)</f>
        <v>7141.0643181818</v>
      </c>
    </row>
    <row r="17" spans="2:6">
      <c r="B17" s="1">
        <v>10</v>
      </c>
      <c r="C17" s="23">
        <f>IF($C$2&lt;3,JP转盘数据!$P$7,IF($C$2&lt;8,JP转盘数据!$P$12+JP转盘数据!$P$7,JP转盘数据!$P$17+JP转盘数据!$P$12+JP转盘数据!$P$7))</f>
        <v>400</v>
      </c>
      <c r="D17" s="1">
        <f>IF($C$2&lt;3,JP转盘数据!$Q$7,IF($C$2&lt;8,JP转盘数据!$Q$7+JP转盘数据!$Q$12,JP转盘数据!$Q$17+JP转盘数据!$Q$7+JP转盘数据!$Q$12))</f>
        <v>831.235</v>
      </c>
      <c r="E17" s="24">
        <f>D17/VLOOKUP($C$2,vip数据!$B$8:$H$16,7,0)</f>
        <v>793.451590909089</v>
      </c>
      <c r="F17" s="24">
        <f>SUM($E$8:E17)</f>
        <v>7934.51590909089</v>
      </c>
    </row>
    <row r="18" spans="2:6">
      <c r="B18" s="1">
        <v>11</v>
      </c>
      <c r="C18" s="23">
        <f>IF($C$2&lt;3,JP转盘数据!$P$7,IF($C$2&lt;8,JP转盘数据!$P$12+JP转盘数据!$P$7,JP转盘数据!$P$17+JP转盘数据!$P$12+JP转盘数据!$P$7))</f>
        <v>400</v>
      </c>
      <c r="D18" s="1">
        <f>IF($C$2&lt;3,JP转盘数据!$Q$7,IF($C$2&lt;8,JP转盘数据!$Q$7+JP转盘数据!$Q$12,JP转盘数据!$Q$17+JP转盘数据!$Q$7+JP转盘数据!$Q$12))</f>
        <v>831.235</v>
      </c>
      <c r="E18" s="24">
        <f>D18/VLOOKUP($C$2,vip数据!$B$8:$H$16,7,0)</f>
        <v>793.451590909089</v>
      </c>
      <c r="F18" s="24">
        <f>SUM($E$8:E18)</f>
        <v>8727.96749999998</v>
      </c>
    </row>
    <row r="19" spans="2:6">
      <c r="B19" s="1">
        <v>12</v>
      </c>
      <c r="C19" s="23">
        <f>IF($C$2&lt;3,JP转盘数据!$P$7,IF($C$2&lt;8,JP转盘数据!$P$12+JP转盘数据!$P$7,JP转盘数据!$P$17+JP转盘数据!$P$12+JP转盘数据!$P$7))</f>
        <v>400</v>
      </c>
      <c r="D19" s="1">
        <f>IF($C$2&lt;3,JP转盘数据!$Q$7,IF($C$2&lt;8,JP转盘数据!$Q$7+JP转盘数据!$Q$12,JP转盘数据!$Q$17+JP转盘数据!$Q$7+JP转盘数据!$Q$12))</f>
        <v>831.235</v>
      </c>
      <c r="E19" s="24">
        <f>D19/VLOOKUP($C$2,vip数据!$B$8:$H$16,7,0)</f>
        <v>793.451590909089</v>
      </c>
      <c r="F19" s="24">
        <f>SUM($E$8:E19)</f>
        <v>9521.41909090907</v>
      </c>
    </row>
    <row r="20" spans="2:6">
      <c r="B20" s="1">
        <v>13</v>
      </c>
      <c r="C20" s="23">
        <f>IF($C$2&lt;3,JP转盘数据!$P$7,IF($C$2&lt;8,JP转盘数据!$P$12+JP转盘数据!$P$7,JP转盘数据!$P$17+JP转盘数据!$P$12+JP转盘数据!$P$7))</f>
        <v>400</v>
      </c>
      <c r="D20" s="1">
        <f>IF($C$2&lt;3,JP转盘数据!$Q$7,IF($C$2&lt;8,JP转盘数据!$Q$7+JP转盘数据!$Q$12,JP转盘数据!$Q$17+JP转盘数据!$Q$7+JP转盘数据!$Q$12))</f>
        <v>831.235</v>
      </c>
      <c r="E20" s="24">
        <f>D20/VLOOKUP($C$2,vip数据!$B$8:$H$16,7,0)</f>
        <v>793.451590909089</v>
      </c>
      <c r="F20" s="24">
        <f>SUM($E$8:E20)</f>
        <v>10314.8706818182</v>
      </c>
    </row>
    <row r="21" spans="2:6">
      <c r="B21" s="1">
        <v>14</v>
      </c>
      <c r="C21" s="23">
        <f>IF($C$2&lt;3,JP转盘数据!$P$7,IF($C$2&lt;8,JP转盘数据!$P$12+JP转盘数据!$P$7,JP转盘数据!$P$17+JP转盘数据!$P$12+JP转盘数据!$P$7))</f>
        <v>400</v>
      </c>
      <c r="D21" s="1">
        <f>IF($C$2&lt;3,JP转盘数据!$Q$7,IF($C$2&lt;8,JP转盘数据!$Q$7+JP转盘数据!$Q$12,JP转盘数据!$Q$17+JP转盘数据!$Q$7+JP转盘数据!$Q$12))</f>
        <v>831.235</v>
      </c>
      <c r="E21" s="24">
        <f>D21/VLOOKUP($C$2,vip数据!$B$8:$H$16,7,0)</f>
        <v>793.451590909089</v>
      </c>
      <c r="F21" s="24">
        <f>SUM($E$8:E21)</f>
        <v>11108.3222727273</v>
      </c>
    </row>
    <row r="22" spans="2:6">
      <c r="B22" s="1">
        <v>15</v>
      </c>
      <c r="C22" s="23">
        <f>IF($C$2&lt;3,JP转盘数据!$P$7,IF($C$2&lt;8,JP转盘数据!$P$12+JP转盘数据!$P$7,JP转盘数据!$P$17+JP转盘数据!$P$12+JP转盘数据!$P$7))</f>
        <v>400</v>
      </c>
      <c r="D22" s="1">
        <f>IF($C$2&lt;3,JP转盘数据!$Q$7,IF($C$2&lt;8,JP转盘数据!$Q$7+JP转盘数据!$Q$12,JP转盘数据!$Q$17+JP转盘数据!$Q$7+JP转盘数据!$Q$12))</f>
        <v>831.235</v>
      </c>
      <c r="E22" s="24">
        <f>D22/VLOOKUP($C$2,vip数据!$B$8:$H$16,7,0)</f>
        <v>793.451590909089</v>
      </c>
      <c r="F22" s="24">
        <f>SUM($E$8:E22)</f>
        <v>11901.7738636363</v>
      </c>
    </row>
    <row r="23" spans="2:6">
      <c r="B23" s="1">
        <v>16</v>
      </c>
      <c r="C23" s="23">
        <f>IF($C$2&lt;3,JP转盘数据!$P$7,IF($C$2&lt;8,JP转盘数据!$P$12+JP转盘数据!$P$7,JP转盘数据!$P$17+JP转盘数据!$P$12+JP转盘数据!$P$7))</f>
        <v>400</v>
      </c>
      <c r="D23" s="1">
        <f>IF($C$2&lt;3,JP转盘数据!$Q$7,IF($C$2&lt;8,JP转盘数据!$Q$7+JP转盘数据!$Q$12,JP转盘数据!$Q$17+JP转盘数据!$Q$7+JP转盘数据!$Q$12))</f>
        <v>831.235</v>
      </c>
      <c r="E23" s="24">
        <f>D23/VLOOKUP($C$2,vip数据!$B$8:$H$16,7,0)</f>
        <v>793.451590909089</v>
      </c>
      <c r="F23" s="24">
        <f>SUM($E$8:E23)</f>
        <v>12695.2254545454</v>
      </c>
    </row>
    <row r="24" spans="2:6">
      <c r="B24" s="1">
        <v>17</v>
      </c>
      <c r="C24" s="23">
        <f>IF($C$2&lt;3,JP转盘数据!$P$7,IF($C$2&lt;8,JP转盘数据!$P$12+JP转盘数据!$P$7,JP转盘数据!$P$17+JP转盘数据!$P$12+JP转盘数据!$P$7))</f>
        <v>400</v>
      </c>
      <c r="D24" s="1">
        <f>IF($C$2&lt;3,JP转盘数据!$Q$7,IF($C$2&lt;8,JP转盘数据!$Q$7+JP转盘数据!$Q$12,JP转盘数据!$Q$17+JP转盘数据!$Q$7+JP转盘数据!$Q$12))</f>
        <v>831.235</v>
      </c>
      <c r="E24" s="24">
        <f>D24/VLOOKUP($C$2,vip数据!$B$8:$H$16,7,0)</f>
        <v>793.451590909089</v>
      </c>
      <c r="F24" s="24">
        <f>SUM($E$8:E24)</f>
        <v>13488.6770454545</v>
      </c>
    </row>
    <row r="25" spans="2:6">
      <c r="B25" s="1">
        <v>18</v>
      </c>
      <c r="C25" s="23">
        <f>IF($C$2&lt;3,JP转盘数据!$P$7,IF($C$2&lt;8,JP转盘数据!$P$12+JP转盘数据!$P$7,JP转盘数据!$P$17+JP转盘数据!$P$12+JP转盘数据!$P$7))</f>
        <v>400</v>
      </c>
      <c r="D25" s="1">
        <f>IF($C$2&lt;3,JP转盘数据!$Q$7,IF($C$2&lt;8,JP转盘数据!$Q$7+JP转盘数据!$Q$12,JP转盘数据!$Q$17+JP转盘数据!$Q$7+JP转盘数据!$Q$12))</f>
        <v>831.235</v>
      </c>
      <c r="E25" s="24">
        <f>D25/VLOOKUP($C$2,vip数据!$B$8:$H$16,7,0)</f>
        <v>793.451590909089</v>
      </c>
      <c r="F25" s="24">
        <f>SUM($E$8:E25)</f>
        <v>14282.1286363636</v>
      </c>
    </row>
    <row r="26" spans="2:6">
      <c r="B26" s="1">
        <v>19</v>
      </c>
      <c r="C26" s="23">
        <f>IF($C$2&lt;3,JP转盘数据!$P$7,IF($C$2&lt;8,JP转盘数据!$P$12+JP转盘数据!$P$7,JP转盘数据!$P$17+JP转盘数据!$P$12+JP转盘数据!$P$7))</f>
        <v>400</v>
      </c>
      <c r="D26" s="1">
        <f>IF($C$2&lt;3,JP转盘数据!$Q$7,IF($C$2&lt;8,JP转盘数据!$Q$7+JP转盘数据!$Q$12,JP转盘数据!$Q$17+JP转盘数据!$Q$7+JP转盘数据!$Q$12))</f>
        <v>831.235</v>
      </c>
      <c r="E26" s="24">
        <f>D26/VLOOKUP($C$2,vip数据!$B$8:$H$16,7,0)</f>
        <v>793.451590909089</v>
      </c>
      <c r="F26" s="24">
        <f>SUM($E$8:E26)</f>
        <v>15075.5802272727</v>
      </c>
    </row>
    <row r="27" spans="2:6">
      <c r="B27" s="1">
        <v>20</v>
      </c>
      <c r="C27" s="23">
        <f>IF($C$2&lt;3,JP转盘数据!$P$7,IF($C$2&lt;8,JP转盘数据!$P$12+JP转盘数据!$P$7,JP转盘数据!$P$17+JP转盘数据!$P$12+JP转盘数据!$P$7))</f>
        <v>400</v>
      </c>
      <c r="D27" s="1">
        <f>IF($C$2&lt;3,JP转盘数据!$Q$7,IF($C$2&lt;8,JP转盘数据!$Q$7+JP转盘数据!$Q$12,JP转盘数据!$Q$17+JP转盘数据!$Q$7+JP转盘数据!$Q$12))</f>
        <v>831.235</v>
      </c>
      <c r="E27" s="24">
        <f>D27/VLOOKUP($C$2,vip数据!$B$8:$H$16,7,0)</f>
        <v>793.451590909089</v>
      </c>
      <c r="F27" s="24">
        <f>SUM($E$8:E27)</f>
        <v>15869.0318181818</v>
      </c>
    </row>
    <row r="28" spans="2:6">
      <c r="B28" s="1">
        <v>21</v>
      </c>
      <c r="C28" s="23">
        <f>IF($C$2&lt;3,JP转盘数据!$P$7,IF($C$2&lt;8,JP转盘数据!$P$12+JP转盘数据!$P$7,JP转盘数据!$P$17+JP转盘数据!$P$12+JP转盘数据!$P$7))</f>
        <v>400</v>
      </c>
      <c r="D28" s="1">
        <f>IF($C$2&lt;3,JP转盘数据!$Q$7,IF($C$2&lt;8,JP转盘数据!$Q$7+JP转盘数据!$Q$12,JP转盘数据!$Q$17+JP转盘数据!$Q$7+JP转盘数据!$Q$12))</f>
        <v>831.235</v>
      </c>
      <c r="E28" s="24">
        <f>D28/VLOOKUP($C$2,vip数据!$B$8:$H$16,7,0)</f>
        <v>793.451590909089</v>
      </c>
      <c r="F28" s="24">
        <f>SUM($E$8:E28)</f>
        <v>16662.4834090909</v>
      </c>
    </row>
    <row r="29" spans="2:6">
      <c r="B29" s="1">
        <v>22</v>
      </c>
      <c r="C29" s="23">
        <f>IF($C$2&lt;3,JP转盘数据!$P$7,IF($C$2&lt;8,JP转盘数据!$P$12+JP转盘数据!$P$7,JP转盘数据!$P$17+JP转盘数据!$P$12+JP转盘数据!$P$7))</f>
        <v>400</v>
      </c>
      <c r="D29" s="1">
        <f>IF($C$2&lt;3,JP转盘数据!$Q$7,IF($C$2&lt;8,JP转盘数据!$Q$7+JP转盘数据!$Q$12,JP转盘数据!$Q$17+JP转盘数据!$Q$7+JP转盘数据!$Q$12))</f>
        <v>831.235</v>
      </c>
      <c r="E29" s="24">
        <f>D29/VLOOKUP($C$2,vip数据!$B$8:$H$16,7,0)</f>
        <v>793.451590909089</v>
      </c>
      <c r="F29" s="24">
        <f>SUM($E$8:E29)</f>
        <v>17455.935</v>
      </c>
    </row>
    <row r="30" spans="2:6">
      <c r="B30" s="1">
        <v>23</v>
      </c>
      <c r="C30" s="23">
        <f>IF($C$2&lt;3,JP转盘数据!$P$7,IF($C$2&lt;8,JP转盘数据!$P$12+JP转盘数据!$P$7,JP转盘数据!$P$17+JP转盘数据!$P$12+JP转盘数据!$P$7))</f>
        <v>400</v>
      </c>
      <c r="D30" s="1">
        <f>IF($C$2&lt;3,JP转盘数据!$Q$7,IF($C$2&lt;8,JP转盘数据!$Q$7+JP转盘数据!$Q$12,JP转盘数据!$Q$17+JP转盘数据!$Q$7+JP转盘数据!$Q$12))</f>
        <v>831.235</v>
      </c>
      <c r="E30" s="24">
        <f>D30/VLOOKUP($C$2,vip数据!$B$8:$H$16,7,0)</f>
        <v>793.451590909089</v>
      </c>
      <c r="F30" s="24">
        <f>SUM($E$8:E30)</f>
        <v>18249.3865909091</v>
      </c>
    </row>
    <row r="31" spans="2:6">
      <c r="B31" s="1">
        <v>24</v>
      </c>
      <c r="C31" s="23">
        <f>IF($C$2&lt;3,JP转盘数据!$P$7,IF($C$2&lt;8,JP转盘数据!$P$12+JP转盘数据!$P$7,JP转盘数据!$P$17+JP转盘数据!$P$12+JP转盘数据!$P$7))</f>
        <v>400</v>
      </c>
      <c r="D31" s="1">
        <f>IF($C$2&lt;3,JP转盘数据!$Q$7,IF($C$2&lt;8,JP转盘数据!$Q$7+JP转盘数据!$Q$12,JP转盘数据!$Q$17+JP转盘数据!$Q$7+JP转盘数据!$Q$12))</f>
        <v>831.235</v>
      </c>
      <c r="E31" s="24">
        <f>D31/VLOOKUP($C$2,vip数据!$B$8:$H$16,7,0)</f>
        <v>793.451590909089</v>
      </c>
      <c r="F31" s="24">
        <f>SUM($E$8:E31)</f>
        <v>19042.8381818181</v>
      </c>
    </row>
    <row r="32" spans="2:6">
      <c r="B32" s="1">
        <v>25</v>
      </c>
      <c r="C32" s="23">
        <f>IF($C$2&lt;3,JP转盘数据!$P$7,IF($C$2&lt;8,JP转盘数据!$P$12+JP转盘数据!$P$7,JP转盘数据!$P$17+JP转盘数据!$P$12+JP转盘数据!$P$7))</f>
        <v>400</v>
      </c>
      <c r="D32" s="1">
        <f>IF($C$2&lt;3,JP转盘数据!$Q$7,IF($C$2&lt;8,JP转盘数据!$Q$7+JP转盘数据!$Q$12,JP转盘数据!$Q$17+JP转盘数据!$Q$7+JP转盘数据!$Q$12))</f>
        <v>831.235</v>
      </c>
      <c r="E32" s="24">
        <f>D32/VLOOKUP($C$2,vip数据!$B$8:$H$16,7,0)</f>
        <v>793.451590909089</v>
      </c>
      <c r="F32" s="24">
        <f>SUM($E$8:E32)</f>
        <v>19836.2897727272</v>
      </c>
    </row>
    <row r="33" spans="2:6">
      <c r="B33" s="1">
        <v>26</v>
      </c>
      <c r="C33" s="23">
        <f>IF($C$2&lt;3,JP转盘数据!$P$7,IF($C$2&lt;8,JP转盘数据!$P$12+JP转盘数据!$P$7,JP转盘数据!$P$17+JP转盘数据!$P$12+JP转盘数据!$P$7))</f>
        <v>400</v>
      </c>
      <c r="D33" s="1">
        <f>IF($C$2&lt;3,JP转盘数据!$Q$7,IF($C$2&lt;8,JP转盘数据!$Q$7+JP转盘数据!$Q$12,JP转盘数据!$Q$17+JP转盘数据!$Q$7+JP转盘数据!$Q$12))</f>
        <v>831.235</v>
      </c>
      <c r="E33" s="24">
        <f>D33/VLOOKUP($C$2,vip数据!$B$8:$H$16,7,0)</f>
        <v>793.451590909089</v>
      </c>
      <c r="F33" s="24">
        <f>SUM($E$8:E33)</f>
        <v>20629.7413636363</v>
      </c>
    </row>
    <row r="34" spans="2:6">
      <c r="B34" s="1">
        <v>27</v>
      </c>
      <c r="C34" s="23">
        <f>IF($C$2&lt;3,JP转盘数据!$P$7,IF($C$2&lt;8,JP转盘数据!$P$12+JP转盘数据!$P$7,JP转盘数据!$P$17+JP转盘数据!$P$12+JP转盘数据!$P$7))</f>
        <v>400</v>
      </c>
      <c r="D34" s="1">
        <f>IF($C$2&lt;3,JP转盘数据!$Q$7,IF($C$2&lt;8,JP转盘数据!$Q$7+JP转盘数据!$Q$12,JP转盘数据!$Q$17+JP转盘数据!$Q$7+JP转盘数据!$Q$12))</f>
        <v>831.235</v>
      </c>
      <c r="E34" s="24">
        <f>D34/VLOOKUP($C$2,vip数据!$B$8:$H$16,7,0)</f>
        <v>793.451590909089</v>
      </c>
      <c r="F34" s="24">
        <f>SUM($E$8:E34)</f>
        <v>21423.1929545454</v>
      </c>
    </row>
    <row r="35" spans="2:6">
      <c r="B35" s="1">
        <v>28</v>
      </c>
      <c r="C35" s="23">
        <f>IF($C$2&lt;3,JP转盘数据!$P$7,IF($C$2&lt;8,JP转盘数据!$P$12+JP转盘数据!$P$7,JP转盘数据!$P$17+JP转盘数据!$P$12+JP转盘数据!$P$7))</f>
        <v>400</v>
      </c>
      <c r="D35" s="1">
        <f>IF($C$2&lt;3,JP转盘数据!$Q$7,IF($C$2&lt;8,JP转盘数据!$Q$7+JP转盘数据!$Q$12,JP转盘数据!$Q$17+JP转盘数据!$Q$7+JP转盘数据!$Q$12))</f>
        <v>831.235</v>
      </c>
      <c r="E35" s="24">
        <f>D35/VLOOKUP($C$2,vip数据!$B$8:$H$16,7,0)</f>
        <v>793.451590909089</v>
      </c>
      <c r="F35" s="24">
        <f>SUM($E$8:E35)</f>
        <v>22216.6445454545</v>
      </c>
    </row>
    <row r="36" spans="2:6">
      <c r="B36" s="1">
        <v>29</v>
      </c>
      <c r="C36" s="23">
        <f>IF($C$2&lt;3,JP转盘数据!$P$7,IF($C$2&lt;8,JP转盘数据!$P$12+JP转盘数据!$P$7,JP转盘数据!$P$17+JP转盘数据!$P$12+JP转盘数据!$P$7))</f>
        <v>400</v>
      </c>
      <c r="D36" s="1">
        <f>IF($C$2&lt;3,JP转盘数据!$Q$7,IF($C$2&lt;8,JP转盘数据!$Q$7+JP转盘数据!$Q$12,JP转盘数据!$Q$17+JP转盘数据!$Q$7+JP转盘数据!$Q$12))</f>
        <v>831.235</v>
      </c>
      <c r="E36" s="24">
        <f>D36/VLOOKUP($C$2,vip数据!$B$8:$H$16,7,0)</f>
        <v>793.451590909089</v>
      </c>
      <c r="F36" s="24">
        <f>SUM($E$8:E36)</f>
        <v>23010.0961363636</v>
      </c>
    </row>
    <row r="37" spans="2:6">
      <c r="B37" s="1">
        <v>30</v>
      </c>
      <c r="C37" s="23">
        <f>IF($C$2&lt;3,JP转盘数据!$P$7,IF($C$2&lt;8,JP转盘数据!$P$12+JP转盘数据!$P$7,JP转盘数据!$P$17+JP转盘数据!$P$12+JP转盘数据!$P$7))</f>
        <v>400</v>
      </c>
      <c r="D37" s="1">
        <f>IF($C$2&lt;3,JP转盘数据!$Q$7,IF($C$2&lt;8,JP转盘数据!$Q$7+JP转盘数据!$Q$12,JP转盘数据!$Q$17+JP转盘数据!$Q$7+JP转盘数据!$Q$12))</f>
        <v>831.235</v>
      </c>
      <c r="E37" s="24">
        <f>D37/VLOOKUP($C$2,vip数据!$B$8:$H$16,7,0)</f>
        <v>793.451590909089</v>
      </c>
      <c r="F37" s="24">
        <f>SUM($E$8:E37)</f>
        <v>23803.5477272727</v>
      </c>
    </row>
    <row r="38" spans="2:6">
      <c r="B38" s="1">
        <v>31</v>
      </c>
      <c r="C38" s="23">
        <f>IF($C$2&lt;3,JP转盘数据!$P$7,IF($C$2&lt;8,JP转盘数据!$P$12+JP转盘数据!$P$7,JP转盘数据!$P$17+JP转盘数据!$P$12+JP转盘数据!$P$7))</f>
        <v>400</v>
      </c>
      <c r="D38" s="1">
        <f>IF($C$2&lt;3,JP转盘数据!$Q$7,IF($C$2&lt;8,JP转盘数据!$Q$7+JP转盘数据!$Q$12,JP转盘数据!$Q$17+JP转盘数据!$Q$7+JP转盘数据!$Q$12))</f>
        <v>831.235</v>
      </c>
      <c r="E38" s="24">
        <f>D38/VLOOKUP($C$2,vip数据!$B$8:$H$16,7,0)</f>
        <v>793.451590909089</v>
      </c>
      <c r="F38" s="24">
        <f>SUM($E$8:E38)</f>
        <v>24596.9993181818</v>
      </c>
    </row>
    <row r="39" spans="2:6">
      <c r="B39" s="1">
        <v>32</v>
      </c>
      <c r="C39" s="23">
        <f>IF($C$2&lt;3,JP转盘数据!$P$7,IF($C$2&lt;8,JP转盘数据!$P$12+JP转盘数据!$P$7,JP转盘数据!$P$17+JP转盘数据!$P$12+JP转盘数据!$P$7))</f>
        <v>400</v>
      </c>
      <c r="D39" s="1">
        <f>IF($C$2&lt;3,JP转盘数据!$Q$7,IF($C$2&lt;8,JP转盘数据!$Q$7+JP转盘数据!$Q$12,JP转盘数据!$Q$17+JP转盘数据!$Q$7+JP转盘数据!$Q$12))</f>
        <v>831.235</v>
      </c>
      <c r="E39" s="24">
        <f>D39/VLOOKUP($C$2,vip数据!$B$8:$H$16,7,0)</f>
        <v>793.451590909089</v>
      </c>
      <c r="F39" s="24">
        <f>SUM($E$8:E39)</f>
        <v>25390.4509090908</v>
      </c>
    </row>
    <row r="40" spans="2:6">
      <c r="B40" s="1">
        <v>33</v>
      </c>
      <c r="C40" s="23">
        <f>IF($C$2&lt;3,JP转盘数据!$P$7,IF($C$2&lt;8,JP转盘数据!$P$12+JP转盘数据!$P$7,JP转盘数据!$P$17+JP转盘数据!$P$12+JP转盘数据!$P$7))</f>
        <v>400</v>
      </c>
      <c r="D40" s="1">
        <f>IF($C$2&lt;3,JP转盘数据!$Q$7,IF($C$2&lt;8,JP转盘数据!$Q$7+JP转盘数据!$Q$12,JP转盘数据!$Q$17+JP转盘数据!$Q$7+JP转盘数据!$Q$12))</f>
        <v>831.235</v>
      </c>
      <c r="E40" s="24">
        <f>D40/VLOOKUP($C$2,vip数据!$B$8:$H$16,7,0)</f>
        <v>793.451590909089</v>
      </c>
      <c r="F40" s="24">
        <f>SUM($E$8:E40)</f>
        <v>26183.9024999999</v>
      </c>
    </row>
    <row r="41" spans="2:6">
      <c r="B41" s="1">
        <v>34</v>
      </c>
      <c r="C41" s="23">
        <f>IF($C$2&lt;3,JP转盘数据!$P$7,IF($C$2&lt;8,JP转盘数据!$P$12+JP转盘数据!$P$7,JP转盘数据!$P$17+JP转盘数据!$P$12+JP转盘数据!$P$7))</f>
        <v>400</v>
      </c>
      <c r="D41" s="1">
        <f>IF($C$2&lt;3,JP转盘数据!$Q$7,IF($C$2&lt;8,JP转盘数据!$Q$7+JP转盘数据!$Q$12,JP转盘数据!$Q$17+JP转盘数据!$Q$7+JP转盘数据!$Q$12))</f>
        <v>831.235</v>
      </c>
      <c r="E41" s="24">
        <f>D41/VLOOKUP($C$2,vip数据!$B$8:$H$16,7,0)</f>
        <v>793.451590909089</v>
      </c>
      <c r="F41" s="24">
        <f>SUM($E$8:E41)</f>
        <v>26977.354090909</v>
      </c>
    </row>
    <row r="42" spans="2:6">
      <c r="B42" s="1">
        <v>35</v>
      </c>
      <c r="C42" s="23">
        <f>IF($C$2&lt;3,JP转盘数据!$P$7,IF($C$2&lt;8,JP转盘数据!$P$12+JP转盘数据!$P$7,JP转盘数据!$P$17+JP转盘数据!$P$12+JP转盘数据!$P$7))</f>
        <v>400</v>
      </c>
      <c r="D42" s="1">
        <f>IF($C$2&lt;3,JP转盘数据!$Q$7,IF($C$2&lt;8,JP转盘数据!$Q$7+JP转盘数据!$Q$12,JP转盘数据!$Q$17+JP转盘数据!$Q$7+JP转盘数据!$Q$12))</f>
        <v>831.235</v>
      </c>
      <c r="E42" s="24">
        <f>D42/VLOOKUP($C$2,vip数据!$B$8:$H$16,7,0)</f>
        <v>793.451590909089</v>
      </c>
      <c r="F42" s="24">
        <f>SUM($E$8:E42)</f>
        <v>27770.8056818181</v>
      </c>
    </row>
    <row r="43" spans="2:6">
      <c r="B43" s="1">
        <v>36</v>
      </c>
      <c r="C43" s="23">
        <f>IF($C$2&lt;3,JP转盘数据!$P$7,IF($C$2&lt;8,JP转盘数据!$P$12+JP转盘数据!$P$7,JP转盘数据!$P$17+JP转盘数据!$P$12+JP转盘数据!$P$7))</f>
        <v>400</v>
      </c>
      <c r="D43" s="1">
        <f>IF($C$2&lt;3,JP转盘数据!$Q$7,IF($C$2&lt;8,JP转盘数据!$Q$7+JP转盘数据!$Q$12,JP转盘数据!$Q$17+JP转盘数据!$Q$7+JP转盘数据!$Q$12))</f>
        <v>831.235</v>
      </c>
      <c r="E43" s="24">
        <f>D43/VLOOKUP($C$2,vip数据!$B$8:$H$16,7,0)</f>
        <v>793.451590909089</v>
      </c>
      <c r="F43" s="24">
        <f>SUM($E$8:E43)</f>
        <v>28564.2572727272</v>
      </c>
    </row>
    <row r="44" spans="2:6">
      <c r="B44" s="1">
        <v>37</v>
      </c>
      <c r="C44" s="23">
        <f>IF($C$2&lt;3,JP转盘数据!$P$7,IF($C$2&lt;8,JP转盘数据!$P$12+JP转盘数据!$P$7,JP转盘数据!$P$17+JP转盘数据!$P$12+JP转盘数据!$P$7))</f>
        <v>400</v>
      </c>
      <c r="D44" s="1">
        <f>IF($C$2&lt;3,JP转盘数据!$Q$7,IF($C$2&lt;8,JP转盘数据!$Q$7+JP转盘数据!$Q$12,JP转盘数据!$Q$17+JP转盘数据!$Q$7+JP转盘数据!$Q$12))</f>
        <v>831.235</v>
      </c>
      <c r="E44" s="24">
        <f>D44/VLOOKUP($C$2,vip数据!$B$8:$H$16,7,0)</f>
        <v>793.451590909089</v>
      </c>
      <c r="F44" s="24">
        <f>SUM($E$8:E44)</f>
        <v>29357.7088636363</v>
      </c>
    </row>
    <row r="45" spans="2:6">
      <c r="B45" s="1">
        <v>38</v>
      </c>
      <c r="C45" s="23">
        <f>IF($C$2&lt;3,JP转盘数据!$P$7,IF($C$2&lt;8,JP转盘数据!$P$12+JP转盘数据!$P$7,JP转盘数据!$P$17+JP转盘数据!$P$12+JP转盘数据!$P$7))</f>
        <v>400</v>
      </c>
      <c r="D45" s="1">
        <f>IF($C$2&lt;3,JP转盘数据!$Q$7,IF($C$2&lt;8,JP转盘数据!$Q$7+JP转盘数据!$Q$12,JP转盘数据!$Q$17+JP转盘数据!$Q$7+JP转盘数据!$Q$12))</f>
        <v>831.235</v>
      </c>
      <c r="E45" s="24">
        <f>D45/VLOOKUP($C$2,vip数据!$B$8:$H$16,7,0)</f>
        <v>793.451590909089</v>
      </c>
      <c r="F45" s="24">
        <f>SUM($E$8:E45)</f>
        <v>30151.1604545454</v>
      </c>
    </row>
    <row r="46" spans="2:6">
      <c r="B46" s="1">
        <v>39</v>
      </c>
      <c r="C46" s="23">
        <f>IF($C$2&lt;3,JP转盘数据!$P$7,IF($C$2&lt;8,JP转盘数据!$P$12+JP转盘数据!$P$7,JP转盘数据!$P$17+JP转盘数据!$P$12+JP转盘数据!$P$7))</f>
        <v>400</v>
      </c>
      <c r="D46" s="1">
        <f>IF($C$2&lt;3,JP转盘数据!$Q$7,IF($C$2&lt;8,JP转盘数据!$Q$7+JP转盘数据!$Q$12,JP转盘数据!$Q$17+JP转盘数据!$Q$7+JP转盘数据!$Q$12))</f>
        <v>831.235</v>
      </c>
      <c r="E46" s="24">
        <f>D46/VLOOKUP($C$2,vip数据!$B$8:$H$16,7,0)</f>
        <v>793.451590909089</v>
      </c>
      <c r="F46" s="24">
        <f>SUM($E$8:E46)</f>
        <v>30944.6120454545</v>
      </c>
    </row>
    <row r="47" spans="2:6">
      <c r="B47" s="1">
        <v>40</v>
      </c>
      <c r="C47" s="23">
        <f>IF($C$2&lt;3,JP转盘数据!$P$7,IF($C$2&lt;8,JP转盘数据!$P$12+JP转盘数据!$P$7,JP转盘数据!$P$17+JP转盘数据!$P$12+JP转盘数据!$P$7))</f>
        <v>400</v>
      </c>
      <c r="D47" s="1">
        <f>IF($C$2&lt;3,JP转盘数据!$Q$7,IF($C$2&lt;8,JP转盘数据!$Q$7+JP转盘数据!$Q$12,JP转盘数据!$Q$17+JP转盘数据!$Q$7+JP转盘数据!$Q$12))</f>
        <v>831.235</v>
      </c>
      <c r="E47" s="24">
        <f>D47/VLOOKUP($C$2,vip数据!$B$8:$H$16,7,0)</f>
        <v>793.451590909089</v>
      </c>
      <c r="F47" s="24">
        <f>SUM($E$8:E47)</f>
        <v>31738.0636363635</v>
      </c>
    </row>
    <row r="48" spans="2:6">
      <c r="B48" s="1">
        <v>41</v>
      </c>
      <c r="C48" s="23">
        <f>IF($C$2&lt;3,JP转盘数据!$P$7,IF($C$2&lt;8,JP转盘数据!$P$12+JP转盘数据!$P$7,JP转盘数据!$P$17+JP转盘数据!$P$12+JP转盘数据!$P$7))</f>
        <v>400</v>
      </c>
      <c r="D48" s="1">
        <f>IF($C$2&lt;3,JP转盘数据!$Q$7,IF($C$2&lt;8,JP转盘数据!$Q$7+JP转盘数据!$Q$12,JP转盘数据!$Q$17+JP转盘数据!$Q$7+JP转盘数据!$Q$12))</f>
        <v>831.235</v>
      </c>
      <c r="E48" s="24">
        <f>D48/VLOOKUP($C$2,vip数据!$B$8:$H$16,7,0)</f>
        <v>793.451590909089</v>
      </c>
      <c r="F48" s="24">
        <f>SUM($E$8:E48)</f>
        <v>32531.5152272726</v>
      </c>
    </row>
    <row r="49" spans="2:6">
      <c r="B49" s="1">
        <v>42</v>
      </c>
      <c r="C49" s="23">
        <f>IF($C$2&lt;3,JP转盘数据!$P$7,IF($C$2&lt;8,JP转盘数据!$P$12+JP转盘数据!$P$7,JP转盘数据!$P$17+JP转盘数据!$P$12+JP转盘数据!$P$7))</f>
        <v>400</v>
      </c>
      <c r="D49" s="1">
        <f>IF($C$2&lt;3,JP转盘数据!$Q$7,IF($C$2&lt;8,JP转盘数据!$Q$7+JP转盘数据!$Q$12,JP转盘数据!$Q$17+JP转盘数据!$Q$7+JP转盘数据!$Q$12))</f>
        <v>831.235</v>
      </c>
      <c r="E49" s="24">
        <f>D49/VLOOKUP($C$2,vip数据!$B$8:$H$16,7,0)</f>
        <v>793.451590909089</v>
      </c>
      <c r="F49" s="24">
        <f>SUM($E$8:E49)</f>
        <v>33324.9668181817</v>
      </c>
    </row>
    <row r="50" spans="2:6">
      <c r="B50" s="1">
        <v>43</v>
      </c>
      <c r="C50" s="23">
        <f>IF($C$2&lt;3,JP转盘数据!$P$7,IF($C$2&lt;8,JP转盘数据!$P$12+JP转盘数据!$P$7,JP转盘数据!$P$17+JP转盘数据!$P$12+JP转盘数据!$P$7))</f>
        <v>400</v>
      </c>
      <c r="D50" s="1">
        <f>IF($C$2&lt;3,JP转盘数据!$Q$7,IF($C$2&lt;8,JP转盘数据!$Q$7+JP转盘数据!$Q$12,JP转盘数据!$Q$17+JP转盘数据!$Q$7+JP转盘数据!$Q$12))</f>
        <v>831.235</v>
      </c>
      <c r="E50" s="24">
        <f>D50/VLOOKUP($C$2,vip数据!$B$8:$H$16,7,0)</f>
        <v>793.451590909089</v>
      </c>
      <c r="F50" s="24">
        <f>SUM($E$8:E50)</f>
        <v>34118.4184090908</v>
      </c>
    </row>
    <row r="51" spans="2:6">
      <c r="B51" s="1">
        <v>44</v>
      </c>
      <c r="C51" s="23">
        <f>IF($C$2&lt;3,JP转盘数据!$P$7,IF($C$2&lt;8,JP转盘数据!$P$12+JP转盘数据!$P$7,JP转盘数据!$P$17+JP转盘数据!$P$12+JP转盘数据!$P$7))</f>
        <v>400</v>
      </c>
      <c r="D51" s="1">
        <f>IF($C$2&lt;3,JP转盘数据!$Q$7,IF($C$2&lt;8,JP转盘数据!$Q$7+JP转盘数据!$Q$12,JP转盘数据!$Q$17+JP转盘数据!$Q$7+JP转盘数据!$Q$12))</f>
        <v>831.235</v>
      </c>
      <c r="E51" s="24">
        <f>D51/VLOOKUP($C$2,vip数据!$B$8:$H$16,7,0)</f>
        <v>793.451590909089</v>
      </c>
      <c r="F51" s="24">
        <f>SUM($E$8:E51)</f>
        <v>34911.8699999999</v>
      </c>
    </row>
    <row r="52" spans="2:6">
      <c r="B52" s="1">
        <v>45</v>
      </c>
      <c r="C52" s="23">
        <f>IF($C$2&lt;3,JP转盘数据!$P$7,IF($C$2&lt;8,JP转盘数据!$P$12+JP转盘数据!$P$7,JP转盘数据!$P$17+JP转盘数据!$P$12+JP转盘数据!$P$7))</f>
        <v>400</v>
      </c>
      <c r="D52" s="1">
        <f>IF($C$2&lt;3,JP转盘数据!$Q$7,IF($C$2&lt;8,JP转盘数据!$Q$7+JP转盘数据!$Q$12,JP转盘数据!$Q$17+JP转盘数据!$Q$7+JP转盘数据!$Q$12))</f>
        <v>831.235</v>
      </c>
      <c r="E52" s="24">
        <f>D52/VLOOKUP($C$2,vip数据!$B$8:$H$16,7,0)</f>
        <v>793.451590909089</v>
      </c>
      <c r="F52" s="24">
        <f>SUM($E$8:E52)</f>
        <v>35705.321590909</v>
      </c>
    </row>
    <row r="53" spans="2:6">
      <c r="B53" s="1">
        <v>46</v>
      </c>
      <c r="C53" s="23">
        <f>IF($C$2&lt;3,JP转盘数据!$P$7,IF($C$2&lt;8,JP转盘数据!$P$12+JP转盘数据!$P$7,JP转盘数据!$P$17+JP转盘数据!$P$12+JP转盘数据!$P$7))</f>
        <v>400</v>
      </c>
      <c r="D53" s="1">
        <f>IF($C$2&lt;3,JP转盘数据!$Q$7,IF($C$2&lt;8,JP转盘数据!$Q$7+JP转盘数据!$Q$12,JP转盘数据!$Q$17+JP转盘数据!$Q$7+JP转盘数据!$Q$12))</f>
        <v>831.235</v>
      </c>
      <c r="E53" s="24">
        <f>D53/VLOOKUP($C$2,vip数据!$B$8:$H$16,7,0)</f>
        <v>793.451590909089</v>
      </c>
      <c r="F53" s="24">
        <f>SUM($E$8:E53)</f>
        <v>36498.7731818181</v>
      </c>
    </row>
    <row r="54" spans="2:6">
      <c r="B54" s="1">
        <v>47</v>
      </c>
      <c r="C54" s="23">
        <f>IF($C$2&lt;3,JP转盘数据!$P$7,IF($C$2&lt;8,JP转盘数据!$P$12+JP转盘数据!$P$7,JP转盘数据!$P$17+JP转盘数据!$P$12+JP转盘数据!$P$7))</f>
        <v>400</v>
      </c>
      <c r="D54" s="1">
        <f>IF($C$2&lt;3,JP转盘数据!$Q$7,IF($C$2&lt;8,JP转盘数据!$Q$7+JP转盘数据!$Q$12,JP转盘数据!$Q$17+JP转盘数据!$Q$7+JP转盘数据!$Q$12))</f>
        <v>831.235</v>
      </c>
      <c r="E54" s="24">
        <f>D54/VLOOKUP($C$2,vip数据!$B$8:$H$16,7,0)</f>
        <v>793.451590909089</v>
      </c>
      <c r="F54" s="24">
        <f>SUM($E$8:E54)</f>
        <v>37292.2247727272</v>
      </c>
    </row>
    <row r="55" spans="2:6">
      <c r="B55" s="1">
        <v>48</v>
      </c>
      <c r="C55" s="23">
        <f>IF($C$2&lt;3,JP转盘数据!$P$7,IF($C$2&lt;8,JP转盘数据!$P$12+JP转盘数据!$P$7,JP转盘数据!$P$17+JP转盘数据!$P$12+JP转盘数据!$P$7))</f>
        <v>400</v>
      </c>
      <c r="D55" s="1">
        <f>IF($C$2&lt;3,JP转盘数据!$Q$7,IF($C$2&lt;8,JP转盘数据!$Q$7+JP转盘数据!$Q$12,JP转盘数据!$Q$17+JP转盘数据!$Q$7+JP转盘数据!$Q$12))</f>
        <v>831.235</v>
      </c>
      <c r="E55" s="24">
        <f>D55/VLOOKUP($C$2,vip数据!$B$8:$H$16,7,0)</f>
        <v>793.451590909089</v>
      </c>
      <c r="F55" s="24">
        <f>SUM($E$8:E55)</f>
        <v>38085.6763636363</v>
      </c>
    </row>
    <row r="56" spans="2:6">
      <c r="B56" s="1">
        <v>49</v>
      </c>
      <c r="C56" s="23">
        <f>IF($C$2&lt;3,JP转盘数据!$P$7,IF($C$2&lt;8,JP转盘数据!$P$12+JP转盘数据!$P$7,JP转盘数据!$P$17+JP转盘数据!$P$12+JP转盘数据!$P$7))</f>
        <v>400</v>
      </c>
      <c r="D56" s="1">
        <f>IF($C$2&lt;3,JP转盘数据!$Q$7,IF($C$2&lt;8,JP转盘数据!$Q$7+JP转盘数据!$Q$12,JP转盘数据!$Q$17+JP转盘数据!$Q$7+JP转盘数据!$Q$12))</f>
        <v>831.235</v>
      </c>
      <c r="E56" s="24">
        <f>D56/VLOOKUP($C$2,vip数据!$B$8:$H$16,7,0)</f>
        <v>793.451590909089</v>
      </c>
      <c r="F56" s="24">
        <f>SUM($E$8:E56)</f>
        <v>38879.1279545454</v>
      </c>
    </row>
    <row r="57" spans="2:6">
      <c r="B57" s="1">
        <v>50</v>
      </c>
      <c r="C57" s="23">
        <f>IF($C$2&lt;3,JP转盘数据!$P$7,IF($C$2&lt;8,JP转盘数据!$P$12+JP转盘数据!$P$7,JP转盘数据!$P$17+JP转盘数据!$P$12+JP转盘数据!$P$7))</f>
        <v>400</v>
      </c>
      <c r="D57" s="1">
        <f>IF($C$2&lt;3,JP转盘数据!$Q$7,IF($C$2&lt;8,JP转盘数据!$Q$7+JP转盘数据!$Q$12,JP转盘数据!$Q$17+JP转盘数据!$Q$7+JP转盘数据!$Q$12))</f>
        <v>831.235</v>
      </c>
      <c r="E57" s="24">
        <f>D57/VLOOKUP($C$2,vip数据!$B$8:$H$16,7,0)</f>
        <v>793.451590909089</v>
      </c>
      <c r="F57" s="24">
        <f>SUM($E$8:E57)</f>
        <v>39672.5795454545</v>
      </c>
    </row>
    <row r="58" spans="2:6">
      <c r="B58" s="1">
        <v>51</v>
      </c>
      <c r="C58" s="23">
        <f>IF($C$2&lt;3,JP转盘数据!$P$7,IF($C$2&lt;8,JP转盘数据!$P$12+JP转盘数据!$P$7,JP转盘数据!$P$17+JP转盘数据!$P$12+JP转盘数据!$P$7))</f>
        <v>400</v>
      </c>
      <c r="D58" s="1">
        <f>IF($C$2&lt;3,JP转盘数据!$Q$7,IF($C$2&lt;8,JP转盘数据!$Q$7+JP转盘数据!$Q$12,JP转盘数据!$Q$17+JP转盘数据!$Q$7+JP转盘数据!$Q$12))</f>
        <v>831.235</v>
      </c>
      <c r="E58" s="24">
        <f>D58/VLOOKUP($C$2,vip数据!$B$8:$H$16,7,0)</f>
        <v>793.451590909089</v>
      </c>
      <c r="F58" s="24">
        <f>SUM($E$8:E58)</f>
        <v>40466.0311363635</v>
      </c>
    </row>
    <row r="59" spans="2:6">
      <c r="B59" s="1">
        <v>52</v>
      </c>
      <c r="C59" s="23">
        <f>IF($C$2&lt;3,JP转盘数据!$P$7,IF($C$2&lt;8,JP转盘数据!$P$12+JP转盘数据!$P$7,JP转盘数据!$P$17+JP转盘数据!$P$12+JP转盘数据!$P$7))</f>
        <v>400</v>
      </c>
      <c r="D59" s="1">
        <f>IF($C$2&lt;3,JP转盘数据!$Q$7,IF($C$2&lt;8,JP转盘数据!$Q$7+JP转盘数据!$Q$12,JP转盘数据!$Q$17+JP转盘数据!$Q$7+JP转盘数据!$Q$12))</f>
        <v>831.235</v>
      </c>
      <c r="E59" s="24">
        <f>D59/VLOOKUP($C$2,vip数据!$B$8:$H$16,7,0)</f>
        <v>793.451590909089</v>
      </c>
      <c r="F59" s="24">
        <f>SUM($E$8:E59)</f>
        <v>41259.4827272726</v>
      </c>
    </row>
    <row r="60" spans="2:6">
      <c r="B60" s="1">
        <v>53</v>
      </c>
      <c r="C60" s="23">
        <f>IF($C$2&lt;3,JP转盘数据!$P$7,IF($C$2&lt;8,JP转盘数据!$P$12+JP转盘数据!$P$7,JP转盘数据!$P$17+JP转盘数据!$P$12+JP转盘数据!$P$7))</f>
        <v>400</v>
      </c>
      <c r="D60" s="1">
        <f>IF($C$2&lt;3,JP转盘数据!$Q$7,IF($C$2&lt;8,JP转盘数据!$Q$7+JP转盘数据!$Q$12,JP转盘数据!$Q$17+JP转盘数据!$Q$7+JP转盘数据!$Q$12))</f>
        <v>831.235</v>
      </c>
      <c r="E60" s="24">
        <f>D60/VLOOKUP($C$2,vip数据!$B$8:$H$16,7,0)</f>
        <v>793.451590909089</v>
      </c>
      <c r="F60" s="24">
        <f>SUM($E$8:E60)</f>
        <v>42052.9343181817</v>
      </c>
    </row>
    <row r="61" spans="2:6">
      <c r="B61" s="1">
        <v>54</v>
      </c>
      <c r="C61" s="23">
        <f>IF($C$2&lt;3,JP转盘数据!$P$7,IF($C$2&lt;8,JP转盘数据!$P$12+JP转盘数据!$P$7,JP转盘数据!$P$17+JP转盘数据!$P$12+JP转盘数据!$P$7))</f>
        <v>400</v>
      </c>
      <c r="D61" s="1">
        <f>IF($C$2&lt;3,JP转盘数据!$Q$7,IF($C$2&lt;8,JP转盘数据!$Q$7+JP转盘数据!$Q$12,JP转盘数据!$Q$17+JP转盘数据!$Q$7+JP转盘数据!$Q$12))</f>
        <v>831.235</v>
      </c>
      <c r="E61" s="24">
        <f>D61/VLOOKUP($C$2,vip数据!$B$8:$H$16,7,0)</f>
        <v>793.451590909089</v>
      </c>
      <c r="F61" s="24">
        <f>SUM($E$8:E61)</f>
        <v>42846.3859090908</v>
      </c>
    </row>
    <row r="62" spans="2:6">
      <c r="B62" s="1">
        <v>55</v>
      </c>
      <c r="C62" s="23">
        <f>IF($C$2&lt;3,JP转盘数据!$P$7,IF($C$2&lt;8,JP转盘数据!$P$12+JP转盘数据!$P$7,JP转盘数据!$P$17+JP转盘数据!$P$12+JP转盘数据!$P$7))</f>
        <v>400</v>
      </c>
      <c r="D62" s="1">
        <f>IF($C$2&lt;3,JP转盘数据!$Q$7,IF($C$2&lt;8,JP转盘数据!$Q$7+JP转盘数据!$Q$12,JP转盘数据!$Q$17+JP转盘数据!$Q$7+JP转盘数据!$Q$12))</f>
        <v>831.235</v>
      </c>
      <c r="E62" s="24">
        <f>D62/VLOOKUP($C$2,vip数据!$B$8:$H$16,7,0)</f>
        <v>793.451590909089</v>
      </c>
      <c r="F62" s="24">
        <f>SUM($E$8:E62)</f>
        <v>43639.8374999999</v>
      </c>
    </row>
    <row r="63" spans="2:6">
      <c r="B63" s="1">
        <v>56</v>
      </c>
      <c r="C63" s="23">
        <f>IF($C$2&lt;3,JP转盘数据!$P$7,IF($C$2&lt;8,JP转盘数据!$P$12+JP转盘数据!$P$7,JP转盘数据!$P$17+JP转盘数据!$P$12+JP转盘数据!$P$7))</f>
        <v>400</v>
      </c>
      <c r="D63" s="1">
        <f>IF($C$2&lt;3,JP转盘数据!$Q$7,IF($C$2&lt;8,JP转盘数据!$Q$7+JP转盘数据!$Q$12,JP转盘数据!$Q$17+JP转盘数据!$Q$7+JP转盘数据!$Q$12))</f>
        <v>831.235</v>
      </c>
      <c r="E63" s="24">
        <f>D63/VLOOKUP($C$2,vip数据!$B$8:$H$16,7,0)</f>
        <v>793.451590909089</v>
      </c>
      <c r="F63" s="24">
        <f>SUM($E$8:E63)</f>
        <v>44433.289090909</v>
      </c>
    </row>
    <row r="64" spans="2:6">
      <c r="B64" s="1">
        <v>57</v>
      </c>
      <c r="C64" s="23">
        <f>IF($C$2&lt;3,JP转盘数据!$P$7,IF($C$2&lt;8,JP转盘数据!$P$12+JP转盘数据!$P$7,JP转盘数据!$P$17+JP转盘数据!$P$12+JP转盘数据!$P$7))</f>
        <v>400</v>
      </c>
      <c r="D64" s="1">
        <f>IF($C$2&lt;3,JP转盘数据!$Q$7,IF($C$2&lt;8,JP转盘数据!$Q$7+JP转盘数据!$Q$12,JP转盘数据!$Q$17+JP转盘数据!$Q$7+JP转盘数据!$Q$12))</f>
        <v>831.235</v>
      </c>
      <c r="E64" s="24">
        <f>D64/VLOOKUP($C$2,vip数据!$B$8:$H$16,7,0)</f>
        <v>793.451590909089</v>
      </c>
      <c r="F64" s="24">
        <f>SUM($E$8:E64)</f>
        <v>45226.7406818181</v>
      </c>
    </row>
    <row r="65" spans="2:6">
      <c r="B65" s="1">
        <v>58</v>
      </c>
      <c r="C65" s="23">
        <f>IF($C$2&lt;3,JP转盘数据!$P$7,IF($C$2&lt;8,JP转盘数据!$P$12+JP转盘数据!$P$7,JP转盘数据!$P$17+JP转盘数据!$P$12+JP转盘数据!$P$7))</f>
        <v>400</v>
      </c>
      <c r="D65" s="1">
        <f>IF($C$2&lt;3,JP转盘数据!$Q$7,IF($C$2&lt;8,JP转盘数据!$Q$7+JP转盘数据!$Q$12,JP转盘数据!$Q$17+JP转盘数据!$Q$7+JP转盘数据!$Q$12))</f>
        <v>831.235</v>
      </c>
      <c r="E65" s="24">
        <f>D65/VLOOKUP($C$2,vip数据!$B$8:$H$16,7,0)</f>
        <v>793.451590909089</v>
      </c>
      <c r="F65" s="24">
        <f>SUM($E$8:E65)</f>
        <v>46020.1922727272</v>
      </c>
    </row>
    <row r="66" spans="2:6">
      <c r="B66" s="1">
        <v>59</v>
      </c>
      <c r="C66" s="23">
        <f>IF($C$2&lt;3,JP转盘数据!$P$7,IF($C$2&lt;8,JP转盘数据!$P$12+JP转盘数据!$P$7,JP转盘数据!$P$17+JP转盘数据!$P$12+JP转盘数据!$P$7))</f>
        <v>400</v>
      </c>
      <c r="D66" s="1">
        <f>IF($C$2&lt;3,JP转盘数据!$Q$7,IF($C$2&lt;8,JP转盘数据!$Q$7+JP转盘数据!$Q$12,JP转盘数据!$Q$17+JP转盘数据!$Q$7+JP转盘数据!$Q$12))</f>
        <v>831.235</v>
      </c>
      <c r="E66" s="24">
        <f>D66/VLOOKUP($C$2,vip数据!$B$8:$H$16,7,0)</f>
        <v>793.451590909089</v>
      </c>
      <c r="F66" s="24">
        <f>SUM($E$8:E66)</f>
        <v>46813.6438636363</v>
      </c>
    </row>
    <row r="67" spans="2:6">
      <c r="B67" s="1">
        <v>60</v>
      </c>
      <c r="C67" s="23">
        <f>IF($C$2&lt;3,JP转盘数据!$P$7,IF($C$2&lt;8,JP转盘数据!$P$12+JP转盘数据!$P$7,JP转盘数据!$P$17+JP转盘数据!$P$12+JP转盘数据!$P$7))</f>
        <v>400</v>
      </c>
      <c r="D67" s="1">
        <f>IF($C$2&lt;3,JP转盘数据!$Q$7,IF($C$2&lt;8,JP转盘数据!$Q$7+JP转盘数据!$Q$12,JP转盘数据!$Q$17+JP转盘数据!$Q$7+JP转盘数据!$Q$12))</f>
        <v>831.235</v>
      </c>
      <c r="E67" s="24">
        <f>D67/VLOOKUP($C$2,vip数据!$B$8:$H$16,7,0)</f>
        <v>793.451590909089</v>
      </c>
      <c r="F67" s="24">
        <f>SUM($E$8:E67)</f>
        <v>47607.0954545454</v>
      </c>
    </row>
    <row r="68" spans="2:6">
      <c r="B68" s="1">
        <v>61</v>
      </c>
      <c r="C68" s="23">
        <f>IF($C$2&lt;3,JP转盘数据!$P$7,IF($C$2&lt;8,JP转盘数据!$P$12+JP转盘数据!$P$7,JP转盘数据!$P$17+JP转盘数据!$P$12+JP转盘数据!$P$7))</f>
        <v>400</v>
      </c>
      <c r="D68" s="1">
        <f>IF($C$2&lt;3,JP转盘数据!$Q$7,IF($C$2&lt;8,JP转盘数据!$Q$7+JP转盘数据!$Q$12,JP转盘数据!$Q$17+JP转盘数据!$Q$7+JP转盘数据!$Q$12))</f>
        <v>831.235</v>
      </c>
      <c r="E68" s="24">
        <f>D68/VLOOKUP($C$2,vip数据!$B$8:$H$16,7,0)</f>
        <v>793.451590909089</v>
      </c>
      <c r="F68" s="24">
        <f>SUM($E$8:E68)</f>
        <v>48400.5470454545</v>
      </c>
    </row>
    <row r="69" spans="2:6">
      <c r="B69" s="1">
        <v>62</v>
      </c>
      <c r="C69" s="23">
        <f>IF($C$2&lt;3,JP转盘数据!$P$7,IF($C$2&lt;8,JP转盘数据!$P$12+JP转盘数据!$P$7,JP转盘数据!$P$17+JP转盘数据!$P$12+JP转盘数据!$P$7))</f>
        <v>400</v>
      </c>
      <c r="D69" s="1">
        <f>IF($C$2&lt;3,JP转盘数据!$Q$7,IF($C$2&lt;8,JP转盘数据!$Q$7+JP转盘数据!$Q$12,JP转盘数据!$Q$17+JP转盘数据!$Q$7+JP转盘数据!$Q$12))</f>
        <v>831.235</v>
      </c>
      <c r="E69" s="24">
        <f>D69/VLOOKUP($C$2,vip数据!$B$8:$H$16,7,0)</f>
        <v>793.451590909089</v>
      </c>
      <c r="F69" s="24">
        <f>SUM($E$8:E69)</f>
        <v>49193.9986363636</v>
      </c>
    </row>
    <row r="70" spans="2:6">
      <c r="B70" s="1">
        <v>63</v>
      </c>
      <c r="C70" s="23">
        <f>IF($C$2&lt;3,JP转盘数据!$P$7,IF($C$2&lt;8,JP转盘数据!$P$12+JP转盘数据!$P$7,JP转盘数据!$P$17+JP转盘数据!$P$12+JP转盘数据!$P$7))</f>
        <v>400</v>
      </c>
      <c r="D70" s="1">
        <f>IF($C$2&lt;3,JP转盘数据!$Q$7,IF($C$2&lt;8,JP转盘数据!$Q$7+JP转盘数据!$Q$12,JP转盘数据!$Q$17+JP转盘数据!$Q$7+JP转盘数据!$Q$12))</f>
        <v>831.235</v>
      </c>
      <c r="E70" s="24">
        <f>D70/VLOOKUP($C$2,vip数据!$B$8:$H$16,7,0)</f>
        <v>793.451590909089</v>
      </c>
      <c r="F70" s="24">
        <f>SUM($E$8:E70)</f>
        <v>49987.4502272726</v>
      </c>
    </row>
    <row r="71" spans="2:6">
      <c r="B71" s="1">
        <v>64</v>
      </c>
      <c r="C71" s="23">
        <f>IF($C$2&lt;3,JP转盘数据!$P$7,IF($C$2&lt;8,JP转盘数据!$P$12+JP转盘数据!$P$7,JP转盘数据!$P$17+JP转盘数据!$P$12+JP转盘数据!$P$7))</f>
        <v>400</v>
      </c>
      <c r="D71" s="1">
        <f>IF($C$2&lt;3,JP转盘数据!$Q$7,IF($C$2&lt;8,JP转盘数据!$Q$7+JP转盘数据!$Q$12,JP转盘数据!$Q$17+JP转盘数据!$Q$7+JP转盘数据!$Q$12))</f>
        <v>831.235</v>
      </c>
      <c r="E71" s="24">
        <f>D71/VLOOKUP($C$2,vip数据!$B$8:$H$16,7,0)</f>
        <v>793.451590909089</v>
      </c>
      <c r="F71" s="24">
        <f>SUM($E$8:E71)</f>
        <v>50780.9018181817</v>
      </c>
    </row>
    <row r="72" spans="2:6">
      <c r="B72" s="1">
        <v>65</v>
      </c>
      <c r="C72" s="23">
        <f>IF($C$2&lt;3,JP转盘数据!$P$7,IF($C$2&lt;8,JP转盘数据!$P$12+JP转盘数据!$P$7,JP转盘数据!$P$17+JP转盘数据!$P$12+JP转盘数据!$P$7))</f>
        <v>400</v>
      </c>
      <c r="D72" s="1">
        <f>IF($C$2&lt;3,JP转盘数据!$Q$7,IF($C$2&lt;8,JP转盘数据!$Q$7+JP转盘数据!$Q$12,JP转盘数据!$Q$17+JP转盘数据!$Q$7+JP转盘数据!$Q$12))</f>
        <v>831.235</v>
      </c>
      <c r="E72" s="24">
        <f>D72/VLOOKUP($C$2,vip数据!$B$8:$H$16,7,0)</f>
        <v>793.451590909089</v>
      </c>
      <c r="F72" s="24">
        <f>SUM($E$8:E72)</f>
        <v>51574.3534090908</v>
      </c>
    </row>
    <row r="73" spans="2:6">
      <c r="B73" s="1">
        <v>66</v>
      </c>
      <c r="C73" s="23">
        <f>IF($C$2&lt;3,JP转盘数据!$P$7,IF($C$2&lt;8,JP转盘数据!$P$12+JP转盘数据!$P$7,JP转盘数据!$P$17+JP转盘数据!$P$12+JP转盘数据!$P$7))</f>
        <v>400</v>
      </c>
      <c r="D73" s="1">
        <f>IF($C$2&lt;3,JP转盘数据!$Q$7,IF($C$2&lt;8,JP转盘数据!$Q$7+JP转盘数据!$Q$12,JP转盘数据!$Q$17+JP转盘数据!$Q$7+JP转盘数据!$Q$12))</f>
        <v>831.235</v>
      </c>
      <c r="E73" s="24">
        <f>D73/VLOOKUP($C$2,vip数据!$B$8:$H$16,7,0)</f>
        <v>793.451590909089</v>
      </c>
      <c r="F73" s="24">
        <f>SUM($E$8:E73)</f>
        <v>52367.8049999999</v>
      </c>
    </row>
    <row r="74" spans="2:6">
      <c r="B74" s="1">
        <v>67</v>
      </c>
      <c r="C74" s="23">
        <f>IF($C$2&lt;3,JP转盘数据!$P$7,IF($C$2&lt;8,JP转盘数据!$P$12+JP转盘数据!$P$7,JP转盘数据!$P$17+JP转盘数据!$P$12+JP转盘数据!$P$7))</f>
        <v>400</v>
      </c>
      <c r="D74" s="1">
        <f>IF($C$2&lt;3,JP转盘数据!$Q$7,IF($C$2&lt;8,JP转盘数据!$Q$7+JP转盘数据!$Q$12,JP转盘数据!$Q$17+JP转盘数据!$Q$7+JP转盘数据!$Q$12))</f>
        <v>831.235</v>
      </c>
      <c r="E74" s="24">
        <f>D74/VLOOKUP($C$2,vip数据!$B$8:$H$16,7,0)</f>
        <v>793.451590909089</v>
      </c>
      <c r="F74" s="24">
        <f>SUM($E$8:E74)</f>
        <v>53161.256590909</v>
      </c>
    </row>
    <row r="75" spans="2:6">
      <c r="B75" s="1">
        <v>68</v>
      </c>
      <c r="C75" s="23">
        <f>IF($C$2&lt;3,JP转盘数据!$P$7,IF($C$2&lt;8,JP转盘数据!$P$12+JP转盘数据!$P$7,JP转盘数据!$P$17+JP转盘数据!$P$12+JP转盘数据!$P$7))</f>
        <v>400</v>
      </c>
      <c r="D75" s="1">
        <f>IF($C$2&lt;3,JP转盘数据!$Q$7,IF($C$2&lt;8,JP转盘数据!$Q$7+JP转盘数据!$Q$12,JP转盘数据!$Q$17+JP转盘数据!$Q$7+JP转盘数据!$Q$12))</f>
        <v>831.235</v>
      </c>
      <c r="E75" s="24">
        <f>D75/VLOOKUP($C$2,vip数据!$B$8:$H$16,7,0)</f>
        <v>793.451590909089</v>
      </c>
      <c r="F75" s="24">
        <f>SUM($E$8:E75)</f>
        <v>53954.7081818181</v>
      </c>
    </row>
    <row r="76" spans="2:6">
      <c r="B76" s="1">
        <v>69</v>
      </c>
      <c r="C76" s="23">
        <f>IF($C$2&lt;3,JP转盘数据!$P$7,IF($C$2&lt;8,JP转盘数据!$P$12+JP转盘数据!$P$7,JP转盘数据!$P$17+JP转盘数据!$P$12+JP转盘数据!$P$7))</f>
        <v>400</v>
      </c>
      <c r="D76" s="1">
        <f>IF($C$2&lt;3,JP转盘数据!$Q$7,IF($C$2&lt;8,JP转盘数据!$Q$7+JP转盘数据!$Q$12,JP转盘数据!$Q$17+JP转盘数据!$Q$7+JP转盘数据!$Q$12))</f>
        <v>831.235</v>
      </c>
      <c r="E76" s="24">
        <f>D76/VLOOKUP($C$2,vip数据!$B$8:$H$16,7,0)</f>
        <v>793.451590909089</v>
      </c>
      <c r="F76" s="24">
        <f>SUM($E$8:E76)</f>
        <v>54748.1597727272</v>
      </c>
    </row>
    <row r="77" spans="2:6">
      <c r="B77" s="1">
        <v>70</v>
      </c>
      <c r="C77" s="23">
        <f>IF($C$2&lt;3,JP转盘数据!$P$7,IF($C$2&lt;8,JP转盘数据!$P$12+JP转盘数据!$P$7,JP转盘数据!$P$17+JP转盘数据!$P$12+JP转盘数据!$P$7))</f>
        <v>400</v>
      </c>
      <c r="D77" s="1">
        <f>IF($C$2&lt;3,JP转盘数据!$Q$7,IF($C$2&lt;8,JP转盘数据!$Q$7+JP转盘数据!$Q$12,JP转盘数据!$Q$17+JP转盘数据!$Q$7+JP转盘数据!$Q$12))</f>
        <v>831.235</v>
      </c>
      <c r="E77" s="24">
        <f>D77/VLOOKUP($C$2,vip数据!$B$8:$H$16,7,0)</f>
        <v>793.451590909089</v>
      </c>
      <c r="F77" s="24">
        <f>SUM($E$8:E77)</f>
        <v>55541.6113636363</v>
      </c>
    </row>
    <row r="78" spans="2:6">
      <c r="B78" s="1">
        <v>71</v>
      </c>
      <c r="C78" s="23">
        <f>IF($C$2&lt;3,JP转盘数据!$P$7,IF($C$2&lt;8,JP转盘数据!$P$12+JP转盘数据!$P$7,JP转盘数据!$P$17+JP转盘数据!$P$12+JP转盘数据!$P$7))</f>
        <v>400</v>
      </c>
      <c r="D78" s="1">
        <f>IF($C$2&lt;3,JP转盘数据!$Q$7,IF($C$2&lt;8,JP转盘数据!$Q$7+JP转盘数据!$Q$12,JP转盘数据!$Q$17+JP转盘数据!$Q$7+JP转盘数据!$Q$12))</f>
        <v>831.235</v>
      </c>
      <c r="E78" s="24">
        <f>D78/VLOOKUP($C$2,vip数据!$B$8:$H$16,7,0)</f>
        <v>793.451590909089</v>
      </c>
      <c r="F78" s="24">
        <f>SUM($E$8:E78)</f>
        <v>56335.0629545454</v>
      </c>
    </row>
    <row r="79" spans="2:6">
      <c r="B79" s="1">
        <v>72</v>
      </c>
      <c r="C79" s="23">
        <f>IF($C$2&lt;3,JP转盘数据!$P$7,IF($C$2&lt;8,JP转盘数据!$P$12+JP转盘数据!$P$7,JP转盘数据!$P$17+JP转盘数据!$P$12+JP转盘数据!$P$7))</f>
        <v>400</v>
      </c>
      <c r="D79" s="1">
        <f>IF($C$2&lt;3,JP转盘数据!$Q$7,IF($C$2&lt;8,JP转盘数据!$Q$7+JP转盘数据!$Q$12,JP转盘数据!$Q$17+JP转盘数据!$Q$7+JP转盘数据!$Q$12))</f>
        <v>831.235</v>
      </c>
      <c r="E79" s="24">
        <f>D79/VLOOKUP($C$2,vip数据!$B$8:$H$16,7,0)</f>
        <v>793.451590909089</v>
      </c>
      <c r="F79" s="24">
        <f>SUM($E$8:E79)</f>
        <v>57128.5145454545</v>
      </c>
    </row>
    <row r="80" spans="2:6">
      <c r="B80" s="1">
        <v>73</v>
      </c>
      <c r="C80" s="23">
        <f>IF($C$2&lt;3,JP转盘数据!$P$7,IF($C$2&lt;8,JP转盘数据!$P$12+JP转盘数据!$P$7,JP转盘数据!$P$17+JP转盘数据!$P$12+JP转盘数据!$P$7))</f>
        <v>400</v>
      </c>
      <c r="D80" s="1">
        <f>IF($C$2&lt;3,JP转盘数据!$Q$7,IF($C$2&lt;8,JP转盘数据!$Q$7+JP转盘数据!$Q$12,JP转盘数据!$Q$17+JP转盘数据!$Q$7+JP转盘数据!$Q$12))</f>
        <v>831.235</v>
      </c>
      <c r="E80" s="24">
        <f>D80/VLOOKUP($C$2,vip数据!$B$8:$H$16,7,0)</f>
        <v>793.451590909089</v>
      </c>
      <c r="F80" s="24">
        <f>SUM($E$8:E80)</f>
        <v>57921.9661363636</v>
      </c>
    </row>
    <row r="81" spans="2:6">
      <c r="B81" s="1">
        <v>74</v>
      </c>
      <c r="C81" s="23">
        <f>IF($C$2&lt;3,JP转盘数据!$P$7,IF($C$2&lt;8,JP转盘数据!$P$12+JP转盘数据!$P$7,JP转盘数据!$P$17+JP转盘数据!$P$12+JP转盘数据!$P$7))</f>
        <v>400</v>
      </c>
      <c r="D81" s="1">
        <f>IF($C$2&lt;3,JP转盘数据!$Q$7,IF($C$2&lt;8,JP转盘数据!$Q$7+JP转盘数据!$Q$12,JP转盘数据!$Q$17+JP转盘数据!$Q$7+JP转盘数据!$Q$12))</f>
        <v>831.235</v>
      </c>
      <c r="E81" s="24">
        <f>D81/VLOOKUP($C$2,vip数据!$B$8:$H$16,7,0)</f>
        <v>793.451590909089</v>
      </c>
      <c r="F81" s="24">
        <f>SUM($E$8:E81)</f>
        <v>58715.4177272727</v>
      </c>
    </row>
    <row r="82" spans="2:6">
      <c r="B82" s="1">
        <v>75</v>
      </c>
      <c r="C82" s="23">
        <f>IF($C$2&lt;3,JP转盘数据!$P$7,IF($C$2&lt;8,JP转盘数据!$P$12+JP转盘数据!$P$7,JP转盘数据!$P$17+JP转盘数据!$P$12+JP转盘数据!$P$7))</f>
        <v>400</v>
      </c>
      <c r="D82" s="1">
        <f>IF($C$2&lt;3,JP转盘数据!$Q$7,IF($C$2&lt;8,JP转盘数据!$Q$7+JP转盘数据!$Q$12,JP转盘数据!$Q$17+JP转盘数据!$Q$7+JP转盘数据!$Q$12))</f>
        <v>831.235</v>
      </c>
      <c r="E82" s="24">
        <f>D82/VLOOKUP($C$2,vip数据!$B$8:$H$16,7,0)</f>
        <v>793.451590909089</v>
      </c>
      <c r="F82" s="24">
        <f>SUM($E$8:E82)</f>
        <v>59508.8693181817</v>
      </c>
    </row>
    <row r="83" spans="2:6">
      <c r="B83" s="1">
        <v>76</v>
      </c>
      <c r="C83" s="23">
        <f>IF($C$2&lt;3,JP转盘数据!$P$7,IF($C$2&lt;8,JP转盘数据!$P$12+JP转盘数据!$P$7,JP转盘数据!$P$17+JP转盘数据!$P$12+JP转盘数据!$P$7))</f>
        <v>400</v>
      </c>
      <c r="D83" s="1">
        <f>IF($C$2&lt;3,JP转盘数据!$Q$7,IF($C$2&lt;8,JP转盘数据!$Q$7+JP转盘数据!$Q$12,JP转盘数据!$Q$17+JP转盘数据!$Q$7+JP转盘数据!$Q$12))</f>
        <v>831.235</v>
      </c>
      <c r="E83" s="24">
        <f>D83/VLOOKUP($C$2,vip数据!$B$8:$H$16,7,0)</f>
        <v>793.451590909089</v>
      </c>
      <c r="F83" s="24">
        <f>SUM($E$8:E83)</f>
        <v>60302.3209090908</v>
      </c>
    </row>
    <row r="84" spans="2:6">
      <c r="B84" s="1">
        <v>77</v>
      </c>
      <c r="C84" s="23">
        <f>IF($C$2&lt;3,JP转盘数据!$P$7,IF($C$2&lt;8,JP转盘数据!$P$12+JP转盘数据!$P$7,JP转盘数据!$P$17+JP转盘数据!$P$12+JP转盘数据!$P$7))</f>
        <v>400</v>
      </c>
      <c r="D84" s="1">
        <f>IF($C$2&lt;3,JP转盘数据!$Q$7,IF($C$2&lt;8,JP转盘数据!$Q$7+JP转盘数据!$Q$12,JP转盘数据!$Q$17+JP转盘数据!$Q$7+JP转盘数据!$Q$12))</f>
        <v>831.235</v>
      </c>
      <c r="E84" s="24">
        <f>D84/VLOOKUP($C$2,vip数据!$B$8:$H$16,7,0)</f>
        <v>793.451590909089</v>
      </c>
      <c r="F84" s="24">
        <f>SUM($E$8:E84)</f>
        <v>61095.7724999999</v>
      </c>
    </row>
    <row r="85" spans="2:6">
      <c r="B85" s="1">
        <v>78</v>
      </c>
      <c r="C85" s="23">
        <f>IF($C$2&lt;3,JP转盘数据!$P$7,IF($C$2&lt;8,JP转盘数据!$P$12+JP转盘数据!$P$7,JP转盘数据!$P$17+JP转盘数据!$P$12+JP转盘数据!$P$7))</f>
        <v>400</v>
      </c>
      <c r="D85" s="1">
        <f>IF($C$2&lt;3,JP转盘数据!$Q$7,IF($C$2&lt;8,JP转盘数据!$Q$7+JP转盘数据!$Q$12,JP转盘数据!$Q$17+JP转盘数据!$Q$7+JP转盘数据!$Q$12))</f>
        <v>831.235</v>
      </c>
      <c r="E85" s="24">
        <f>D85/VLOOKUP($C$2,vip数据!$B$8:$H$16,7,0)</f>
        <v>793.451590909089</v>
      </c>
      <c r="F85" s="24">
        <f>SUM($E$8:E85)</f>
        <v>61889.224090909</v>
      </c>
    </row>
    <row r="86" spans="2:6">
      <c r="B86" s="1">
        <v>79</v>
      </c>
      <c r="C86" s="23">
        <f>IF($C$2&lt;3,JP转盘数据!$P$7,IF($C$2&lt;8,JP转盘数据!$P$12+JP转盘数据!$P$7,JP转盘数据!$P$17+JP转盘数据!$P$12+JP转盘数据!$P$7))</f>
        <v>400</v>
      </c>
      <c r="D86" s="1">
        <f>IF($C$2&lt;3,JP转盘数据!$Q$7,IF($C$2&lt;8,JP转盘数据!$Q$7+JP转盘数据!$Q$12,JP转盘数据!$Q$17+JP转盘数据!$Q$7+JP转盘数据!$Q$12))</f>
        <v>831.235</v>
      </c>
      <c r="E86" s="24">
        <f>D86/VLOOKUP($C$2,vip数据!$B$8:$H$16,7,0)</f>
        <v>793.451590909089</v>
      </c>
      <c r="F86" s="24">
        <f>SUM($E$8:E86)</f>
        <v>62682.6756818181</v>
      </c>
    </row>
    <row r="87" spans="2:6">
      <c r="B87" s="1">
        <v>80</v>
      </c>
      <c r="C87" s="23">
        <f>IF($C$2&lt;3,JP转盘数据!$P$7,IF($C$2&lt;8,JP转盘数据!$P$12+JP转盘数据!$P$7,JP转盘数据!$P$17+JP转盘数据!$P$12+JP转盘数据!$P$7))</f>
        <v>400</v>
      </c>
      <c r="D87" s="1">
        <f>IF($C$2&lt;3,JP转盘数据!$Q$7,IF($C$2&lt;8,JP转盘数据!$Q$7+JP转盘数据!$Q$12,JP转盘数据!$Q$17+JP转盘数据!$Q$7+JP转盘数据!$Q$12))</f>
        <v>831.235</v>
      </c>
      <c r="E87" s="24">
        <f>D87/VLOOKUP($C$2,vip数据!$B$8:$H$16,7,0)</f>
        <v>793.451590909089</v>
      </c>
      <c r="F87" s="24">
        <f>SUM($E$8:E87)</f>
        <v>63476.1272727272</v>
      </c>
    </row>
    <row r="88" spans="2:6">
      <c r="B88" s="1">
        <v>81</v>
      </c>
      <c r="C88" s="23">
        <f>IF($C$2&lt;3,JP转盘数据!$P$7,IF($C$2&lt;8,JP转盘数据!$P$12+JP转盘数据!$P$7,JP转盘数据!$P$17+JP转盘数据!$P$12+JP转盘数据!$P$7))</f>
        <v>400</v>
      </c>
      <c r="D88" s="1">
        <f>IF($C$2&lt;3,JP转盘数据!$Q$7,IF($C$2&lt;8,JP转盘数据!$Q$7+JP转盘数据!$Q$12,JP转盘数据!$Q$17+JP转盘数据!$Q$7+JP转盘数据!$Q$12))</f>
        <v>831.235</v>
      </c>
      <c r="E88" s="24">
        <f>D88/VLOOKUP($C$2,vip数据!$B$8:$H$16,7,0)</f>
        <v>793.451590909089</v>
      </c>
      <c r="F88" s="24">
        <f>SUM($E$8:E88)</f>
        <v>64269.5788636363</v>
      </c>
    </row>
    <row r="89" spans="2:6">
      <c r="B89" s="1">
        <v>82</v>
      </c>
      <c r="C89" s="23">
        <f>IF($C$2&lt;3,JP转盘数据!$P$7,IF($C$2&lt;8,JP转盘数据!$P$12+JP转盘数据!$P$7,JP转盘数据!$P$17+JP转盘数据!$P$12+JP转盘数据!$P$7))</f>
        <v>400</v>
      </c>
      <c r="D89" s="1">
        <f>IF($C$2&lt;3,JP转盘数据!$Q$7,IF($C$2&lt;8,JP转盘数据!$Q$7+JP转盘数据!$Q$12,JP转盘数据!$Q$17+JP转盘数据!$Q$7+JP转盘数据!$Q$12))</f>
        <v>831.235</v>
      </c>
      <c r="E89" s="24">
        <f>D89/VLOOKUP($C$2,vip数据!$B$8:$H$16,7,0)</f>
        <v>793.451590909089</v>
      </c>
      <c r="F89" s="24">
        <f>SUM($E$8:E89)</f>
        <v>65063.0304545454</v>
      </c>
    </row>
    <row r="90" spans="2:6">
      <c r="B90" s="1">
        <v>83</v>
      </c>
      <c r="C90" s="23">
        <f>IF($C$2&lt;3,JP转盘数据!$P$7,IF($C$2&lt;8,JP转盘数据!$P$12+JP转盘数据!$P$7,JP转盘数据!$P$17+JP转盘数据!$P$12+JP转盘数据!$P$7))</f>
        <v>400</v>
      </c>
      <c r="D90" s="1">
        <f>IF($C$2&lt;3,JP转盘数据!$Q$7,IF($C$2&lt;8,JP转盘数据!$Q$7+JP转盘数据!$Q$12,JP转盘数据!$Q$17+JP转盘数据!$Q$7+JP转盘数据!$Q$12))</f>
        <v>831.235</v>
      </c>
      <c r="E90" s="24">
        <f>D90/VLOOKUP($C$2,vip数据!$B$8:$H$16,7,0)</f>
        <v>793.451590909089</v>
      </c>
      <c r="F90" s="24">
        <f>SUM($E$8:E90)</f>
        <v>65856.4820454545</v>
      </c>
    </row>
    <row r="91" spans="2:6">
      <c r="B91" s="1">
        <v>84</v>
      </c>
      <c r="C91" s="23">
        <f>IF($C$2&lt;3,JP转盘数据!$P$7,IF($C$2&lt;8,JP转盘数据!$P$12+JP转盘数据!$P$7,JP转盘数据!$P$17+JP转盘数据!$P$12+JP转盘数据!$P$7))</f>
        <v>400</v>
      </c>
      <c r="D91" s="1">
        <f>IF($C$2&lt;3,JP转盘数据!$Q$7,IF($C$2&lt;8,JP转盘数据!$Q$7+JP转盘数据!$Q$12,JP转盘数据!$Q$17+JP转盘数据!$Q$7+JP转盘数据!$Q$12))</f>
        <v>831.235</v>
      </c>
      <c r="E91" s="24">
        <f>D91/VLOOKUP($C$2,vip数据!$B$8:$H$16,7,0)</f>
        <v>793.451590909089</v>
      </c>
      <c r="F91" s="24">
        <f>SUM($E$8:E91)</f>
        <v>66649.9336363636</v>
      </c>
    </row>
    <row r="92" spans="2:6">
      <c r="B92" s="1">
        <v>85</v>
      </c>
      <c r="C92" s="23">
        <f>IF($C$2&lt;3,JP转盘数据!$P$7,IF($C$2&lt;8,JP转盘数据!$P$12+JP转盘数据!$P$7,JP转盘数据!$P$17+JP转盘数据!$P$12+JP转盘数据!$P$7))</f>
        <v>400</v>
      </c>
      <c r="D92" s="1">
        <f>IF($C$2&lt;3,JP转盘数据!$Q$7,IF($C$2&lt;8,JP转盘数据!$Q$7+JP转盘数据!$Q$12,JP转盘数据!$Q$17+JP转盘数据!$Q$7+JP转盘数据!$Q$12))</f>
        <v>831.235</v>
      </c>
      <c r="E92" s="24">
        <f>D92/VLOOKUP($C$2,vip数据!$B$8:$H$16,7,0)</f>
        <v>793.451590909089</v>
      </c>
      <c r="F92" s="24">
        <f>SUM($E$8:E92)</f>
        <v>67443.3852272726</v>
      </c>
    </row>
    <row r="93" spans="2:6">
      <c r="B93" s="1">
        <v>86</v>
      </c>
      <c r="C93" s="23">
        <f>IF($C$2&lt;3,JP转盘数据!$P$7,IF($C$2&lt;8,JP转盘数据!$P$12+JP转盘数据!$P$7,JP转盘数据!$P$17+JP转盘数据!$P$12+JP转盘数据!$P$7))</f>
        <v>400</v>
      </c>
      <c r="D93" s="1">
        <f>IF($C$2&lt;3,JP转盘数据!$Q$7,IF($C$2&lt;8,JP转盘数据!$Q$7+JP转盘数据!$Q$12,JP转盘数据!$Q$17+JP转盘数据!$Q$7+JP转盘数据!$Q$12))</f>
        <v>831.235</v>
      </c>
      <c r="E93" s="24">
        <f>D93/VLOOKUP($C$2,vip数据!$B$8:$H$16,7,0)</f>
        <v>793.451590909089</v>
      </c>
      <c r="F93" s="24">
        <f>SUM($E$8:E93)</f>
        <v>68236.8368181817</v>
      </c>
    </row>
    <row r="94" spans="2:6">
      <c r="B94" s="1">
        <v>87</v>
      </c>
      <c r="C94" s="23">
        <f>IF($C$2&lt;3,JP转盘数据!$P$7,IF($C$2&lt;8,JP转盘数据!$P$12+JP转盘数据!$P$7,JP转盘数据!$P$17+JP转盘数据!$P$12+JP转盘数据!$P$7))</f>
        <v>400</v>
      </c>
      <c r="D94" s="1">
        <f>IF($C$2&lt;3,JP转盘数据!$Q$7,IF($C$2&lt;8,JP转盘数据!$Q$7+JP转盘数据!$Q$12,JP转盘数据!$Q$17+JP转盘数据!$Q$7+JP转盘数据!$Q$12))</f>
        <v>831.235</v>
      </c>
      <c r="E94" s="24">
        <f>D94/VLOOKUP($C$2,vip数据!$B$8:$H$16,7,0)</f>
        <v>793.451590909089</v>
      </c>
      <c r="F94" s="24">
        <f>SUM($E$8:E94)</f>
        <v>69030.2884090908</v>
      </c>
    </row>
    <row r="95" spans="2:6">
      <c r="B95" s="1">
        <v>88</v>
      </c>
      <c r="C95" s="23">
        <f>IF($C$2&lt;3,JP转盘数据!$P$7,IF($C$2&lt;8,JP转盘数据!$P$12+JP转盘数据!$P$7,JP转盘数据!$P$17+JP转盘数据!$P$12+JP转盘数据!$P$7))</f>
        <v>400</v>
      </c>
      <c r="D95" s="1">
        <f>IF($C$2&lt;3,JP转盘数据!$Q$7,IF($C$2&lt;8,JP转盘数据!$Q$7+JP转盘数据!$Q$12,JP转盘数据!$Q$17+JP转盘数据!$Q$7+JP转盘数据!$Q$12))</f>
        <v>831.235</v>
      </c>
      <c r="E95" s="24">
        <f>D95/VLOOKUP($C$2,vip数据!$B$8:$H$16,7,0)</f>
        <v>793.451590909089</v>
      </c>
      <c r="F95" s="24">
        <f>SUM($E$8:E95)</f>
        <v>69823.7399999999</v>
      </c>
    </row>
    <row r="96" spans="2:6">
      <c r="B96" s="1">
        <v>89</v>
      </c>
      <c r="C96" s="23">
        <f>IF($C$2&lt;3,JP转盘数据!$P$7,IF($C$2&lt;8,JP转盘数据!$P$12+JP转盘数据!$P$7,JP转盘数据!$P$17+JP转盘数据!$P$12+JP转盘数据!$P$7))</f>
        <v>400</v>
      </c>
      <c r="D96" s="1">
        <f>IF($C$2&lt;3,JP转盘数据!$Q$7,IF($C$2&lt;8,JP转盘数据!$Q$7+JP转盘数据!$Q$12,JP转盘数据!$Q$17+JP转盘数据!$Q$7+JP转盘数据!$Q$12))</f>
        <v>831.235</v>
      </c>
      <c r="E96" s="24">
        <f>D96/VLOOKUP($C$2,vip数据!$B$8:$H$16,7,0)</f>
        <v>793.451590909089</v>
      </c>
      <c r="F96" s="24">
        <f>SUM($E$8:E96)</f>
        <v>70617.191590909</v>
      </c>
    </row>
    <row r="97" spans="2:6">
      <c r="B97" s="1">
        <v>90</v>
      </c>
      <c r="C97" s="23">
        <f>IF($C$2&lt;3,JP转盘数据!$P$7,IF($C$2&lt;8,JP转盘数据!$P$12+JP转盘数据!$P$7,JP转盘数据!$P$17+JP转盘数据!$P$12+JP转盘数据!$P$7))</f>
        <v>400</v>
      </c>
      <c r="D97" s="1">
        <f>IF($C$2&lt;3,JP转盘数据!$Q$7,IF($C$2&lt;8,JP转盘数据!$Q$7+JP转盘数据!$Q$12,JP转盘数据!$Q$17+JP转盘数据!$Q$7+JP转盘数据!$Q$12))</f>
        <v>831.235</v>
      </c>
      <c r="E97" s="24">
        <f>D97/VLOOKUP($C$2,vip数据!$B$8:$H$16,7,0)</f>
        <v>793.451590909089</v>
      </c>
      <c r="F97" s="24">
        <f>SUM($E$8:E97)</f>
        <v>71410.6431818181</v>
      </c>
    </row>
    <row r="98" spans="2:6">
      <c r="B98" s="1">
        <v>91</v>
      </c>
      <c r="C98" s="23">
        <f>IF($C$2&lt;3,JP转盘数据!$P$7,IF($C$2&lt;8,JP转盘数据!$P$12+JP转盘数据!$P$7,JP转盘数据!$P$17+JP转盘数据!$P$12+JP转盘数据!$P$7))</f>
        <v>400</v>
      </c>
      <c r="D98" s="1">
        <f>IF($C$2&lt;3,JP转盘数据!$Q$7,IF($C$2&lt;8,JP转盘数据!$Q$7+JP转盘数据!$Q$12,JP转盘数据!$Q$17+JP转盘数据!$Q$7+JP转盘数据!$Q$12))</f>
        <v>831.235</v>
      </c>
      <c r="E98" s="24">
        <f>D98/VLOOKUP($C$2,vip数据!$B$8:$H$16,7,0)</f>
        <v>793.451590909089</v>
      </c>
      <c r="F98" s="24">
        <f>SUM($E$8:E98)</f>
        <v>72204.0947727271</v>
      </c>
    </row>
    <row r="99" spans="2:6">
      <c r="B99" s="1">
        <v>92</v>
      </c>
      <c r="C99" s="23">
        <f>IF($C$2&lt;3,JP转盘数据!$P$7,IF($C$2&lt;8,JP转盘数据!$P$12+JP转盘数据!$P$7,JP转盘数据!$P$17+JP转盘数据!$P$12+JP转盘数据!$P$7))</f>
        <v>400</v>
      </c>
      <c r="D99" s="1">
        <f>IF($C$2&lt;3,JP转盘数据!$Q$7,IF($C$2&lt;8,JP转盘数据!$Q$7+JP转盘数据!$Q$12,JP转盘数据!$Q$17+JP转盘数据!$Q$7+JP转盘数据!$Q$12))</f>
        <v>831.235</v>
      </c>
      <c r="E99" s="24">
        <f>D99/VLOOKUP($C$2,vip数据!$B$8:$H$16,7,0)</f>
        <v>793.451590909089</v>
      </c>
      <c r="F99" s="24">
        <f>SUM($E$8:E99)</f>
        <v>72997.5463636362</v>
      </c>
    </row>
    <row r="100" spans="2:6">
      <c r="B100" s="1">
        <v>93</v>
      </c>
      <c r="C100" s="23">
        <f>IF($C$2&lt;3,JP转盘数据!$P$7,IF($C$2&lt;8,JP转盘数据!$P$12+JP转盘数据!$P$7,JP转盘数据!$P$17+JP转盘数据!$P$12+JP转盘数据!$P$7))</f>
        <v>400</v>
      </c>
      <c r="D100" s="1">
        <f>IF($C$2&lt;3,JP转盘数据!$Q$7,IF($C$2&lt;8,JP转盘数据!$Q$7+JP转盘数据!$Q$12,JP转盘数据!$Q$17+JP转盘数据!$Q$7+JP转盘数据!$Q$12))</f>
        <v>831.235</v>
      </c>
      <c r="E100" s="24">
        <f>D100/VLOOKUP($C$2,vip数据!$B$8:$H$16,7,0)</f>
        <v>793.451590909089</v>
      </c>
      <c r="F100" s="24">
        <f>SUM($E$8:E100)</f>
        <v>73790.9979545453</v>
      </c>
    </row>
    <row r="101" spans="2:6">
      <c r="B101" s="1">
        <v>94</v>
      </c>
      <c r="C101" s="23">
        <f>IF($C$2&lt;3,JP转盘数据!$P$7,IF($C$2&lt;8,JP转盘数据!$P$12+JP转盘数据!$P$7,JP转盘数据!$P$17+JP转盘数据!$P$12+JP转盘数据!$P$7))</f>
        <v>400</v>
      </c>
      <c r="D101" s="1">
        <f>IF($C$2&lt;3,JP转盘数据!$Q$7,IF($C$2&lt;8,JP转盘数据!$Q$7+JP转盘数据!$Q$12,JP转盘数据!$Q$17+JP转盘数据!$Q$7+JP转盘数据!$Q$12))</f>
        <v>831.235</v>
      </c>
      <c r="E101" s="24">
        <f>D101/VLOOKUP($C$2,vip数据!$B$8:$H$16,7,0)</f>
        <v>793.451590909089</v>
      </c>
      <c r="F101" s="24">
        <f>SUM($E$8:E101)</f>
        <v>74584.4495454544</v>
      </c>
    </row>
    <row r="102" spans="2:6">
      <c r="B102" s="1">
        <v>95</v>
      </c>
      <c r="C102" s="23">
        <f>IF($C$2&lt;3,JP转盘数据!$P$7,IF($C$2&lt;8,JP转盘数据!$P$12+JP转盘数据!$P$7,JP转盘数据!$P$17+JP转盘数据!$P$12+JP转盘数据!$P$7))</f>
        <v>400</v>
      </c>
      <c r="D102" s="1">
        <f>IF($C$2&lt;3,JP转盘数据!$Q$7,IF($C$2&lt;8,JP转盘数据!$Q$7+JP转盘数据!$Q$12,JP转盘数据!$Q$17+JP转盘数据!$Q$7+JP转盘数据!$Q$12))</f>
        <v>831.235</v>
      </c>
      <c r="E102" s="24">
        <f>D102/VLOOKUP($C$2,vip数据!$B$8:$H$16,7,0)</f>
        <v>793.451590909089</v>
      </c>
      <c r="F102" s="24">
        <f>SUM($E$8:E102)</f>
        <v>75377.9011363635</v>
      </c>
    </row>
    <row r="103" spans="2:6">
      <c r="B103" s="1">
        <v>96</v>
      </c>
      <c r="C103" s="23">
        <f>IF($C$2&lt;3,JP转盘数据!$P$7,IF($C$2&lt;8,JP转盘数据!$P$12+JP转盘数据!$P$7,JP转盘数据!$P$17+JP转盘数据!$P$12+JP转盘数据!$P$7))</f>
        <v>400</v>
      </c>
      <c r="D103" s="1">
        <f>IF($C$2&lt;3,JP转盘数据!$Q$7,IF($C$2&lt;8,JP转盘数据!$Q$7+JP转盘数据!$Q$12,JP转盘数据!$Q$17+JP转盘数据!$Q$7+JP转盘数据!$Q$12))</f>
        <v>831.235</v>
      </c>
      <c r="E103" s="24">
        <f>D103/VLOOKUP($C$2,vip数据!$B$8:$H$16,7,0)</f>
        <v>793.451590909089</v>
      </c>
      <c r="F103" s="24">
        <f>SUM($E$8:E103)</f>
        <v>76171.3527272726</v>
      </c>
    </row>
    <row r="104" spans="2:6">
      <c r="B104" s="1">
        <v>97</v>
      </c>
      <c r="C104" s="23">
        <f>IF($C$2&lt;3,JP转盘数据!$P$7,IF($C$2&lt;8,JP转盘数据!$P$12+JP转盘数据!$P$7,JP转盘数据!$P$17+JP转盘数据!$P$12+JP转盘数据!$P$7))</f>
        <v>400</v>
      </c>
      <c r="D104" s="1">
        <f>IF($C$2&lt;3,JP转盘数据!$Q$7,IF($C$2&lt;8,JP转盘数据!$Q$7+JP转盘数据!$Q$12,JP转盘数据!$Q$17+JP转盘数据!$Q$7+JP转盘数据!$Q$12))</f>
        <v>831.235</v>
      </c>
      <c r="E104" s="24">
        <f>D104/VLOOKUP($C$2,vip数据!$B$8:$H$16,7,0)</f>
        <v>793.451590909089</v>
      </c>
      <c r="F104" s="24">
        <f>SUM($E$8:E104)</f>
        <v>76964.8043181816</v>
      </c>
    </row>
    <row r="105" spans="2:6">
      <c r="B105" s="1">
        <v>98</v>
      </c>
      <c r="C105" s="23">
        <f>IF($C$2&lt;3,JP转盘数据!$P$7,IF($C$2&lt;8,JP转盘数据!$P$12+JP转盘数据!$P$7,JP转盘数据!$P$17+JP转盘数据!$P$12+JP转盘数据!$P$7))</f>
        <v>400</v>
      </c>
      <c r="D105" s="1">
        <f>IF($C$2&lt;3,JP转盘数据!$Q$7,IF($C$2&lt;8,JP转盘数据!$Q$7+JP转盘数据!$Q$12,JP转盘数据!$Q$17+JP转盘数据!$Q$7+JP转盘数据!$Q$12))</f>
        <v>831.235</v>
      </c>
      <c r="E105" s="24">
        <f>D105/VLOOKUP($C$2,vip数据!$B$8:$H$16,7,0)</f>
        <v>793.451590909089</v>
      </c>
      <c r="F105" s="24">
        <f>SUM($E$8:E105)</f>
        <v>77758.2559090907</v>
      </c>
    </row>
    <row r="106" spans="2:6">
      <c r="B106" s="1">
        <v>99</v>
      </c>
      <c r="C106" s="23">
        <f>IF($C$2&lt;3,JP转盘数据!$P$7,IF($C$2&lt;8,JP转盘数据!$P$12+JP转盘数据!$P$7,JP转盘数据!$P$17+JP转盘数据!$P$12+JP转盘数据!$P$7))</f>
        <v>400</v>
      </c>
      <c r="D106" s="1">
        <f>IF($C$2&lt;3,JP转盘数据!$Q$7,IF($C$2&lt;8,JP转盘数据!$Q$7+JP转盘数据!$Q$12,JP转盘数据!$Q$17+JP转盘数据!$Q$7+JP转盘数据!$Q$12))</f>
        <v>831.235</v>
      </c>
      <c r="E106" s="24">
        <f>D106/VLOOKUP($C$2,vip数据!$B$8:$H$16,7,0)</f>
        <v>793.451590909089</v>
      </c>
      <c r="F106" s="24">
        <f>SUM($E$8:E106)</f>
        <v>78551.7074999998</v>
      </c>
    </row>
    <row r="107" spans="2:6">
      <c r="B107" s="1">
        <v>100</v>
      </c>
      <c r="C107" s="23">
        <f>IF($C$2&lt;3,JP转盘数据!$P$7,IF($C$2&lt;8,JP转盘数据!$P$12+JP转盘数据!$P$7,JP转盘数据!$P$17+JP转盘数据!$P$12+JP转盘数据!$P$7))</f>
        <v>400</v>
      </c>
      <c r="D107" s="1">
        <f>IF($C$2&lt;3,JP转盘数据!$Q$7,IF($C$2&lt;8,JP转盘数据!$Q$7+JP转盘数据!$Q$12,JP转盘数据!$Q$17+JP转盘数据!$Q$7+JP转盘数据!$Q$12))</f>
        <v>831.235</v>
      </c>
      <c r="E107" s="24">
        <f>D107/VLOOKUP($C$2,vip数据!$B$8:$H$16,7,0)</f>
        <v>793.451590909089</v>
      </c>
      <c r="F107" s="24">
        <f>SUM($E$8:E107)</f>
        <v>79345.1590909089</v>
      </c>
    </row>
  </sheetData>
  <mergeCells count="1">
    <mergeCell ref="H2:J3"/>
  </mergeCell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7:H16"/>
  <sheetViews>
    <sheetView workbookViewId="0">
      <selection activeCell="H15" sqref="H15"/>
    </sheetView>
  </sheetViews>
  <sheetFormatPr defaultColWidth="9" defaultRowHeight="16.5" outlineLevelCol="7"/>
  <cols>
    <col min="1" max="2" width="9" style="10"/>
    <col min="3" max="3" width="13.25" style="14" customWidth="1"/>
    <col min="4" max="4" width="16.125" style="14" customWidth="1"/>
    <col min="5" max="5" width="15.125" style="14" customWidth="1"/>
    <col min="6" max="6" width="16.75" style="14" customWidth="1"/>
    <col min="7" max="7" width="16.625" style="10" customWidth="1"/>
    <col min="8" max="8" width="16.5" style="10" customWidth="1"/>
    <col min="9" max="16384" width="9" style="10"/>
  </cols>
  <sheetData>
    <row r="7" s="13" customFormat="1" ht="15" spans="2:8">
      <c r="B7" s="3" t="s">
        <v>5</v>
      </c>
      <c r="C7" s="15" t="s">
        <v>45</v>
      </c>
      <c r="D7" s="15" t="s">
        <v>8</v>
      </c>
      <c r="E7" s="15" t="s">
        <v>11</v>
      </c>
      <c r="F7" s="15" t="s">
        <v>12</v>
      </c>
      <c r="G7" s="3" t="s">
        <v>13</v>
      </c>
      <c r="H7" s="3" t="s">
        <v>46</v>
      </c>
    </row>
    <row r="8" ht="17.25" spans="2:8">
      <c r="B8" s="10">
        <v>0</v>
      </c>
      <c r="C8" s="14">
        <v>1</v>
      </c>
      <c r="D8" s="16">
        <v>0</v>
      </c>
      <c r="E8" s="16">
        <v>0</v>
      </c>
      <c r="F8" s="16">
        <v>0</v>
      </c>
      <c r="G8" s="10">
        <v>0</v>
      </c>
      <c r="H8" s="17">
        <f>110/100</f>
        <v>1.1</v>
      </c>
    </row>
    <row r="9" ht="17.25" spans="2:8">
      <c r="B9" s="10">
        <v>1</v>
      </c>
      <c r="C9" s="14">
        <v>1.5</v>
      </c>
      <c r="D9" s="16">
        <v>0.05</v>
      </c>
      <c r="E9" s="16">
        <v>0.1</v>
      </c>
      <c r="F9" s="16">
        <v>0.1</v>
      </c>
      <c r="G9" s="10">
        <v>1</v>
      </c>
      <c r="H9" s="17">
        <f>110/101</f>
        <v>1.08910891089109</v>
      </c>
    </row>
    <row r="10" ht="17.25" spans="2:8">
      <c r="B10" s="10">
        <v>2</v>
      </c>
      <c r="C10" s="14">
        <v>2</v>
      </c>
      <c r="D10" s="16">
        <v>0.07</v>
      </c>
      <c r="E10" s="16">
        <v>0.2</v>
      </c>
      <c r="F10" s="16">
        <v>0.14</v>
      </c>
      <c r="G10" s="10">
        <v>2</v>
      </c>
      <c r="H10" s="17">
        <f>110/102</f>
        <v>1.07843137254902</v>
      </c>
    </row>
    <row r="11" ht="17.25" spans="2:8">
      <c r="B11" s="10">
        <v>3</v>
      </c>
      <c r="C11" s="14">
        <v>2.5</v>
      </c>
      <c r="D11" s="16">
        <v>0.1</v>
      </c>
      <c r="E11" s="16">
        <v>0.3</v>
      </c>
      <c r="F11" s="16">
        <v>0.2</v>
      </c>
      <c r="G11" s="10">
        <v>3</v>
      </c>
      <c r="H11" s="17">
        <f>110/103</f>
        <v>1.06796116504854</v>
      </c>
    </row>
    <row r="12" ht="17.25" spans="2:8">
      <c r="B12" s="10">
        <v>4</v>
      </c>
      <c r="C12" s="14">
        <v>3</v>
      </c>
      <c r="D12" s="16">
        <v>0.15</v>
      </c>
      <c r="E12" s="16">
        <v>0.4</v>
      </c>
      <c r="F12" s="16">
        <v>0.3</v>
      </c>
      <c r="G12" s="10">
        <v>4</v>
      </c>
      <c r="H12" s="17">
        <f>110/104</f>
        <v>1.05769230769231</v>
      </c>
    </row>
    <row r="13" ht="17.25" spans="2:8">
      <c r="B13" s="10">
        <v>5</v>
      </c>
      <c r="C13" s="14">
        <v>3.5</v>
      </c>
      <c r="D13" s="16">
        <v>0.2</v>
      </c>
      <c r="E13" s="16">
        <v>0.5</v>
      </c>
      <c r="F13" s="16">
        <v>0.4</v>
      </c>
      <c r="G13" s="10">
        <v>5</v>
      </c>
      <c r="H13" s="17">
        <f>110/105</f>
        <v>1.04761904761905</v>
      </c>
    </row>
    <row r="14" ht="17.25" spans="2:8">
      <c r="B14" s="10">
        <v>6</v>
      </c>
      <c r="C14" s="14">
        <v>4</v>
      </c>
      <c r="D14" s="16">
        <v>0.3</v>
      </c>
      <c r="E14" s="16">
        <v>0.6</v>
      </c>
      <c r="F14" s="16">
        <v>0.6</v>
      </c>
      <c r="G14" s="10">
        <v>6</v>
      </c>
      <c r="H14" s="17">
        <f>110/106</f>
        <v>1.0377358490566</v>
      </c>
    </row>
    <row r="15" ht="17.25" spans="2:8">
      <c r="B15" s="10">
        <v>7</v>
      </c>
      <c r="C15" s="14">
        <v>4.5</v>
      </c>
      <c r="D15" s="16">
        <v>0.4</v>
      </c>
      <c r="E15" s="16">
        <v>0.7</v>
      </c>
      <c r="F15" s="16">
        <v>0.8</v>
      </c>
      <c r="G15" s="10">
        <v>7</v>
      </c>
      <c r="H15" s="17">
        <f>110/107</f>
        <v>1.02803738317757</v>
      </c>
    </row>
    <row r="16" ht="17.25" spans="2:8">
      <c r="B16" s="10">
        <v>8</v>
      </c>
      <c r="C16" s="14">
        <v>5</v>
      </c>
      <c r="D16" s="16">
        <v>0.7</v>
      </c>
      <c r="E16" s="16">
        <v>1</v>
      </c>
      <c r="F16" s="16">
        <v>1.4</v>
      </c>
      <c r="G16" s="10">
        <v>8</v>
      </c>
      <c r="H16" s="17">
        <f>110/109</f>
        <v>1.00917431192661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5:U18"/>
  <sheetViews>
    <sheetView workbookViewId="0">
      <selection activeCell="R24" sqref="R24"/>
    </sheetView>
  </sheetViews>
  <sheetFormatPr defaultColWidth="9" defaultRowHeight="16.5"/>
  <cols>
    <col min="1" max="1" width="9" style="1"/>
    <col min="2" max="2" width="14.5" style="1" customWidth="1"/>
    <col min="3" max="14" width="9" style="1"/>
    <col min="15" max="15" width="9.125" style="1"/>
    <col min="16" max="16" width="9" style="1"/>
    <col min="17" max="17" width="13.625" style="1" customWidth="1"/>
    <col min="18" max="18" width="9" style="1"/>
    <col min="19" max="19" width="17" style="1" customWidth="1"/>
    <col min="20" max="16384" width="9" style="1"/>
  </cols>
  <sheetData>
    <row r="5" spans="2:19">
      <c r="B5" s="2"/>
      <c r="C5" s="3" t="s">
        <v>37</v>
      </c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6"/>
      <c r="S5" s="10" t="s">
        <v>47</v>
      </c>
    </row>
    <row r="6" spans="2:19">
      <c r="B6" s="3" t="s">
        <v>48</v>
      </c>
      <c r="C6" s="4">
        <v>1</v>
      </c>
      <c r="D6" s="4">
        <v>2</v>
      </c>
      <c r="E6" s="4">
        <v>3</v>
      </c>
      <c r="F6" s="4">
        <v>4</v>
      </c>
      <c r="G6" s="4">
        <v>5</v>
      </c>
      <c r="H6" s="4">
        <v>6</v>
      </c>
      <c r="I6" s="4">
        <v>7</v>
      </c>
      <c r="J6" s="4">
        <v>8</v>
      </c>
      <c r="K6" s="4">
        <v>9</v>
      </c>
      <c r="L6" s="4">
        <v>10</v>
      </c>
      <c r="M6" s="4">
        <v>11</v>
      </c>
      <c r="N6" s="4">
        <v>12</v>
      </c>
      <c r="P6" s="3" t="s">
        <v>49</v>
      </c>
      <c r="Q6" s="3" t="s">
        <v>50</v>
      </c>
      <c r="S6" s="10">
        <v>100000</v>
      </c>
    </row>
    <row r="7" spans="2:17">
      <c r="B7" s="3" t="s">
        <v>51</v>
      </c>
      <c r="C7" s="4">
        <v>100</v>
      </c>
      <c r="D7" s="4">
        <v>150</v>
      </c>
      <c r="E7" s="4">
        <v>100</v>
      </c>
      <c r="F7" s="4">
        <v>100</v>
      </c>
      <c r="G7" s="4">
        <v>100</v>
      </c>
      <c r="H7" s="4">
        <v>200</v>
      </c>
      <c r="I7" s="4">
        <v>100</v>
      </c>
      <c r="J7" s="4">
        <v>150</v>
      </c>
      <c r="K7" s="4">
        <v>100</v>
      </c>
      <c r="L7" s="4">
        <v>100</v>
      </c>
      <c r="M7" s="4">
        <v>100</v>
      </c>
      <c r="N7" s="4">
        <f>$S$6*0.01</f>
        <v>1000</v>
      </c>
      <c r="P7" s="7">
        <v>100</v>
      </c>
      <c r="Q7" s="11" cm="1">
        <f t="array" ref="Q7">SUMPRODUCT(C7:N7,C8:N8)</f>
        <v>191.99</v>
      </c>
    </row>
    <row r="8" spans="2:15">
      <c r="B8" s="3" t="s">
        <v>52</v>
      </c>
      <c r="C8" s="5">
        <v>0.0833</v>
      </c>
      <c r="D8" s="5">
        <v>0.0833</v>
      </c>
      <c r="E8" s="5">
        <v>0.0833</v>
      </c>
      <c r="F8" s="5">
        <v>0.0833</v>
      </c>
      <c r="G8" s="5">
        <v>0.0833</v>
      </c>
      <c r="H8" s="5">
        <v>0.0833</v>
      </c>
      <c r="I8" s="5">
        <v>0.0833</v>
      </c>
      <c r="J8" s="5">
        <v>0.0833</v>
      </c>
      <c r="K8" s="5">
        <v>0.0833</v>
      </c>
      <c r="L8" s="5">
        <v>0.0833</v>
      </c>
      <c r="M8" s="5">
        <v>0.0833</v>
      </c>
      <c r="N8" s="5">
        <v>0.0837</v>
      </c>
      <c r="O8" s="8">
        <f>SUM(C8:N8)</f>
        <v>1</v>
      </c>
    </row>
    <row r="9" spans="15:15">
      <c r="O9" s="8"/>
    </row>
    <row r="10" spans="2:15">
      <c r="B10" s="2"/>
      <c r="C10" s="3" t="s">
        <v>39</v>
      </c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8"/>
    </row>
    <row r="11" spans="2:17">
      <c r="B11" s="3" t="s">
        <v>48</v>
      </c>
      <c r="C11" s="4">
        <v>1</v>
      </c>
      <c r="D11" s="4">
        <v>2</v>
      </c>
      <c r="E11" s="4">
        <v>3</v>
      </c>
      <c r="F11" s="4">
        <v>4</v>
      </c>
      <c r="G11" s="4">
        <v>5</v>
      </c>
      <c r="H11" s="4">
        <v>6</v>
      </c>
      <c r="I11" s="4">
        <v>7</v>
      </c>
      <c r="J11" s="4">
        <v>8</v>
      </c>
      <c r="K11" s="4">
        <v>9</v>
      </c>
      <c r="L11" s="4">
        <v>10</v>
      </c>
      <c r="M11" s="4">
        <v>11</v>
      </c>
      <c r="N11" s="4">
        <v>12</v>
      </c>
      <c r="O11" s="8"/>
      <c r="P11" s="9" t="s">
        <v>49</v>
      </c>
      <c r="Q11" s="3" t="s">
        <v>50</v>
      </c>
    </row>
    <row r="12" spans="2:17">
      <c r="B12" s="3" t="s">
        <v>51</v>
      </c>
      <c r="C12" s="4">
        <v>200</v>
      </c>
      <c r="D12" s="4">
        <v>250</v>
      </c>
      <c r="E12" s="4">
        <v>200</v>
      </c>
      <c r="F12" s="4">
        <v>250</v>
      </c>
      <c r="G12" s="4">
        <v>300</v>
      </c>
      <c r="H12" s="4">
        <v>300</v>
      </c>
      <c r="I12" s="4">
        <v>200</v>
      </c>
      <c r="J12" s="4">
        <v>250</v>
      </c>
      <c r="K12" s="4">
        <v>200</v>
      </c>
      <c r="L12" s="4">
        <v>300</v>
      </c>
      <c r="M12" s="4">
        <v>200</v>
      </c>
      <c r="N12" s="4">
        <f>$S$6*0.05</f>
        <v>5000</v>
      </c>
      <c r="O12" s="8"/>
      <c r="P12" s="7">
        <v>300</v>
      </c>
      <c r="Q12" s="11" cm="1">
        <f t="array" ref="Q12">SUMPRODUCT(C12:N12,C13:N13)</f>
        <v>639.245</v>
      </c>
    </row>
    <row r="13" spans="2:15">
      <c r="B13" s="3" t="s">
        <v>52</v>
      </c>
      <c r="C13" s="5">
        <v>0.0833</v>
      </c>
      <c r="D13" s="5">
        <v>0.0833</v>
      </c>
      <c r="E13" s="5">
        <v>0.0833</v>
      </c>
      <c r="F13" s="5">
        <v>0.0833</v>
      </c>
      <c r="G13" s="5">
        <v>0.0833</v>
      </c>
      <c r="H13" s="5">
        <v>0.0833</v>
      </c>
      <c r="I13" s="5">
        <v>0.0833</v>
      </c>
      <c r="J13" s="5">
        <v>0.0833</v>
      </c>
      <c r="K13" s="5">
        <v>0.0833</v>
      </c>
      <c r="L13" s="5">
        <v>0.0833</v>
      </c>
      <c r="M13" s="5">
        <v>0.0833</v>
      </c>
      <c r="N13" s="5">
        <v>0.0837</v>
      </c>
      <c r="O13" s="8">
        <f>SUM(C13:N13)</f>
        <v>1</v>
      </c>
    </row>
    <row r="14" spans="15:15">
      <c r="O14" s="8"/>
    </row>
    <row r="15" spans="2:15">
      <c r="B15" s="2"/>
      <c r="C15" s="3" t="s">
        <v>40</v>
      </c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8"/>
    </row>
    <row r="16" spans="2:21">
      <c r="B16" s="3" t="s">
        <v>48</v>
      </c>
      <c r="C16" s="4">
        <v>1</v>
      </c>
      <c r="D16" s="4">
        <v>2</v>
      </c>
      <c r="E16" s="4">
        <v>3</v>
      </c>
      <c r="F16" s="4">
        <v>4</v>
      </c>
      <c r="G16" s="4">
        <v>5</v>
      </c>
      <c r="H16" s="4">
        <v>6</v>
      </c>
      <c r="I16" s="4">
        <v>7</v>
      </c>
      <c r="J16" s="4">
        <v>8</v>
      </c>
      <c r="K16" s="4">
        <v>9</v>
      </c>
      <c r="L16" s="4">
        <v>10</v>
      </c>
      <c r="M16" s="4">
        <v>11</v>
      </c>
      <c r="N16" s="4">
        <v>12</v>
      </c>
      <c r="O16" s="8"/>
      <c r="P16" s="9" t="s">
        <v>49</v>
      </c>
      <c r="Q16" s="3" t="s">
        <v>50</v>
      </c>
      <c r="S16" s="12" t="s">
        <v>38</v>
      </c>
      <c r="T16" s="12"/>
      <c r="U16" s="12"/>
    </row>
    <row r="17" spans="2:21">
      <c r="B17" s="3" t="s">
        <v>51</v>
      </c>
      <c r="C17" s="4">
        <v>300</v>
      </c>
      <c r="D17" s="4">
        <v>300</v>
      </c>
      <c r="E17" s="4">
        <v>350</v>
      </c>
      <c r="F17" s="4">
        <v>300</v>
      </c>
      <c r="G17" s="4">
        <v>400</v>
      </c>
      <c r="H17" s="4">
        <v>350</v>
      </c>
      <c r="I17" s="4">
        <v>300</v>
      </c>
      <c r="J17" s="4">
        <v>400</v>
      </c>
      <c r="K17" s="4">
        <v>100</v>
      </c>
      <c r="L17" s="4">
        <v>350</v>
      </c>
      <c r="M17" s="4">
        <f>$S$6*0.15</f>
        <v>15000</v>
      </c>
      <c r="N17" s="4">
        <f>$S$6*0.2</f>
        <v>20000</v>
      </c>
      <c r="O17" s="8"/>
      <c r="P17" s="7">
        <v>600</v>
      </c>
      <c r="Q17" s="11" cm="1">
        <f t="array" ref="Q17">SUMPRODUCT(C17:N17,C18:N18)</f>
        <v>3184.895</v>
      </c>
      <c r="S17" s="12"/>
      <c r="T17" s="12"/>
      <c r="U17" s="12"/>
    </row>
    <row r="18" spans="2:15">
      <c r="B18" s="3" t="s">
        <v>52</v>
      </c>
      <c r="C18" s="5">
        <v>0.0833</v>
      </c>
      <c r="D18" s="5">
        <v>0.0833</v>
      </c>
      <c r="E18" s="5">
        <v>0.0833</v>
      </c>
      <c r="F18" s="5">
        <v>0.0833</v>
      </c>
      <c r="G18" s="5">
        <v>0.0833</v>
      </c>
      <c r="H18" s="5">
        <v>0.0833</v>
      </c>
      <c r="I18" s="5">
        <v>0.0833</v>
      </c>
      <c r="J18" s="5">
        <v>0.0833</v>
      </c>
      <c r="K18" s="5">
        <v>0.0833</v>
      </c>
      <c r="L18" s="5">
        <v>0.0833</v>
      </c>
      <c r="M18" s="5">
        <v>0.0835</v>
      </c>
      <c r="N18" s="5">
        <v>0.0835</v>
      </c>
      <c r="O18" s="8">
        <f>SUM(C18:N18)</f>
        <v>1</v>
      </c>
    </row>
  </sheetData>
  <mergeCells count="4">
    <mergeCell ref="C5:N5"/>
    <mergeCell ref="C10:N10"/>
    <mergeCell ref="C15:N15"/>
    <mergeCell ref="S16:U17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Z-整体模型</vt:lpstr>
      <vt:lpstr>Q-签到模型</vt:lpstr>
      <vt:lpstr>C-存钱罐模型</vt:lpstr>
      <vt:lpstr>Z-转盘模型</vt:lpstr>
      <vt:lpstr>vip数据</vt:lpstr>
      <vt:lpstr>JP转盘数据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</dc:creator>
  <cp:lastModifiedBy>凤梨熟了</cp:lastModifiedBy>
  <dcterms:created xsi:type="dcterms:W3CDTF">2025-05-19T03:39:00Z</dcterms:created>
  <dcterms:modified xsi:type="dcterms:W3CDTF">2025-05-21T02:02:45Z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721AFB7DD8E24FEE82C79AEAB0831CF0_11</vt:lpwstr>
  </property>
  <property fmtid="{D5CDD505-2E9C-101B-9397-08002B2CF9AE}" pid="3" name="KSOProductBuildVer">
    <vt:lpwstr>2052-12.1.0.21171</vt:lpwstr>
  </property>
</Properties>
</file>