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pinto/Documents/College : Study/FCT - Mestrado Integrado em Engenharia Química e Bioquímica/FCT - Mestrado Integrado em Engenharia Química e Bioquímica/2021.2 - 2o Semestre/IQF - Introdução a Química Fisica/IQF - Trabalhos Práticos/IQF - TP2/"/>
    </mc:Choice>
  </mc:AlternateContent>
  <xr:revisionPtr revIDLastSave="0" documentId="13_ncr:1_{719F806D-B2C4-4348-A443-4847DED7ABBC}" xr6:coauthVersionLast="47" xr6:coauthVersionMax="47" xr10:uidLastSave="{00000000-0000-0000-0000-000000000000}"/>
  <bookViews>
    <workbookView xWindow="0" yWindow="0" windowWidth="28800" windowHeight="18000" activeTab="2" xr2:uid="{0F0706C3-63D6-4B47-844D-21D19C44990C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G15" i="2"/>
  <c r="G14" i="2"/>
  <c r="G13" i="2"/>
  <c r="I13" i="2" s="1"/>
  <c r="G12" i="2"/>
  <c r="G11" i="2"/>
  <c r="G10" i="2"/>
  <c r="G9" i="2"/>
  <c r="I9" i="2" s="1"/>
  <c r="G8" i="2"/>
  <c r="G7" i="2"/>
  <c r="G6" i="2"/>
  <c r="G5" i="2"/>
  <c r="H15" i="2"/>
  <c r="H14" i="2"/>
  <c r="I14" i="2"/>
  <c r="H13" i="2"/>
  <c r="H12" i="2"/>
  <c r="I12" i="2"/>
  <c r="H11" i="2"/>
  <c r="H10" i="2"/>
  <c r="H9" i="2"/>
  <c r="H8" i="2"/>
  <c r="H7" i="2"/>
  <c r="H6" i="2"/>
  <c r="I6" i="2"/>
  <c r="H5" i="2"/>
  <c r="I5" i="2"/>
  <c r="B15" i="2"/>
  <c r="B14" i="2"/>
  <c r="B13" i="2"/>
  <c r="C13" i="2" s="1"/>
  <c r="B12" i="2"/>
  <c r="C12" i="2" s="1"/>
  <c r="B11" i="2"/>
  <c r="B10" i="2"/>
  <c r="B9" i="2"/>
  <c r="C9" i="2" s="1"/>
  <c r="B8" i="2"/>
  <c r="C8" i="2" s="1"/>
  <c r="B7" i="2"/>
  <c r="B6" i="2"/>
  <c r="B5" i="2"/>
  <c r="C5" i="2" s="1"/>
  <c r="A7" i="2"/>
  <c r="B2" i="1"/>
  <c r="B2" i="2"/>
  <c r="A15" i="2" s="1"/>
  <c r="D15" i="2" s="1"/>
  <c r="E15" i="2" s="1"/>
  <c r="F15" i="2" s="1"/>
  <c r="D2" i="1"/>
  <c r="E2" i="1" s="1"/>
  <c r="C6" i="1" s="1"/>
  <c r="I15" i="2"/>
  <c r="I11" i="2"/>
  <c r="I10" i="2"/>
  <c r="I8" i="2"/>
  <c r="I7" i="2"/>
  <c r="C15" i="2"/>
  <c r="C14" i="2"/>
  <c r="C11" i="2"/>
  <c r="C10" i="2"/>
  <c r="C7" i="2"/>
  <c r="C6" i="2"/>
  <c r="C2" i="2"/>
  <c r="A5" i="2" s="1"/>
  <c r="A9" i="1"/>
  <c r="A10" i="1" s="1"/>
  <c r="A11" i="1" s="1"/>
  <c r="A12" i="1" s="1"/>
  <c r="A13" i="1" s="1"/>
  <c r="A14" i="1" s="1"/>
  <c r="A15" i="1" s="1"/>
  <c r="A16" i="1" s="1"/>
  <c r="C2" i="1"/>
  <c r="B7" i="1" s="1"/>
  <c r="A6" i="2" l="1"/>
  <c r="D5" i="2"/>
  <c r="E5" i="2" s="1"/>
  <c r="B5" i="1"/>
  <c r="B6" i="1"/>
  <c r="C7" i="1"/>
  <c r="D7" i="1" s="1"/>
  <c r="E7" i="1" s="1"/>
  <c r="C5" i="1"/>
  <c r="C16" i="1"/>
  <c r="D5" i="1"/>
  <c r="E5" i="1" s="1"/>
  <c r="D6" i="1"/>
  <c r="E6" i="1" s="1"/>
  <c r="B13" i="1"/>
  <c r="B15" i="1"/>
  <c r="C9" i="1"/>
  <c r="B8" i="1"/>
  <c r="B16" i="1"/>
  <c r="C10" i="1"/>
  <c r="C14" i="1"/>
  <c r="B9" i="1"/>
  <c r="C11" i="1"/>
  <c r="B10" i="1"/>
  <c r="C12" i="1"/>
  <c r="C15" i="1"/>
  <c r="B11" i="1"/>
  <c r="C13" i="1"/>
  <c r="B12" i="1"/>
  <c r="B14" i="1"/>
  <c r="C8" i="1"/>
  <c r="D6" i="2" l="1"/>
  <c r="E6" i="2" s="1"/>
  <c r="F6" i="2" s="1"/>
  <c r="D16" i="1"/>
  <c r="E16" i="1" s="1"/>
  <c r="D12" i="1"/>
  <c r="E12" i="1" s="1"/>
  <c r="D14" i="1"/>
  <c r="E14" i="1" s="1"/>
  <c r="D13" i="1"/>
  <c r="E13" i="1" s="1"/>
  <c r="D11" i="1"/>
  <c r="E11" i="1" s="1"/>
  <c r="D8" i="1"/>
  <c r="E8" i="1" s="1"/>
  <c r="D9" i="1"/>
  <c r="E9" i="1" s="1"/>
  <c r="D10" i="1"/>
  <c r="E10" i="1" s="1"/>
  <c r="D15" i="1"/>
  <c r="E15" i="1" s="1"/>
  <c r="A8" i="2" l="1"/>
  <c r="D7" i="2"/>
  <c r="E7" i="2" s="1"/>
  <c r="F7" i="2" s="1"/>
  <c r="A9" i="2" l="1"/>
  <c r="D8" i="2"/>
  <c r="E8" i="2" s="1"/>
  <c r="F8" i="2" s="1"/>
  <c r="A10" i="2" l="1"/>
  <c r="D9" i="2"/>
  <c r="E9" i="2" s="1"/>
  <c r="F9" i="2" s="1"/>
  <c r="A11" i="2" l="1"/>
  <c r="D10" i="2"/>
  <c r="E10" i="2" s="1"/>
  <c r="F10" i="2" s="1"/>
  <c r="A12" i="2" l="1"/>
  <c r="D11" i="2"/>
  <c r="E11" i="2" s="1"/>
  <c r="F11" i="2" s="1"/>
  <c r="A13" i="2" l="1"/>
  <c r="D12" i="2"/>
  <c r="E12" i="2" s="1"/>
  <c r="F12" i="2" s="1"/>
  <c r="A14" i="2" l="1"/>
  <c r="D14" i="2" s="1"/>
  <c r="E14" i="2" s="1"/>
  <c r="F14" i="2" s="1"/>
  <c r="D13" i="2"/>
  <c r="E13" i="2" s="1"/>
  <c r="F13" i="2" s="1"/>
</calcChain>
</file>

<file path=xl/sharedStrings.xml><?xml version="1.0" encoding="utf-8"?>
<sst xmlns="http://schemas.openxmlformats.org/spreadsheetml/2006/main" count="22" uniqueCount="17">
  <si>
    <t>T/C</t>
  </si>
  <si>
    <t>lnP1(sat)/kPa</t>
  </si>
  <si>
    <t>P1* /kPa</t>
  </si>
  <si>
    <t>lnP2(sat)/kPa</t>
  </si>
  <si>
    <t>P2*</t>
  </si>
  <si>
    <t>x1</t>
  </si>
  <si>
    <t>p1</t>
  </si>
  <si>
    <t>p2</t>
  </si>
  <si>
    <t>ptot</t>
  </si>
  <si>
    <t>y1</t>
  </si>
  <si>
    <t>p/kPa</t>
  </si>
  <si>
    <t>T1/C</t>
  </si>
  <si>
    <t>T2/C</t>
  </si>
  <si>
    <t>Teb</t>
  </si>
  <si>
    <t>lnP1/kPa</t>
  </si>
  <si>
    <t>P1*</t>
  </si>
  <si>
    <t>lnP2/kPa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</si>
</sst>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 indent="2"/>
    </xf>
    <xf numFmtId="0" fontId="0" fillId="0" borderId="0" xfId="0" applyAlignment="1">
      <alignment horizontal="right" indent="2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0.00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total vs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Sheet1!$A$5:$A$16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 formatCode="0.000">
                  <c:v>0.99999999999999989</c:v>
                </c:pt>
              </c:numCache>
            </c:numRef>
          </c:xVal>
          <c:yVal>
            <c:numRef>
              <c:f>Sheet1!$D$5:$D$16</c:f>
              <c:numCache>
                <c:formatCode>0.00</c:formatCode>
                <c:ptCount val="12"/>
                <c:pt idx="0">
                  <c:v>41.982704946128216</c:v>
                </c:pt>
                <c:pt idx="1">
                  <c:v>46.105120198025872</c:v>
                </c:pt>
                <c:pt idx="2">
                  <c:v>47.34184477359517</c:v>
                </c:pt>
                <c:pt idx="3">
                  <c:v>50.227535449923536</c:v>
                </c:pt>
                <c:pt idx="4">
                  <c:v>54.349950701821186</c:v>
                </c:pt>
                <c:pt idx="5">
                  <c:v>58.47236595371885</c:v>
                </c:pt>
                <c:pt idx="6">
                  <c:v>62.594781205616499</c:v>
                </c:pt>
                <c:pt idx="7">
                  <c:v>66.717196457514163</c:v>
                </c:pt>
                <c:pt idx="8">
                  <c:v>70.839611709411813</c:v>
                </c:pt>
                <c:pt idx="9">
                  <c:v>74.962026961309462</c:v>
                </c:pt>
                <c:pt idx="10">
                  <c:v>79.084442213207126</c:v>
                </c:pt>
                <c:pt idx="11" formatCode="General">
                  <c:v>83.206857465104775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0B-974B-92DE-4407DE85E8B1}"/>
            </c:ext>
          </c:extLst>
        </c:ser>
        <c:ser>
          <c:idx val="1"/>
          <c:order val="1"/>
          <c:tx>
            <c:v>p2 vs x1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Sheet1!$A$5:$A$16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 formatCode="0.000">
                  <c:v>0.99999999999999989</c:v>
                </c:pt>
              </c:numCache>
            </c:numRef>
          </c:xVal>
          <c:yVal>
            <c:numRef>
              <c:f>Sheet1!$C$5:$C$16</c:f>
              <c:numCache>
                <c:formatCode>0.00</c:formatCode>
                <c:ptCount val="12"/>
                <c:pt idx="0">
                  <c:v>41.982704946128216</c:v>
                </c:pt>
                <c:pt idx="1">
                  <c:v>37.784434451515395</c:v>
                </c:pt>
                <c:pt idx="2">
                  <c:v>36.524953303131547</c:v>
                </c:pt>
                <c:pt idx="3">
                  <c:v>33.586163956902574</c:v>
                </c:pt>
                <c:pt idx="4">
                  <c:v>29.38789346228975</c:v>
                </c:pt>
                <c:pt idx="5">
                  <c:v>25.189622967676929</c:v>
                </c:pt>
                <c:pt idx="6">
                  <c:v>20.991352473064108</c:v>
                </c:pt>
                <c:pt idx="7">
                  <c:v>16.793081978451287</c:v>
                </c:pt>
                <c:pt idx="8">
                  <c:v>12.594811483838466</c:v>
                </c:pt>
                <c:pt idx="9">
                  <c:v>8.3965409892256453</c:v>
                </c:pt>
                <c:pt idx="10">
                  <c:v>4.1982704946128253</c:v>
                </c:pt>
                <c:pt idx="11" formatCode="General">
                  <c:v>4.6610165667235987E-15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0B-974B-92DE-4407DE85E8B1}"/>
            </c:ext>
          </c:extLst>
        </c:ser>
        <c:ser>
          <c:idx val="2"/>
          <c:order val="2"/>
          <c:tx>
            <c:v>p1 vs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Sheet1!$A$5:$A$16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 formatCode="0.000">
                  <c:v>0.99999999999999989</c:v>
                </c:pt>
              </c:numCache>
            </c:numRef>
          </c:xVal>
          <c:yVal>
            <c:numRef>
              <c:f>Sheet1!$B$5:$B$16</c:f>
              <c:numCache>
                <c:formatCode>0.00</c:formatCode>
                <c:ptCount val="12"/>
                <c:pt idx="0">
                  <c:v>0</c:v>
                </c:pt>
                <c:pt idx="1">
                  <c:v>8.3206857465104793</c:v>
                </c:pt>
                <c:pt idx="2">
                  <c:v>10.816891470463624</c:v>
                </c:pt>
                <c:pt idx="3">
                  <c:v>16.641371493020959</c:v>
                </c:pt>
                <c:pt idx="4">
                  <c:v>24.96205723953144</c:v>
                </c:pt>
                <c:pt idx="5">
                  <c:v>33.282742986041917</c:v>
                </c:pt>
                <c:pt idx="6">
                  <c:v>41.603428732552395</c:v>
                </c:pt>
                <c:pt idx="7">
                  <c:v>49.924114479062872</c:v>
                </c:pt>
                <c:pt idx="8">
                  <c:v>58.24480022557335</c:v>
                </c:pt>
                <c:pt idx="9">
                  <c:v>66.56548597208382</c:v>
                </c:pt>
                <c:pt idx="10">
                  <c:v>74.886171718594298</c:v>
                </c:pt>
                <c:pt idx="11" formatCode="General">
                  <c:v>83.206857465104775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0B-974B-92DE-4407DE85E8B1}"/>
            </c:ext>
          </c:extLst>
        </c:ser>
        <c:ser>
          <c:idx val="3"/>
          <c:order val="3"/>
          <c:tx>
            <c:v>p total vs y1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Sheet1!$E$5:$E$16</c:f>
              <c:numCache>
                <c:formatCode>0.00</c:formatCode>
                <c:ptCount val="12"/>
                <c:pt idx="0">
                  <c:v>0</c:v>
                </c:pt>
                <c:pt idx="1">
                  <c:v>0.18047205409664574</c:v>
                </c:pt>
                <c:pt idx="2">
                  <c:v>0.22848479019340467</c:v>
                </c:pt>
                <c:pt idx="3">
                  <c:v>0.33131969036410869</c:v>
                </c:pt>
                <c:pt idx="4">
                  <c:v>0.45928389846165946</c:v>
                </c:pt>
                <c:pt idx="5">
                  <c:v>0.5692046566473018</c:v>
                </c:pt>
                <c:pt idx="6">
                  <c:v>0.66464692313389551</c:v>
                </c:pt>
                <c:pt idx="7">
                  <c:v>0.74829454967962861</c:v>
                </c:pt>
                <c:pt idx="8">
                  <c:v>0.82220665557141803</c:v>
                </c:pt>
                <c:pt idx="9">
                  <c:v>0.88798940837659857</c:v>
                </c:pt>
                <c:pt idx="10">
                  <c:v>0.94691407845686604</c:v>
                </c:pt>
                <c:pt idx="11" formatCode="General">
                  <c:v>1</c:v>
                </c:pt>
              </c:numCache>
            </c:numRef>
          </c:xVal>
          <c:yVal>
            <c:numRef>
              <c:f>Sheet1!$D$5:$D$16</c:f>
              <c:numCache>
                <c:formatCode>0.00</c:formatCode>
                <c:ptCount val="12"/>
                <c:pt idx="0">
                  <c:v>41.982704946128216</c:v>
                </c:pt>
                <c:pt idx="1">
                  <c:v>46.105120198025872</c:v>
                </c:pt>
                <c:pt idx="2">
                  <c:v>47.34184477359517</c:v>
                </c:pt>
                <c:pt idx="3">
                  <c:v>50.227535449923536</c:v>
                </c:pt>
                <c:pt idx="4">
                  <c:v>54.349950701821186</c:v>
                </c:pt>
                <c:pt idx="5">
                  <c:v>58.47236595371885</c:v>
                </c:pt>
                <c:pt idx="6">
                  <c:v>62.594781205616499</c:v>
                </c:pt>
                <c:pt idx="7">
                  <c:v>66.717196457514163</c:v>
                </c:pt>
                <c:pt idx="8">
                  <c:v>70.839611709411813</c:v>
                </c:pt>
                <c:pt idx="9">
                  <c:v>74.962026961309462</c:v>
                </c:pt>
                <c:pt idx="10">
                  <c:v>79.084442213207126</c:v>
                </c:pt>
                <c:pt idx="11" formatCode="General">
                  <c:v>83.206857465104775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0B-974B-92DE-4407DE85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15759"/>
        <c:axId val="1036555375"/>
      </c:scatterChart>
      <c:valAx>
        <c:axId val="10365157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36555375"/>
        <c:crosses val="autoZero"/>
        <c:crossBetween val="midCat"/>
      </c:valAx>
      <c:valAx>
        <c:axId val="10365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3651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184150</xdr:rowOff>
    </xdr:from>
    <xdr:to>
      <xdr:col>14</xdr:col>
      <xdr:colOff>596900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51119-A9DE-BE49-AC90-2949285C6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4D7F9-98F5-BA4F-BEB9-A62FCD243456}" name="Table1" displayName="Table1" ref="A1:E2" totalsRowShown="0" dataDxfId="9">
  <autoFilter ref="A1:E2" xr:uid="{B584D7F9-98F5-BA4F-BEB9-A62FCD243456}"/>
  <tableColumns count="5">
    <tableColumn id="1" xr3:uid="{6A8CF672-9A0C-6D4A-9312-1659737110FE}" name="T/C" dataDxfId="8"/>
    <tableColumn id="2" xr3:uid="{3FFE1030-3187-1349-9AF9-FF8A28B6C4D0}" name="lnP1(sat)/kPa" dataDxfId="7">
      <calculatedColumnFormula>14.2724-2945.47/(A2+224)</calculatedColumnFormula>
    </tableColumn>
    <tableColumn id="3" xr3:uid="{FD5317BA-D26E-F046-97D2-52F65C304E6F}" name="P1* /kPa" dataDxfId="6">
      <calculatedColumnFormula>EXP(B2)</calculatedColumnFormula>
    </tableColumn>
    <tableColumn id="4" xr3:uid="{12118CE2-AE0E-2349-904B-4DE99EBB7C70}" name="lnP2(sat)/kPa" dataDxfId="5">
      <calculatedColumnFormula>14.2043-2972.64/($A$2+209)</calculatedColumnFormula>
    </tableColumn>
    <tableColumn id="5" xr3:uid="{00D90090-78B9-B948-BB1D-39C447D53113}" name="P2*" dataDxfId="4">
      <calculatedColumnFormula>EXP(D2)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35CFBE-5C6C-DA4A-B428-F2C8ED3BE599}" name="Table2" displayName="Table2" ref="A4:E16" totalsRowShown="0" headerRowDxfId="3">
  <autoFilter ref="A4:E16" xr:uid="{3F35CFBE-5C6C-DA4A-B428-F2C8ED3BE599}"/>
  <tableColumns count="5">
    <tableColumn id="1" xr3:uid="{EEA7DB8F-C40F-D240-A5E7-0477FB43B40F}" name="x1" dataDxfId="2">
      <calculatedColumnFormula>A4+0.1</calculatedColumnFormula>
    </tableColumn>
    <tableColumn id="2" xr3:uid="{B3DBA753-1D0B-0F4C-BF69-798E69732A99}" name="p1">
      <calculatedColumnFormula>A5*$C$2</calculatedColumnFormula>
    </tableColumn>
    <tableColumn id="3" xr3:uid="{E2CA64C4-B410-B54C-8150-B82B264AB74A}" name="p2" dataDxfId="1">
      <calculatedColumnFormula>(1-A5)*$E$2</calculatedColumnFormula>
    </tableColumn>
    <tableColumn id="4" xr3:uid="{3D623501-A471-8345-834F-564396539AB2}" name="ptot">
      <calculatedColumnFormula>SUM(B5:C5)</calculatedColumnFormula>
    </tableColumn>
    <tableColumn id="5" xr3:uid="{12B8F1F9-B653-6F4A-A08D-DD6316835E65}" name="y1" dataDxfId="0">
      <calculatedColumnFormula>B5/D5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D85E-B359-4449-B560-681503184CF7}">
  <dimension ref="A1:E16"/>
  <sheetViews>
    <sheetView workbookViewId="0">
      <selection activeCell="C18" sqref="C18"/>
    </sheetView>
  </sheetViews>
  <sheetFormatPr baseColWidth="10" defaultRowHeight="16" x14ac:dyDescent="0.2"/>
  <cols>
    <col min="1" max="5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75</v>
      </c>
      <c r="B2" s="4">
        <f>14.2724-2945.47/(A2+224)</f>
        <v>4.4213297658862878</v>
      </c>
      <c r="C2" s="4">
        <f>EXP(B2)</f>
        <v>83.20685746510479</v>
      </c>
      <c r="D2" s="4">
        <f>14.2043-2972.64/($A$2+209)</f>
        <v>3.737257746478873</v>
      </c>
      <c r="E2" s="4">
        <f>EXP(D2)</f>
        <v>41.982704946128216</v>
      </c>
    </row>
    <row r="4" spans="1:5" x14ac:dyDescent="0.2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5" x14ac:dyDescent="0.2">
      <c r="A5" s="4">
        <v>0</v>
      </c>
      <c r="B5" s="4">
        <f>A5*$C$2</f>
        <v>0</v>
      </c>
      <c r="C5" s="4">
        <f t="shared" ref="C5:C16" si="0">(1-A5)*$E$2</f>
        <v>41.982704946128216</v>
      </c>
      <c r="D5" s="4">
        <f>SUM(B5:C5)</f>
        <v>41.982704946128216</v>
      </c>
      <c r="E5" s="4">
        <f t="shared" ref="E5:E16" si="1">B5/D5</f>
        <v>0</v>
      </c>
    </row>
    <row r="6" spans="1:5" x14ac:dyDescent="0.2">
      <c r="A6" s="4">
        <v>0.1</v>
      </c>
      <c r="B6" s="4">
        <f t="shared" ref="B6:B16" si="2">A6*$C$2</f>
        <v>8.3206857465104793</v>
      </c>
      <c r="C6" s="4">
        <f t="shared" si="0"/>
        <v>37.784434451515395</v>
      </c>
      <c r="D6" s="4">
        <f t="shared" ref="D6:D16" si="3">SUM(B6:C6)</f>
        <v>46.105120198025872</v>
      </c>
      <c r="E6" s="4">
        <f t="shared" si="1"/>
        <v>0.18047205409664574</v>
      </c>
    </row>
    <row r="7" spans="1:5" x14ac:dyDescent="0.2">
      <c r="A7" s="4">
        <v>0.13</v>
      </c>
      <c r="B7" s="4">
        <f t="shared" si="2"/>
        <v>10.816891470463624</v>
      </c>
      <c r="C7" s="4">
        <f t="shared" si="0"/>
        <v>36.524953303131547</v>
      </c>
      <c r="D7" s="4">
        <f t="shared" si="3"/>
        <v>47.34184477359517</v>
      </c>
      <c r="E7" s="4">
        <f t="shared" si="1"/>
        <v>0.22848479019340467</v>
      </c>
    </row>
    <row r="8" spans="1:5" x14ac:dyDescent="0.2">
      <c r="A8" s="4">
        <v>0.2</v>
      </c>
      <c r="B8" s="4">
        <f t="shared" si="2"/>
        <v>16.641371493020959</v>
      </c>
      <c r="C8" s="4">
        <f t="shared" si="0"/>
        <v>33.586163956902574</v>
      </c>
      <c r="D8" s="4">
        <f t="shared" si="3"/>
        <v>50.227535449923536</v>
      </c>
      <c r="E8" s="4">
        <f t="shared" si="1"/>
        <v>0.33131969036410869</v>
      </c>
    </row>
    <row r="9" spans="1:5" x14ac:dyDescent="0.2">
      <c r="A9" s="4">
        <f t="shared" ref="A9:A16" si="4">A8+0.1</f>
        <v>0.30000000000000004</v>
      </c>
      <c r="B9" s="4">
        <f t="shared" si="2"/>
        <v>24.96205723953144</v>
      </c>
      <c r="C9" s="4">
        <f t="shared" si="0"/>
        <v>29.38789346228975</v>
      </c>
      <c r="D9" s="4">
        <f t="shared" si="3"/>
        <v>54.349950701821186</v>
      </c>
      <c r="E9" s="4">
        <f t="shared" si="1"/>
        <v>0.45928389846165946</v>
      </c>
    </row>
    <row r="10" spans="1:5" x14ac:dyDescent="0.2">
      <c r="A10" s="4">
        <f t="shared" si="4"/>
        <v>0.4</v>
      </c>
      <c r="B10" s="4">
        <f t="shared" si="2"/>
        <v>33.282742986041917</v>
      </c>
      <c r="C10" s="4">
        <f t="shared" si="0"/>
        <v>25.189622967676929</v>
      </c>
      <c r="D10" s="4">
        <f t="shared" si="3"/>
        <v>58.47236595371885</v>
      </c>
      <c r="E10" s="4">
        <f t="shared" si="1"/>
        <v>0.5692046566473018</v>
      </c>
    </row>
    <row r="11" spans="1:5" x14ac:dyDescent="0.2">
      <c r="A11" s="4">
        <f t="shared" si="4"/>
        <v>0.5</v>
      </c>
      <c r="B11" s="4">
        <f t="shared" si="2"/>
        <v>41.603428732552395</v>
      </c>
      <c r="C11" s="4">
        <f t="shared" si="0"/>
        <v>20.991352473064108</v>
      </c>
      <c r="D11" s="4">
        <f t="shared" si="3"/>
        <v>62.594781205616499</v>
      </c>
      <c r="E11" s="4">
        <f t="shared" si="1"/>
        <v>0.66464692313389551</v>
      </c>
    </row>
    <row r="12" spans="1:5" x14ac:dyDescent="0.2">
      <c r="A12" s="4">
        <f t="shared" si="4"/>
        <v>0.6</v>
      </c>
      <c r="B12" s="4">
        <f t="shared" si="2"/>
        <v>49.924114479062872</v>
      </c>
      <c r="C12" s="4">
        <f t="shared" si="0"/>
        <v>16.793081978451287</v>
      </c>
      <c r="D12" s="4">
        <f t="shared" si="3"/>
        <v>66.717196457514163</v>
      </c>
      <c r="E12" s="4">
        <f t="shared" si="1"/>
        <v>0.74829454967962861</v>
      </c>
    </row>
    <row r="13" spans="1:5" x14ac:dyDescent="0.2">
      <c r="A13" s="4">
        <f t="shared" si="4"/>
        <v>0.7</v>
      </c>
      <c r="B13" s="4">
        <f t="shared" si="2"/>
        <v>58.24480022557335</v>
      </c>
      <c r="C13" s="4">
        <f t="shared" si="0"/>
        <v>12.594811483838466</v>
      </c>
      <c r="D13" s="4">
        <f t="shared" si="3"/>
        <v>70.839611709411813</v>
      </c>
      <c r="E13" s="4">
        <f t="shared" si="1"/>
        <v>0.82220665557141803</v>
      </c>
    </row>
    <row r="14" spans="1:5" x14ac:dyDescent="0.2">
      <c r="A14" s="4">
        <f t="shared" si="4"/>
        <v>0.79999999999999993</v>
      </c>
      <c r="B14" s="4">
        <f t="shared" si="2"/>
        <v>66.56548597208382</v>
      </c>
      <c r="C14" s="4">
        <f t="shared" si="0"/>
        <v>8.3965409892256453</v>
      </c>
      <c r="D14" s="4">
        <f t="shared" si="3"/>
        <v>74.962026961309462</v>
      </c>
      <c r="E14" s="4">
        <f t="shared" si="1"/>
        <v>0.88798940837659857</v>
      </c>
    </row>
    <row r="15" spans="1:5" x14ac:dyDescent="0.2">
      <c r="A15" s="4">
        <f t="shared" si="4"/>
        <v>0.89999999999999991</v>
      </c>
      <c r="B15" s="4">
        <f t="shared" si="2"/>
        <v>74.886171718594298</v>
      </c>
      <c r="C15" s="4">
        <f t="shared" si="0"/>
        <v>4.1982704946128253</v>
      </c>
      <c r="D15" s="4">
        <f t="shared" si="3"/>
        <v>79.084442213207126</v>
      </c>
      <c r="E15" s="4">
        <f t="shared" si="1"/>
        <v>0.94691407845686604</v>
      </c>
    </row>
    <row r="16" spans="1:5" x14ac:dyDescent="0.2">
      <c r="A16" s="2">
        <f t="shared" si="4"/>
        <v>0.99999999999999989</v>
      </c>
      <c r="B16">
        <f t="shared" si="2"/>
        <v>83.206857465104775</v>
      </c>
      <c r="C16">
        <f t="shared" si="0"/>
        <v>4.6610165667235987E-15</v>
      </c>
      <c r="D16">
        <f t="shared" si="3"/>
        <v>83.206857465104775</v>
      </c>
      <c r="E16">
        <f t="shared" si="1"/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246B-036C-5745-AD30-77C029E3813A}">
  <dimension ref="A1:I15"/>
  <sheetViews>
    <sheetView workbookViewId="0">
      <selection activeCell="H14" sqref="H14"/>
    </sheetView>
  </sheetViews>
  <sheetFormatPr baseColWidth="10" defaultRowHeight="16" x14ac:dyDescent="0.2"/>
  <cols>
    <col min="6" max="7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</row>
    <row r="2" spans="1:9" x14ac:dyDescent="0.2">
      <c r="A2">
        <v>70</v>
      </c>
      <c r="B2" s="1">
        <f>-2945.47/(LN(70)-14.2724)-224</f>
        <v>69.844571663926445</v>
      </c>
      <c r="C2" s="1">
        <f>-2972.64/(LN(A2)-14.2043)-209</f>
        <v>89.583597436065475</v>
      </c>
    </row>
    <row r="4" spans="1:9" x14ac:dyDescent="0.2">
      <c r="A4" t="s">
        <v>13</v>
      </c>
      <c r="B4" t="s">
        <v>14</v>
      </c>
      <c r="C4" t="s">
        <v>15</v>
      </c>
      <c r="D4" t="s">
        <v>16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 x14ac:dyDescent="0.2">
      <c r="A5" s="1">
        <f>$C$2</f>
        <v>89.583597436065475</v>
      </c>
      <c r="B5">
        <f>14.2724-2945.47/(A5+224)</f>
        <v>4.8794661090603348</v>
      </c>
      <c r="C5" s="1">
        <f>EXP(B5)</f>
        <v>131.56040622363295</v>
      </c>
      <c r="D5">
        <f>14.2043-2972.64/(A5+209)</f>
        <v>4.2484952420493567</v>
      </c>
      <c r="E5">
        <f>EXP(D5)</f>
        <v>69.999999999999844</v>
      </c>
      <c r="F5">
        <f>($A$2-E5)/(D5-E5)</f>
        <v>-2.377426987301311E-15</v>
      </c>
      <c r="G5">
        <f>C5*F5</f>
        <v>-3.1277526021638833E-13</v>
      </c>
      <c r="H5">
        <f>E5*(1-F5)</f>
        <v>70.000000000000014</v>
      </c>
      <c r="I5">
        <f>G5/$A$2</f>
        <v>-4.4682180030912621E-15</v>
      </c>
    </row>
    <row r="6" spans="1:9" x14ac:dyDescent="0.2">
      <c r="A6" s="1">
        <f>A5-2</f>
        <v>87.583597436065475</v>
      </c>
      <c r="B6">
        <f t="shared" ref="B6:B15" si="0">14.2724-2945.47/(A6+224)</f>
        <v>4.8191745278074603</v>
      </c>
      <c r="C6" s="1">
        <f t="shared" ref="C6:C15" si="1">EXP(B6)</f>
        <v>123.86280326809604</v>
      </c>
      <c r="D6">
        <f t="shared" ref="D6:D15" si="2">14.2043-2972.64/(A6+209)</f>
        <v>4.181358658340633</v>
      </c>
      <c r="E6">
        <f t="shared" ref="E6:E15" si="3">EXP(D6)</f>
        <v>65.454723434133783</v>
      </c>
      <c r="F6">
        <f t="shared" ref="F6:F15" si="4">($A$2-E6)/(D6-E6)</f>
        <v>-7.418029975174284E-2</v>
      </c>
      <c r="G6">
        <f t="shared" ref="G6:G15" si="5">C6*F6</f>
        <v>-9.1881798745185179</v>
      </c>
      <c r="H6">
        <f t="shared" ref="H6:H15" si="6">E6*(1-F6)</f>
        <v>70.310174438645262</v>
      </c>
      <c r="I6">
        <f t="shared" ref="I6:I15" si="7">G6/$A$2</f>
        <v>-0.13125971249312168</v>
      </c>
    </row>
    <row r="7" spans="1:9" x14ac:dyDescent="0.2">
      <c r="A7" s="1">
        <f>A6-2</f>
        <v>85.583597436065475</v>
      </c>
      <c r="B7">
        <f t="shared" si="0"/>
        <v>4.7581039442850592</v>
      </c>
      <c r="C7" s="1">
        <f t="shared" si="1"/>
        <v>116.52477883881919</v>
      </c>
      <c r="D7">
        <f t="shared" si="2"/>
        <v>4.113310461299827</v>
      </c>
      <c r="E7">
        <f t="shared" si="3"/>
        <v>61.148813650548504</v>
      </c>
      <c r="F7">
        <f t="shared" si="4"/>
        <v>-0.15518731061392588</v>
      </c>
      <c r="G7">
        <f t="shared" si="5"/>
        <v>-18.083167047878849</v>
      </c>
      <c r="H7">
        <f t="shared" si="6"/>
        <v>70.63833358820925</v>
      </c>
      <c r="I7">
        <f t="shared" si="7"/>
        <v>-0.25833095782684068</v>
      </c>
    </row>
    <row r="8" spans="1:9" x14ac:dyDescent="0.2">
      <c r="A8">
        <f t="shared" ref="A7:A14" si="8">A7-2</f>
        <v>83.583597436065475</v>
      </c>
      <c r="B8">
        <f t="shared" si="0"/>
        <v>4.6962391625800297</v>
      </c>
      <c r="C8" s="1">
        <f t="shared" si="1"/>
        <v>109.53445557872828</v>
      </c>
      <c r="D8">
        <f t="shared" si="2"/>
        <v>4.0443319565092075</v>
      </c>
      <c r="E8">
        <f t="shared" si="3"/>
        <v>57.073046019076202</v>
      </c>
      <c r="F8">
        <f t="shared" si="4"/>
        <v>-0.24377272218352633</v>
      </c>
      <c r="G8">
        <f t="shared" si="5"/>
        <v>-26.701512409317136</v>
      </c>
      <c r="H8">
        <f t="shared" si="6"/>
        <v>70.985897810452087</v>
      </c>
      <c r="I8">
        <f t="shared" si="7"/>
        <v>-0.38145017727595909</v>
      </c>
    </row>
    <row r="9" spans="1:9" x14ac:dyDescent="0.2">
      <c r="A9">
        <f t="shared" si="8"/>
        <v>81.583597436065475</v>
      </c>
      <c r="B9">
        <f t="shared" si="0"/>
        <v>4.6335645889591497</v>
      </c>
      <c r="C9" s="1">
        <f t="shared" si="1"/>
        <v>102.88013667306797</v>
      </c>
      <c r="D9">
        <f t="shared" si="2"/>
        <v>3.9744039348786941</v>
      </c>
      <c r="E9">
        <f t="shared" si="3"/>
        <v>53.218385826177027</v>
      </c>
      <c r="F9">
        <f t="shared" si="4"/>
        <v>-0.34078507726826152</v>
      </c>
      <c r="G9">
        <f t="shared" si="5"/>
        <v>-35.060015325500771</v>
      </c>
      <c r="H9">
        <f t="shared" si="6"/>
        <v>71.354417552042918</v>
      </c>
      <c r="I9">
        <f t="shared" si="7"/>
        <v>-0.50085736179286811</v>
      </c>
    </row>
    <row r="10" spans="1:9" x14ac:dyDescent="0.2">
      <c r="A10">
        <f t="shared" si="8"/>
        <v>79.583597436065475</v>
      </c>
      <c r="B10">
        <f t="shared" si="0"/>
        <v>4.5700642187649336</v>
      </c>
      <c r="C10" s="1">
        <f t="shared" si="1"/>
        <v>96.550309915416506</v>
      </c>
      <c r="D10">
        <f t="shared" si="2"/>
        <v>3.9035066548114319</v>
      </c>
      <c r="E10">
        <f t="shared" si="3"/>
        <v>49.575990538501891</v>
      </c>
      <c r="F10">
        <f t="shared" si="4"/>
        <v>-0.44718411885611231</v>
      </c>
      <c r="G10">
        <f t="shared" si="5"/>
        <v>-43.175765264810096</v>
      </c>
      <c r="H10">
        <f t="shared" si="6"/>
        <v>71.745586183880818</v>
      </c>
      <c r="I10">
        <f t="shared" si="7"/>
        <v>-0.61679664664014422</v>
      </c>
    </row>
    <row r="11" spans="1:9" x14ac:dyDescent="0.2">
      <c r="A11">
        <f t="shared" si="8"/>
        <v>77.583597436065475</v>
      </c>
      <c r="B11">
        <f t="shared" si="0"/>
        <v>4.5057216227900856</v>
      </c>
      <c r="C11" s="1">
        <f t="shared" si="1"/>
        <v>90.533651628601021</v>
      </c>
      <c r="D11">
        <f t="shared" si="2"/>
        <v>3.8316198236225922</v>
      </c>
      <c r="E11">
        <f t="shared" si="3"/>
        <v>46.137211884506605</v>
      </c>
      <c r="F11">
        <f t="shared" si="4"/>
        <v>-0.56405753833089745</v>
      </c>
      <c r="G11">
        <f t="shared" si="5"/>
        <v>-51.066188673735738</v>
      </c>
      <c r="H11">
        <f t="shared" si="6"/>
        <v>72.161254045532431</v>
      </c>
      <c r="I11">
        <f t="shared" si="7"/>
        <v>-0.72951698105336771</v>
      </c>
    </row>
    <row r="12" spans="1:9" x14ac:dyDescent="0.2">
      <c r="A12">
        <f t="shared" si="8"/>
        <v>75.583597436065475</v>
      </c>
      <c r="B12">
        <f t="shared" si="0"/>
        <v>4.4405199331061613</v>
      </c>
      <c r="C12" s="1">
        <f t="shared" si="1"/>
        <v>84.819030433186711</v>
      </c>
      <c r="D12">
        <f t="shared" si="2"/>
        <v>3.7587225781746501</v>
      </c>
      <c r="E12">
        <f t="shared" si="3"/>
        <v>42.893597748897818</v>
      </c>
      <c r="F12">
        <f t="shared" si="4"/>
        <v>-0.69264057015264235</v>
      </c>
      <c r="G12">
        <f t="shared" si="5"/>
        <v>-58.74910159903677</v>
      </c>
      <c r="H12">
        <f t="shared" si="6"/>
        <v>72.6034437495925</v>
      </c>
      <c r="I12">
        <f t="shared" si="7"/>
        <v>-0.83927287998623956</v>
      </c>
    </row>
    <row r="13" spans="1:9" x14ac:dyDescent="0.2">
      <c r="A13">
        <f t="shared" si="8"/>
        <v>73.583597436065475</v>
      </c>
      <c r="B13">
        <f t="shared" si="0"/>
        <v>4.3744418283207924</v>
      </c>
      <c r="C13" s="1">
        <f t="shared" si="1"/>
        <v>79.395510856284702</v>
      </c>
      <c r="D13">
        <f t="shared" si="2"/>
        <v>3.6847934646903582</v>
      </c>
      <c r="E13">
        <f t="shared" si="3"/>
        <v>39.836893874933388</v>
      </c>
      <c r="F13">
        <f t="shared" si="4"/>
        <v>-0.83433896738460189</v>
      </c>
      <c r="G13">
        <f t="shared" si="5"/>
        <v>-66.242768542805521</v>
      </c>
      <c r="H13">
        <f t="shared" si="6"/>
        <v>73.074366774355283</v>
      </c>
      <c r="I13">
        <f t="shared" si="7"/>
        <v>-0.94632526489722169</v>
      </c>
    </row>
    <row r="14" spans="1:9" x14ac:dyDescent="0.2">
      <c r="A14">
        <f t="shared" si="8"/>
        <v>71.583597436065475</v>
      </c>
      <c r="B14">
        <f t="shared" si="0"/>
        <v>4.3074695182363651</v>
      </c>
      <c r="C14" s="1">
        <f t="shared" si="1"/>
        <v>74.25235677350399</v>
      </c>
      <c r="D14">
        <f t="shared" si="2"/>
        <v>3.6098104177023256</v>
      </c>
      <c r="E14">
        <f t="shared" si="3"/>
        <v>36.959045369858664</v>
      </c>
      <c r="F14">
        <f t="shared" si="4"/>
        <v>-0.99075600017639776</v>
      </c>
      <c r="G14">
        <f t="shared" si="5"/>
        <v>-73.565968000587674</v>
      </c>
      <c r="H14">
        <f t="shared" si="6"/>
        <v>73.576441330837852</v>
      </c>
      <c r="I14">
        <f t="shared" si="7"/>
        <v>-1.0509424000083953</v>
      </c>
    </row>
    <row r="15" spans="1:9" x14ac:dyDescent="0.2">
      <c r="A15" s="1">
        <f>$B$2</f>
        <v>69.844571663926445</v>
      </c>
      <c r="B15">
        <f t="shared" si="0"/>
        <v>4.2484952420493602</v>
      </c>
      <c r="C15" s="1">
        <f t="shared" si="1"/>
        <v>70.000000000000085</v>
      </c>
      <c r="D15">
        <f t="shared" si="2"/>
        <v>3.5437374426527004</v>
      </c>
      <c r="E15">
        <f t="shared" si="3"/>
        <v>34.59597835012179</v>
      </c>
      <c r="F15">
        <f t="shared" si="4"/>
        <v>-1.140143854846958</v>
      </c>
      <c r="G15">
        <f t="shared" si="5"/>
        <v>-79.810069839287152</v>
      </c>
      <c r="H15">
        <f t="shared" si="6"/>
        <v>74.040370468431547</v>
      </c>
      <c r="I15">
        <f t="shared" si="7"/>
        <v>-1.1401438548469593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512F-DDB4-8148-A666-0BBC78F6502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2021-11-06T09:47:07Z</dcterms:created>
  <dcterms:modified xsi:type="dcterms:W3CDTF">2021-11-13T09:32:21Z</dcterms:modified>
</cp:coreProperties>
</file>