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3.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amaliesofiesoerupandersen/Desktop/"/>
    </mc:Choice>
  </mc:AlternateContent>
  <xr:revisionPtr revIDLastSave="0" documentId="8_{621EF57E-C36A-2740-A30E-988A2CE7E626}" xr6:coauthVersionLast="47" xr6:coauthVersionMax="47" xr10:uidLastSave="{00000000-0000-0000-0000-000000000000}"/>
  <bookViews>
    <workbookView xWindow="160" yWindow="2680" windowWidth="25900" windowHeight="12580" activeTab="1" xr2:uid="{DFFBB186-68C6-4BDA-926A-2FE3AE570392}"/>
  </bookViews>
  <sheets>
    <sheet name="Grupo" sheetId="6" r:id="rId1"/>
    <sheet name="KF" sheetId="3" r:id="rId2"/>
    <sheet name="MgCl" sheetId="1" r:id="rId3"/>
    <sheet name="MgCl2" sheetId="2" r:id="rId4"/>
    <sheet name="Question 6"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 l="1"/>
  <c r="F3" i="1" s="1"/>
  <c r="D7" i="1"/>
  <c r="F7" i="1" s="1"/>
  <c r="D6" i="1"/>
  <c r="F6" i="1" s="1"/>
  <c r="D4" i="1"/>
  <c r="F4" i="1" s="1"/>
  <c r="D5" i="1"/>
  <c r="F5" i="1" s="1"/>
  <c r="D4" i="3"/>
  <c r="E8" i="3" a="1"/>
  <c r="E8" i="3" s="1"/>
  <c r="F7" i="3"/>
  <c r="F6" i="3"/>
  <c r="F5" i="3"/>
  <c r="F4" i="3"/>
  <c r="F8" i="3" s="1"/>
  <c r="F3" i="3"/>
  <c r="F6" i="2"/>
  <c r="G12" i="2"/>
  <c r="F8" i="1" l="1"/>
  <c r="C19" i="1"/>
  <c r="C16" i="2"/>
  <c r="D7" i="2"/>
  <c r="F7" i="2" s="1"/>
  <c r="D6" i="2"/>
  <c r="D5" i="2"/>
  <c r="F5" i="2" s="1"/>
  <c r="D4" i="2"/>
  <c r="F4" i="2" s="1"/>
  <c r="D3" i="2"/>
  <c r="F3" i="2" s="1"/>
  <c r="D7" i="3"/>
  <c r="D6" i="3"/>
  <c r="D5" i="3"/>
  <c r="D3" i="3"/>
  <c r="E8" i="1" a="1"/>
  <c r="E8" i="1" s="1"/>
  <c r="D20" i="1" s="1"/>
  <c r="C16" i="3"/>
  <c r="C21" i="1"/>
  <c r="C20" i="1"/>
  <c r="E4" i="1"/>
  <c r="E8" i="2" l="1" a="1"/>
  <c r="E8" i="2" s="1"/>
  <c r="D19" i="1" s="1"/>
  <c r="E19" i="1" s="1"/>
  <c r="E20" i="1"/>
  <c r="F8" i="2"/>
  <c r="D21" i="1" l="1"/>
  <c r="E21" i="1" s="1"/>
  <c r="D16" i="2"/>
  <c r="E16" i="2" s="1"/>
  <c r="D16" i="3"/>
  <c r="E16"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<sst xmlns="http://schemas.openxmlformats.org/spreadsheetml/2006/main" count="102" uniqueCount="60">
  <si>
    <t>ΔHdiss Cl2 g</t>
  </si>
  <si>
    <t>ΔHsub (25ºC) Mg s</t>
  </si>
  <si>
    <t>ΔHion (25ºC) Mg+ g</t>
  </si>
  <si>
    <t>ΔHion (25ºC) Cl- g</t>
  </si>
  <si>
    <t>ΔHrede MgCl s</t>
  </si>
  <si>
    <t>ΔHform MgCl s</t>
  </si>
  <si>
    <t>Step</t>
  </si>
  <si>
    <t>ΔHdiss F2 g</t>
  </si>
  <si>
    <t>ΔHsub (25ºC) K s</t>
  </si>
  <si>
    <t>ΔHion (25ºC) K+ g</t>
  </si>
  <si>
    <t>ΔHion (25ºC) F- g</t>
  </si>
  <si>
    <t>ΔHrede KF s</t>
  </si>
  <si>
    <t>ΔHform KF s</t>
  </si>
  <si>
    <t>Compound</t>
  </si>
  <si>
    <t>Mg(s)</t>
  </si>
  <si>
    <t>Cl2(g)</t>
  </si>
  <si>
    <t>MgCl2(s)</t>
  </si>
  <si>
    <t>K(s)</t>
  </si>
  <si>
    <t>F2(g)</t>
  </si>
  <si>
    <t>KF(s)</t>
  </si>
  <si>
    <t xml:space="preserve">Reaction </t>
  </si>
  <si>
    <t>Mg(s)+1/2Cl2(g)-MgCl(s)</t>
  </si>
  <si>
    <t>Mg(s)+Cl2(g)-&gt;MgCl2(s)</t>
  </si>
  <si>
    <t>K(s)+1/2F2(g)-&gt;KF(s)</t>
  </si>
  <si>
    <t>length (cm)</t>
  </si>
  <si>
    <t>Entrophy(J/K*mol)</t>
  </si>
  <si>
    <t>Temperature(K)</t>
  </si>
  <si>
    <t>Entalpy</t>
  </si>
  <si>
    <t>Mole</t>
  </si>
  <si>
    <t>Value (Kj/mol)</t>
  </si>
  <si>
    <t>ΔG</t>
  </si>
  <si>
    <t>ΔHf</t>
  </si>
  <si>
    <t xml:space="preserve"> ΔS</t>
  </si>
  <si>
    <t>ΔHion (25ºC) Mg2+ g</t>
  </si>
  <si>
    <t>Question 6</t>
  </si>
  <si>
    <t>Value (KJ/mole)</t>
  </si>
  <si>
    <t>Length (cm)</t>
  </si>
  <si>
    <t>1</t>
  </si>
  <si>
    <t>Scale:</t>
  </si>
  <si>
    <t>6</t>
  </si>
  <si>
    <t>1.00</t>
  </si>
  <si>
    <t>Temperature(K) :</t>
  </si>
  <si>
    <t>1.0</t>
  </si>
  <si>
    <t xml:space="preserve">We can now use the our calculated properties of the formation enthalphies of both MgCl2 and MgCl to calculate the gibbs free energy of both systems. We found properties of the entrophies, please note here that we use the entrophy of MgCl2 for the entrophy of MgCl aswell, since we do not have the entrophy of MgCl since that substance does not exist naturally. By calculating Gibss Free Engergy of both systems we can see that the Gibbs Free Energy for the formation of MgCl2 is a negative value which means that the formation of MgCl2 occures spontaneously while the Gibbs Free Energy for the formation of MgCl is positive, which means that it does not occur spontaneously. </t>
  </si>
  <si>
    <t xml:space="preserve">We can now use our calculated properties of the formation enthalphies of both MgCl2 and MgCl to calculate the gibbs free energy of both systems. We found properties of the entrophies, please note here that we use the entrophy of MgCl2 for the entrophy of MgCl aswell, since we do not have the entrophy of MgCl since that substance does not exist naturally. By calculating Gibss Free Engergy of both systems we can see that the Gibbs Free Energy for the formation of MgCl2 is a negative value which means that the formation of MgCl2 occures spontaneously while the Gibbs Free Energy for the formation of MgCl is positive, which means that it does not occur spontaneously. </t>
  </si>
  <si>
    <t>1cm -&gt; 200kJ</t>
  </si>
  <si>
    <t>1cm -&gt; 400 kJ</t>
  </si>
  <si>
    <t>cm/KJ</t>
  </si>
  <si>
    <t>1cm -&gt; 100KJ</t>
  </si>
  <si>
    <t>Nome</t>
  </si>
  <si>
    <t>Curso</t>
  </si>
  <si>
    <t>Matricula</t>
  </si>
  <si>
    <t>Felipe B. Pinto</t>
  </si>
  <si>
    <t>MIEQB</t>
  </si>
  <si>
    <t>Alexandre Canhoto</t>
  </si>
  <si>
    <t>Amalie Andersen</t>
  </si>
  <si>
    <t>LQA</t>
  </si>
  <si>
    <t>Mg(s) + 1/2Cl2(g) --&gt;  Mg(s) + Cl(g)  --&gt;  Mg(g) + Cl(g)  --&gt;  Mg^+(g) + Cl(g)+e^-  --&gt;  Mg^+(g) + Cl^-(g)  --&gt;  MgCl(s)</t>
  </si>
  <si>
    <t>K(s) + 1/2F2(g)  --&gt;  K(s) + F(g)  --&gt;  K(g) + F(g)  --&gt;  K^+(g) + F(g) + e^-  --&gt; K^+(g) + F^-(g)  --&gt;  KF(s)</t>
  </si>
  <si>
    <t>Mg(g) + Cl2(g)  --&gt;  Mg(s) + 2Cl(g)  --&gt;  Mg(g) + 2Cl(g)  --&gt;  Mg^2+(g) + 2Cl(g) + 2e^-  --&gt;  Mg^2+(g) + 2Cl^-(g)  --&gt;  MgCl2(s)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</si>
</sst>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0"/>
      <name val="Calibri"/>
      <family val="2"/>
      <scheme val="minor"/>
    </font>
    <font>
      <b/>
      <sz val="11"/>
      <color theme="0"/>
      <name val="Calibri"/>
      <family val="2"/>
      <scheme val="minor"/>
    </font>
    <font>
      <sz val="12"/>
      <color theme="1"/>
      <name val="Fira Code"/>
    </font>
    <font>
      <sz val="11"/>
      <color theme="1"/>
      <name val="Fira Code"/>
    </font>
  </fonts>
  <fills count="5">
    <fill>
      <patternFill patternType="none"/>
    </fill>
    <fill>
      <patternFill patternType="gray125"/>
    </fill>
    <fill>
      <patternFill patternType="solid">
        <fgColor theme="1"/>
        <bgColor theme="1"/>
      </patternFill>
    </fill>
    <fill>
      <patternFill patternType="solid">
        <fgColor theme="1" tint="0.249977111117893"/>
        <bgColor theme="1" tint="0.249977111117893"/>
      </patternFill>
    </fill>
    <fill>
      <patternFill patternType="solid">
        <fgColor theme="1" tint="0.44999542222357858"/>
        <bgColor theme="1" tint="0.44999542222357858"/>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bottom style="medium">
        <color theme="0"/>
      </bottom>
      <diagonal/>
    </border>
    <border>
      <left style="thin">
        <color indexed="64"/>
      </left>
      <right style="thin">
        <color indexed="64"/>
      </right>
      <top/>
      <bottom/>
      <diagonal/>
    </border>
  </borders>
  <cellStyleXfs count="1">
    <xf numFmtId="0" fontId="0" fillId="0" borderId="0"/>
  </cellStyleXfs>
  <cellXfs count="56">
    <xf numFmtId="0" fontId="0" fillId="0" borderId="0" xfId="0"/>
    <xf numFmtId="0" fontId="0" fillId="0" borderId="0" xfId="0" applyAlignment="1">
      <alignment horizontal="center" vertical="center"/>
    </xf>
    <xf numFmtId="0" fontId="0" fillId="0" borderId="0" xfId="0" applyAlignment="1">
      <alignment horizontal="right"/>
    </xf>
    <xf numFmtId="0" fontId="2" fillId="0" borderId="2" xfId="0" applyFont="1" applyBorder="1" applyAlignment="1">
      <alignment horizontal="center" vertical="center"/>
    </xf>
    <xf numFmtId="0" fontId="3" fillId="0" borderId="2" xfId="0" applyFont="1" applyBorder="1" applyAlignment="1">
      <alignment horizontal="center" vertical="center"/>
    </xf>
    <xf numFmtId="0" fontId="2" fillId="0" borderId="4" xfId="0" applyFont="1" applyBorder="1" applyAlignment="1">
      <alignment horizontal="center" vertical="center"/>
    </xf>
    <xf numFmtId="0" fontId="4" fillId="4" borderId="0" xfId="0" applyFont="1" applyFill="1"/>
    <xf numFmtId="2" fontId="0" fillId="0" borderId="0" xfId="0" applyNumberFormat="1" applyAlignment="1">
      <alignment horizontal="right" vertical="center" indent="1"/>
    </xf>
    <xf numFmtId="0" fontId="3" fillId="0" borderId="1" xfId="0" applyFont="1" applyBorder="1" applyAlignment="1">
      <alignment horizontal="left" vertical="center" indent="1"/>
    </xf>
    <xf numFmtId="2" fontId="0" fillId="0" borderId="0" xfId="0" applyNumberFormat="1"/>
    <xf numFmtId="0" fontId="2" fillId="0" borderId="5" xfId="0" applyFont="1" applyBorder="1" applyAlignment="1">
      <alignment horizontal="center" vertical="center"/>
    </xf>
    <xf numFmtId="0" fontId="4" fillId="3" borderId="0" xfId="0" applyFont="1" applyFill="1"/>
    <xf numFmtId="0" fontId="2" fillId="0" borderId="1" xfId="0" applyFont="1" applyBorder="1" applyAlignment="1">
      <alignment horizontal="left" vertical="center" indent="1"/>
    </xf>
    <xf numFmtId="0" fontId="5" fillId="2" borderId="12" xfId="0" applyFont="1" applyFill="1" applyBorder="1"/>
    <xf numFmtId="0" fontId="2" fillId="0" borderId="6" xfId="0" applyFont="1" applyFill="1" applyBorder="1" applyAlignment="1">
      <alignment horizontal="center" vertical="center"/>
    </xf>
    <xf numFmtId="165" fontId="0" fillId="0" borderId="0" xfId="0" applyNumberFormat="1" applyAlignment="1">
      <alignment horizontal="right" vertical="center" indent="1"/>
    </xf>
    <xf numFmtId="164" fontId="0" fillId="0" borderId="0" xfId="0" applyNumberFormat="1"/>
    <xf numFmtId="166" fontId="0" fillId="0" borderId="0" xfId="0" applyNumberFormat="1" applyAlignment="1">
      <alignment horizontal="right" vertical="center" indent="1"/>
    </xf>
    <xf numFmtId="2" fontId="4" fillId="3" borderId="0" xfId="0" applyNumberFormat="1" applyFont="1" applyFill="1" applyAlignment="1">
      <alignment horizontal="right" vertical="center" indent="1"/>
    </xf>
    <xf numFmtId="2" fontId="4" fillId="4" borderId="0" xfId="0" applyNumberFormat="1" applyFont="1" applyFill="1" applyAlignment="1">
      <alignment horizontal="right" vertical="center" indent="1"/>
    </xf>
    <xf numFmtId="166" fontId="4" fillId="3" borderId="0" xfId="0" applyNumberFormat="1" applyFont="1" applyFill="1" applyAlignment="1">
      <alignment horizontal="right" vertical="center" indent="1"/>
    </xf>
    <xf numFmtId="164" fontId="4" fillId="3" borderId="0" xfId="0" applyNumberFormat="1" applyFont="1" applyFill="1"/>
    <xf numFmtId="165" fontId="4" fillId="3" borderId="0" xfId="0" applyNumberFormat="1" applyFont="1" applyFill="1" applyAlignment="1">
      <alignment horizontal="right" vertical="center" indent="1"/>
    </xf>
    <xf numFmtId="0" fontId="2" fillId="0" borderId="9" xfId="0" applyFont="1" applyBorder="1" applyAlignment="1">
      <alignment horizontal="center" vertical="center"/>
    </xf>
    <xf numFmtId="49" fontId="2" fillId="0" borderId="11" xfId="0" applyNumberFormat="1" applyFont="1" applyBorder="1" applyAlignment="1">
      <alignment horizontal="left" vertical="center" indent="1"/>
    </xf>
    <xf numFmtId="164" fontId="6" fillId="0" borderId="1" xfId="0" applyNumberFormat="1" applyFont="1" applyBorder="1" applyAlignment="1">
      <alignment horizontal="right" vertical="center" indent="1"/>
    </xf>
    <xf numFmtId="0" fontId="5" fillId="2" borderId="0" xfId="0" applyFont="1" applyFill="1" applyBorder="1" applyAlignment="1">
      <alignment vertical="center"/>
    </xf>
    <xf numFmtId="0" fontId="4" fillId="3" borderId="0" xfId="0" applyFont="1" applyFill="1" applyBorder="1" applyAlignment="1">
      <alignment vertical="center"/>
    </xf>
    <xf numFmtId="166" fontId="4" fillId="3" borderId="0" xfId="0" applyNumberFormat="1" applyFont="1" applyFill="1" applyBorder="1" applyAlignment="1">
      <alignment horizontal="right" vertical="center"/>
    </xf>
    <xf numFmtId="164" fontId="4" fillId="3" borderId="0" xfId="0" applyNumberFormat="1" applyFont="1" applyFill="1" applyBorder="1" applyAlignment="1">
      <alignment vertical="center"/>
    </xf>
    <xf numFmtId="165" fontId="4" fillId="3" borderId="0" xfId="0" applyNumberFormat="1" applyFont="1" applyFill="1" applyBorder="1" applyAlignment="1">
      <alignment horizontal="right" vertical="center"/>
    </xf>
    <xf numFmtId="0" fontId="2" fillId="0" borderId="6" xfId="0" applyFont="1" applyBorder="1" applyAlignment="1">
      <alignment horizontal="center" vertical="center"/>
    </xf>
    <xf numFmtId="2" fontId="6" fillId="0" borderId="1" xfId="0" applyNumberFormat="1" applyFont="1" applyBorder="1" applyAlignment="1">
      <alignment horizontal="right" vertical="center" indent="1"/>
    </xf>
    <xf numFmtId="2" fontId="7" fillId="0" borderId="3" xfId="0" applyNumberFormat="1" applyFont="1" applyBorder="1" applyAlignment="1">
      <alignment horizontal="right" vertical="center" indent="1"/>
    </xf>
    <xf numFmtId="2" fontId="6" fillId="0" borderId="11" xfId="0" applyNumberFormat="1" applyFont="1" applyBorder="1" applyAlignment="1">
      <alignment horizontal="right" vertical="center" indent="1"/>
    </xf>
    <xf numFmtId="2" fontId="7" fillId="0" borderId="7" xfId="0" applyNumberFormat="1" applyFont="1" applyBorder="1" applyAlignment="1">
      <alignment horizontal="right" vertical="center" indent="1"/>
    </xf>
    <xf numFmtId="49" fontId="2" fillId="0" borderId="1" xfId="0" applyNumberFormat="1" applyFont="1" applyBorder="1" applyAlignment="1">
      <alignment horizontal="left" vertical="center" indent="1"/>
    </xf>
    <xf numFmtId="164" fontId="6" fillId="0" borderId="13" xfId="0" applyNumberFormat="1" applyFont="1" applyBorder="1" applyAlignment="1">
      <alignment horizontal="right" vertical="center" indent="1"/>
    </xf>
    <xf numFmtId="165" fontId="6" fillId="0" borderId="8" xfId="0" applyNumberFormat="1" applyFont="1" applyBorder="1" applyAlignment="1">
      <alignment horizontal="right" vertical="center" indent="1"/>
    </xf>
    <xf numFmtId="165" fontId="6" fillId="0" borderId="3" xfId="0" applyNumberFormat="1" applyFont="1" applyBorder="1" applyAlignment="1">
      <alignment horizontal="right" vertical="center" indent="1"/>
    </xf>
    <xf numFmtId="1" fontId="6" fillId="0" borderId="1" xfId="0" applyNumberFormat="1" applyFont="1" applyBorder="1" applyAlignment="1">
      <alignment horizontal="center" vertical="center"/>
    </xf>
    <xf numFmtId="1" fontId="6" fillId="0" borderId="11" xfId="0" applyNumberFormat="1" applyFont="1" applyBorder="1" applyAlignment="1">
      <alignment horizontal="center" vertical="center"/>
    </xf>
    <xf numFmtId="0" fontId="0" fillId="0" borderId="0" xfId="0" applyAlignment="1">
      <alignment horizontal="left" vertical="top"/>
    </xf>
    <xf numFmtId="0" fontId="0" fillId="0" borderId="0" xfId="0" applyAlignment="1">
      <alignment wrapText="1"/>
    </xf>
    <xf numFmtId="0" fontId="1" fillId="0" borderId="9" xfId="0" applyFont="1" applyBorder="1" applyAlignment="1">
      <alignment horizontal="center" vertical="center"/>
    </xf>
    <xf numFmtId="49" fontId="1" fillId="0" borderId="11" xfId="0" applyNumberFormat="1" applyFont="1" applyBorder="1" applyAlignment="1">
      <alignment horizontal="left" vertical="center" indent="1"/>
    </xf>
    <xf numFmtId="0" fontId="1" fillId="0" borderId="10" xfId="0" applyFont="1" applyBorder="1" applyAlignment="1">
      <alignment horizontal="center" vertical="center"/>
    </xf>
    <xf numFmtId="0" fontId="1" fillId="0" borderId="1" xfId="0" applyFont="1" applyBorder="1" applyAlignment="1">
      <alignment horizontal="left" vertical="center" indent="1"/>
    </xf>
    <xf numFmtId="0" fontId="0" fillId="0" borderId="0" xfId="0" applyAlignment="1">
      <alignment horizontal="right" vertical="center"/>
    </xf>
    <xf numFmtId="165" fontId="7" fillId="0" borderId="3" xfId="0" applyNumberFormat="1" applyFont="1" applyBorder="1" applyAlignment="1">
      <alignment horizontal="right" vertical="center" indent="1"/>
    </xf>
    <xf numFmtId="164" fontId="6" fillId="0" borderId="11" xfId="0" applyNumberFormat="1" applyFont="1" applyBorder="1" applyAlignment="1">
      <alignment horizontal="right" vertical="center" indent="1"/>
    </xf>
    <xf numFmtId="165" fontId="7" fillId="0" borderId="7" xfId="0" applyNumberFormat="1" applyFont="1" applyBorder="1" applyAlignment="1">
      <alignment horizontal="right" vertical="center" indent="1"/>
    </xf>
    <xf numFmtId="49" fontId="3" fillId="0" borderId="1" xfId="0" applyNumberFormat="1" applyFont="1" applyBorder="1" applyAlignment="1">
      <alignment horizontal="left" vertical="center" inden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59">
    <dxf>
      <font>
        <b val="0"/>
        <i val="0"/>
        <strike val="0"/>
        <condense val="0"/>
        <extend val="0"/>
        <outline val="0"/>
        <shadow val="0"/>
        <u val="none"/>
        <vertAlign val="baseline"/>
        <sz val="11"/>
        <color theme="0"/>
        <name val="Calibri"/>
        <family val="2"/>
        <scheme val="minor"/>
      </font>
      <numFmt numFmtId="165" formatCode="0.000"/>
      <fill>
        <patternFill patternType="solid">
          <fgColor theme="1" tint="0.249977111117893"/>
          <bgColor theme="1"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4" formatCode="0.0"/>
      <fill>
        <patternFill patternType="solid">
          <fgColor theme="1" tint="0.249977111117893"/>
          <bgColor theme="1" tint="0.249977111117893"/>
        </patternFill>
      </fill>
      <alignmen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numFmt numFmtId="166" formatCode="0.00000"/>
      <fill>
        <patternFill patternType="solid">
          <fgColor theme="1" tint="0.249977111117893"/>
          <bgColor theme="1" tint="0.249977111117893"/>
        </patternFill>
      </fill>
      <alignment horizontal="right" vertical="center" textRotation="0" wrapText="0" indent="0"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theme="1" tint="0.249977111117893"/>
          <bgColor theme="1" tint="0.249977111117893"/>
        </patternFill>
      </fill>
      <alignment vertical="center" textRotation="0" wrapText="0" indent="0" justifyLastLine="0" shrinkToFit="0" readingOrder="0"/>
    </dxf>
    <dxf>
      <font>
        <strike val="0"/>
        <outline val="0"/>
        <shadow val="0"/>
        <u val="none"/>
        <vertAlign val="baseline"/>
        <sz val="11"/>
        <color theme="0"/>
        <name val="Calibri"/>
        <family val="2"/>
        <scheme val="minor"/>
      </font>
      <alignment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vertical="center" textRotation="0" wrapText="0" indent="0" justifyLastLine="0" shrinkToFit="0" readingOrder="0"/>
    </dxf>
    <dxf>
      <font>
        <b val="0"/>
        <i val="0"/>
        <strike val="0"/>
        <condense val="0"/>
        <extend val="0"/>
        <outline val="0"/>
        <shadow val="0"/>
        <u val="none"/>
        <vertAlign val="baseline"/>
        <sz val="11"/>
        <color theme="1"/>
        <name val="Fira Code"/>
        <scheme val="none"/>
      </font>
      <numFmt numFmtId="165" formatCode="0.000"/>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outline val="0"/>
        <shadow val="0"/>
        <u val="none"/>
        <vertAlign val="baseline"/>
        <color theme="1"/>
        <name val="Fira Code"/>
        <scheme val="none"/>
      </font>
      <numFmt numFmtId="165" formatCode="0.000"/>
      <alignment horizontal="right" vertical="center" textRotation="0" wrapText="0" indent="1" justifyLastLine="0" shrinkToFit="0" readingOrder="0"/>
      <border diagonalUp="0" diagonalDown="0">
        <left style="thin">
          <color indexed="64"/>
        </left>
        <right/>
        <top style="thin">
          <color indexed="64"/>
        </top>
        <bottom style="thin">
          <color indexed="64"/>
        </bottom>
      </border>
    </dxf>
    <dxf>
      <font>
        <b val="0"/>
        <i val="0"/>
        <strike val="0"/>
        <condense val="0"/>
        <extend val="0"/>
        <outline val="0"/>
        <shadow val="0"/>
        <u val="none"/>
        <vertAlign val="baseline"/>
        <sz val="12"/>
        <color theme="1"/>
        <name val="Fira Code"/>
        <scheme val="none"/>
      </font>
      <numFmt numFmtId="164" formatCode="0.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Fira Code"/>
        <scheme val="none"/>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1" formatCode="0"/>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numFmt numFmtId="30" formatCode="@"/>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numFmt numFmtId="165" formatCode="0.000"/>
      <alignment horizontal="right" vertical="center" textRotation="0" wrapText="0" indent="1" justifyLastLine="0" shrinkToFit="0" readingOrder="0"/>
    </dxf>
    <dxf>
      <numFmt numFmtId="164" formatCode="0.0"/>
    </dxf>
    <dxf>
      <numFmt numFmtId="166" formatCode="0.00000"/>
      <alignment horizontal="right" vertical="center" textRotation="0" wrapText="0" indent="1" justifyLastLine="0" shrinkToFit="0" readingOrder="0"/>
    </dxf>
    <dxf>
      <numFmt numFmtId="2" formatCode="0.00"/>
      <alignment horizontal="right" vertical="center" textRotation="0" wrapText="0" indent="1" justifyLastLine="0" shrinkToFit="0" readingOrder="0"/>
    </dxf>
    <dxf>
      <font>
        <b val="0"/>
        <i val="0"/>
        <strike val="0"/>
        <condense val="0"/>
        <extend val="0"/>
        <outline val="0"/>
        <shadow val="0"/>
        <u val="none"/>
        <vertAlign val="baseline"/>
        <sz val="12"/>
        <color theme="1"/>
        <name val="Fira Code"/>
        <scheme val="none"/>
      </font>
      <numFmt numFmtId="165" formatCode="0.000"/>
      <alignment horizontal="right" vertical="center" textRotation="0" wrapText="0" indent="1" justifyLastLine="0" shrinkToFit="0" readingOrder="0"/>
      <border diagonalUp="0" diagonalDown="0" outline="0">
        <left style="thin">
          <color indexed="64"/>
        </left>
        <right/>
        <top/>
        <bottom/>
      </border>
    </dxf>
    <dxf>
      <font>
        <b val="0"/>
        <i val="0"/>
        <strike val="0"/>
        <outline val="0"/>
        <shadow val="0"/>
        <u val="none"/>
        <vertAlign val="baseline"/>
        <sz val="12"/>
        <color theme="1"/>
        <name val="Fira Code"/>
        <scheme val="none"/>
      </font>
      <numFmt numFmtId="165" formatCode="0.000"/>
      <alignment horizontal="righ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outline="0">
        <left style="thin">
          <color indexed="64"/>
        </left>
        <right style="thin">
          <color indexed="64"/>
        </right>
        <top/>
        <bottom/>
      </border>
    </dxf>
    <dxf>
      <font>
        <b val="0"/>
        <i val="0"/>
        <strike val="0"/>
        <outline val="0"/>
        <shadow val="0"/>
        <u val="none"/>
        <vertAlign val="baseline"/>
        <sz val="12"/>
        <color theme="1"/>
        <name val="Fira Code"/>
        <scheme val="none"/>
      </font>
    </dxf>
    <dxf>
      <font>
        <b val="0"/>
        <i val="0"/>
        <strike val="0"/>
        <condense val="0"/>
        <extend val="0"/>
        <outline val="0"/>
        <shadow val="0"/>
        <u val="none"/>
        <vertAlign val="baseline"/>
        <sz val="12"/>
        <color theme="1"/>
        <name val="Fira Code"/>
        <scheme val="none"/>
      </font>
      <numFmt numFmtId="164" formatCode="0.0"/>
      <alignment horizontal="righ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top style="thin">
          <color indexed="64"/>
        </top>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0"/>
        <name val="Calibri"/>
        <family val="2"/>
        <scheme val="minor"/>
      </font>
      <numFmt numFmtId="165" formatCode="0.000"/>
      <fill>
        <patternFill patternType="solid">
          <fgColor theme="1" tint="0.249977111117893"/>
          <bgColor theme="1" tint="0.249977111117893"/>
        </patternFill>
      </fill>
      <alignment horizontal="right" vertical="center" textRotation="0" wrapText="0" indent="1" justifyLastLine="0" shrinkToFit="0" readingOrder="0"/>
    </dxf>
    <dxf>
      <font>
        <b val="0"/>
        <i val="0"/>
        <strike val="0"/>
        <condense val="0"/>
        <extend val="0"/>
        <outline val="0"/>
        <shadow val="0"/>
        <u val="none"/>
        <vertAlign val="baseline"/>
        <sz val="11"/>
        <color theme="0"/>
        <name val="Calibri"/>
        <family val="2"/>
        <scheme val="minor"/>
      </font>
      <numFmt numFmtId="164" formatCode="0.0"/>
      <fill>
        <patternFill patternType="solid">
          <fgColor theme="1" tint="0.249977111117893"/>
          <bgColor theme="1" tint="0.249977111117893"/>
        </patternFill>
      </fill>
    </dxf>
    <dxf>
      <font>
        <b val="0"/>
        <i val="0"/>
        <strike val="0"/>
        <condense val="0"/>
        <extend val="0"/>
        <outline val="0"/>
        <shadow val="0"/>
        <u val="none"/>
        <vertAlign val="baseline"/>
        <sz val="11"/>
        <color theme="0"/>
        <name val="Calibri"/>
        <family val="2"/>
        <scheme val="minor"/>
      </font>
      <numFmt numFmtId="166" formatCode="0.00000"/>
      <fill>
        <patternFill patternType="solid">
          <fgColor theme="1" tint="0.249977111117893"/>
          <bgColor theme="1" tint="0.249977111117893"/>
        </patternFill>
      </fill>
      <alignment horizontal="right" vertical="center" textRotation="0" wrapText="0" indent="1" justifyLastLine="0" shrinkToFit="0" readingOrder="0"/>
    </dxf>
    <dxf>
      <font>
        <b val="0"/>
        <i val="0"/>
        <strike val="0"/>
        <condense val="0"/>
        <extend val="0"/>
        <outline val="0"/>
        <shadow val="0"/>
        <u val="none"/>
        <vertAlign val="baseline"/>
        <sz val="11"/>
        <color theme="0"/>
        <name val="Calibri"/>
        <family val="2"/>
        <scheme val="minor"/>
      </font>
      <fill>
        <patternFill patternType="solid">
          <fgColor theme="1" tint="0.249977111117893"/>
          <bgColor theme="1" tint="0.249977111117893"/>
        </patternFill>
      </fill>
    </dxf>
    <dxf>
      <border outline="0">
        <bottom style="medium">
          <color theme="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bottom style="medium">
          <color theme="0"/>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font>
        <b val="0"/>
        <i val="0"/>
        <strike val="0"/>
        <condense val="0"/>
        <extend val="0"/>
        <outline val="0"/>
        <shadow val="0"/>
        <u val="none"/>
        <vertAlign val="baseline"/>
        <sz val="11"/>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top style="thin">
          <color indexed="64"/>
        </top>
        <bottom/>
      </border>
    </dxf>
    <dxf>
      <font>
        <b val="0"/>
        <i val="0"/>
        <strike val="0"/>
        <outline val="0"/>
        <shadow val="0"/>
        <u val="none"/>
        <vertAlign val="baseline"/>
        <color theme="1"/>
        <name val="Fira Code"/>
        <scheme val="none"/>
      </font>
      <numFmt numFmtId="2" formatCode="0.00"/>
      <alignment horizontal="righ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Fira Code"/>
        <scheme val="none"/>
      </font>
      <numFmt numFmtId="2" formatCode="0.00"/>
      <alignment horizontal="righ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absolute">
    <xdr:from>
      <xdr:col>6</xdr:col>
      <xdr:colOff>606675</xdr:colOff>
      <xdr:row>10</xdr:row>
      <xdr:rowOff>118900</xdr:rowOff>
    </xdr:from>
    <xdr:to>
      <xdr:col>14</xdr:col>
      <xdr:colOff>30628</xdr:colOff>
      <xdr:row>10</xdr:row>
      <xdr:rowOff>118900</xdr:rowOff>
    </xdr:to>
    <xdr:cxnSp macro="">
      <xdr:nvCxnSpPr>
        <xdr:cNvPr id="268" name="Conexão reta 2">
          <a:extLst>
            <a:ext uri="{FF2B5EF4-FFF2-40B4-BE49-F238E27FC236}">
              <a16:creationId xmlns:a16="http://schemas.microsoft.com/office/drawing/2014/main" id="{49A5CE7D-9174-4F53-AF84-FEB92B83AD2E}"/>
            </a:ext>
          </a:extLst>
        </xdr:cNvPr>
        <xdr:cNvCxnSpPr/>
      </xdr:nvCxnSpPr>
      <xdr:spPr>
        <a:xfrm>
          <a:off x="7678988" y="2471575"/>
          <a:ext cx="4515065" cy="0"/>
        </a:xfrm>
        <a:prstGeom prst="line">
          <a:avLst/>
        </a:prstGeom>
        <a:ln>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6</xdr:col>
      <xdr:colOff>580935</xdr:colOff>
      <xdr:row>1</xdr:row>
      <xdr:rowOff>190500</xdr:rowOff>
    </xdr:from>
    <xdr:to>
      <xdr:col>14</xdr:col>
      <xdr:colOff>1672</xdr:colOff>
      <xdr:row>2</xdr:row>
      <xdr:rowOff>654</xdr:rowOff>
    </xdr:to>
    <xdr:pic>
      <xdr:nvPicPr>
        <xdr:cNvPr id="270" name="Imagem 3">
          <a:extLst>
            <a:ext uri="{FF2B5EF4-FFF2-40B4-BE49-F238E27FC236}">
              <a16:creationId xmlns:a16="http://schemas.microsoft.com/office/drawing/2014/main" id="{C1281D30-49A2-4446-80FA-11EBABD0F23B}"/>
            </a:ext>
          </a:extLst>
        </xdr:cNvPr>
        <xdr:cNvPicPr>
          <a:picLocks noChangeAspect="1"/>
        </xdr:cNvPicPr>
      </xdr:nvPicPr>
      <xdr:blipFill>
        <a:blip xmlns:r="http://schemas.openxmlformats.org/officeDocument/2006/relationships" r:embed="rId1"/>
        <a:stretch>
          <a:fillRect/>
        </a:stretch>
      </xdr:blipFill>
      <xdr:spPr>
        <a:xfrm>
          <a:off x="8491220" y="381000"/>
          <a:ext cx="5047926" cy="6097"/>
        </a:xfrm>
        <a:prstGeom prst="rect">
          <a:avLst/>
        </a:prstGeom>
      </xdr:spPr>
    </xdr:pic>
    <xdr:clientData/>
  </xdr:twoCellAnchor>
  <xdr:twoCellAnchor editAs="absolute">
    <xdr:from>
      <xdr:col>11</xdr:col>
      <xdr:colOff>234859</xdr:colOff>
      <xdr:row>4</xdr:row>
      <xdr:rowOff>59997</xdr:rowOff>
    </xdr:from>
    <xdr:to>
      <xdr:col>14</xdr:col>
      <xdr:colOff>25863</xdr:colOff>
      <xdr:row>4</xdr:row>
      <xdr:rowOff>62180</xdr:rowOff>
    </xdr:to>
    <xdr:pic>
      <xdr:nvPicPr>
        <xdr:cNvPr id="274" name="Imagem 4">
          <a:extLst>
            <a:ext uri="{FF2B5EF4-FFF2-40B4-BE49-F238E27FC236}">
              <a16:creationId xmlns:a16="http://schemas.microsoft.com/office/drawing/2014/main" id="{B0EA5B15-9308-417E-92FC-745AC0BAECDE}"/>
            </a:ext>
          </a:extLst>
        </xdr:cNvPr>
        <xdr:cNvPicPr>
          <a:picLocks noChangeAspect="1"/>
        </xdr:cNvPicPr>
      </xdr:nvPicPr>
      <xdr:blipFill>
        <a:blip xmlns:r="http://schemas.openxmlformats.org/officeDocument/2006/relationships" r:embed="rId1"/>
        <a:stretch>
          <a:fillRect/>
        </a:stretch>
      </xdr:blipFill>
      <xdr:spPr>
        <a:xfrm>
          <a:off x="10598059" y="978879"/>
          <a:ext cx="1592910" cy="2183"/>
        </a:xfrm>
        <a:prstGeom prst="rect">
          <a:avLst/>
        </a:prstGeom>
      </xdr:spPr>
    </xdr:pic>
    <xdr:clientData/>
  </xdr:twoCellAnchor>
  <xdr:twoCellAnchor editAs="absolute">
    <xdr:from>
      <xdr:col>6</xdr:col>
      <xdr:colOff>629759</xdr:colOff>
      <xdr:row>5</xdr:row>
      <xdr:rowOff>96609</xdr:rowOff>
    </xdr:from>
    <xdr:to>
      <xdr:col>9</xdr:col>
      <xdr:colOff>105112</xdr:colOff>
      <xdr:row>5</xdr:row>
      <xdr:rowOff>102706</xdr:rowOff>
    </xdr:to>
    <xdr:pic>
      <xdr:nvPicPr>
        <xdr:cNvPr id="272" name="Imagem 7">
          <a:extLst>
            <a:ext uri="{FF2B5EF4-FFF2-40B4-BE49-F238E27FC236}">
              <a16:creationId xmlns:a16="http://schemas.microsoft.com/office/drawing/2014/main" id="{1D171285-F60E-46C5-A68E-BEA0ADFEEDA0}"/>
            </a:ext>
          </a:extLst>
        </xdr:cNvPr>
        <xdr:cNvPicPr>
          <a:picLocks noChangeAspect="1"/>
        </xdr:cNvPicPr>
      </xdr:nvPicPr>
      <xdr:blipFill>
        <a:blip xmlns:r="http://schemas.openxmlformats.org/officeDocument/2006/relationships" r:embed="rId2"/>
        <a:stretch>
          <a:fillRect/>
        </a:stretch>
      </xdr:blipFill>
      <xdr:spPr>
        <a:xfrm>
          <a:off x="7702072" y="1277709"/>
          <a:ext cx="1566090" cy="6097"/>
        </a:xfrm>
        <a:prstGeom prst="rect">
          <a:avLst/>
        </a:prstGeom>
      </xdr:spPr>
    </xdr:pic>
    <xdr:clientData/>
  </xdr:twoCellAnchor>
  <xdr:twoCellAnchor editAs="absolute">
    <xdr:from>
      <xdr:col>12</xdr:col>
      <xdr:colOff>472902</xdr:colOff>
      <xdr:row>2</xdr:row>
      <xdr:rowOff>1066</xdr:rowOff>
    </xdr:from>
    <xdr:to>
      <xdr:col>13</xdr:col>
      <xdr:colOff>124266</xdr:colOff>
      <xdr:row>4</xdr:row>
      <xdr:rowOff>58066</xdr:rowOff>
    </xdr:to>
    <xdr:sp macro="" textlink="" fLocksText="0">
      <xdr:nvSpPr>
        <xdr:cNvPr id="2" name="Seta: Para Baixo 1">
          <a:extLst>
            <a:ext uri="{FF2B5EF4-FFF2-40B4-BE49-F238E27FC236}">
              <a16:creationId xmlns:a16="http://schemas.microsoft.com/office/drawing/2014/main" id="{C2A4A19C-9C79-4DDE-A215-01036CBBCB49}"/>
            </a:ext>
          </a:extLst>
        </xdr:cNvPr>
        <xdr:cNvSpPr/>
      </xdr:nvSpPr>
      <xdr:spPr>
        <a:xfrm>
          <a:off x="11436177" y="382066"/>
          <a:ext cx="251439" cy="5904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fLocksWithSheet="0"/>
  </xdr:twoCellAnchor>
  <xdr:twoCellAnchor editAs="absolute">
    <xdr:from>
      <xdr:col>12</xdr:col>
      <xdr:colOff>475339</xdr:colOff>
      <xdr:row>4</xdr:row>
      <xdr:rowOff>66826</xdr:rowOff>
    </xdr:from>
    <xdr:to>
      <xdr:col>13</xdr:col>
      <xdr:colOff>127264</xdr:colOff>
      <xdr:row>10</xdr:row>
      <xdr:rowOff>113446</xdr:rowOff>
    </xdr:to>
    <xdr:sp macro="" textlink="">
      <xdr:nvSpPr>
        <xdr:cNvPr id="3" name="Seta: Para Baixo 2">
          <a:extLst>
            <a:ext uri="{FF2B5EF4-FFF2-40B4-BE49-F238E27FC236}">
              <a16:creationId xmlns:a16="http://schemas.microsoft.com/office/drawing/2014/main" id="{31191499-BDBE-47A2-A715-E162638470B5}"/>
            </a:ext>
          </a:extLst>
        </xdr:cNvPr>
        <xdr:cNvSpPr/>
      </xdr:nvSpPr>
      <xdr:spPr>
        <a:xfrm>
          <a:off x="11448139" y="981226"/>
          <a:ext cx="253905" cy="1486800"/>
        </a:xfrm>
        <a:prstGeom prst="downArrow">
          <a:avLst/>
        </a:prstGeom>
        <a:solidFill>
          <a:schemeClr val="accent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476026</xdr:colOff>
      <xdr:row>5</xdr:row>
      <xdr:rowOff>107015</xdr:rowOff>
    </xdr:from>
    <xdr:to>
      <xdr:col>8</xdr:col>
      <xdr:colOff>127391</xdr:colOff>
      <xdr:row>6</xdr:row>
      <xdr:rowOff>2315</xdr:rowOff>
    </xdr:to>
    <xdr:sp macro="" textlink="">
      <xdr:nvSpPr>
        <xdr:cNvPr id="4" name="Seta: Para Cima 3">
          <a:extLst>
            <a:ext uri="{FF2B5EF4-FFF2-40B4-BE49-F238E27FC236}">
              <a16:creationId xmlns:a16="http://schemas.microsoft.com/office/drawing/2014/main" id="{04243A7F-C43E-45B9-8859-427D3AB4C072}"/>
            </a:ext>
          </a:extLst>
        </xdr:cNvPr>
        <xdr:cNvSpPr/>
      </xdr:nvSpPr>
      <xdr:spPr>
        <a:xfrm>
          <a:off x="8438926" y="1288115"/>
          <a:ext cx="253345" cy="162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481852</xdr:colOff>
      <xdr:row>4</xdr:row>
      <xdr:rowOff>221784</xdr:rowOff>
    </xdr:from>
    <xdr:to>
      <xdr:col>8</xdr:col>
      <xdr:colOff>133217</xdr:colOff>
      <xdr:row>5</xdr:row>
      <xdr:rowOff>99084</xdr:rowOff>
    </xdr:to>
    <xdr:sp macro="" textlink="">
      <xdr:nvSpPr>
        <xdr:cNvPr id="5" name="Seta: Para Cima 4">
          <a:extLst>
            <a:ext uri="{FF2B5EF4-FFF2-40B4-BE49-F238E27FC236}">
              <a16:creationId xmlns:a16="http://schemas.microsoft.com/office/drawing/2014/main" id="{3AD44365-99EE-418C-99EB-4C645AB46B1C}"/>
            </a:ext>
          </a:extLst>
        </xdr:cNvPr>
        <xdr:cNvSpPr/>
      </xdr:nvSpPr>
      <xdr:spPr>
        <a:xfrm>
          <a:off x="8444752" y="1136184"/>
          <a:ext cx="253345" cy="144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472757</xdr:colOff>
      <xdr:row>1</xdr:row>
      <xdr:rowOff>195581</xdr:rowOff>
    </xdr:from>
    <xdr:to>
      <xdr:col>8</xdr:col>
      <xdr:colOff>120237</xdr:colOff>
      <xdr:row>4</xdr:row>
      <xdr:rowOff>214556</xdr:rowOff>
    </xdr:to>
    <xdr:sp macro="" textlink="">
      <xdr:nvSpPr>
        <xdr:cNvPr id="6" name="Seta: Para Cima 5">
          <a:extLst>
            <a:ext uri="{FF2B5EF4-FFF2-40B4-BE49-F238E27FC236}">
              <a16:creationId xmlns:a16="http://schemas.microsoft.com/office/drawing/2014/main" id="{2027A47E-1E81-4A86-8A14-09BA10B90A42}"/>
            </a:ext>
          </a:extLst>
        </xdr:cNvPr>
        <xdr:cNvSpPr/>
      </xdr:nvSpPr>
      <xdr:spPr>
        <a:xfrm>
          <a:off x="8435657" y="376556"/>
          <a:ext cx="247555" cy="7524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absolute">
    <xdr:from>
      <xdr:col>7</xdr:col>
      <xdr:colOff>479889</xdr:colOff>
      <xdr:row>6</xdr:row>
      <xdr:rowOff>3922</xdr:rowOff>
    </xdr:from>
    <xdr:to>
      <xdr:col>8</xdr:col>
      <xdr:colOff>131254</xdr:colOff>
      <xdr:row>10</xdr:row>
      <xdr:rowOff>119542</xdr:rowOff>
    </xdr:to>
    <xdr:sp macro="" textlink="">
      <xdr:nvSpPr>
        <xdr:cNvPr id="7" name="Seta: Para Baixo 6">
          <a:extLst>
            <a:ext uri="{FF2B5EF4-FFF2-40B4-BE49-F238E27FC236}">
              <a16:creationId xmlns:a16="http://schemas.microsoft.com/office/drawing/2014/main" id="{023D6402-7996-4EC1-A6C5-00DD9D7B2C0C}"/>
            </a:ext>
          </a:extLst>
        </xdr:cNvPr>
        <xdr:cNvSpPr/>
      </xdr:nvSpPr>
      <xdr:spPr>
        <a:xfrm>
          <a:off x="8442789" y="1451722"/>
          <a:ext cx="253345" cy="1022400"/>
        </a:xfrm>
        <a:prstGeom prst="downArrow">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noFill/>
          </a:endParaRPr>
        </a:p>
      </xdr:txBody>
    </xdr:sp>
    <xdr:clientData/>
  </xdr:twoCellAnchor>
  <xdr:twoCellAnchor editAs="oneCell">
    <xdr:from>
      <xdr:col>6</xdr:col>
      <xdr:colOff>685800</xdr:colOff>
      <xdr:row>4</xdr:row>
      <xdr:rowOff>213360</xdr:rowOff>
    </xdr:from>
    <xdr:to>
      <xdr:col>9</xdr:col>
      <xdr:colOff>163204</xdr:colOff>
      <xdr:row>4</xdr:row>
      <xdr:rowOff>219457</xdr:rowOff>
    </xdr:to>
    <xdr:pic>
      <xdr:nvPicPr>
        <xdr:cNvPr id="8" name="Imagem 7">
          <a:extLst>
            <a:ext uri="{FF2B5EF4-FFF2-40B4-BE49-F238E27FC236}">
              <a16:creationId xmlns:a16="http://schemas.microsoft.com/office/drawing/2014/main" id="{EAC7A7DA-1366-4575-8E14-359B7AAED8F6}"/>
            </a:ext>
          </a:extLst>
        </xdr:cNvPr>
        <xdr:cNvPicPr>
          <a:picLocks noChangeAspect="1"/>
        </xdr:cNvPicPr>
      </xdr:nvPicPr>
      <xdr:blipFill>
        <a:blip xmlns:r="http://schemas.openxmlformats.org/officeDocument/2006/relationships" r:embed="rId3"/>
        <a:stretch>
          <a:fillRect/>
        </a:stretch>
      </xdr:blipFill>
      <xdr:spPr>
        <a:xfrm>
          <a:off x="7757160" y="1127760"/>
          <a:ext cx="1572904" cy="6097"/>
        </a:xfrm>
        <a:prstGeom prst="rect">
          <a:avLst/>
        </a:prstGeom>
      </xdr:spPr>
    </xdr:pic>
    <xdr:clientData/>
  </xdr:twoCellAnchor>
  <xdr:twoCellAnchor editAs="oneCell">
    <xdr:from>
      <xdr:col>6</xdr:col>
      <xdr:colOff>723900</xdr:colOff>
      <xdr:row>5</xdr:row>
      <xdr:rowOff>259080</xdr:rowOff>
    </xdr:from>
    <xdr:to>
      <xdr:col>9</xdr:col>
      <xdr:colOff>201304</xdr:colOff>
      <xdr:row>5</xdr:row>
      <xdr:rowOff>265177</xdr:rowOff>
    </xdr:to>
    <xdr:pic>
      <xdr:nvPicPr>
        <xdr:cNvPr id="9" name="Imagem 8">
          <a:extLst>
            <a:ext uri="{FF2B5EF4-FFF2-40B4-BE49-F238E27FC236}">
              <a16:creationId xmlns:a16="http://schemas.microsoft.com/office/drawing/2014/main" id="{499DCB42-525E-4E44-B9A3-7DF1A0B54586}"/>
            </a:ext>
          </a:extLst>
        </xdr:cNvPr>
        <xdr:cNvPicPr>
          <a:picLocks noChangeAspect="1"/>
        </xdr:cNvPicPr>
      </xdr:nvPicPr>
      <xdr:blipFill>
        <a:blip xmlns:r="http://schemas.openxmlformats.org/officeDocument/2006/relationships" r:embed="rId3"/>
        <a:stretch>
          <a:fillRect/>
        </a:stretch>
      </xdr:blipFill>
      <xdr:spPr>
        <a:xfrm>
          <a:off x="7795260" y="1440180"/>
          <a:ext cx="1572904" cy="6097"/>
        </a:xfrm>
        <a:prstGeom prst="rect">
          <a:avLst/>
        </a:prstGeom>
      </xdr:spPr>
    </xdr:pic>
    <xdr:clientData/>
  </xdr:twoCellAnchor>
  <xdr:oneCellAnchor>
    <xdr:from>
      <xdr:col>8</xdr:col>
      <xdr:colOff>0</xdr:colOff>
      <xdr:row>7</xdr:row>
      <xdr:rowOff>190500</xdr:rowOff>
    </xdr:from>
    <xdr:ext cx="1473200" cy="217495"/>
    <xdr:sp macro="" textlink="">
      <xdr:nvSpPr>
        <xdr:cNvPr id="10" name="Tekstfelt 9">
          <a:extLst>
            <a:ext uri="{FF2B5EF4-FFF2-40B4-BE49-F238E27FC236}">
              <a16:creationId xmlns:a16="http://schemas.microsoft.com/office/drawing/2014/main" id="{3FCB8474-9590-6F4C-87AE-BE89D06ECD48}"/>
            </a:ext>
          </a:extLst>
        </xdr:cNvPr>
        <xdr:cNvSpPr txBox="1"/>
      </xdr:nvSpPr>
      <xdr:spPr>
        <a:xfrm>
          <a:off x="9537700" y="1600200"/>
          <a:ext cx="1473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K(s) + 1/2F2(g) --&gt; KF(s)</a:t>
          </a:r>
        </a:p>
      </xdr:txBody>
    </xdr:sp>
    <xdr:clientData/>
  </xdr:oneCellAnchor>
  <xdr:oneCellAnchor>
    <xdr:from>
      <xdr:col>8</xdr:col>
      <xdr:colOff>38100</xdr:colOff>
      <xdr:row>5</xdr:row>
      <xdr:rowOff>63500</xdr:rowOff>
    </xdr:from>
    <xdr:ext cx="673100" cy="217495"/>
    <xdr:sp macro="" textlink="">
      <xdr:nvSpPr>
        <xdr:cNvPr id="11" name="Tekstfelt 10">
          <a:extLst>
            <a:ext uri="{FF2B5EF4-FFF2-40B4-BE49-F238E27FC236}">
              <a16:creationId xmlns:a16="http://schemas.microsoft.com/office/drawing/2014/main" id="{30EAB526-BBFF-0C46-9C7F-9C56E7ACDCF5}"/>
            </a:ext>
          </a:extLst>
        </xdr:cNvPr>
        <xdr:cNvSpPr txBox="1"/>
      </xdr:nvSpPr>
      <xdr:spPr>
        <a:xfrm>
          <a:off x="9575800" y="1066800"/>
          <a:ext cx="6731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K(s) --&gt; K(g)</a:t>
          </a:r>
        </a:p>
      </xdr:txBody>
    </xdr:sp>
    <xdr:clientData/>
  </xdr:oneCellAnchor>
  <xdr:oneCellAnchor>
    <xdr:from>
      <xdr:col>8</xdr:col>
      <xdr:colOff>0</xdr:colOff>
      <xdr:row>4</xdr:row>
      <xdr:rowOff>139700</xdr:rowOff>
    </xdr:from>
    <xdr:ext cx="876300" cy="217495"/>
    <xdr:sp macro="" textlink="">
      <xdr:nvSpPr>
        <xdr:cNvPr id="12" name="Tekstfelt 11">
          <a:extLst>
            <a:ext uri="{FF2B5EF4-FFF2-40B4-BE49-F238E27FC236}">
              <a16:creationId xmlns:a16="http://schemas.microsoft.com/office/drawing/2014/main" id="{270BF706-4603-DC42-9E76-D6A29620CE53}"/>
            </a:ext>
          </a:extLst>
        </xdr:cNvPr>
        <xdr:cNvSpPr txBox="1"/>
      </xdr:nvSpPr>
      <xdr:spPr>
        <a:xfrm>
          <a:off x="9537700" y="939800"/>
          <a:ext cx="876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1/2F2(g)</a:t>
          </a:r>
          <a:r>
            <a:rPr lang="da-DK" sz="800" baseline="0"/>
            <a:t> --&gt; F(g)</a:t>
          </a:r>
          <a:endParaRPr lang="da-DK" sz="800"/>
        </a:p>
      </xdr:txBody>
    </xdr:sp>
    <xdr:clientData/>
  </xdr:oneCellAnchor>
  <xdr:oneCellAnchor>
    <xdr:from>
      <xdr:col>7</xdr:col>
      <xdr:colOff>660400</xdr:colOff>
      <xdr:row>3</xdr:row>
      <xdr:rowOff>12700</xdr:rowOff>
    </xdr:from>
    <xdr:ext cx="1473200" cy="217495"/>
    <xdr:sp macro="" textlink="">
      <xdr:nvSpPr>
        <xdr:cNvPr id="13" name="Tekstfelt 12">
          <a:extLst>
            <a:ext uri="{FF2B5EF4-FFF2-40B4-BE49-F238E27FC236}">
              <a16:creationId xmlns:a16="http://schemas.microsoft.com/office/drawing/2014/main" id="{B2BE881A-9908-114F-B3B2-629D66B83FD6}"/>
            </a:ext>
          </a:extLst>
        </xdr:cNvPr>
        <xdr:cNvSpPr txBox="1"/>
      </xdr:nvSpPr>
      <xdr:spPr>
        <a:xfrm>
          <a:off x="9525000" y="609600"/>
          <a:ext cx="1473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K(g) --&gt; K^+(g) + e^-</a:t>
          </a:r>
        </a:p>
      </xdr:txBody>
    </xdr:sp>
    <xdr:clientData/>
  </xdr:oneCellAnchor>
  <xdr:oneCellAnchor>
    <xdr:from>
      <xdr:col>13</xdr:col>
      <xdr:colOff>12700</xdr:colOff>
      <xdr:row>2</xdr:row>
      <xdr:rowOff>12700</xdr:rowOff>
    </xdr:from>
    <xdr:ext cx="1028700" cy="217495"/>
    <xdr:sp macro="" textlink="">
      <xdr:nvSpPr>
        <xdr:cNvPr id="14" name="Tekstfelt 13">
          <a:extLst>
            <a:ext uri="{FF2B5EF4-FFF2-40B4-BE49-F238E27FC236}">
              <a16:creationId xmlns:a16="http://schemas.microsoft.com/office/drawing/2014/main" id="{318F748E-A056-6B46-B831-544973809AFE}"/>
            </a:ext>
          </a:extLst>
        </xdr:cNvPr>
        <xdr:cNvSpPr txBox="1"/>
      </xdr:nvSpPr>
      <xdr:spPr>
        <a:xfrm>
          <a:off x="12915900" y="406400"/>
          <a:ext cx="10287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F(g) + e^-  --&gt; F^-(g)</a:t>
          </a:r>
        </a:p>
      </xdr:txBody>
    </xdr:sp>
    <xdr:clientData/>
  </xdr:oneCellAnchor>
  <xdr:oneCellAnchor>
    <xdr:from>
      <xdr:col>13</xdr:col>
      <xdr:colOff>25400</xdr:colOff>
      <xdr:row>6</xdr:row>
      <xdr:rowOff>0</xdr:rowOff>
    </xdr:from>
    <xdr:ext cx="1422400" cy="217495"/>
    <xdr:sp macro="" textlink="">
      <xdr:nvSpPr>
        <xdr:cNvPr id="15" name="Tekstfelt 14">
          <a:extLst>
            <a:ext uri="{FF2B5EF4-FFF2-40B4-BE49-F238E27FC236}">
              <a16:creationId xmlns:a16="http://schemas.microsoft.com/office/drawing/2014/main" id="{A3ABBBCF-FAF7-EE41-B8F0-CCC75A1F148F}"/>
            </a:ext>
          </a:extLst>
        </xdr:cNvPr>
        <xdr:cNvSpPr txBox="1"/>
      </xdr:nvSpPr>
      <xdr:spPr>
        <a:xfrm>
          <a:off x="12928600" y="1206500"/>
          <a:ext cx="1422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K^+(g) + F^-(g) --&gt; KF(s)</a:t>
          </a:r>
        </a:p>
      </xdr:txBody>
    </xdr:sp>
    <xdr:clientData/>
  </xdr:oneCellAnchor>
</xdr:wsDr>
</file>

<file path=xl/drawings/drawing2.xml><?xml version="1.0" encoding="utf-8"?>
<xdr:wsDr xmlns:xdr="http://schemas.openxmlformats.org/drawingml/2006/spreadsheetDrawing" xmlns:a="http://schemas.openxmlformats.org/drawingml/2006/main">
  <xdr:twoCellAnchor editAs="absolute">
    <xdr:from>
      <xdr:col>7</xdr:col>
      <xdr:colOff>584294</xdr:colOff>
      <xdr:row>17</xdr:row>
      <xdr:rowOff>84756</xdr:rowOff>
    </xdr:from>
    <xdr:to>
      <xdr:col>9</xdr:col>
      <xdr:colOff>28521</xdr:colOff>
      <xdr:row>17</xdr:row>
      <xdr:rowOff>84756</xdr:rowOff>
    </xdr:to>
    <xdr:cxnSp macro="">
      <xdr:nvCxnSpPr>
        <xdr:cNvPr id="7" name="Conexão reta 6">
          <a:extLst>
            <a:ext uri="{FF2B5EF4-FFF2-40B4-BE49-F238E27FC236}">
              <a16:creationId xmlns:a16="http://schemas.microsoft.com/office/drawing/2014/main" id="{9F7D05A7-CEA2-4022-A301-BC466EBD851A}"/>
            </a:ext>
          </a:extLst>
        </xdr:cNvPr>
        <xdr:cNvCxnSpPr/>
      </xdr:nvCxnSpPr>
      <xdr:spPr>
        <a:xfrm>
          <a:off x="9186427" y="3767756"/>
          <a:ext cx="646494" cy="0"/>
        </a:xfrm>
        <a:prstGeom prst="line">
          <a:avLst/>
        </a:prstGeom>
        <a:ln w="3175"/>
      </xdr:spPr>
      <xdr:style>
        <a:lnRef idx="2">
          <a:schemeClr val="dk1"/>
        </a:lnRef>
        <a:fillRef idx="0">
          <a:schemeClr val="dk1"/>
        </a:fillRef>
        <a:effectRef idx="1">
          <a:schemeClr val="dk1"/>
        </a:effectRef>
        <a:fontRef idx="minor">
          <a:schemeClr val="tx1"/>
        </a:fontRef>
      </xdr:style>
    </xdr:cxnSp>
    <xdr:clientData/>
  </xdr:twoCellAnchor>
  <xdr:twoCellAnchor editAs="absolute">
    <xdr:from>
      <xdr:col>8</xdr:col>
      <xdr:colOff>233512</xdr:colOff>
      <xdr:row>14</xdr:row>
      <xdr:rowOff>103407</xdr:rowOff>
    </xdr:from>
    <xdr:to>
      <xdr:col>8</xdr:col>
      <xdr:colOff>413275</xdr:colOff>
      <xdr:row>17</xdr:row>
      <xdr:rowOff>84607</xdr:rowOff>
    </xdr:to>
    <xdr:sp macro="" textlink="">
      <xdr:nvSpPr>
        <xdr:cNvPr id="10" name="Seta: Para Cima 11">
          <a:extLst>
            <a:ext uri="{FF2B5EF4-FFF2-40B4-BE49-F238E27FC236}">
              <a16:creationId xmlns:a16="http://schemas.microsoft.com/office/drawing/2014/main" id="{0A3DCDE4-5FE9-443B-B79F-8574CC0F541C}"/>
            </a:ext>
          </a:extLst>
        </xdr:cNvPr>
        <xdr:cNvSpPr/>
      </xdr:nvSpPr>
      <xdr:spPr>
        <a:xfrm>
          <a:off x="9436779" y="3227607"/>
          <a:ext cx="179763" cy="5400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232613</xdr:colOff>
      <xdr:row>12</xdr:row>
      <xdr:rowOff>32158</xdr:rowOff>
    </xdr:from>
    <xdr:to>
      <xdr:col>8</xdr:col>
      <xdr:colOff>412613</xdr:colOff>
      <xdr:row>14</xdr:row>
      <xdr:rowOff>95225</xdr:rowOff>
    </xdr:to>
    <xdr:sp macro="" textlink="">
      <xdr:nvSpPr>
        <xdr:cNvPr id="130" name="Seta: Para Cima 12">
          <a:extLst>
            <a:ext uri="{FF2B5EF4-FFF2-40B4-BE49-F238E27FC236}">
              <a16:creationId xmlns:a16="http://schemas.microsoft.com/office/drawing/2014/main" id="{A48B63DC-7474-49DD-98B2-AB470511D99A}"/>
            </a:ext>
          </a:extLst>
        </xdr:cNvPr>
        <xdr:cNvSpPr/>
      </xdr:nvSpPr>
      <xdr:spPr>
        <a:xfrm>
          <a:off x="9435880" y="2783825"/>
          <a:ext cx="180000" cy="4356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7</xdr:col>
      <xdr:colOff>273162</xdr:colOff>
      <xdr:row>14</xdr:row>
      <xdr:rowOff>94582</xdr:rowOff>
    </xdr:from>
    <xdr:to>
      <xdr:col>9</xdr:col>
      <xdr:colOff>564318</xdr:colOff>
      <xdr:row>14</xdr:row>
      <xdr:rowOff>98150</xdr:rowOff>
    </xdr:to>
    <xdr:pic>
      <xdr:nvPicPr>
        <xdr:cNvPr id="14" name="Imagem 13">
          <a:extLst>
            <a:ext uri="{FF2B5EF4-FFF2-40B4-BE49-F238E27FC236}">
              <a16:creationId xmlns:a16="http://schemas.microsoft.com/office/drawing/2014/main" id="{7B0C0EEE-B8C5-407E-B81A-F3C2C113CEE7}"/>
            </a:ext>
          </a:extLst>
        </xdr:cNvPr>
        <xdr:cNvPicPr>
          <a:picLocks noChangeAspect="1"/>
        </xdr:cNvPicPr>
      </xdr:nvPicPr>
      <xdr:blipFill>
        <a:blip xmlns:r="http://schemas.openxmlformats.org/officeDocument/2006/relationships" r:embed="rId1"/>
        <a:stretch>
          <a:fillRect/>
        </a:stretch>
      </xdr:blipFill>
      <xdr:spPr>
        <a:xfrm>
          <a:off x="8875295" y="3218782"/>
          <a:ext cx="1493423" cy="3568"/>
        </a:xfrm>
        <a:prstGeom prst="rect">
          <a:avLst/>
        </a:prstGeom>
      </xdr:spPr>
    </xdr:pic>
    <xdr:clientData/>
  </xdr:twoCellAnchor>
  <xdr:twoCellAnchor editAs="absolute">
    <xdr:from>
      <xdr:col>7</xdr:col>
      <xdr:colOff>271938</xdr:colOff>
      <xdr:row>12</xdr:row>
      <xdr:rowOff>25867</xdr:rowOff>
    </xdr:from>
    <xdr:to>
      <xdr:col>9</xdr:col>
      <xdr:colOff>373175</xdr:colOff>
      <xdr:row>12</xdr:row>
      <xdr:rowOff>31964</xdr:rowOff>
    </xdr:to>
    <xdr:pic>
      <xdr:nvPicPr>
        <xdr:cNvPr id="118" name="Imagem 14">
          <a:extLst>
            <a:ext uri="{FF2B5EF4-FFF2-40B4-BE49-F238E27FC236}">
              <a16:creationId xmlns:a16="http://schemas.microsoft.com/office/drawing/2014/main" id="{28F7EB65-618C-4CA4-9221-927D8398EF00}"/>
            </a:ext>
          </a:extLst>
        </xdr:cNvPr>
        <xdr:cNvPicPr>
          <a:picLocks noChangeAspect="1"/>
        </xdr:cNvPicPr>
      </xdr:nvPicPr>
      <xdr:blipFill>
        <a:blip xmlns:r="http://schemas.openxmlformats.org/officeDocument/2006/relationships" r:embed="rId2"/>
        <a:stretch>
          <a:fillRect/>
        </a:stretch>
      </xdr:blipFill>
      <xdr:spPr>
        <a:xfrm>
          <a:off x="8874071" y="2777534"/>
          <a:ext cx="1303504" cy="6097"/>
        </a:xfrm>
        <a:prstGeom prst="rect">
          <a:avLst/>
        </a:prstGeom>
      </xdr:spPr>
    </xdr:pic>
    <xdr:clientData/>
  </xdr:twoCellAnchor>
  <xdr:twoCellAnchor editAs="absolute">
    <xdr:from>
      <xdr:col>8</xdr:col>
      <xdr:colOff>238302</xdr:colOff>
      <xdr:row>0</xdr:row>
      <xdr:rowOff>123986</xdr:rowOff>
    </xdr:from>
    <xdr:to>
      <xdr:col>8</xdr:col>
      <xdr:colOff>418302</xdr:colOff>
      <xdr:row>12</xdr:row>
      <xdr:rowOff>29119</xdr:rowOff>
    </xdr:to>
    <xdr:sp macro="" textlink="">
      <xdr:nvSpPr>
        <xdr:cNvPr id="126" name="Seta: Para Cima 15">
          <a:extLst>
            <a:ext uri="{FF2B5EF4-FFF2-40B4-BE49-F238E27FC236}">
              <a16:creationId xmlns:a16="http://schemas.microsoft.com/office/drawing/2014/main" id="{57718036-9241-4C1B-8DA1-14E6FD3FDE72}"/>
            </a:ext>
          </a:extLst>
        </xdr:cNvPr>
        <xdr:cNvSpPr/>
      </xdr:nvSpPr>
      <xdr:spPr>
        <a:xfrm>
          <a:off x="9441569" y="123986"/>
          <a:ext cx="180000" cy="26568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33214</xdr:colOff>
      <xdr:row>0</xdr:row>
      <xdr:rowOff>115404</xdr:rowOff>
    </xdr:from>
    <xdr:to>
      <xdr:col>11</xdr:col>
      <xdr:colOff>80259</xdr:colOff>
      <xdr:row>0</xdr:row>
      <xdr:rowOff>115404</xdr:rowOff>
    </xdr:to>
    <xdr:cxnSp macro="">
      <xdr:nvCxnSpPr>
        <xdr:cNvPr id="25" name="Conexão reta 17">
          <a:extLst>
            <a:ext uri="{FF2B5EF4-FFF2-40B4-BE49-F238E27FC236}">
              <a16:creationId xmlns:a16="http://schemas.microsoft.com/office/drawing/2014/main" id="{370E26B8-4296-478B-877B-0C3C77E9261A}"/>
            </a:ext>
          </a:extLst>
        </xdr:cNvPr>
        <xdr:cNvCxnSpPr/>
      </xdr:nvCxnSpPr>
      <xdr:spPr>
        <a:xfrm>
          <a:off x="9238174" y="115404"/>
          <a:ext cx="1852985" cy="0"/>
        </a:xfrm>
        <a:prstGeom prst="line">
          <a:avLst/>
        </a:prstGeom>
        <a:ln w="19050">
          <a:solidFill>
            <a:sysClr val="windowText" lastClr="000000"/>
          </a:solidFill>
        </a:ln>
      </xdr:spPr>
      <xdr:style>
        <a:lnRef idx="1">
          <a:schemeClr val="dk1"/>
        </a:lnRef>
        <a:fillRef idx="0">
          <a:schemeClr val="dk1"/>
        </a:fillRef>
        <a:effectRef idx="0">
          <a:schemeClr val="dk1"/>
        </a:effectRef>
        <a:fontRef idx="minor">
          <a:schemeClr val="tx1"/>
        </a:fontRef>
      </xdr:style>
    </xdr:cxnSp>
    <xdr:clientData/>
  </xdr:twoCellAnchor>
  <xdr:twoCellAnchor editAs="absolute">
    <xdr:from>
      <xdr:col>10</xdr:col>
      <xdr:colOff>206774</xdr:colOff>
      <xdr:row>0</xdr:row>
      <xdr:rowOff>125724</xdr:rowOff>
    </xdr:from>
    <xdr:to>
      <xdr:col>10</xdr:col>
      <xdr:colOff>449094</xdr:colOff>
      <xdr:row>5</xdr:row>
      <xdr:rowOff>188324</xdr:rowOff>
    </xdr:to>
    <xdr:sp macro="" textlink="">
      <xdr:nvSpPr>
        <xdr:cNvPr id="19" name="Seta: Para Baixo 18">
          <a:extLst>
            <a:ext uri="{FF2B5EF4-FFF2-40B4-BE49-F238E27FC236}">
              <a16:creationId xmlns:a16="http://schemas.microsoft.com/office/drawing/2014/main" id="{F1D7ECB4-B6AD-429B-9737-CA39E6F4FCBE}"/>
            </a:ext>
          </a:extLst>
        </xdr:cNvPr>
        <xdr:cNvSpPr/>
      </xdr:nvSpPr>
      <xdr:spPr>
        <a:xfrm>
          <a:off x="10612307" y="125724"/>
          <a:ext cx="242320" cy="1256400"/>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9</xdr:col>
      <xdr:colOff>328574</xdr:colOff>
      <xdr:row>5</xdr:row>
      <xdr:rowOff>188037</xdr:rowOff>
    </xdr:from>
    <xdr:to>
      <xdr:col>11</xdr:col>
      <xdr:colOff>421155</xdr:colOff>
      <xdr:row>5</xdr:row>
      <xdr:rowOff>194134</xdr:rowOff>
    </xdr:to>
    <xdr:pic>
      <xdr:nvPicPr>
        <xdr:cNvPr id="8" name="Imagem 19">
          <a:extLst>
            <a:ext uri="{FF2B5EF4-FFF2-40B4-BE49-F238E27FC236}">
              <a16:creationId xmlns:a16="http://schemas.microsoft.com/office/drawing/2014/main" id="{FF528B7D-0748-417F-8FFF-F883624ACB6A}"/>
            </a:ext>
          </a:extLst>
        </xdr:cNvPr>
        <xdr:cNvPicPr>
          <a:picLocks noChangeAspect="1"/>
        </xdr:cNvPicPr>
      </xdr:nvPicPr>
      <xdr:blipFill>
        <a:blip xmlns:r="http://schemas.openxmlformats.org/officeDocument/2006/relationships" r:embed="rId2"/>
        <a:stretch>
          <a:fillRect/>
        </a:stretch>
      </xdr:blipFill>
      <xdr:spPr>
        <a:xfrm>
          <a:off x="10132974" y="1381837"/>
          <a:ext cx="1294848" cy="6097"/>
        </a:xfrm>
        <a:prstGeom prst="rect">
          <a:avLst/>
        </a:prstGeom>
      </xdr:spPr>
    </xdr:pic>
    <xdr:clientData/>
  </xdr:twoCellAnchor>
  <xdr:twoCellAnchor editAs="absolute">
    <xdr:from>
      <xdr:col>10</xdr:col>
      <xdr:colOff>211869</xdr:colOff>
      <xdr:row>5</xdr:row>
      <xdr:rowOff>192358</xdr:rowOff>
    </xdr:from>
    <xdr:to>
      <xdr:col>10</xdr:col>
      <xdr:colOff>454189</xdr:colOff>
      <xdr:row>17</xdr:row>
      <xdr:rowOff>136758</xdr:rowOff>
    </xdr:to>
    <xdr:sp macro="" textlink="">
      <xdr:nvSpPr>
        <xdr:cNvPr id="21" name="Seta: Para Baixo 20">
          <a:extLst>
            <a:ext uri="{FF2B5EF4-FFF2-40B4-BE49-F238E27FC236}">
              <a16:creationId xmlns:a16="http://schemas.microsoft.com/office/drawing/2014/main" id="{B5371933-D1B6-42E5-8DE2-19D5902E531B}"/>
            </a:ext>
          </a:extLst>
        </xdr:cNvPr>
        <xdr:cNvSpPr/>
      </xdr:nvSpPr>
      <xdr:spPr>
        <a:xfrm>
          <a:off x="10617402" y="1386158"/>
          <a:ext cx="242320" cy="2433600"/>
        </a:xfrm>
        <a:prstGeom prst="downArrow">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232240</xdr:colOff>
      <xdr:row>17</xdr:row>
      <xdr:rowOff>91097</xdr:rowOff>
    </xdr:from>
    <xdr:to>
      <xdr:col>8</xdr:col>
      <xdr:colOff>412240</xdr:colOff>
      <xdr:row>17</xdr:row>
      <xdr:rowOff>152084</xdr:rowOff>
    </xdr:to>
    <xdr:sp macro="" textlink="">
      <xdr:nvSpPr>
        <xdr:cNvPr id="22" name="Seta: Para Baixo 21">
          <a:extLst>
            <a:ext uri="{FF2B5EF4-FFF2-40B4-BE49-F238E27FC236}">
              <a16:creationId xmlns:a16="http://schemas.microsoft.com/office/drawing/2014/main" id="{ECF5D283-B636-4DE0-BC45-5F42677AE3B0}"/>
            </a:ext>
          </a:extLst>
        </xdr:cNvPr>
        <xdr:cNvSpPr/>
      </xdr:nvSpPr>
      <xdr:spPr>
        <a:xfrm>
          <a:off x="9435507" y="3774097"/>
          <a:ext cx="180000" cy="60987"/>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2657</xdr:colOff>
      <xdr:row>17</xdr:row>
      <xdr:rowOff>148555</xdr:rowOff>
    </xdr:from>
    <xdr:to>
      <xdr:col>10</xdr:col>
      <xdr:colOff>573230</xdr:colOff>
      <xdr:row>17</xdr:row>
      <xdr:rowOff>156617</xdr:rowOff>
    </xdr:to>
    <xdr:pic>
      <xdr:nvPicPr>
        <xdr:cNvPr id="23" name="Imagem 22">
          <a:extLst>
            <a:ext uri="{FF2B5EF4-FFF2-40B4-BE49-F238E27FC236}">
              <a16:creationId xmlns:a16="http://schemas.microsoft.com/office/drawing/2014/main" id="{D9693800-121D-4BDF-993E-42E1FA3209F0}"/>
            </a:ext>
          </a:extLst>
        </xdr:cNvPr>
        <xdr:cNvPicPr>
          <a:picLocks noChangeAspect="1"/>
        </xdr:cNvPicPr>
      </xdr:nvPicPr>
      <xdr:blipFill>
        <a:blip xmlns:r="http://schemas.openxmlformats.org/officeDocument/2006/relationships" r:embed="rId3"/>
        <a:stretch>
          <a:fillRect/>
        </a:stretch>
      </xdr:blipFill>
      <xdr:spPr>
        <a:xfrm>
          <a:off x="9205924" y="3831555"/>
          <a:ext cx="1772839" cy="8062"/>
        </a:xfrm>
        <a:prstGeom prst="rect">
          <a:avLst/>
        </a:prstGeom>
      </xdr:spPr>
    </xdr:pic>
    <xdr:clientData/>
  </xdr:twoCellAnchor>
  <xdr:twoCellAnchor editAs="absolute">
    <xdr:from>
      <xdr:col>8</xdr:col>
      <xdr:colOff>58222</xdr:colOff>
      <xdr:row>16</xdr:row>
      <xdr:rowOff>138606</xdr:rowOff>
    </xdr:from>
    <xdr:to>
      <xdr:col>11</xdr:col>
      <xdr:colOff>16942</xdr:colOff>
      <xdr:row>17</xdr:row>
      <xdr:rowOff>51342</xdr:rowOff>
    </xdr:to>
    <mc:AlternateContent xmlns:mc="http://schemas.openxmlformats.org/markup-compatibility/2006" xmlns:a14="http://schemas.microsoft.com/office/drawing/2010/main">
      <mc:Choice Requires="a14">
        <xdr:sp macro="" textlink="">
          <xdr:nvSpPr>
            <xdr:cNvPr id="4" name="CaixaDeTexto 3">
              <a:extLst>
                <a:ext uri="{FF2B5EF4-FFF2-40B4-BE49-F238E27FC236}">
                  <a16:creationId xmlns:a16="http://schemas.microsoft.com/office/drawing/2014/main" id="{F52905C2-5107-462C-A9CB-EF4EAEEF5C55}"/>
                </a:ext>
              </a:extLst>
            </xdr:cNvPr>
            <xdr:cNvSpPr txBox="1"/>
          </xdr:nvSpPr>
          <xdr:spPr>
            <a:xfrm>
              <a:off x="9261489" y="3635339"/>
              <a:ext cx="1762120" cy="99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m:rPr>
                        <m:sty m:val="p"/>
                      </m:rPr>
                      <a:rPr lang="en-GB" sz="60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𝑟</m:t>
                        </m:r>
                      </m:sub>
                    </m:sSub>
                    <m:r>
                      <a:rPr lang="en-GB" sz="600" i="0">
                        <a:solidFill>
                          <a:schemeClr val="accent1">
                            <a:lumMod val="75000"/>
                          </a:schemeClr>
                        </a:solidFill>
                        <a:latin typeface="Cambria Math" panose="02040503050406030204" pitchFamily="18" charset="0"/>
                      </a:rPr>
                      <m:t>=</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𝛴</m:t>
                        </m:r>
                      </m:e>
                      <m:sub>
                        <m:r>
                          <a:rPr lang="en-GB" sz="600" i="1">
                            <a:solidFill>
                              <a:schemeClr val="accent1">
                                <a:lumMod val="75000"/>
                              </a:schemeClr>
                            </a:solidFill>
                            <a:latin typeface="Cambria Math" panose="02040503050406030204" pitchFamily="18" charset="0"/>
                          </a:rPr>
                          <m:t>𝑛</m:t>
                        </m:r>
                      </m:sub>
                    </m:sSub>
                    <m:r>
                      <m:rPr>
                        <m:sty m:val="p"/>
                      </m:rPr>
                      <a:rPr lang="en-GB" sz="600" i="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𝑓</m:t>
                        </m:r>
                      </m:sub>
                    </m:sSub>
                    <m:d>
                      <m:dPr>
                        <m:ctrlPr>
                          <a:rPr lang="en-GB" sz="600" i="1">
                            <a:solidFill>
                              <a:schemeClr val="accent1">
                                <a:lumMod val="75000"/>
                              </a:schemeClr>
                            </a:solidFill>
                            <a:latin typeface="Cambria Math" panose="02040503050406030204" pitchFamily="18" charset="0"/>
                          </a:rPr>
                        </m:ctrlPr>
                      </m:dPr>
                      <m:e>
                        <m:r>
                          <a:rPr lang="en-GB" sz="600" i="1">
                            <a:solidFill>
                              <a:schemeClr val="accent1">
                                <a:lumMod val="75000"/>
                              </a:schemeClr>
                            </a:solidFill>
                            <a:latin typeface="Cambria Math" panose="02040503050406030204" pitchFamily="18" charset="0"/>
                          </a:rPr>
                          <m:t>𝑝</m:t>
                        </m:r>
                      </m:e>
                    </m:d>
                    <m:r>
                      <a:rPr lang="en-GB" sz="600" i="0">
                        <a:solidFill>
                          <a:schemeClr val="accent1">
                            <a:lumMod val="75000"/>
                          </a:schemeClr>
                        </a:solidFill>
                        <a:latin typeface="Cambria Math" panose="02040503050406030204" pitchFamily="18" charset="0"/>
                      </a:rPr>
                      <m:t>−</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𝛴</m:t>
                        </m:r>
                      </m:e>
                      <m:sub>
                        <m:r>
                          <a:rPr lang="en-GB" sz="600" i="1">
                            <a:solidFill>
                              <a:schemeClr val="accent1">
                                <a:lumMod val="75000"/>
                              </a:schemeClr>
                            </a:solidFill>
                            <a:latin typeface="Cambria Math" panose="02040503050406030204" pitchFamily="18" charset="0"/>
                          </a:rPr>
                          <m:t>𝑛</m:t>
                        </m:r>
                      </m:sub>
                    </m:sSub>
                    <m:r>
                      <m:rPr>
                        <m:sty m:val="p"/>
                      </m:rPr>
                      <a:rPr lang="en-GB" sz="600" i="0">
                        <a:solidFill>
                          <a:schemeClr val="accent1">
                            <a:lumMod val="75000"/>
                          </a:schemeClr>
                        </a:solidFill>
                        <a:latin typeface="Cambria Math" panose="02040503050406030204" pitchFamily="18" charset="0"/>
                      </a:rPr>
                      <m:t>Δ</m:t>
                    </m:r>
                    <m:sSub>
                      <m:sSubPr>
                        <m:ctrlPr>
                          <a:rPr lang="en-GB" sz="600" i="1">
                            <a:solidFill>
                              <a:schemeClr val="accent1">
                                <a:lumMod val="75000"/>
                              </a:schemeClr>
                            </a:solidFill>
                            <a:latin typeface="Cambria Math" panose="02040503050406030204" pitchFamily="18" charset="0"/>
                          </a:rPr>
                        </m:ctrlPr>
                      </m:sSubPr>
                      <m:e>
                        <m:r>
                          <a:rPr lang="en-GB" sz="600" i="1">
                            <a:solidFill>
                              <a:schemeClr val="accent1">
                                <a:lumMod val="75000"/>
                              </a:schemeClr>
                            </a:solidFill>
                            <a:latin typeface="Cambria Math" panose="02040503050406030204" pitchFamily="18" charset="0"/>
                          </a:rPr>
                          <m:t>𝐻</m:t>
                        </m:r>
                      </m:e>
                      <m:sub>
                        <m:r>
                          <a:rPr lang="en-GB" sz="600" i="1">
                            <a:solidFill>
                              <a:schemeClr val="accent1">
                                <a:lumMod val="75000"/>
                              </a:schemeClr>
                            </a:solidFill>
                            <a:latin typeface="Cambria Math" panose="02040503050406030204" pitchFamily="18" charset="0"/>
                          </a:rPr>
                          <m:t>𝑓</m:t>
                        </m:r>
                      </m:sub>
                    </m:sSub>
                    <m:d>
                      <m:dPr>
                        <m:ctrlPr>
                          <a:rPr lang="en-GB" sz="600" i="1">
                            <a:solidFill>
                              <a:schemeClr val="accent1">
                                <a:lumMod val="75000"/>
                              </a:schemeClr>
                            </a:solidFill>
                            <a:latin typeface="Cambria Math" panose="02040503050406030204" pitchFamily="18" charset="0"/>
                          </a:rPr>
                        </m:ctrlPr>
                      </m:dPr>
                      <m:e>
                        <m:r>
                          <a:rPr lang="en-GB" sz="600" i="1">
                            <a:solidFill>
                              <a:schemeClr val="accent1">
                                <a:lumMod val="75000"/>
                              </a:schemeClr>
                            </a:solidFill>
                            <a:latin typeface="Cambria Math" panose="02040503050406030204" pitchFamily="18" charset="0"/>
                          </a:rPr>
                          <m:t>𝑟</m:t>
                        </m:r>
                      </m:e>
                    </m:d>
                  </m:oMath>
                </m:oMathPara>
              </a14:m>
              <a:endParaRPr lang="en-GB" sz="600">
                <a:solidFill>
                  <a:schemeClr val="accent1">
                    <a:lumMod val="75000"/>
                  </a:schemeClr>
                </a:solidFill>
              </a:endParaRPr>
            </a:p>
          </xdr:txBody>
        </xdr:sp>
      </mc:Choice>
      <mc:Fallback xmlns="">
        <xdr:sp macro="" textlink="">
          <xdr:nvSpPr>
            <xdr:cNvPr id="4" name="CaixaDeTexto 3">
              <a:extLst>
                <a:ext uri="{FF2B5EF4-FFF2-40B4-BE49-F238E27FC236}">
                  <a16:creationId xmlns:a16="http://schemas.microsoft.com/office/drawing/2014/main" id="{F52905C2-5107-462C-A9CB-EF4EAEEF5C55}"/>
                </a:ext>
              </a:extLst>
            </xdr:cNvPr>
            <xdr:cNvSpPr txBox="1"/>
          </xdr:nvSpPr>
          <xdr:spPr>
            <a:xfrm>
              <a:off x="9261489" y="3635339"/>
              <a:ext cx="1762120" cy="990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en-GB" sz="600" i="0">
                  <a:solidFill>
                    <a:schemeClr val="accent1">
                      <a:lumMod val="75000"/>
                    </a:schemeClr>
                  </a:solidFill>
                  <a:latin typeface="Cambria Math" panose="02040503050406030204" pitchFamily="18" charset="0"/>
                </a:rPr>
                <a:t>Δ𝐻_𝑟=𝛴_𝑛 Δ𝐻_𝑓 (𝑝)−𝛴_𝑛 Δ𝐻_𝑓 (𝑟)</a:t>
              </a:r>
              <a:endParaRPr lang="en-GB" sz="600">
                <a:solidFill>
                  <a:schemeClr val="accent1">
                    <a:lumMod val="75000"/>
                  </a:schemeClr>
                </a:solidFill>
              </a:endParaRPr>
            </a:p>
          </xdr:txBody>
        </xdr:sp>
      </mc:Fallback>
    </mc:AlternateContent>
    <xdr:clientData/>
  </xdr:twoCellAnchor>
  <xdr:oneCellAnchor>
    <xdr:from>
      <xdr:col>8</xdr:col>
      <xdr:colOff>304800</xdr:colOff>
      <xdr:row>15</xdr:row>
      <xdr:rowOff>12700</xdr:rowOff>
    </xdr:from>
    <xdr:ext cx="1003300" cy="217495"/>
    <xdr:sp macro="" textlink="">
      <xdr:nvSpPr>
        <xdr:cNvPr id="2" name="Tekstfelt 1">
          <a:extLst>
            <a:ext uri="{FF2B5EF4-FFF2-40B4-BE49-F238E27FC236}">
              <a16:creationId xmlns:a16="http://schemas.microsoft.com/office/drawing/2014/main" id="{32597447-AC9C-E749-B76B-53EFD27A2B1D}"/>
            </a:ext>
          </a:extLst>
        </xdr:cNvPr>
        <xdr:cNvSpPr txBox="1"/>
      </xdr:nvSpPr>
      <xdr:spPr>
        <a:xfrm>
          <a:off x="10541000" y="2959100"/>
          <a:ext cx="1003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 --&gt; Mg(g)</a:t>
          </a:r>
        </a:p>
      </xdr:txBody>
    </xdr:sp>
    <xdr:clientData/>
  </xdr:oneCellAnchor>
  <xdr:oneCellAnchor>
    <xdr:from>
      <xdr:col>8</xdr:col>
      <xdr:colOff>304800</xdr:colOff>
      <xdr:row>12</xdr:row>
      <xdr:rowOff>152400</xdr:rowOff>
    </xdr:from>
    <xdr:ext cx="1041400" cy="217495"/>
    <xdr:sp macro="" textlink="">
      <xdr:nvSpPr>
        <xdr:cNvPr id="3" name="Tekstfelt 2">
          <a:extLst>
            <a:ext uri="{FF2B5EF4-FFF2-40B4-BE49-F238E27FC236}">
              <a16:creationId xmlns:a16="http://schemas.microsoft.com/office/drawing/2014/main" id="{6C2135E2-15FB-9243-A0E1-E912288AB4D9}"/>
            </a:ext>
          </a:extLst>
        </xdr:cNvPr>
        <xdr:cNvSpPr txBox="1"/>
      </xdr:nvSpPr>
      <xdr:spPr>
        <a:xfrm>
          <a:off x="10541000" y="2527300"/>
          <a:ext cx="1041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1/2Cl2(g) --&gt; Cl(g)</a:t>
          </a:r>
        </a:p>
      </xdr:txBody>
    </xdr:sp>
    <xdr:clientData/>
  </xdr:oneCellAnchor>
  <xdr:oneCellAnchor>
    <xdr:from>
      <xdr:col>8</xdr:col>
      <xdr:colOff>304800</xdr:colOff>
      <xdr:row>7</xdr:row>
      <xdr:rowOff>0</xdr:rowOff>
    </xdr:from>
    <xdr:ext cx="1181100" cy="217495"/>
    <xdr:sp macro="" textlink="">
      <xdr:nvSpPr>
        <xdr:cNvPr id="5" name="Tekstfelt 4">
          <a:extLst>
            <a:ext uri="{FF2B5EF4-FFF2-40B4-BE49-F238E27FC236}">
              <a16:creationId xmlns:a16="http://schemas.microsoft.com/office/drawing/2014/main" id="{988086CE-3A97-B24A-90D2-65C0FD522282}"/>
            </a:ext>
          </a:extLst>
        </xdr:cNvPr>
        <xdr:cNvSpPr txBox="1"/>
      </xdr:nvSpPr>
      <xdr:spPr>
        <a:xfrm>
          <a:off x="10541000" y="1409700"/>
          <a:ext cx="11811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--&gt; Mg^+(g) + e^-</a:t>
          </a:r>
        </a:p>
      </xdr:txBody>
    </xdr:sp>
    <xdr:clientData/>
  </xdr:oneCellAnchor>
  <xdr:oneCellAnchor>
    <xdr:from>
      <xdr:col>10</xdr:col>
      <xdr:colOff>355600</xdr:colOff>
      <xdr:row>2</xdr:row>
      <xdr:rowOff>0</xdr:rowOff>
    </xdr:from>
    <xdr:ext cx="1498600" cy="217495"/>
    <xdr:sp macro="" textlink="">
      <xdr:nvSpPr>
        <xdr:cNvPr id="6" name="Tekstfelt 5">
          <a:extLst>
            <a:ext uri="{FF2B5EF4-FFF2-40B4-BE49-F238E27FC236}">
              <a16:creationId xmlns:a16="http://schemas.microsoft.com/office/drawing/2014/main" id="{0299475E-7B1C-CE4A-A1B3-64936529A8EF}"/>
            </a:ext>
          </a:extLst>
        </xdr:cNvPr>
        <xdr:cNvSpPr txBox="1"/>
      </xdr:nvSpPr>
      <xdr:spPr>
        <a:xfrm>
          <a:off x="11938000" y="393700"/>
          <a:ext cx="14986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Cl(g) + e^-  --&gt; Cl^-(g)</a:t>
          </a:r>
        </a:p>
      </xdr:txBody>
    </xdr:sp>
    <xdr:clientData/>
  </xdr:oneCellAnchor>
  <xdr:oneCellAnchor>
    <xdr:from>
      <xdr:col>10</xdr:col>
      <xdr:colOff>393700</xdr:colOff>
      <xdr:row>9</xdr:row>
      <xdr:rowOff>177800</xdr:rowOff>
    </xdr:from>
    <xdr:ext cx="1485900" cy="217495"/>
    <xdr:sp macro="" textlink="">
      <xdr:nvSpPr>
        <xdr:cNvPr id="9" name="Tekstfelt 8">
          <a:extLst>
            <a:ext uri="{FF2B5EF4-FFF2-40B4-BE49-F238E27FC236}">
              <a16:creationId xmlns:a16="http://schemas.microsoft.com/office/drawing/2014/main" id="{1789D081-4737-E444-A3EB-A1708D57A139}"/>
            </a:ext>
          </a:extLst>
        </xdr:cNvPr>
        <xdr:cNvSpPr txBox="1"/>
      </xdr:nvSpPr>
      <xdr:spPr>
        <a:xfrm>
          <a:off x="11976100" y="1981200"/>
          <a:ext cx="14859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 Cl^-(g) --&gt; MgCl(s)</a:t>
          </a:r>
        </a:p>
      </xdr:txBody>
    </xdr:sp>
    <xdr:clientData/>
  </xdr:oneCellAnchor>
  <xdr:oneCellAnchor>
    <xdr:from>
      <xdr:col>8</xdr:col>
      <xdr:colOff>279400</xdr:colOff>
      <xdr:row>17</xdr:row>
      <xdr:rowOff>0</xdr:rowOff>
    </xdr:from>
    <xdr:ext cx="1930400" cy="217495"/>
    <xdr:sp macro="" textlink="">
      <xdr:nvSpPr>
        <xdr:cNvPr id="11" name="Tekstfelt 10">
          <a:extLst>
            <a:ext uri="{FF2B5EF4-FFF2-40B4-BE49-F238E27FC236}">
              <a16:creationId xmlns:a16="http://schemas.microsoft.com/office/drawing/2014/main" id="{AEC84729-AEA2-8F4D-AA66-58E2591954EE}"/>
            </a:ext>
          </a:extLst>
        </xdr:cNvPr>
        <xdr:cNvSpPr txBox="1"/>
      </xdr:nvSpPr>
      <xdr:spPr>
        <a:xfrm>
          <a:off x="10515600" y="3327400"/>
          <a:ext cx="1930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a:t>
          </a:r>
          <a:r>
            <a:rPr lang="da-DK" sz="800" baseline="0"/>
            <a:t> + 1/2Cl2(g) --&gt; MgCl(s)</a:t>
          </a:r>
          <a:endParaRPr lang="da-DK" sz="800"/>
        </a:p>
      </xdr:txBody>
    </xdr:sp>
    <xdr:clientData/>
  </xdr:oneCellAnchor>
</xdr:wsDr>
</file>

<file path=xl/drawings/drawing3.xml><?xml version="1.0" encoding="utf-8"?>
<xdr:wsDr xmlns:xdr="http://schemas.openxmlformats.org/drawingml/2006/spreadsheetDrawing" xmlns:a="http://schemas.openxmlformats.org/drawingml/2006/main">
  <xdr:twoCellAnchor editAs="absolute">
    <xdr:from>
      <xdr:col>8</xdr:col>
      <xdr:colOff>254000</xdr:colOff>
      <xdr:row>1</xdr:row>
      <xdr:rowOff>1450</xdr:rowOff>
    </xdr:from>
    <xdr:to>
      <xdr:col>13</xdr:col>
      <xdr:colOff>161100</xdr:colOff>
      <xdr:row>1</xdr:row>
      <xdr:rowOff>2366</xdr:rowOff>
    </xdr:to>
    <xdr:pic>
      <xdr:nvPicPr>
        <xdr:cNvPr id="88" name="Imagem 2">
          <a:extLst>
            <a:ext uri="{FF2B5EF4-FFF2-40B4-BE49-F238E27FC236}">
              <a16:creationId xmlns:a16="http://schemas.microsoft.com/office/drawing/2014/main" id="{9FA97536-B900-4A5E-A00C-981504394F7B}"/>
            </a:ext>
          </a:extLst>
        </xdr:cNvPr>
        <xdr:cNvPicPr>
          <a:picLocks noChangeAspect="1"/>
        </xdr:cNvPicPr>
      </xdr:nvPicPr>
      <xdr:blipFill>
        <a:blip xmlns:r="http://schemas.openxmlformats.org/officeDocument/2006/relationships" r:embed="rId1"/>
        <a:stretch>
          <a:fillRect/>
        </a:stretch>
      </xdr:blipFill>
      <xdr:spPr>
        <a:xfrm>
          <a:off x="10126980" y="182879"/>
          <a:ext cx="3247200" cy="3922"/>
        </a:xfrm>
        <a:prstGeom prst="rect">
          <a:avLst/>
        </a:prstGeom>
      </xdr:spPr>
    </xdr:pic>
    <xdr:clientData/>
  </xdr:twoCellAnchor>
  <xdr:twoCellAnchor editAs="absolute">
    <xdr:from>
      <xdr:col>7</xdr:col>
      <xdr:colOff>307005</xdr:colOff>
      <xdr:row>14</xdr:row>
      <xdr:rowOff>45013</xdr:rowOff>
    </xdr:from>
    <xdr:to>
      <xdr:col>15</xdr:col>
      <xdr:colOff>37503</xdr:colOff>
      <xdr:row>14</xdr:row>
      <xdr:rowOff>51110</xdr:rowOff>
    </xdr:to>
    <xdr:pic>
      <xdr:nvPicPr>
        <xdr:cNvPr id="181" name="Imagem 4">
          <a:extLst>
            <a:ext uri="{FF2B5EF4-FFF2-40B4-BE49-F238E27FC236}">
              <a16:creationId xmlns:a16="http://schemas.microsoft.com/office/drawing/2014/main" id="{468F8966-A2D1-4189-BA5F-408FEC7C66CD}"/>
            </a:ext>
          </a:extLst>
        </xdr:cNvPr>
        <xdr:cNvPicPr>
          <a:picLocks noChangeAspect="1"/>
        </xdr:cNvPicPr>
      </xdr:nvPicPr>
      <xdr:blipFill>
        <a:blip xmlns:r="http://schemas.openxmlformats.org/officeDocument/2006/relationships" r:embed="rId1"/>
        <a:stretch>
          <a:fillRect/>
        </a:stretch>
      </xdr:blipFill>
      <xdr:spPr>
        <a:xfrm>
          <a:off x="8559465" y="3131113"/>
          <a:ext cx="4546338" cy="6097"/>
        </a:xfrm>
        <a:prstGeom prst="rect">
          <a:avLst/>
        </a:prstGeom>
      </xdr:spPr>
    </xdr:pic>
    <xdr:clientData/>
  </xdr:twoCellAnchor>
  <xdr:twoCellAnchor editAs="absolute">
    <xdr:from>
      <xdr:col>8</xdr:col>
      <xdr:colOff>200172</xdr:colOff>
      <xdr:row>10</xdr:row>
      <xdr:rowOff>173966</xdr:rowOff>
    </xdr:from>
    <xdr:to>
      <xdr:col>9</xdr:col>
      <xdr:colOff>198812</xdr:colOff>
      <xdr:row>10</xdr:row>
      <xdr:rowOff>174836</xdr:rowOff>
    </xdr:to>
    <xdr:pic>
      <xdr:nvPicPr>
        <xdr:cNvPr id="187" name="Imagem 5">
          <a:extLst>
            <a:ext uri="{FF2B5EF4-FFF2-40B4-BE49-F238E27FC236}">
              <a16:creationId xmlns:a16="http://schemas.microsoft.com/office/drawing/2014/main" id="{9C3A78C3-988D-432D-95DC-A75031126656}"/>
            </a:ext>
          </a:extLst>
        </xdr:cNvPr>
        <xdr:cNvPicPr>
          <a:picLocks noChangeAspect="1"/>
        </xdr:cNvPicPr>
      </xdr:nvPicPr>
      <xdr:blipFill>
        <a:blip xmlns:r="http://schemas.openxmlformats.org/officeDocument/2006/relationships" r:embed="rId1"/>
        <a:stretch>
          <a:fillRect/>
        </a:stretch>
      </xdr:blipFill>
      <xdr:spPr>
        <a:xfrm>
          <a:off x="9048897" y="2526641"/>
          <a:ext cx="598715" cy="870"/>
        </a:xfrm>
        <a:prstGeom prst="rect">
          <a:avLst/>
        </a:prstGeom>
      </xdr:spPr>
    </xdr:pic>
    <xdr:clientData/>
  </xdr:twoCellAnchor>
  <xdr:twoCellAnchor editAs="absolute">
    <xdr:from>
      <xdr:col>8</xdr:col>
      <xdr:colOff>243985</xdr:colOff>
      <xdr:row>8</xdr:row>
      <xdr:rowOff>171840</xdr:rowOff>
    </xdr:from>
    <xdr:to>
      <xdr:col>9</xdr:col>
      <xdr:colOff>250245</xdr:colOff>
      <xdr:row>8</xdr:row>
      <xdr:rowOff>174281</xdr:rowOff>
    </xdr:to>
    <xdr:pic>
      <xdr:nvPicPr>
        <xdr:cNvPr id="203" name="Imagem 6">
          <a:extLst>
            <a:ext uri="{FF2B5EF4-FFF2-40B4-BE49-F238E27FC236}">
              <a16:creationId xmlns:a16="http://schemas.microsoft.com/office/drawing/2014/main" id="{5F371632-990D-48A9-8469-735D55707832}"/>
            </a:ext>
          </a:extLst>
        </xdr:cNvPr>
        <xdr:cNvPicPr>
          <a:picLocks noChangeAspect="1"/>
        </xdr:cNvPicPr>
      </xdr:nvPicPr>
      <xdr:blipFill>
        <a:blip xmlns:r="http://schemas.openxmlformats.org/officeDocument/2006/relationships" r:embed="rId2"/>
        <a:stretch>
          <a:fillRect/>
        </a:stretch>
      </xdr:blipFill>
      <xdr:spPr>
        <a:xfrm>
          <a:off x="9092710" y="2153040"/>
          <a:ext cx="606335" cy="2441"/>
        </a:xfrm>
        <a:prstGeom prst="rect">
          <a:avLst/>
        </a:prstGeom>
      </xdr:spPr>
    </xdr:pic>
    <xdr:clientData/>
  </xdr:twoCellAnchor>
  <xdr:twoCellAnchor editAs="absolute">
    <xdr:from>
      <xdr:col>7</xdr:col>
      <xdr:colOff>332695</xdr:colOff>
      <xdr:row>10</xdr:row>
      <xdr:rowOff>30209</xdr:rowOff>
    </xdr:from>
    <xdr:to>
      <xdr:col>10</xdr:col>
      <xdr:colOff>184150</xdr:colOff>
      <xdr:row>10</xdr:row>
      <xdr:rowOff>36306</xdr:rowOff>
    </xdr:to>
    <xdr:pic>
      <xdr:nvPicPr>
        <xdr:cNvPr id="184" name="Imagem 7">
          <a:extLst>
            <a:ext uri="{FF2B5EF4-FFF2-40B4-BE49-F238E27FC236}">
              <a16:creationId xmlns:a16="http://schemas.microsoft.com/office/drawing/2014/main" id="{4C0E1495-0E66-4A53-A5D7-624849AF737B}"/>
            </a:ext>
          </a:extLst>
        </xdr:cNvPr>
        <xdr:cNvPicPr>
          <a:picLocks noChangeAspect="1"/>
        </xdr:cNvPicPr>
      </xdr:nvPicPr>
      <xdr:blipFill>
        <a:blip xmlns:r="http://schemas.openxmlformats.org/officeDocument/2006/relationships" r:embed="rId2"/>
        <a:stretch>
          <a:fillRect/>
        </a:stretch>
      </xdr:blipFill>
      <xdr:spPr>
        <a:xfrm>
          <a:off x="8581345" y="2382884"/>
          <a:ext cx="1651680" cy="6097"/>
        </a:xfrm>
        <a:prstGeom prst="rect">
          <a:avLst/>
        </a:prstGeom>
      </xdr:spPr>
    </xdr:pic>
    <xdr:clientData/>
  </xdr:twoCellAnchor>
  <xdr:twoCellAnchor editAs="absolute">
    <xdr:from>
      <xdr:col>11</xdr:col>
      <xdr:colOff>224728</xdr:colOff>
      <xdr:row>3</xdr:row>
      <xdr:rowOff>182730</xdr:rowOff>
    </xdr:from>
    <xdr:to>
      <xdr:col>14</xdr:col>
      <xdr:colOff>75024</xdr:colOff>
      <xdr:row>3</xdr:row>
      <xdr:rowOff>188827</xdr:rowOff>
    </xdr:to>
    <xdr:pic>
      <xdr:nvPicPr>
        <xdr:cNvPr id="179" name="Imagem 8">
          <a:extLst>
            <a:ext uri="{FF2B5EF4-FFF2-40B4-BE49-F238E27FC236}">
              <a16:creationId xmlns:a16="http://schemas.microsoft.com/office/drawing/2014/main" id="{CAE7971A-8AB4-43B6-A441-7B8E071A77CB}"/>
            </a:ext>
          </a:extLst>
        </xdr:cNvPr>
        <xdr:cNvPicPr>
          <a:picLocks noChangeAspect="1"/>
        </xdr:cNvPicPr>
      </xdr:nvPicPr>
      <xdr:blipFill>
        <a:blip xmlns:r="http://schemas.openxmlformats.org/officeDocument/2006/relationships" r:embed="rId2"/>
        <a:stretch>
          <a:fillRect/>
        </a:stretch>
      </xdr:blipFill>
      <xdr:spPr>
        <a:xfrm>
          <a:off x="10854628" y="830430"/>
          <a:ext cx="1640996" cy="6097"/>
        </a:xfrm>
        <a:prstGeom prst="rect">
          <a:avLst/>
        </a:prstGeom>
      </xdr:spPr>
    </xdr:pic>
    <xdr:clientData/>
  </xdr:twoCellAnchor>
  <xdr:twoCellAnchor editAs="absolute">
    <xdr:from>
      <xdr:col>8</xdr:col>
      <xdr:colOff>375822</xdr:colOff>
      <xdr:row>10</xdr:row>
      <xdr:rowOff>35119</xdr:rowOff>
    </xdr:from>
    <xdr:to>
      <xdr:col>9</xdr:col>
      <xdr:colOff>27747</xdr:colOff>
      <xdr:row>10</xdr:row>
      <xdr:rowOff>171919</xdr:rowOff>
    </xdr:to>
    <xdr:sp macro="" textlink="">
      <xdr:nvSpPr>
        <xdr:cNvPr id="185" name="Seta: Para Cima 9">
          <a:extLst>
            <a:ext uri="{FF2B5EF4-FFF2-40B4-BE49-F238E27FC236}">
              <a16:creationId xmlns:a16="http://schemas.microsoft.com/office/drawing/2014/main" id="{C2E22A1D-723A-4060-8136-2FED4C110FE7}"/>
            </a:ext>
          </a:extLst>
        </xdr:cNvPr>
        <xdr:cNvSpPr/>
      </xdr:nvSpPr>
      <xdr:spPr>
        <a:xfrm>
          <a:off x="9224547" y="2387794"/>
          <a:ext cx="252000" cy="1368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367762</xdr:colOff>
      <xdr:row>9</xdr:row>
      <xdr:rowOff>1220</xdr:rowOff>
    </xdr:from>
    <xdr:to>
      <xdr:col>9</xdr:col>
      <xdr:colOff>19687</xdr:colOff>
      <xdr:row>10</xdr:row>
      <xdr:rowOff>30320</xdr:rowOff>
    </xdr:to>
    <xdr:sp macro="" textlink="">
      <xdr:nvSpPr>
        <xdr:cNvPr id="204" name="Seta: Para Cima 10">
          <a:extLst>
            <a:ext uri="{FF2B5EF4-FFF2-40B4-BE49-F238E27FC236}">
              <a16:creationId xmlns:a16="http://schemas.microsoft.com/office/drawing/2014/main" id="{1290E848-EDFE-400C-8D9E-C299CEABBE25}"/>
            </a:ext>
          </a:extLst>
        </xdr:cNvPr>
        <xdr:cNvSpPr/>
      </xdr:nvSpPr>
      <xdr:spPr>
        <a:xfrm>
          <a:off x="9216487" y="2163395"/>
          <a:ext cx="252000" cy="2196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367713</xdr:colOff>
      <xdr:row>1</xdr:row>
      <xdr:rowOff>3795</xdr:rowOff>
    </xdr:from>
    <xdr:to>
      <xdr:col>9</xdr:col>
      <xdr:colOff>17733</xdr:colOff>
      <xdr:row>8</xdr:row>
      <xdr:rowOff>174675</xdr:rowOff>
    </xdr:to>
    <xdr:sp macro="" textlink="">
      <xdr:nvSpPr>
        <xdr:cNvPr id="202" name="Seta: Para Cima 11">
          <a:extLst>
            <a:ext uri="{FF2B5EF4-FFF2-40B4-BE49-F238E27FC236}">
              <a16:creationId xmlns:a16="http://schemas.microsoft.com/office/drawing/2014/main" id="{9659E631-400B-4CA8-8047-407ED91F49AD}"/>
            </a:ext>
          </a:extLst>
        </xdr:cNvPr>
        <xdr:cNvSpPr/>
      </xdr:nvSpPr>
      <xdr:spPr>
        <a:xfrm>
          <a:off x="9222153" y="186675"/>
          <a:ext cx="252000" cy="1969200"/>
        </a:xfrm>
        <a:prstGeom prst="upArrow">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12</xdr:col>
      <xdr:colOff>373639</xdr:colOff>
      <xdr:row>1</xdr:row>
      <xdr:rowOff>8382</xdr:rowOff>
    </xdr:from>
    <xdr:to>
      <xdr:col>13</xdr:col>
      <xdr:colOff>28739</xdr:colOff>
      <xdr:row>3</xdr:row>
      <xdr:rowOff>173562</xdr:rowOff>
    </xdr:to>
    <xdr:sp macro="" textlink="">
      <xdr:nvSpPr>
        <xdr:cNvPr id="200" name="Seta: Para Baixo 12">
          <a:extLst>
            <a:ext uri="{FF2B5EF4-FFF2-40B4-BE49-F238E27FC236}">
              <a16:creationId xmlns:a16="http://schemas.microsoft.com/office/drawing/2014/main" id="{110CBE09-AEB2-4E7E-8735-60F6A1B83C6A}"/>
            </a:ext>
          </a:extLst>
        </xdr:cNvPr>
        <xdr:cNvSpPr/>
      </xdr:nvSpPr>
      <xdr:spPr>
        <a:xfrm>
          <a:off x="11635999" y="191262"/>
          <a:ext cx="257080" cy="6300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12</xdr:col>
      <xdr:colOff>380615</xdr:colOff>
      <xdr:row>3</xdr:row>
      <xdr:rowOff>190500</xdr:rowOff>
    </xdr:from>
    <xdr:to>
      <xdr:col>13</xdr:col>
      <xdr:colOff>35715</xdr:colOff>
      <xdr:row>14</xdr:row>
      <xdr:rowOff>23700</xdr:rowOff>
    </xdr:to>
    <xdr:sp macro="" textlink="">
      <xdr:nvSpPr>
        <xdr:cNvPr id="201" name="Seta: Para Baixo 13">
          <a:extLst>
            <a:ext uri="{FF2B5EF4-FFF2-40B4-BE49-F238E27FC236}">
              <a16:creationId xmlns:a16="http://schemas.microsoft.com/office/drawing/2014/main" id="{10DAC631-1C0F-42AD-9810-37AD36FF0628}"/>
            </a:ext>
          </a:extLst>
        </xdr:cNvPr>
        <xdr:cNvSpPr/>
      </xdr:nvSpPr>
      <xdr:spPr>
        <a:xfrm>
          <a:off x="11642975" y="838200"/>
          <a:ext cx="257080" cy="2271600"/>
        </a:xfrm>
        <a:prstGeom prst="downArrow">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8</xdr:col>
      <xdr:colOff>379340</xdr:colOff>
      <xdr:row>11</xdr:row>
      <xdr:rowOff>3273</xdr:rowOff>
    </xdr:from>
    <xdr:to>
      <xdr:col>9</xdr:col>
      <xdr:colOff>31265</xdr:colOff>
      <xdr:row>14</xdr:row>
      <xdr:rowOff>45033</xdr:rowOff>
    </xdr:to>
    <xdr:sp macro="" textlink="">
      <xdr:nvSpPr>
        <xdr:cNvPr id="199" name="Seta: Para Baixo 14">
          <a:extLst>
            <a:ext uri="{FF2B5EF4-FFF2-40B4-BE49-F238E27FC236}">
              <a16:creationId xmlns:a16="http://schemas.microsoft.com/office/drawing/2014/main" id="{1C28BCE9-458F-4D10-9509-22B1649DCE80}"/>
            </a:ext>
          </a:extLst>
        </xdr:cNvPr>
        <xdr:cNvSpPr/>
      </xdr:nvSpPr>
      <xdr:spPr>
        <a:xfrm>
          <a:off x="9233780" y="2540733"/>
          <a:ext cx="253905" cy="590400"/>
        </a:xfrm>
        <a:prstGeom prst="downArrow">
          <a:avLst/>
        </a:prstGeom>
        <a:solidFill>
          <a:schemeClr val="accent3"/>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oneCellAnchor>
    <xdr:from>
      <xdr:col>8</xdr:col>
      <xdr:colOff>635000</xdr:colOff>
      <xdr:row>10</xdr:row>
      <xdr:rowOff>0</xdr:rowOff>
    </xdr:from>
    <xdr:ext cx="1016000" cy="217560"/>
    <xdr:sp macro="" textlink="">
      <xdr:nvSpPr>
        <xdr:cNvPr id="2" name="Tekstfelt 1">
          <a:extLst>
            <a:ext uri="{FF2B5EF4-FFF2-40B4-BE49-F238E27FC236}">
              <a16:creationId xmlns:a16="http://schemas.microsoft.com/office/drawing/2014/main" id="{806C4478-F4C6-624A-A860-09A36F1310AB}"/>
            </a:ext>
          </a:extLst>
        </xdr:cNvPr>
        <xdr:cNvSpPr txBox="1"/>
      </xdr:nvSpPr>
      <xdr:spPr>
        <a:xfrm>
          <a:off x="10490200" y="2006600"/>
          <a:ext cx="1016000" cy="217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a:t>
          </a:r>
          <a:r>
            <a:rPr lang="da-DK" sz="800" baseline="0"/>
            <a:t> --&gt; Mg(g)</a:t>
          </a:r>
          <a:endParaRPr lang="da-DK" sz="800"/>
        </a:p>
      </xdr:txBody>
    </xdr:sp>
    <xdr:clientData/>
  </xdr:oneCellAnchor>
  <xdr:oneCellAnchor>
    <xdr:from>
      <xdr:col>8</xdr:col>
      <xdr:colOff>635000</xdr:colOff>
      <xdr:row>9</xdr:row>
      <xdr:rowOff>12700</xdr:rowOff>
    </xdr:from>
    <xdr:ext cx="927100" cy="217560"/>
    <xdr:sp macro="" textlink="">
      <xdr:nvSpPr>
        <xdr:cNvPr id="3" name="Tekstfelt 2">
          <a:extLst>
            <a:ext uri="{FF2B5EF4-FFF2-40B4-BE49-F238E27FC236}">
              <a16:creationId xmlns:a16="http://schemas.microsoft.com/office/drawing/2014/main" id="{E3F81F72-A603-9149-A085-755FD8E645E6}"/>
            </a:ext>
          </a:extLst>
        </xdr:cNvPr>
        <xdr:cNvSpPr txBox="1"/>
      </xdr:nvSpPr>
      <xdr:spPr>
        <a:xfrm>
          <a:off x="10490200" y="1816100"/>
          <a:ext cx="927100" cy="21756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solidFill>
                <a:schemeClr val="tx1"/>
              </a:solidFill>
            </a:rPr>
            <a:t>Cl2(g) --&gt; 2Cl(g)</a:t>
          </a:r>
        </a:p>
      </xdr:txBody>
    </xdr:sp>
    <xdr:clientData/>
  </xdr:oneCellAnchor>
  <xdr:oneCellAnchor>
    <xdr:from>
      <xdr:col>8</xdr:col>
      <xdr:colOff>571500</xdr:colOff>
      <xdr:row>5</xdr:row>
      <xdr:rowOff>0</xdr:rowOff>
    </xdr:from>
    <xdr:ext cx="1346200" cy="217495"/>
    <xdr:sp macro="" textlink="">
      <xdr:nvSpPr>
        <xdr:cNvPr id="4" name="Tekstfelt 3">
          <a:extLst>
            <a:ext uri="{FF2B5EF4-FFF2-40B4-BE49-F238E27FC236}">
              <a16:creationId xmlns:a16="http://schemas.microsoft.com/office/drawing/2014/main" id="{0F7E8D29-9F79-164B-AFE7-2ED571905E73}"/>
            </a:ext>
          </a:extLst>
        </xdr:cNvPr>
        <xdr:cNvSpPr txBox="1"/>
      </xdr:nvSpPr>
      <xdr:spPr>
        <a:xfrm>
          <a:off x="10426700" y="1003300"/>
          <a:ext cx="13462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Mg(g) --&gt; Mg^2+(g) + e^-</a:t>
          </a:r>
        </a:p>
      </xdr:txBody>
    </xdr:sp>
    <xdr:clientData/>
  </xdr:oneCellAnchor>
  <xdr:oneCellAnchor>
    <xdr:from>
      <xdr:col>12</xdr:col>
      <xdr:colOff>635000</xdr:colOff>
      <xdr:row>1</xdr:row>
      <xdr:rowOff>190500</xdr:rowOff>
    </xdr:from>
    <xdr:ext cx="1384300" cy="217495"/>
    <xdr:sp macro="" textlink="">
      <xdr:nvSpPr>
        <xdr:cNvPr id="5" name="Tekstfelt 4">
          <a:extLst>
            <a:ext uri="{FF2B5EF4-FFF2-40B4-BE49-F238E27FC236}">
              <a16:creationId xmlns:a16="http://schemas.microsoft.com/office/drawing/2014/main" id="{0995EE7B-AA5B-2A4F-8AD7-539906DA7561}"/>
            </a:ext>
          </a:extLst>
        </xdr:cNvPr>
        <xdr:cNvSpPr txBox="1"/>
      </xdr:nvSpPr>
      <xdr:spPr>
        <a:xfrm>
          <a:off x="13182600" y="381000"/>
          <a:ext cx="13843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2Cl(g) + 2e^-  --&gt; 2Cl^-(g)</a:t>
          </a:r>
        </a:p>
      </xdr:txBody>
    </xdr:sp>
    <xdr:clientData/>
  </xdr:oneCellAnchor>
  <xdr:oneCellAnchor>
    <xdr:from>
      <xdr:col>12</xdr:col>
      <xdr:colOff>635000</xdr:colOff>
      <xdr:row>7</xdr:row>
      <xdr:rowOff>190500</xdr:rowOff>
    </xdr:from>
    <xdr:ext cx="1651000" cy="217495"/>
    <xdr:sp macro="" textlink="">
      <xdr:nvSpPr>
        <xdr:cNvPr id="6" name="Tekstfelt 5">
          <a:extLst>
            <a:ext uri="{FF2B5EF4-FFF2-40B4-BE49-F238E27FC236}">
              <a16:creationId xmlns:a16="http://schemas.microsoft.com/office/drawing/2014/main" id="{2D896C74-9335-9C43-8D4B-0B1DDFC0CE3E}"/>
            </a:ext>
          </a:extLst>
        </xdr:cNvPr>
        <xdr:cNvSpPr txBox="1"/>
      </xdr:nvSpPr>
      <xdr:spPr>
        <a:xfrm>
          <a:off x="13182600" y="1600200"/>
          <a:ext cx="16510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Mg^2+(g) + 2Cl^-(g) --&gt;  MgCl2(s)</a:t>
          </a:r>
        </a:p>
      </xdr:txBody>
    </xdr:sp>
    <xdr:clientData/>
  </xdr:oneCellAnchor>
  <xdr:oneCellAnchor>
    <xdr:from>
      <xdr:col>8</xdr:col>
      <xdr:colOff>622300</xdr:colOff>
      <xdr:row>12</xdr:row>
      <xdr:rowOff>0</xdr:rowOff>
    </xdr:from>
    <xdr:ext cx="1549400" cy="217495"/>
    <xdr:sp macro="" textlink="">
      <xdr:nvSpPr>
        <xdr:cNvPr id="7" name="Tekstfelt 6">
          <a:extLst>
            <a:ext uri="{FF2B5EF4-FFF2-40B4-BE49-F238E27FC236}">
              <a16:creationId xmlns:a16="http://schemas.microsoft.com/office/drawing/2014/main" id="{1834AB33-5C1D-6A40-8889-9FD6952236C6}"/>
            </a:ext>
          </a:extLst>
        </xdr:cNvPr>
        <xdr:cNvSpPr txBox="1"/>
      </xdr:nvSpPr>
      <xdr:spPr>
        <a:xfrm>
          <a:off x="10477500" y="2387600"/>
          <a:ext cx="1549400" cy="217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da-DK" sz="800"/>
            <a:t>Mg(s) + Cl2(g)</a:t>
          </a:r>
          <a:r>
            <a:rPr lang="da-DK" sz="800" baseline="0"/>
            <a:t> --&gt; MgCl2(s)</a:t>
          </a:r>
          <a:endParaRPr lang="da-DK" sz="8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10EF18E-E2D1-DF4E-B09B-F05BFA987E62}" name="Table9" displayName="Table9" ref="B2:D5" totalsRowShown="0">
  <autoFilter ref="B2:D5" xr:uid="{710EF18E-E2D1-DF4E-B09B-F05BFA987E62}"/>
  <tableColumns count="3">
    <tableColumn id="1" xr3:uid="{310D29E7-4FBE-F944-B541-15E42ED5087E}" name="Nome"/>
    <tableColumn id="2" xr3:uid="{B98AECB7-53E6-824C-A230-24D5DD7EA973}" name="Matricula"/>
    <tableColumn id="3" xr3:uid="{8A74A170-38C4-8649-98DF-82BD42D46459}" name="Curso"/>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A17A4B1-456C-9F4B-978B-F4E05300ABA8}" name="Table6" displayName="Table6" ref="B2:F8" totalsRowCount="1" headerRowDxfId="58" headerRowBorderDxfId="57" tableBorderDxfId="56" totalsRowBorderDxfId="55">
  <autoFilter ref="B2:F7" xr:uid="{4A17A4B1-456C-9F4B-978B-F4E05300ABA8}"/>
  <tableColumns count="5">
    <tableColumn id="1" xr3:uid="{4F69EF12-3A0E-CB43-B5A5-A36847EE4095}" name="Step" totalsRowLabel="6" dataDxfId="54" totalsRowDxfId="53"/>
    <tableColumn id="3" xr3:uid="{B8BC2B9E-90B9-E342-AF04-D9F089CE2EA0}" name="Entalpy" totalsRowLabel="ΔHform KF s" dataDxfId="52" totalsRowDxfId="51"/>
    <tableColumn id="4" xr3:uid="{AF802FFC-F996-E34C-AA4E-F108F311CAF1}" name="Mole" totalsRowLabel="1.00" dataDxfId="50" totalsRowDxfId="49"/>
    <tableColumn id="5" xr3:uid="{A7B61756-F723-5840-AFFB-4E58645598EC}" name="Value (KJ/mole)" totalsRowFunction="custom" dataDxfId="48" totalsRowDxfId="47">
      <totalsRowFormula array="1">SUMPRODUCT(Table6[Value (KJ/mole)]*Table6[Mole])</totalsRowFormula>
    </tableColumn>
    <tableColumn id="6" xr3:uid="{79594FDB-C54D-694F-9ECE-988E28EF3143}" name="length (cm)" totalsRowFunction="custom" dataDxfId="46" totalsRowDxfId="45">
      <calculatedColumnFormula>PRODUCT(Table6[[#This Row],[Mole]:[Value (KJ/mole)]])*$F$10</calculatedColumnFormula>
      <totalsRowFormula>SUM(Table6[length (cm)])</totalsRowFormula>
    </tableColumn>
  </tableColumns>
  <tableStyleInfo name="TableStyleDark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3C7E05-6659-C24E-B632-B30A2F44788D}" name="Table7" displayName="Table7" ref="B10:C13" totalsRowShown="0" headerRowDxfId="44" headerRowBorderDxfId="43">
  <autoFilter ref="B10:C13" xr:uid="{1B3C7E05-6659-C24E-B632-B30A2F44788D}"/>
  <tableColumns count="2">
    <tableColumn id="1" xr3:uid="{50A50CFC-D5A0-B946-B03A-0A93F207268A}" name="Compound"/>
    <tableColumn id="2" xr3:uid="{9CD10E74-68FB-094F-BE12-2E27B7F41F72}" name="Entrophy(J/K*mol)"/>
  </tableColumns>
  <tableStyleInfo name="TableStyleDark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4F5DB84-03AD-FF49-A172-ED01DD8C5759}" name="Table8" displayName="Table8" ref="B15:E16" totalsRowShown="0" headerRowDxfId="42" headerRowBorderDxfId="41">
  <autoFilter ref="B15:E16" xr:uid="{44F5DB84-03AD-FF49-A172-ED01DD8C5759}"/>
  <tableColumns count="4">
    <tableColumn id="1" xr3:uid="{FC009787-C5AE-EE42-880D-D3DA987BE37E}" name="Reaction " dataDxfId="40"/>
    <tableColumn id="2" xr3:uid="{F3A351F2-11AB-2D41-8395-1C2926F610BF}" name=" ΔS" dataDxfId="39">
      <calculatedColumnFormula>($C$13-$C$12/2-$C$11)/1000</calculatedColumnFormula>
    </tableColumn>
    <tableColumn id="3" xr3:uid="{9A56E550-6106-B043-9643-9DF97AAC2383}" name="ΔHf" dataDxfId="38">
      <calculatedColumnFormula>$E$8</calculatedColumnFormula>
    </tableColumn>
    <tableColumn id="4" xr3:uid="{050D684C-4247-D34B-B448-16DF5D86C7B8}" name="ΔG" dataDxfId="37">
      <calculatedColumnFormula>D16-$C$18*C16</calculatedColumnFormula>
    </tableColumn>
  </tableColumns>
  <tableStyleInfo name="TableStyleDark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FA9324-9AB9-FE4A-8FAC-364BBB899107}" name="Table1" displayName="Table1" ref="B2:F8" totalsRowCount="1" headerRowDxfId="36" headerRowBorderDxfId="35" tableBorderDxfId="34">
  <autoFilter ref="B2:F7" xr:uid="{97FA9324-9AB9-FE4A-8FAC-364BBB899107}"/>
  <tableColumns count="5">
    <tableColumn id="1" xr3:uid="{BD13F082-FB9D-BD4D-A74F-E44276734902}" name="Step" totalsRowLabel="6" dataDxfId="33" totalsRowDxfId="32"/>
    <tableColumn id="3" xr3:uid="{36DF7738-3834-0F4B-87CE-04FB5BA00077}" name="Entalpy" totalsRowLabel="ΔHform MgCl s" dataDxfId="31" totalsRowDxfId="30"/>
    <tableColumn id="4" xr3:uid="{2A25516F-4052-214D-BBF4-A01AAB7988DE}" name="Mole" totalsRowLabel="1.0" dataDxfId="29" totalsRowDxfId="28"/>
    <tableColumn id="5" xr3:uid="{620BFF20-DAC6-A040-801B-08B4478A6705}" name="Value (Kj/mol)" totalsRowFunction="custom" dataDxfId="27" totalsRowDxfId="26">
      <totalsRowFormula array="1">SUMPRODUCT(Table1[Mole]*Table1[Value (Kj/mol)])</totalsRowFormula>
    </tableColumn>
    <tableColumn id="6" xr3:uid="{D0624495-01DF-1C41-A4BC-5D07875B0C54}" name="length (cm)" totalsRowFunction="custom" dataDxfId="25" totalsRowDxfId="24">
      <calculatedColumnFormula>PRODUCT(Table1[[#This Row],[Mole]:[Value (Kj/mol)]])*$G$11</calculatedColumnFormula>
      <totalsRowFormula>SUM(Table1[length (cm)])</totalsRowFormula>
    </tableColumn>
  </tableColumns>
  <tableStyleInfo name="TableStyleDark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37A121-3A3B-1F49-912A-831861AD662A}" name="Table2" displayName="Table2" ref="B10:C16" totalsRowShown="0">
  <autoFilter ref="B10:C16" xr:uid="{7C37A121-3A3B-1F49-912A-831861AD662A}"/>
  <tableColumns count="2">
    <tableColumn id="1" xr3:uid="{9B9C5B8E-8B5D-B549-AC88-EEFF1C77DD6A}" name="Compound"/>
    <tableColumn id="2" xr3:uid="{804921C1-DA18-3D40-B4E1-0BE46587903E}" name="Entrophy(J/K*mol)" dataDxfId="23"/>
  </tableColumns>
  <tableStyleInfo name="TableStyleDark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756695-4DD5-D544-8F91-7D797AEC212A}" name="Table3" displayName="Table3" ref="B18:E21" totalsRowShown="0">
  <autoFilter ref="B18:E21" xr:uid="{3F756695-4DD5-D544-8F91-7D797AEC212A}"/>
  <tableColumns count="4">
    <tableColumn id="1" xr3:uid="{FC971E26-098E-7640-AC18-2EF49C1447BE}" name="Reaction "/>
    <tableColumn id="2" xr3:uid="{8DA0C6FA-F644-794E-95E9-C3A6668500B0}" name=" ΔS" dataDxfId="22"/>
    <tableColumn id="3" xr3:uid="{594A9F25-982D-4B44-830E-EC2C1E9E6B1B}" name="ΔHf" dataDxfId="21"/>
    <tableColumn id="4" xr3:uid="{B81EC45D-B128-0541-8CE1-DE633AB3B0F7}" name="ΔG" dataDxfId="20">
      <calculatedColumnFormula>D19-$C$23*C19</calculatedColumnFormula>
    </tableColumn>
  </tableColumns>
  <tableStyleInfo name="TableStyleDark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B890C6-7410-6948-84FF-B8BFF03807CE}" name="Table4" displayName="Table4" ref="B2:F8" totalsRowCount="1" headerRowDxfId="19" headerRowBorderDxfId="18" tableBorderDxfId="17" totalsRowBorderDxfId="16">
  <autoFilter ref="B2:F7" xr:uid="{0EB890C6-7410-6948-84FF-B8BFF03807CE}"/>
  <tableColumns count="5">
    <tableColumn id="1" xr3:uid="{F944E0DB-62D6-8948-997A-B9027D507E41}" name="Step" totalsRowLabel="6" dataDxfId="15" totalsRowDxfId="14"/>
    <tableColumn id="3" xr3:uid="{059BE368-FBE6-984E-9717-7109095CC941}" name="Entalpy" totalsRowLabel="ΔHform MgCl s" dataDxfId="13" totalsRowDxfId="12"/>
    <tableColumn id="4" xr3:uid="{324A8204-C0F0-B346-A8CE-F3F24A141842}" name="Mole" totalsRowLabel="1" dataDxfId="11" totalsRowDxfId="10"/>
    <tableColumn id="5" xr3:uid="{2DF27431-401D-D945-AC77-7FF48E0E84BA}" name="Value (KJ/mole)" totalsRowFunction="custom" dataDxfId="9" totalsRowDxfId="8">
      <totalsRowFormula array="1">SUMPRODUCT(Table4[Mole]*Table4[Value (KJ/mole)])</totalsRowFormula>
    </tableColumn>
    <tableColumn id="6" xr3:uid="{60AAC7E7-D9B8-8D41-AF30-9C88D4229E4F}" name="Length (cm)" totalsRowFunction="custom" dataDxfId="7" totalsRowDxfId="6">
      <calculatedColumnFormula>D3*E3*$G$12</calculatedColumnFormula>
      <totalsRowFormula>SUM(Table4[Length (cm)])</totalsRowFormula>
    </tableColumn>
  </tableColumns>
  <tableStyleInfo name="TableStyleDark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CB931C8-9A45-074A-B959-D2B8F7260151}" name="Table5" displayName="Table5" ref="B15:E16" totalsRowShown="0" headerRowDxfId="5" dataDxfId="4">
  <autoFilter ref="B15:E16" xr:uid="{5CB931C8-9A45-074A-B959-D2B8F7260151}"/>
  <tableColumns count="4">
    <tableColumn id="1" xr3:uid="{5CD78BDB-28B3-2D4C-828A-481B4F42F59A}" name="Reaction " dataDxfId="3"/>
    <tableColumn id="2" xr3:uid="{4A9ADA2E-A3DD-8041-8163-10A789E2427B}" name=" ΔS" dataDxfId="2">
      <calculatedColumnFormula>(C13-C12-C11)/1000</calculatedColumnFormula>
    </tableColumn>
    <tableColumn id="3" xr3:uid="{2963BD63-D71D-214E-AB6D-A587A2DE192E}" name="ΔHf" dataDxfId="1">
      <calculatedColumnFormula>Table4[[#Totals],[Value (KJ/mole)]]</calculatedColumnFormula>
    </tableColumn>
    <tableColumn id="4" xr3:uid="{1E4C54C3-86D5-4544-B14F-5BD2CDC36531}" name="ΔG" dataDxfId="0">
      <calculatedColumnFormula>Table5[[#This Row],[ΔHf]]-Table5[[#This Row],[ ΔS]]*C18</calculatedColumnFormula>
    </tableColumn>
  </tableColumns>
  <tableStyleInfo name="TableStyleDark1"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table" Target="../tables/table7.xml"/><Relationship Id="rId4" Type="http://schemas.openxmlformats.org/officeDocument/2006/relationships/table" Target="../tables/table6.xml"/></Relationships>
</file>

<file path=xl/worksheets/_rels/sheet4.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5115-DB50-594B-A410-C35982BA971F}">
  <dimension ref="B2:D5"/>
  <sheetViews>
    <sheetView workbookViewId="0">
      <selection activeCell="D5" sqref="D5"/>
    </sheetView>
  </sheetViews>
  <sheetFormatPr baseColWidth="10" defaultColWidth="11.5" defaultRowHeight="15" x14ac:dyDescent="0.2"/>
  <cols>
    <col min="2" max="2" width="60.5" customWidth="1"/>
  </cols>
  <sheetData>
    <row r="2" spans="2:4" x14ac:dyDescent="0.2">
      <c r="B2" t="s">
        <v>49</v>
      </c>
      <c r="C2" t="s">
        <v>51</v>
      </c>
      <c r="D2" t="s">
        <v>50</v>
      </c>
    </row>
    <row r="3" spans="2:4" x14ac:dyDescent="0.2">
      <c r="B3" t="s">
        <v>52</v>
      </c>
      <c r="C3">
        <v>61387</v>
      </c>
      <c r="D3" t="s">
        <v>53</v>
      </c>
    </row>
    <row r="4" spans="2:4" x14ac:dyDescent="0.2">
      <c r="B4" t="s">
        <v>54</v>
      </c>
      <c r="C4">
        <v>63672</v>
      </c>
      <c r="D4" t="s">
        <v>56</v>
      </c>
    </row>
    <row r="5" spans="2:4" x14ac:dyDescent="0.2">
      <c r="B5" t="s">
        <v>55</v>
      </c>
      <c r="C5">
        <v>62495</v>
      </c>
      <c r="D5" t="s">
        <v>56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EB904-217A-4185-927C-2D70C97561F3}">
  <dimension ref="B2:K19"/>
  <sheetViews>
    <sheetView tabSelected="1" zoomScaleNormal="100" workbookViewId="0">
      <selection activeCell="P17" sqref="P17"/>
    </sheetView>
  </sheetViews>
  <sheetFormatPr baseColWidth="10" defaultColWidth="8.83203125" defaultRowHeight="15" x14ac:dyDescent="0.2"/>
  <cols>
    <col min="2" max="2" width="16.83203125" customWidth="1"/>
    <col min="3" max="3" width="24.6640625" bestFit="1" customWidth="1"/>
    <col min="4" max="4" width="17.33203125" bestFit="1" customWidth="1"/>
    <col min="5" max="5" width="20.5" bestFit="1" customWidth="1"/>
    <col min="6" max="6" width="15.1640625" customWidth="1"/>
    <col min="7" max="7" width="13" customWidth="1"/>
  </cols>
  <sheetData>
    <row r="2" spans="2:11" ht="16" x14ac:dyDescent="0.2">
      <c r="B2" s="5" t="s">
        <v>6</v>
      </c>
      <c r="C2" s="10" t="s">
        <v>27</v>
      </c>
      <c r="D2" s="10" t="s">
        <v>28</v>
      </c>
      <c r="E2" s="10" t="s">
        <v>35</v>
      </c>
      <c r="F2" s="31" t="s">
        <v>24</v>
      </c>
    </row>
    <row r="3" spans="2:11" ht="16" x14ac:dyDescent="0.2">
      <c r="B3" s="3">
        <v>1</v>
      </c>
      <c r="C3" s="36" t="s">
        <v>8</v>
      </c>
      <c r="D3" s="32" t="str">
        <f>D$8</f>
        <v>1.00</v>
      </c>
      <c r="E3" s="32">
        <v>90</v>
      </c>
      <c r="F3" s="33">
        <f>PRODUCT(Table6[[#This Row],[Mole]:[Value (KJ/mole)]])*$F$10</f>
        <v>0.45</v>
      </c>
    </row>
    <row r="4" spans="2:11" ht="16" x14ac:dyDescent="0.2">
      <c r="B4" s="3">
        <v>2</v>
      </c>
      <c r="C4" s="36" t="s">
        <v>7</v>
      </c>
      <c r="D4" s="32">
        <f>Table6[[#Totals],[Mole]]/2</f>
        <v>0.5</v>
      </c>
      <c r="E4" s="32">
        <v>158</v>
      </c>
      <c r="F4" s="33">
        <f>PRODUCT(Table6[[#This Row],[Mole]:[Value (KJ/mole)]])*$F$10</f>
        <v>0.39500000000000002</v>
      </c>
    </row>
    <row r="5" spans="2:11" ht="16" x14ac:dyDescent="0.2">
      <c r="B5" s="3">
        <v>3</v>
      </c>
      <c r="C5" s="36" t="s">
        <v>9</v>
      </c>
      <c r="D5" s="32" t="str">
        <f>D$8</f>
        <v>1.00</v>
      </c>
      <c r="E5" s="32">
        <v>418</v>
      </c>
      <c r="F5" s="33">
        <f>PRODUCT(Table6[[#This Row],[Mole]:[Value (KJ/mole)]])*$F$10</f>
        <v>2.09</v>
      </c>
      <c r="J5" s="1"/>
    </row>
    <row r="6" spans="2:11" ht="16" x14ac:dyDescent="0.2">
      <c r="B6" s="3">
        <v>4</v>
      </c>
      <c r="C6" s="36" t="s">
        <v>10</v>
      </c>
      <c r="D6" s="32" t="str">
        <f t="shared" ref="D6:D7" si="0">D$8</f>
        <v>1.00</v>
      </c>
      <c r="E6" s="32">
        <v>-328</v>
      </c>
      <c r="F6" s="33">
        <f>PRODUCT(Table6[[#This Row],[Mole]:[Value (KJ/mole)]])*$F$10</f>
        <v>-1.6400000000000001</v>
      </c>
    </row>
    <row r="7" spans="2:11" ht="16" x14ac:dyDescent="0.2">
      <c r="B7" s="3">
        <v>5</v>
      </c>
      <c r="C7" s="36" t="s">
        <v>11</v>
      </c>
      <c r="D7" s="32" t="str">
        <f t="shared" si="0"/>
        <v>1.00</v>
      </c>
      <c r="E7" s="32">
        <v>-826</v>
      </c>
      <c r="F7" s="33">
        <f>PRODUCT(Table6[[#This Row],[Mole]:[Value (KJ/mole)]])*$F$10</f>
        <v>-4.13</v>
      </c>
    </row>
    <row r="8" spans="2:11" ht="16" x14ac:dyDescent="0.2">
      <c r="B8" s="44" t="s">
        <v>39</v>
      </c>
      <c r="C8" s="45" t="s">
        <v>12</v>
      </c>
      <c r="D8" s="34" t="s">
        <v>40</v>
      </c>
      <c r="E8" s="34" cm="1">
        <f t="array" ref="E8">SUMPRODUCT(Table6[Value (KJ/mole)]*Table6[Mole])</f>
        <v>-567</v>
      </c>
      <c r="F8" s="35">
        <f>SUM(Table6[length (cm)])</f>
        <v>-2.8350000000000004</v>
      </c>
    </row>
    <row r="9" spans="2:11" x14ac:dyDescent="0.2">
      <c r="F9" s="9"/>
    </row>
    <row r="10" spans="2:11" ht="16" thickBot="1" x14ac:dyDescent="0.25">
      <c r="B10" s="13" t="s">
        <v>13</v>
      </c>
      <c r="C10" s="13" t="s">
        <v>25</v>
      </c>
      <c r="E10" s="2" t="s">
        <v>38</v>
      </c>
      <c r="F10">
        <v>5.0000000000000001E-3</v>
      </c>
      <c r="G10" t="s">
        <v>47</v>
      </c>
    </row>
    <row r="11" spans="2:11" x14ac:dyDescent="0.2">
      <c r="B11" s="6" t="s">
        <v>17</v>
      </c>
      <c r="C11" s="19">
        <v>64.180000000000007</v>
      </c>
      <c r="E11" s="2" t="s">
        <v>45</v>
      </c>
      <c r="H11" s="1"/>
      <c r="K11" s="1"/>
    </row>
    <row r="12" spans="2:11" x14ac:dyDescent="0.2">
      <c r="B12" s="11" t="s">
        <v>18</v>
      </c>
      <c r="C12" s="18">
        <v>202.78</v>
      </c>
    </row>
    <row r="13" spans="2:11" x14ac:dyDescent="0.2">
      <c r="B13" s="6" t="s">
        <v>19</v>
      </c>
      <c r="C13" s="19">
        <v>66.569999999999993</v>
      </c>
      <c r="H13" t="s">
        <v>58</v>
      </c>
      <c r="K13" s="1"/>
    </row>
    <row r="15" spans="2:11" ht="16" thickBot="1" x14ac:dyDescent="0.25">
      <c r="B15" s="13" t="s">
        <v>20</v>
      </c>
      <c r="C15" s="13" t="s">
        <v>32</v>
      </c>
      <c r="D15" s="13" t="s">
        <v>31</v>
      </c>
      <c r="E15" s="13" t="s">
        <v>30</v>
      </c>
    </row>
    <row r="16" spans="2:11" x14ac:dyDescent="0.2">
      <c r="B16" s="11" t="s">
        <v>23</v>
      </c>
      <c r="C16" s="20">
        <f>($C$13-$C$12/2-$C$11)/1000</f>
        <v>-9.9000000000000019E-2</v>
      </c>
      <c r="D16" s="21">
        <f>$E$8</f>
        <v>-567</v>
      </c>
      <c r="E16" s="22">
        <f>D16-$C$18*C16</f>
        <v>-537.48315000000002</v>
      </c>
    </row>
    <row r="18" spans="2:11" x14ac:dyDescent="0.2">
      <c r="B18" t="s">
        <v>41</v>
      </c>
      <c r="C18" s="7">
        <v>298.14999999999998</v>
      </c>
    </row>
    <row r="19" spans="2:11" x14ac:dyDescent="0.2">
      <c r="K19" s="1"/>
    </row>
  </sheetData>
  <pageMargins left="0.7" right="0.7" top="0.75" bottom="0.75" header="0.3" footer="0.3"/>
  <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C553C-65C8-4B2A-8E29-25AB6FF09950}">
  <dimension ref="B2:P35"/>
  <sheetViews>
    <sheetView topLeftCell="C1" zoomScaleNormal="100" workbookViewId="0">
      <selection activeCell="P18" sqref="P18"/>
    </sheetView>
  </sheetViews>
  <sheetFormatPr baseColWidth="10" defaultColWidth="8.83203125" defaultRowHeight="15" x14ac:dyDescent="0.2"/>
  <cols>
    <col min="2" max="2" width="21.6640625" customWidth="1"/>
    <col min="3" max="3" width="26.33203125" bestFit="1" customWidth="1"/>
    <col min="4" max="4" width="18.33203125" bestFit="1" customWidth="1"/>
    <col min="5" max="5" width="19.1640625" bestFit="1" customWidth="1"/>
    <col min="6" max="6" width="16.83203125" bestFit="1" customWidth="1"/>
    <col min="7" max="7" width="14.33203125" customWidth="1"/>
  </cols>
  <sheetData>
    <row r="2" spans="2:16" ht="16" x14ac:dyDescent="0.2">
      <c r="B2" s="5" t="s">
        <v>6</v>
      </c>
      <c r="C2" s="10" t="s">
        <v>27</v>
      </c>
      <c r="D2" s="10" t="s">
        <v>28</v>
      </c>
      <c r="E2" s="10" t="s">
        <v>29</v>
      </c>
      <c r="F2" s="14" t="s">
        <v>24</v>
      </c>
      <c r="H2" s="1"/>
      <c r="O2" s="1"/>
    </row>
    <row r="3" spans="2:16" ht="16" x14ac:dyDescent="0.2">
      <c r="B3" s="4">
        <v>1</v>
      </c>
      <c r="C3" s="12" t="s">
        <v>1</v>
      </c>
      <c r="D3" s="25" t="str">
        <f>Table1[[#Totals],[Mole]]</f>
        <v>1.0</v>
      </c>
      <c r="E3" s="25">
        <v>150.19999999999999</v>
      </c>
      <c r="F3" s="39">
        <f>PRODUCT(Table1[[#This Row],[Mole]:[Value (Kj/mol)]])*$G$11</f>
        <v>1.502</v>
      </c>
      <c r="O3" s="1"/>
    </row>
    <row r="4" spans="2:16" ht="16" x14ac:dyDescent="0.2">
      <c r="B4" s="4">
        <v>2</v>
      </c>
      <c r="C4" s="8" t="s">
        <v>0</v>
      </c>
      <c r="D4" s="25">
        <f>Table1[[#Totals],[Mole]]/2</f>
        <v>0.5</v>
      </c>
      <c r="E4" s="25">
        <f>242</f>
        <v>242</v>
      </c>
      <c r="F4" s="39">
        <f>PRODUCT(Table1[[#This Row],[Mole]:[Value (Kj/mol)]])*$G$11</f>
        <v>1.21</v>
      </c>
      <c r="H4" s="1"/>
      <c r="L4" s="1">
        <v>4</v>
      </c>
    </row>
    <row r="5" spans="2:16" ht="16" x14ac:dyDescent="0.2">
      <c r="B5" s="4">
        <v>3</v>
      </c>
      <c r="C5" s="8" t="s">
        <v>2</v>
      </c>
      <c r="D5" s="25" t="str">
        <f>Table1[[#Totals],[Mole]]</f>
        <v>1.0</v>
      </c>
      <c r="E5" s="25">
        <v>738.1</v>
      </c>
      <c r="F5" s="39">
        <f>PRODUCT(Table1[[#This Row],[Mole]:[Value (Kj/mol)]])*$G$11</f>
        <v>7.3810000000000002</v>
      </c>
      <c r="H5" s="1"/>
      <c r="O5" s="1"/>
    </row>
    <row r="6" spans="2:16" ht="16" x14ac:dyDescent="0.2">
      <c r="B6" s="4">
        <v>4</v>
      </c>
      <c r="C6" s="8" t="s">
        <v>3</v>
      </c>
      <c r="D6" s="25" t="str">
        <f>Table1[[#Totals],[Mole]]</f>
        <v>1.0</v>
      </c>
      <c r="E6" s="25">
        <v>-349</v>
      </c>
      <c r="F6" s="39">
        <f>PRODUCT(Table1[[#This Row],[Mole]:[Value (Kj/mol)]])*$G$11</f>
        <v>-3.49</v>
      </c>
      <c r="H6" s="1"/>
      <c r="O6" s="1"/>
    </row>
    <row r="7" spans="2:16" ht="16" x14ac:dyDescent="0.2">
      <c r="B7" s="4">
        <v>5</v>
      </c>
      <c r="C7" s="8" t="s">
        <v>4</v>
      </c>
      <c r="D7" s="25" t="str">
        <f>Table1[[#Totals],[Mole]]</f>
        <v>1.0</v>
      </c>
      <c r="E7" s="25">
        <v>-676</v>
      </c>
      <c r="F7" s="39">
        <f>PRODUCT(Table1[[#This Row],[Mole]:[Value (Kj/mol)]])*$G$11</f>
        <v>-6.76</v>
      </c>
      <c r="H7" s="1"/>
      <c r="O7" s="1"/>
    </row>
    <row r="8" spans="2:16" ht="16" x14ac:dyDescent="0.2">
      <c r="B8" s="46" t="s">
        <v>39</v>
      </c>
      <c r="C8" s="47" t="s">
        <v>5</v>
      </c>
      <c r="D8" s="37" t="s">
        <v>42</v>
      </c>
      <c r="E8" s="37" cm="1">
        <f t="array" ref="E8">SUMPRODUCT(Table1[Mole]*Table1[Value (Kj/mol)])</f>
        <v>-15.700000000000045</v>
      </c>
      <c r="F8" s="38">
        <f>SUM(Table1[length (cm)])</f>
        <v>-0.15700000000000003</v>
      </c>
      <c r="H8" s="1">
        <v>3</v>
      </c>
      <c r="O8" s="1"/>
    </row>
    <row r="9" spans="2:16" x14ac:dyDescent="0.2">
      <c r="I9" s="1"/>
      <c r="P9" s="1"/>
    </row>
    <row r="10" spans="2:16" x14ac:dyDescent="0.2">
      <c r="B10" t="s">
        <v>13</v>
      </c>
      <c r="C10" t="s">
        <v>25</v>
      </c>
      <c r="G10" s="1"/>
      <c r="I10" s="1"/>
      <c r="M10" s="1">
        <v>5</v>
      </c>
      <c r="P10" s="1"/>
    </row>
    <row r="11" spans="2:16" x14ac:dyDescent="0.2">
      <c r="B11" t="s">
        <v>14</v>
      </c>
      <c r="C11" s="7">
        <v>32.68</v>
      </c>
      <c r="F11" s="2" t="s">
        <v>38</v>
      </c>
      <c r="G11" s="48">
        <v>0.01</v>
      </c>
      <c r="H11" t="s">
        <v>47</v>
      </c>
      <c r="I11" s="1"/>
      <c r="P11" s="1"/>
    </row>
    <row r="12" spans="2:16" x14ac:dyDescent="0.2">
      <c r="B12" t="s">
        <v>15</v>
      </c>
      <c r="C12" s="7">
        <v>223.066</v>
      </c>
      <c r="F12" t="s">
        <v>48</v>
      </c>
      <c r="I12" s="1"/>
      <c r="P12" s="1"/>
    </row>
    <row r="13" spans="2:16" x14ac:dyDescent="0.2">
      <c r="B13" t="s">
        <v>16</v>
      </c>
      <c r="C13" s="7">
        <v>89.62</v>
      </c>
      <c r="I13" s="1"/>
      <c r="P13" s="1"/>
    </row>
    <row r="14" spans="2:16" x14ac:dyDescent="0.2">
      <c r="B14" t="s">
        <v>17</v>
      </c>
      <c r="C14" s="7">
        <v>64.180000000000007</v>
      </c>
      <c r="H14" s="1">
        <v>2</v>
      </c>
      <c r="N14" s="1"/>
    </row>
    <row r="15" spans="2:16" x14ac:dyDescent="0.2">
      <c r="B15" t="s">
        <v>18</v>
      </c>
      <c r="C15" s="7">
        <v>202.78</v>
      </c>
      <c r="I15" s="1"/>
      <c r="P15" s="1"/>
    </row>
    <row r="16" spans="2:16" x14ac:dyDescent="0.2">
      <c r="B16" t="s">
        <v>19</v>
      </c>
      <c r="C16" s="7">
        <v>66.569999999999993</v>
      </c>
      <c r="P16" s="1"/>
    </row>
    <row r="17" spans="2:16" x14ac:dyDescent="0.2">
      <c r="H17" s="1">
        <v>1</v>
      </c>
      <c r="P17" s="1"/>
    </row>
    <row r="18" spans="2:16" x14ac:dyDescent="0.2">
      <c r="B18" t="s">
        <v>20</v>
      </c>
      <c r="C18" t="s">
        <v>32</v>
      </c>
      <c r="D18" t="s">
        <v>31</v>
      </c>
      <c r="E18" t="s">
        <v>30</v>
      </c>
      <c r="I18" s="1"/>
      <c r="P18" s="1"/>
    </row>
    <row r="19" spans="2:16" x14ac:dyDescent="0.2">
      <c r="B19" s="11" t="s">
        <v>22</v>
      </c>
      <c r="C19" s="20">
        <f>($C$13-$C$11-$C$12)/1000</f>
        <v>-0.166126</v>
      </c>
      <c r="D19" s="21">
        <f>MgCl2!$E$8</f>
        <v>-641.70000000000027</v>
      </c>
      <c r="E19" s="22">
        <f>D19-$C$23*C19</f>
        <v>-592.16953310000031</v>
      </c>
      <c r="I19" s="1"/>
      <c r="P19" s="1"/>
    </row>
    <row r="20" spans="2:16" x14ac:dyDescent="0.2">
      <c r="B20" t="s">
        <v>21</v>
      </c>
      <c r="C20" s="17">
        <f>($C$13-$C$11-$C$12/2)/1000</f>
        <v>-5.4592999999999996E-2</v>
      </c>
      <c r="D20" s="16">
        <f>MgCl!$E$8</f>
        <v>-15.700000000000045</v>
      </c>
      <c r="E20" s="15">
        <f>D20-$C$23*C20</f>
        <v>0.57690294999995118</v>
      </c>
      <c r="I20" t="s">
        <v>57</v>
      </c>
      <c r="P20" s="1"/>
    </row>
    <row r="21" spans="2:16" x14ac:dyDescent="0.2">
      <c r="B21" t="s">
        <v>23</v>
      </c>
      <c r="C21" s="17">
        <f>($C$16-$C$14-$C$15/2)/1000</f>
        <v>-9.9000000000000019E-2</v>
      </c>
      <c r="D21" s="16">
        <f>KF!$E$8</f>
        <v>-567</v>
      </c>
      <c r="E21" s="15">
        <f>D21-$C$23*C21</f>
        <v>-537.48315000000002</v>
      </c>
    </row>
    <row r="23" spans="2:16" x14ac:dyDescent="0.2">
      <c r="B23" t="s">
        <v>26</v>
      </c>
      <c r="C23" s="7">
        <v>298.14999999999998</v>
      </c>
    </row>
    <row r="34" spans="2:5" x14ac:dyDescent="0.2">
      <c r="B34" t="s">
        <v>34</v>
      </c>
    </row>
    <row r="35" spans="2:5" ht="114" customHeight="1" x14ac:dyDescent="0.2">
      <c r="B35" s="53" t="s">
        <v>43</v>
      </c>
      <c r="C35" s="53"/>
      <c r="D35" s="53"/>
      <c r="E35" s="53"/>
    </row>
  </sheetData>
  <mergeCells count="1">
    <mergeCell ref="B35:E35"/>
  </mergeCells>
  <pageMargins left="0.7" right="0.7" top="0.75" bottom="0.75" header="0.3" footer="0.3"/>
  <pageSetup paperSize="9" orientation="portrait" r:id="rId1"/>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EE136-BFD9-434C-8825-E51527632F5B}">
  <dimension ref="B2:N58"/>
  <sheetViews>
    <sheetView zoomScaleNormal="100" workbookViewId="0">
      <selection activeCell="K22" sqref="K22"/>
    </sheetView>
  </sheetViews>
  <sheetFormatPr baseColWidth="10" defaultColWidth="8.83203125" defaultRowHeight="15" x14ac:dyDescent="0.2"/>
  <cols>
    <col min="2" max="2" width="20.1640625" customWidth="1"/>
    <col min="3" max="3" width="26.33203125" bestFit="1" customWidth="1"/>
    <col min="4" max="4" width="11" customWidth="1"/>
    <col min="5" max="5" width="20.5" bestFit="1" customWidth="1"/>
    <col min="6" max="6" width="20.33203125" customWidth="1"/>
    <col min="7" max="7" width="13.33203125" customWidth="1"/>
  </cols>
  <sheetData>
    <row r="2" spans="2:14" ht="16" x14ac:dyDescent="0.2">
      <c r="B2" s="5" t="s">
        <v>6</v>
      </c>
      <c r="C2" s="10" t="s">
        <v>27</v>
      </c>
      <c r="D2" s="10" t="s">
        <v>28</v>
      </c>
      <c r="E2" s="10" t="s">
        <v>35</v>
      </c>
      <c r="F2" s="14" t="s">
        <v>36</v>
      </c>
    </row>
    <row r="3" spans="2:14" ht="16" x14ac:dyDescent="0.2">
      <c r="B3" s="4">
        <v>1</v>
      </c>
      <c r="C3" s="52" t="s">
        <v>1</v>
      </c>
      <c r="D3" s="40" t="str">
        <f>D$8</f>
        <v>1</v>
      </c>
      <c r="E3" s="25">
        <v>150.19999999999999</v>
      </c>
      <c r="F3" s="49">
        <f>D3*E3*$G$12</f>
        <v>0.3755</v>
      </c>
    </row>
    <row r="4" spans="2:14" ht="16" x14ac:dyDescent="0.2">
      <c r="B4" s="4">
        <v>2</v>
      </c>
      <c r="C4" s="52" t="s">
        <v>0</v>
      </c>
      <c r="D4" s="40" t="str">
        <f t="shared" ref="D4:D5" si="0">D$8</f>
        <v>1</v>
      </c>
      <c r="E4" s="25">
        <v>242</v>
      </c>
      <c r="F4" s="49">
        <f t="shared" ref="F4:F7" si="1">D4*E4*$G$12</f>
        <v>0.60499999999999998</v>
      </c>
    </row>
    <row r="5" spans="2:14" ht="16" x14ac:dyDescent="0.2">
      <c r="B5" s="4">
        <v>3</v>
      </c>
      <c r="C5" s="52" t="s">
        <v>33</v>
      </c>
      <c r="D5" s="40" t="str">
        <f t="shared" si="0"/>
        <v>1</v>
      </c>
      <c r="E5" s="25">
        <v>2188.1</v>
      </c>
      <c r="F5" s="49">
        <f t="shared" si="1"/>
        <v>5.4702500000000001</v>
      </c>
    </row>
    <row r="6" spans="2:14" ht="16" x14ac:dyDescent="0.2">
      <c r="B6" s="4">
        <v>4</v>
      </c>
      <c r="C6" s="52" t="s">
        <v>3</v>
      </c>
      <c r="D6" s="40">
        <f>D$8*2</f>
        <v>2</v>
      </c>
      <c r="E6" s="25">
        <v>-349</v>
      </c>
      <c r="F6" s="49">
        <f>D6*E6*$G$12</f>
        <v>-1.7450000000000001</v>
      </c>
    </row>
    <row r="7" spans="2:14" ht="16" x14ac:dyDescent="0.2">
      <c r="B7" s="4">
        <v>5</v>
      </c>
      <c r="C7" s="52" t="s">
        <v>4</v>
      </c>
      <c r="D7" s="40" t="str">
        <f>D$8</f>
        <v>1</v>
      </c>
      <c r="E7" s="25">
        <v>-2524</v>
      </c>
      <c r="F7" s="49">
        <f t="shared" si="1"/>
        <v>-6.3100000000000005</v>
      </c>
    </row>
    <row r="8" spans="2:14" ht="16" x14ac:dyDescent="0.2">
      <c r="B8" s="23" t="s">
        <v>39</v>
      </c>
      <c r="C8" s="24" t="s">
        <v>5</v>
      </c>
      <c r="D8" s="41" t="s">
        <v>37</v>
      </c>
      <c r="E8" s="50" cm="1">
        <f t="array" ref="E8">SUMPRODUCT(Table4[Mole]*Table4[Value (KJ/mole)])</f>
        <v>-641.70000000000027</v>
      </c>
      <c r="F8" s="51">
        <f>SUM(Table4[Length (cm)])</f>
        <v>-1.6042500000000004</v>
      </c>
    </row>
    <row r="10" spans="2:14" ht="16" thickBot="1" x14ac:dyDescent="0.25">
      <c r="B10" s="13" t="s">
        <v>13</v>
      </c>
      <c r="C10" s="13" t="s">
        <v>25</v>
      </c>
      <c r="N10" s="42"/>
    </row>
    <row r="11" spans="2:14" x14ac:dyDescent="0.2">
      <c r="B11" s="11" t="s">
        <v>14</v>
      </c>
      <c r="C11" s="18">
        <v>32.68</v>
      </c>
    </row>
    <row r="12" spans="2:14" x14ac:dyDescent="0.2">
      <c r="B12" s="6" t="s">
        <v>15</v>
      </c>
      <c r="C12" s="19">
        <v>223.066</v>
      </c>
      <c r="F12" s="2" t="s">
        <v>38</v>
      </c>
      <c r="G12">
        <f>1/400</f>
        <v>2.5000000000000001E-3</v>
      </c>
      <c r="H12" t="s">
        <v>47</v>
      </c>
    </row>
    <row r="13" spans="2:14" x14ac:dyDescent="0.2">
      <c r="B13" s="11" t="s">
        <v>16</v>
      </c>
      <c r="C13" s="18">
        <v>89.62</v>
      </c>
      <c r="F13" s="2" t="s">
        <v>46</v>
      </c>
    </row>
    <row r="15" spans="2:14" x14ac:dyDescent="0.2">
      <c r="B15" s="26" t="s">
        <v>20</v>
      </c>
      <c r="C15" s="26" t="s">
        <v>32</v>
      </c>
      <c r="D15" s="26" t="s">
        <v>31</v>
      </c>
      <c r="E15" s="26" t="s">
        <v>30</v>
      </c>
      <c r="N15" s="42"/>
    </row>
    <row r="16" spans="2:14" x14ac:dyDescent="0.2">
      <c r="B16" s="27" t="s">
        <v>22</v>
      </c>
      <c r="C16" s="28">
        <f>(C13-C12-C11)/1000</f>
        <v>-0.166126</v>
      </c>
      <c r="D16" s="29">
        <f>Table4[[#Totals],[Value (KJ/mole)]]</f>
        <v>-641.70000000000027</v>
      </c>
      <c r="E16" s="30">
        <f>Table5[[#This Row],[ΔHf]]-Table5[[#This Row],[ ΔS]]*C18</f>
        <v>-592.16953310000031</v>
      </c>
    </row>
    <row r="17" spans="2:9" x14ac:dyDescent="0.2">
      <c r="H17" t="s">
        <v>59</v>
      </c>
    </row>
    <row r="18" spans="2:9" x14ac:dyDescent="0.2">
      <c r="B18" t="s">
        <v>26</v>
      </c>
      <c r="C18" s="7">
        <v>298.14999999999998</v>
      </c>
    </row>
    <row r="24" spans="2:9" x14ac:dyDescent="0.2">
      <c r="I24" s="42"/>
    </row>
    <row r="44" spans="9:9" x14ac:dyDescent="0.2">
      <c r="I44" s="42"/>
    </row>
    <row r="48" spans="9:9" x14ac:dyDescent="0.2">
      <c r="I48" s="42"/>
    </row>
    <row r="58" spans="9:9" x14ac:dyDescent="0.2">
      <c r="I58" s="42"/>
    </row>
  </sheetData>
  <pageMargins left="0.7" right="0.7" top="0.75" bottom="0.75" header="0.3" footer="0.3"/>
  <ignoredErrors>
    <ignoredError sqref="D6" formula="1"/>
  </ignoredErrors>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85A07-BE53-4731-993C-E7ADA0BA5A53}">
  <dimension ref="B4:E25"/>
  <sheetViews>
    <sheetView workbookViewId="0">
      <selection activeCell="B5" sqref="B5:E23"/>
    </sheetView>
  </sheetViews>
  <sheetFormatPr baseColWidth="10" defaultColWidth="8.83203125" defaultRowHeight="15" x14ac:dyDescent="0.2"/>
  <cols>
    <col min="5" max="5" width="8.83203125" customWidth="1"/>
  </cols>
  <sheetData>
    <row r="4" spans="2:5" x14ac:dyDescent="0.2">
      <c r="B4" s="55" t="s">
        <v>34</v>
      </c>
      <c r="C4" s="55"/>
    </row>
    <row r="5" spans="2:5" ht="14.5" customHeight="1" x14ac:dyDescent="0.2">
      <c r="B5" s="54" t="s">
        <v>44</v>
      </c>
      <c r="C5" s="54"/>
      <c r="D5" s="54"/>
      <c r="E5" s="54"/>
    </row>
    <row r="6" spans="2:5" x14ac:dyDescent="0.2">
      <c r="B6" s="54"/>
      <c r="C6" s="54"/>
      <c r="D6" s="54"/>
      <c r="E6" s="54"/>
    </row>
    <row r="7" spans="2:5" x14ac:dyDescent="0.2">
      <c r="B7" s="54"/>
      <c r="C7" s="54"/>
      <c r="D7" s="54"/>
      <c r="E7" s="54"/>
    </row>
    <row r="8" spans="2:5" x14ac:dyDescent="0.2">
      <c r="B8" s="54"/>
      <c r="C8" s="54"/>
      <c r="D8" s="54"/>
      <c r="E8" s="54"/>
    </row>
    <row r="9" spans="2:5" x14ac:dyDescent="0.2">
      <c r="B9" s="54"/>
      <c r="C9" s="54"/>
      <c r="D9" s="54"/>
      <c r="E9" s="54"/>
    </row>
    <row r="10" spans="2:5" x14ac:dyDescent="0.2">
      <c r="B10" s="54"/>
      <c r="C10" s="54"/>
      <c r="D10" s="54"/>
      <c r="E10" s="54"/>
    </row>
    <row r="11" spans="2:5" x14ac:dyDescent="0.2">
      <c r="B11" s="54"/>
      <c r="C11" s="54"/>
      <c r="D11" s="54"/>
      <c r="E11" s="54"/>
    </row>
    <row r="12" spans="2:5" x14ac:dyDescent="0.2">
      <c r="B12" s="54"/>
      <c r="C12" s="54"/>
      <c r="D12" s="54"/>
      <c r="E12" s="54"/>
    </row>
    <row r="13" spans="2:5" x14ac:dyDescent="0.2">
      <c r="B13" s="54"/>
      <c r="C13" s="54"/>
      <c r="D13" s="54"/>
      <c r="E13" s="54"/>
    </row>
    <row r="14" spans="2:5" x14ac:dyDescent="0.2">
      <c r="B14" s="54"/>
      <c r="C14" s="54"/>
      <c r="D14" s="54"/>
      <c r="E14" s="54"/>
    </row>
    <row r="15" spans="2:5" x14ac:dyDescent="0.2">
      <c r="B15" s="54"/>
      <c r="C15" s="54"/>
      <c r="D15" s="54"/>
      <c r="E15" s="54"/>
    </row>
    <row r="16" spans="2:5" x14ac:dyDescent="0.2">
      <c r="B16" s="54"/>
      <c r="C16" s="54"/>
      <c r="D16" s="54"/>
      <c r="E16" s="54"/>
    </row>
    <row r="17" spans="2:5" x14ac:dyDescent="0.2">
      <c r="B17" s="54"/>
      <c r="C17" s="54"/>
      <c r="D17" s="54"/>
      <c r="E17" s="54"/>
    </row>
    <row r="18" spans="2:5" x14ac:dyDescent="0.2">
      <c r="B18" s="54"/>
      <c r="C18" s="54"/>
      <c r="D18" s="54"/>
      <c r="E18" s="54"/>
    </row>
    <row r="19" spans="2:5" x14ac:dyDescent="0.2">
      <c r="B19" s="54"/>
      <c r="C19" s="54"/>
      <c r="D19" s="54"/>
      <c r="E19" s="54"/>
    </row>
    <row r="20" spans="2:5" x14ac:dyDescent="0.2">
      <c r="B20" s="54"/>
      <c r="C20" s="54"/>
      <c r="D20" s="54"/>
      <c r="E20" s="54"/>
    </row>
    <row r="21" spans="2:5" x14ac:dyDescent="0.2">
      <c r="B21" s="54"/>
      <c r="C21" s="54"/>
      <c r="D21" s="54"/>
      <c r="E21" s="54"/>
    </row>
    <row r="22" spans="2:5" x14ac:dyDescent="0.2">
      <c r="B22" s="54"/>
      <c r="C22" s="54"/>
      <c r="D22" s="54"/>
      <c r="E22" s="54"/>
    </row>
    <row r="23" spans="2:5" x14ac:dyDescent="0.2">
      <c r="B23" s="54"/>
      <c r="C23" s="54"/>
      <c r="D23" s="54"/>
      <c r="E23" s="54"/>
    </row>
    <row r="24" spans="2:5" x14ac:dyDescent="0.2">
      <c r="B24" s="43"/>
      <c r="C24" s="43"/>
      <c r="D24" s="43"/>
      <c r="E24" s="43"/>
    </row>
    <row r="25" spans="2:5" x14ac:dyDescent="0.2">
      <c r="B25" s="43"/>
      <c r="C25" s="43"/>
      <c r="D25" s="43"/>
      <c r="E25" s="43"/>
    </row>
  </sheetData>
  <mergeCells count="2">
    <mergeCell ref="B5:E23"/>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5</vt:i4>
      </vt:variant>
    </vt:vector>
  </HeadingPairs>
  <TitlesOfParts>
    <vt:vector size="5" baseType="lpstr">
      <vt:lpstr>Grupo</vt:lpstr>
      <vt:lpstr>KF</vt:lpstr>
      <vt:lpstr>MgCl</vt:lpstr>
      <vt:lpstr>MgCl2</vt:lpstr>
      <vt:lpstr>Question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Canhoto</dc:creator>
  <cp:lastModifiedBy>Microsoft Office User</cp:lastModifiedBy>
  <dcterms:created xsi:type="dcterms:W3CDTF">2021-10-16T15:12:14Z</dcterms:created>
  <dcterms:modified xsi:type="dcterms:W3CDTF">2021-10-25T17:14:47Z</dcterms:modified>
</cp:coreProperties>
</file>