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felipepinto/Documents/College : Study/FCT - Mestrado Integrado em Engenharia Química e Bioquímica/FCT-MIEQB-Mestrado_Integrado_em_Engenharia_Química_e_Bioquímica/2022.2-2o_Semestre/OSF-Operações_Solido_Fluidos/OSF-Testes/"/>
    </mc:Choice>
  </mc:AlternateContent>
  <xr:revisionPtr revIDLastSave="0" documentId="13_ncr:1_{68958FF9-2FA0-EE4B-B7EE-3F1570962481}" xr6:coauthVersionLast="47" xr6:coauthVersionMax="47" xr10:uidLastSave="{00000000-0000-0000-0000-000000000000}"/>
  <bookViews>
    <workbookView xWindow="0" yWindow="760" windowWidth="23260" windowHeight="14860" activeTab="2" xr2:uid="{00000000-000D-0000-FFFF-FFFF00000000}"/>
  </bookViews>
  <sheets>
    <sheet name="Problema 2" sheetId="3" r:id="rId1"/>
    <sheet name="Problema 3" sheetId="2" r:id="rId2"/>
    <sheet name="Problema 1" sheetId="1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E56" i="1"/>
  <c r="E54" i="1"/>
  <c r="C47" i="2" l="1"/>
  <c r="C45" i="2"/>
  <c r="C44" i="2"/>
  <c r="C43" i="2"/>
  <c r="D38" i="2"/>
  <c r="C35" i="2"/>
  <c r="G33" i="2"/>
  <c r="G32" i="2"/>
  <c r="C29" i="3"/>
  <c r="C25" i="3"/>
  <c r="C26" i="3" s="1"/>
  <c r="E17" i="1"/>
  <c r="E39" i="1"/>
  <c r="E40" i="1"/>
  <c r="E41" i="1"/>
  <c r="E38" i="1"/>
  <c r="D42" i="1"/>
  <c r="C32" i="1"/>
  <c r="D17" i="1"/>
  <c r="E15" i="1"/>
  <c r="C28" i="1" l="1"/>
  <c r="C33" i="1" s="1"/>
  <c r="C34" i="1" s="1"/>
  <c r="C35" i="1" s="1"/>
  <c r="C35" i="3"/>
  <c r="C30" i="3"/>
  <c r="E42" i="1"/>
  <c r="I40" i="1" s="1"/>
</calcChain>
</file>

<file path=xl/sharedStrings.xml><?xml version="1.0" encoding="utf-8"?>
<sst xmlns="http://schemas.openxmlformats.org/spreadsheetml/2006/main" count="101" uniqueCount="80">
  <si>
    <t>Test 1 OSF 2023/24</t>
  </si>
  <si>
    <t>r1(m)</t>
  </si>
  <si>
    <t>H</t>
  </si>
  <si>
    <t>H(m)</t>
  </si>
  <si>
    <t>L1(mm)</t>
  </si>
  <si>
    <t>L2(mm)</t>
  </si>
  <si>
    <t>w</t>
  </si>
  <si>
    <t>s^-1</t>
  </si>
  <si>
    <t>rad/s</t>
  </si>
  <si>
    <t>ros</t>
  </si>
  <si>
    <t>kg/m3</t>
  </si>
  <si>
    <t>fc</t>
  </si>
  <si>
    <t>MN/m2</t>
  </si>
  <si>
    <t>efi</t>
  </si>
  <si>
    <t>a)</t>
  </si>
  <si>
    <t>beta</t>
  </si>
  <si>
    <t>(angulo de presa)</t>
  </si>
  <si>
    <t>r2(m)</t>
  </si>
  <si>
    <t>(partícula maior)</t>
  </si>
  <si>
    <t>b</t>
  </si>
  <si>
    <t>b(m)</t>
  </si>
  <si>
    <t>(distância óptima entre rolos)</t>
  </si>
  <si>
    <t>b)</t>
  </si>
  <si>
    <t>P (kw) = m(kg/s) * E(kJ/kg)</t>
  </si>
  <si>
    <t>E(kJ/kg)</t>
  </si>
  <si>
    <t>u(m/s)</t>
  </si>
  <si>
    <t>A</t>
  </si>
  <si>
    <t>A(m2)</t>
  </si>
  <si>
    <t>m</t>
  </si>
  <si>
    <t>m (kg/s)</t>
  </si>
  <si>
    <t>P (kw)</t>
  </si>
  <si>
    <t>c)</t>
  </si>
  <si>
    <t>d(mm)</t>
  </si>
  <si>
    <t>x(%)</t>
  </si>
  <si>
    <t>mm</t>
  </si>
  <si>
    <t>É trituração intermédia logo é válida a lei de Bond</t>
  </si>
  <si>
    <t>Determinação de C</t>
  </si>
  <si>
    <t>kj/kg</t>
  </si>
  <si>
    <t>Determinação de E</t>
  </si>
  <si>
    <t>rpm</t>
  </si>
  <si>
    <t>ro</t>
  </si>
  <si>
    <t>u</t>
  </si>
  <si>
    <t>dmin</t>
  </si>
  <si>
    <t>dmax</t>
  </si>
  <si>
    <t>Pa.s</t>
  </si>
  <si>
    <t>visc</t>
  </si>
  <si>
    <t>u &gt;=</t>
  </si>
  <si>
    <t>m/s</t>
  </si>
  <si>
    <t>u &lt;=</t>
  </si>
  <si>
    <t>rosquartzo</t>
  </si>
  <si>
    <t>roouro</t>
  </si>
  <si>
    <t>Re'</t>
  </si>
  <si>
    <t>Para deixar sedimentar todo o ouro, usa-se dmin para diâmtero de separação</t>
  </si>
  <si>
    <t>Para arrastar todo o quartzo, usa-se dmax para diâmetro de separação</t>
  </si>
  <si>
    <t>Escolheria uma velocidade no intervalo</t>
  </si>
  <si>
    <t>A melhor escolha é no meio</t>
  </si>
  <si>
    <t>m2</t>
  </si>
  <si>
    <t>C0</t>
  </si>
  <si>
    <t>Cu</t>
  </si>
  <si>
    <t>Qual o fi,u máximo?</t>
  </si>
  <si>
    <t>ponto 1</t>
  </si>
  <si>
    <t>C</t>
  </si>
  <si>
    <t>fi</t>
  </si>
  <si>
    <t>ponto 2</t>
  </si>
  <si>
    <t>slope</t>
  </si>
  <si>
    <t>fi = slobe * C + b</t>
  </si>
  <si>
    <t>fiumax = b =</t>
  </si>
  <si>
    <t>kg/s/m2</t>
  </si>
  <si>
    <t>fiumax = QoCo/A</t>
  </si>
  <si>
    <t>Q0max = fiumax*A/C0=</t>
  </si>
  <si>
    <t>m3/s</t>
  </si>
  <si>
    <t>fi = uc*C + uu*C</t>
  </si>
  <si>
    <t>uu = Qu/A</t>
  </si>
  <si>
    <t>Qu = QoCo/Cu</t>
  </si>
  <si>
    <t>C(z=0.3)</t>
  </si>
  <si>
    <t>Q' = Q0-Qu</t>
  </si>
  <si>
    <t>x*d</t>
  </si>
  <si>
    <t xml:space="preserve">d) </t>
  </si>
  <si>
    <t>Teorica</t>
  </si>
  <si>
    <t>Por exemplo a lei the Steimour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</si>
</sst>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</xdr:row>
      <xdr:rowOff>104775</xdr:rowOff>
    </xdr:from>
    <xdr:to>
      <xdr:col>12</xdr:col>
      <xdr:colOff>296356</xdr:colOff>
      <xdr:row>9</xdr:row>
      <xdr:rowOff>114487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E8F5FD-E1F2-442B-ACBD-E3A95D2F4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85775"/>
          <a:ext cx="7744906" cy="1343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84240</xdr:rowOff>
    </xdr:from>
    <xdr:to>
      <xdr:col>7</xdr:col>
      <xdr:colOff>401159</xdr:colOff>
      <xdr:row>19</xdr:row>
      <xdr:rowOff>681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13B53D-7CEF-445D-AF2C-3600C98F5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740"/>
          <a:ext cx="5449409" cy="33454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22</xdr:row>
      <xdr:rowOff>123825</xdr:rowOff>
    </xdr:from>
    <xdr:to>
      <xdr:col>8</xdr:col>
      <xdr:colOff>173933</xdr:colOff>
      <xdr:row>25</xdr:row>
      <xdr:rowOff>95374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9ABFE0-A2F8-41E0-9F31-F123EE0CE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0925" y="3171825"/>
          <a:ext cx="1459808" cy="543049"/>
        </a:xfrm>
        <a:prstGeom prst="rect">
          <a:avLst/>
        </a:prstGeom>
      </xdr:spPr>
    </xdr:pic>
    <xdr:clientData/>
  </xdr:twoCellAnchor>
  <xdr:twoCellAnchor>
    <xdr:from>
      <xdr:col>5</xdr:col>
      <xdr:colOff>600075</xdr:colOff>
      <xdr:row>38</xdr:row>
      <xdr:rowOff>19050</xdr:rowOff>
    </xdr:from>
    <xdr:to>
      <xdr:col>8</xdr:col>
      <xdr:colOff>47625</xdr:colOff>
      <xdr:row>40</xdr:row>
      <xdr:rowOff>124593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5">
              <a:extLst>
                <a:ext uri="{FF2B5EF4-FFF2-40B4-BE49-F238E27FC236}">
                  <a16:creationId xmlns:a16="http://schemas.microsoft.com/office/drawing/2014/main" id="{6DC14079-7207-471F-ACDF-A685BD22999F}"/>
                </a:ext>
              </a:extLst>
            </xdr:cNvPr>
            <xdr:cNvSpPr txBox="1"/>
          </xdr:nvSpPr>
          <xdr:spPr>
            <a:xfrm>
              <a:off x="3648075" y="6115050"/>
              <a:ext cx="1276350" cy="4865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GB" sz="200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acc>
                        <m:accPr>
                          <m:chr m:val="̅"/>
                          <m:ctrlPr>
                            <a:rPr lang="en-GB" sz="200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t-PT" sz="2000" i="1" kern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</m:acc>
                    </m:e>
                    <m:sub>
                      <m:r>
                        <a:rPr lang="pt-PT" sz="2000" b="0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sub>
                  </m:sSub>
                  <m:r>
                    <a:rPr lang="pt-PT" sz="18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t-PT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pt-PT" sz="18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sSub>
                            <m:sSubPr>
                              <m:ctrlPr>
                                <a:rPr lang="pt-PT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PT" sz="18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t-PT" sz="18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sSub>
                            <m:sSubPr>
                              <m:ctrlPr>
                                <a:rPr lang="pt-PT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PT" sz="1800" b="0" i="1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pt-PT" sz="18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num>
                    <m:den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pt-PT" sz="18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sSub>
                            <m:sSubPr>
                              <m:ctrlPr>
                                <a:rPr lang="pt-PT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PT" sz="18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t-PT" sz="18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</m:oMath>
              </a14:m>
              <a:r>
                <a:rPr lang="en-GB" sz="1800"/>
                <a:t>=</a:t>
              </a:r>
            </a:p>
          </xdr:txBody>
        </xdr:sp>
      </mc:Choice>
      <mc:Fallback xmlns="">
        <xdr:sp macro="" textlink="">
          <xdr:nvSpPr>
            <xdr:cNvPr id="3" name="CaixaDeTexto 5">
              <a:extLst>
                <a:ext uri="{FF2B5EF4-FFF2-40B4-BE49-F238E27FC236}">
                  <a16:creationId xmlns:a16="http://schemas.microsoft.com/office/drawing/2014/main" id="{6DC14079-7207-471F-ACDF-A685BD22999F}"/>
                </a:ext>
              </a:extLst>
            </xdr:cNvPr>
            <xdr:cNvSpPr txBox="1"/>
          </xdr:nvSpPr>
          <xdr:spPr>
            <a:xfrm>
              <a:off x="3648075" y="6115050"/>
              <a:ext cx="1276350" cy="4865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20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GB" sz="20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̅_</a:t>
              </a:r>
              <a:r>
                <a:rPr lang="pt-PT" sz="20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</a:t>
              </a:r>
              <a:r>
                <a:rPr lang="pt-PT" sz="1800" b="0" i="0">
                  <a:latin typeface="Cambria Math" panose="02040503050406030204" pitchFamily="18" charset="0"/>
                </a:rPr>
                <a:t>=(∑▒〖𝑥_𝑖 𝑑_𝑖 〗)/(∑▒𝑥_𝑖 )</a:t>
              </a:r>
              <a:r>
                <a:rPr lang="en-GB" sz="1800"/>
                <a:t>=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447675</xdr:colOff>
      <xdr:row>42</xdr:row>
      <xdr:rowOff>180974</xdr:rowOff>
    </xdr:from>
    <xdr:to>
      <xdr:col>8</xdr:col>
      <xdr:colOff>359928</xdr:colOff>
      <xdr:row>47</xdr:row>
      <xdr:rowOff>104969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FF5C9E-8E80-44DE-8AD7-D1E8E4541F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964"/>
        <a:stretch/>
      </xdr:blipFill>
      <xdr:spPr>
        <a:xfrm>
          <a:off x="447675" y="7038974"/>
          <a:ext cx="4789053" cy="876495"/>
        </a:xfrm>
        <a:prstGeom prst="rect">
          <a:avLst/>
        </a:prstGeom>
      </xdr:spPr>
    </xdr:pic>
    <xdr:clientData/>
  </xdr:twoCellAnchor>
  <xdr:oneCellAnchor>
    <xdr:from>
      <xdr:col>5</xdr:col>
      <xdr:colOff>533400</xdr:colOff>
      <xdr:row>48</xdr:row>
      <xdr:rowOff>152400</xdr:rowOff>
    </xdr:from>
    <xdr:ext cx="1872949" cy="6491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3C4CA80-9130-4693-8134-CF6F6F20CFB6}"/>
                </a:ext>
              </a:extLst>
            </xdr:cNvPr>
            <xdr:cNvSpPr txBox="1"/>
          </xdr:nvSpPr>
          <xdr:spPr>
            <a:xfrm>
              <a:off x="3581400" y="8153400"/>
              <a:ext cx="1872949" cy="6491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</m:t>
                    </m:r>
                    <m:r>
                      <a:rPr lang="pt-PT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</m:t>
                    </m:r>
                    <m:r>
                      <a:rPr lang="pt-PT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d>
                      <m:dPr>
                        <m:ctrlPr>
                          <a:rPr lang="pt-PT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PT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PT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PT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sSub>
                                  <m:sSubPr>
                                    <m:ctrlPr>
                                      <a:rPr lang="pt-PT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PT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rad>
                          </m:den>
                        </m:f>
                        <m:r>
                          <a:rPr lang="pt-PT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pt-PT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PT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PT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sSub>
                                  <m:sSubPr>
                                    <m:ctrlPr>
                                      <a:rPr lang="pt-PT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PT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3C4CA80-9130-4693-8134-CF6F6F20CFB6}"/>
                </a:ext>
              </a:extLst>
            </xdr:cNvPr>
            <xdr:cNvSpPr txBox="1"/>
          </xdr:nvSpPr>
          <xdr:spPr>
            <a:xfrm>
              <a:off x="3581400" y="8153400"/>
              <a:ext cx="1872949" cy="6491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PT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𝐸=2𝐶(1/√(𝐿_2 )−1/√(𝐿_1 ))</a:t>
              </a:r>
              <a:endParaRPr lang="en-GB" sz="1400"/>
            </a:p>
          </xdr:txBody>
        </xdr:sp>
      </mc:Fallback>
    </mc:AlternateContent>
    <xdr:clientData/>
  </xdr:oneCellAnchor>
  <xdr:twoCellAnchor editAs="oneCell">
    <xdr:from>
      <xdr:col>0</xdr:col>
      <xdr:colOff>47625</xdr:colOff>
      <xdr:row>1</xdr:row>
      <xdr:rowOff>119100</xdr:rowOff>
    </xdr:from>
    <xdr:to>
      <xdr:col>8</xdr:col>
      <xdr:colOff>542925</xdr:colOff>
      <xdr:row>11</xdr:row>
      <xdr:rowOff>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E3127E-4C2E-4AF8-BC91-24402B6C2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309600"/>
          <a:ext cx="5372100" cy="1786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BC50-DEFA-478A-87B4-F1E0BFB03C5C}">
  <dimension ref="A1:F49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12" customWidth="1"/>
  </cols>
  <sheetData>
    <row r="1" spans="1:4" x14ac:dyDescent="0.2">
      <c r="A1" s="2" t="s">
        <v>0</v>
      </c>
    </row>
    <row r="16" spans="1:4" x14ac:dyDescent="0.2">
      <c r="A16" s="2"/>
      <c r="B16" t="s">
        <v>45</v>
      </c>
      <c r="C16" s="4">
        <v>1E-3</v>
      </c>
      <c r="D16" t="s">
        <v>44</v>
      </c>
    </row>
    <row r="17" spans="2:6" x14ac:dyDescent="0.2">
      <c r="B17" t="s">
        <v>40</v>
      </c>
      <c r="C17">
        <v>1000</v>
      </c>
      <c r="D17" t="s">
        <v>10</v>
      </c>
    </row>
    <row r="18" spans="2:6" x14ac:dyDescent="0.2">
      <c r="B18" t="s">
        <v>50</v>
      </c>
      <c r="C18">
        <v>19000</v>
      </c>
      <c r="D18" t="s">
        <v>10</v>
      </c>
      <c r="F18">
        <v>8900</v>
      </c>
    </row>
    <row r="19" spans="2:6" x14ac:dyDescent="0.2">
      <c r="B19" t="s">
        <v>49</v>
      </c>
      <c r="C19">
        <v>2600</v>
      </c>
      <c r="D19" t="s">
        <v>10</v>
      </c>
      <c r="F19">
        <v>1700</v>
      </c>
    </row>
    <row r="20" spans="2:6" x14ac:dyDescent="0.2">
      <c r="B20" t="s">
        <v>42</v>
      </c>
      <c r="C20" s="4">
        <v>1.0000000000000001E-5</v>
      </c>
      <c r="D20" t="s">
        <v>28</v>
      </c>
    </row>
    <row r="21" spans="2:6" x14ac:dyDescent="0.2">
      <c r="B21" t="s">
        <v>43</v>
      </c>
      <c r="C21" s="4">
        <v>3.0000000000000001E-5</v>
      </c>
      <c r="D21" t="s">
        <v>28</v>
      </c>
    </row>
    <row r="24" spans="2:6" x14ac:dyDescent="0.2">
      <c r="B24" t="s">
        <v>52</v>
      </c>
      <c r="E24" s="3"/>
    </row>
    <row r="25" spans="2:6" x14ac:dyDescent="0.2">
      <c r="B25" t="s">
        <v>48</v>
      </c>
      <c r="C25" s="4">
        <f>C20^2*(C18-C17)*9.81/18/C16</f>
        <v>9.810000000000001E-4</v>
      </c>
    </row>
    <row r="26" spans="2:6" x14ac:dyDescent="0.2">
      <c r="B26" t="s">
        <v>51</v>
      </c>
      <c r="C26" s="4">
        <f>C17*C25*C20/C16</f>
        <v>9.810000000000001E-3</v>
      </c>
    </row>
    <row r="28" spans="2:6" x14ac:dyDescent="0.2">
      <c r="B28" t="s">
        <v>53</v>
      </c>
    </row>
    <row r="29" spans="2:6" x14ac:dyDescent="0.2">
      <c r="B29" t="s">
        <v>46</v>
      </c>
      <c r="C29" s="4">
        <f>C21^2*(C19-C17)*9.81/18/C16</f>
        <v>7.848000000000001E-4</v>
      </c>
      <c r="D29" t="s">
        <v>47</v>
      </c>
    </row>
    <row r="30" spans="2:6" x14ac:dyDescent="0.2">
      <c r="B30" t="s">
        <v>51</v>
      </c>
      <c r="C30" s="4">
        <f>C17*C29*C21/C16</f>
        <v>2.3544000000000002E-2</v>
      </c>
      <c r="D30" t="s">
        <v>47</v>
      </c>
    </row>
    <row r="31" spans="2:6" x14ac:dyDescent="0.2">
      <c r="B31" s="2"/>
    </row>
    <row r="32" spans="2:6" x14ac:dyDescent="0.2">
      <c r="B32" t="s">
        <v>54</v>
      </c>
    </row>
    <row r="33" spans="2:4" x14ac:dyDescent="0.2">
      <c r="B33" t="s">
        <v>55</v>
      </c>
    </row>
    <row r="35" spans="2:4" x14ac:dyDescent="0.2">
      <c r="B35" t="s">
        <v>41</v>
      </c>
      <c r="C35" s="4">
        <f>(C29+C25)/2</f>
        <v>8.8290000000000005E-4</v>
      </c>
      <c r="D35" t="s">
        <v>47</v>
      </c>
    </row>
    <row r="37" spans="2:4" x14ac:dyDescent="0.2">
      <c r="B37" s="2"/>
    </row>
    <row r="44" spans="2:4" x14ac:dyDescent="0.2">
      <c r="B44" s="2"/>
      <c r="D44" s="3"/>
    </row>
    <row r="45" spans="2:4" x14ac:dyDescent="0.2">
      <c r="C45" s="3"/>
      <c r="D45" s="3"/>
    </row>
    <row r="46" spans="2:4" x14ac:dyDescent="0.2">
      <c r="C46" s="3"/>
      <c r="D46" s="3"/>
    </row>
    <row r="47" spans="2:4" x14ac:dyDescent="0.2">
      <c r="C47" s="3"/>
      <c r="D47" s="3"/>
    </row>
    <row r="48" spans="2:4" x14ac:dyDescent="0.2">
      <c r="C48" s="3"/>
      <c r="D48" s="3"/>
    </row>
    <row r="49" spans="4:4" x14ac:dyDescent="0.2">
      <c r="D4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2212-E547-43C7-9219-16338159B755}">
  <dimension ref="A1:G54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17.33203125" customWidth="1"/>
    <col min="7" max="7" width="12.6640625" bestFit="1" customWidth="1"/>
  </cols>
  <sheetData>
    <row r="1" spans="1:1" x14ac:dyDescent="0.2">
      <c r="A1" s="2" t="s">
        <v>0</v>
      </c>
    </row>
    <row r="21" spans="1:7" x14ac:dyDescent="0.2">
      <c r="A21" s="2"/>
      <c r="C21" s="4"/>
    </row>
    <row r="22" spans="1:7" x14ac:dyDescent="0.2">
      <c r="B22" t="s">
        <v>26</v>
      </c>
      <c r="C22" s="3">
        <v>500</v>
      </c>
      <c r="D22" s="3" t="s">
        <v>56</v>
      </c>
    </row>
    <row r="23" spans="1:7" x14ac:dyDescent="0.2">
      <c r="B23" t="s">
        <v>2</v>
      </c>
      <c r="C23" s="3">
        <v>1</v>
      </c>
      <c r="D23" s="3" t="s">
        <v>28</v>
      </c>
    </row>
    <row r="24" spans="1:7" x14ac:dyDescent="0.2">
      <c r="B24" t="s">
        <v>57</v>
      </c>
      <c r="C24" s="3">
        <v>4</v>
      </c>
      <c r="D24" s="3" t="s">
        <v>10</v>
      </c>
    </row>
    <row r="25" spans="1:7" x14ac:dyDescent="0.2">
      <c r="B25" t="s">
        <v>58</v>
      </c>
      <c r="C25" s="3">
        <v>50</v>
      </c>
      <c r="D25" s="5" t="s">
        <v>10</v>
      </c>
    </row>
    <row r="26" spans="1:7" x14ac:dyDescent="0.2">
      <c r="C26" s="4"/>
    </row>
    <row r="27" spans="1:7" x14ac:dyDescent="0.2">
      <c r="A27" s="2" t="s">
        <v>14</v>
      </c>
      <c r="B27" t="s">
        <v>59</v>
      </c>
    </row>
    <row r="29" spans="1:7" x14ac:dyDescent="0.2">
      <c r="C29" s="3" t="s">
        <v>61</v>
      </c>
      <c r="D29" s="3" t="s">
        <v>62</v>
      </c>
      <c r="E29" s="3"/>
    </row>
    <row r="30" spans="1:7" x14ac:dyDescent="0.2">
      <c r="B30" t="s">
        <v>60</v>
      </c>
      <c r="C30" s="6">
        <v>22</v>
      </c>
      <c r="D30" s="3">
        <v>2.7000000000000001E-3</v>
      </c>
      <c r="F30" t="s">
        <v>65</v>
      </c>
    </row>
    <row r="31" spans="1:7" x14ac:dyDescent="0.2">
      <c r="B31" t="s">
        <v>63</v>
      </c>
      <c r="C31" s="6">
        <v>50</v>
      </c>
      <c r="D31" s="3">
        <v>0</v>
      </c>
    </row>
    <row r="32" spans="1:7" x14ac:dyDescent="0.2">
      <c r="F32" t="s">
        <v>64</v>
      </c>
      <c r="G32">
        <f>(D31-D30)/(C31-C30)</f>
        <v>-9.6428571428571432E-5</v>
      </c>
    </row>
    <row r="33" spans="1:7" x14ac:dyDescent="0.2">
      <c r="F33" t="s">
        <v>19</v>
      </c>
      <c r="G33">
        <f>-G32*C25</f>
        <v>4.821428571428572E-3</v>
      </c>
    </row>
    <row r="34" spans="1:7" x14ac:dyDescent="0.2">
      <c r="C34" s="4"/>
    </row>
    <row r="35" spans="1:7" x14ac:dyDescent="0.2">
      <c r="B35" t="s">
        <v>66</v>
      </c>
      <c r="C35" s="4">
        <f>G33</f>
        <v>4.821428571428572E-3</v>
      </c>
      <c r="D35" t="s">
        <v>67</v>
      </c>
    </row>
    <row r="36" spans="1:7" x14ac:dyDescent="0.2">
      <c r="B36" s="2"/>
    </row>
    <row r="37" spans="1:7" x14ac:dyDescent="0.2">
      <c r="B37" t="s">
        <v>68</v>
      </c>
    </row>
    <row r="38" spans="1:7" x14ac:dyDescent="0.2">
      <c r="B38" t="s">
        <v>69</v>
      </c>
      <c r="D38" s="7">
        <f>C35*C22/C24</f>
        <v>0.60267857142857151</v>
      </c>
      <c r="E38" s="1" t="s">
        <v>70</v>
      </c>
    </row>
    <row r="40" spans="1:7" x14ac:dyDescent="0.2">
      <c r="C40" s="4"/>
    </row>
    <row r="41" spans="1:7" x14ac:dyDescent="0.2">
      <c r="A41" s="2" t="s">
        <v>22</v>
      </c>
    </row>
    <row r="42" spans="1:7" x14ac:dyDescent="0.2">
      <c r="B42" t="s">
        <v>74</v>
      </c>
      <c r="C42">
        <v>22</v>
      </c>
      <c r="D42" t="s">
        <v>10</v>
      </c>
    </row>
    <row r="43" spans="1:7" x14ac:dyDescent="0.2">
      <c r="B43" t="s">
        <v>73</v>
      </c>
      <c r="C43" s="4">
        <f>D38*C24/C25</f>
        <v>4.8214285714285723E-2</v>
      </c>
      <c r="D43" t="s">
        <v>70</v>
      </c>
    </row>
    <row r="44" spans="1:7" x14ac:dyDescent="0.2">
      <c r="B44" s="2" t="s">
        <v>72</v>
      </c>
      <c r="C44" s="4">
        <f>C43/C22</f>
        <v>9.6428571428571445E-5</v>
      </c>
      <c r="D44" t="s">
        <v>47</v>
      </c>
    </row>
    <row r="45" spans="1:7" x14ac:dyDescent="0.2">
      <c r="B45" t="s">
        <v>71</v>
      </c>
      <c r="C45" s="4">
        <f>0.0027+C44*C42</f>
        <v>4.821428571428572E-3</v>
      </c>
      <c r="D45" t="s">
        <v>67</v>
      </c>
    </row>
    <row r="47" spans="1:7" x14ac:dyDescent="0.2">
      <c r="A47" s="2" t="s">
        <v>31</v>
      </c>
      <c r="B47" t="s">
        <v>75</v>
      </c>
      <c r="C47" s="4">
        <f>D38-C43</f>
        <v>0.55446428571428574</v>
      </c>
      <c r="D47" t="s">
        <v>70</v>
      </c>
    </row>
    <row r="49" spans="1:4" x14ac:dyDescent="0.2">
      <c r="A49" t="s">
        <v>77</v>
      </c>
      <c r="B49" s="2" t="s">
        <v>78</v>
      </c>
      <c r="D49" s="3"/>
    </row>
    <row r="50" spans="1:4" x14ac:dyDescent="0.2">
      <c r="B50" t="s">
        <v>79</v>
      </c>
      <c r="C50" s="3"/>
      <c r="D50" s="3"/>
    </row>
    <row r="51" spans="1:4" x14ac:dyDescent="0.2">
      <c r="C51" s="3"/>
      <c r="D51" s="3"/>
    </row>
    <row r="52" spans="1:4" x14ac:dyDescent="0.2">
      <c r="C52" s="3"/>
      <c r="D52" s="3"/>
    </row>
    <row r="53" spans="1:4" x14ac:dyDescent="0.2">
      <c r="C53" s="3"/>
      <c r="D53" s="3"/>
    </row>
    <row r="54" spans="1:4" x14ac:dyDescent="0.2">
      <c r="D5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topLeftCell="A18" zoomScale="179" workbookViewId="0">
      <selection activeCell="C27" sqref="C27"/>
    </sheetView>
  </sheetViews>
  <sheetFormatPr baseColWidth="10" defaultColWidth="8.83203125" defaultRowHeight="15" x14ac:dyDescent="0.2"/>
  <sheetData>
    <row r="1" spans="1:5" x14ac:dyDescent="0.2">
      <c r="A1" s="2" t="s">
        <v>0</v>
      </c>
    </row>
    <row r="10" spans="1:5" x14ac:dyDescent="0.2">
      <c r="A10" s="2"/>
    </row>
    <row r="13" spans="1:5" x14ac:dyDescent="0.2">
      <c r="B13" t="s">
        <v>1</v>
      </c>
      <c r="C13">
        <v>0.5</v>
      </c>
    </row>
    <row r="14" spans="1:5" x14ac:dyDescent="0.2">
      <c r="B14" t="s">
        <v>3</v>
      </c>
      <c r="C14">
        <v>0.4</v>
      </c>
    </row>
    <row r="15" spans="1:5" x14ac:dyDescent="0.2">
      <c r="B15" t="s">
        <v>4</v>
      </c>
      <c r="C15">
        <v>15</v>
      </c>
      <c r="D15">
        <v>35</v>
      </c>
      <c r="E15">
        <f>(C15+D15)/2</f>
        <v>25</v>
      </c>
    </row>
    <row r="16" spans="1:5" x14ac:dyDescent="0.2">
      <c r="B16" t="s">
        <v>5</v>
      </c>
      <c r="E16">
        <v>4.7</v>
      </c>
    </row>
    <row r="17" spans="2:6" x14ac:dyDescent="0.2">
      <c r="B17" t="s">
        <v>6</v>
      </c>
      <c r="C17">
        <v>0.3</v>
      </c>
      <c r="D17">
        <f>C17*2*PI()</f>
        <v>1.8849555921538759</v>
      </c>
      <c r="E17">
        <f>C17*60</f>
        <v>18</v>
      </c>
    </row>
    <row r="18" spans="2:6" x14ac:dyDescent="0.2">
      <c r="C18" t="s">
        <v>7</v>
      </c>
      <c r="D18" t="s">
        <v>8</v>
      </c>
      <c r="E18" s="3" t="s">
        <v>39</v>
      </c>
    </row>
    <row r="19" spans="2:6" x14ac:dyDescent="0.2">
      <c r="B19" t="s">
        <v>9</v>
      </c>
      <c r="C19">
        <v>1870</v>
      </c>
      <c r="D19" t="s">
        <v>10</v>
      </c>
    </row>
    <row r="20" spans="2:6" x14ac:dyDescent="0.2">
      <c r="B20" t="s">
        <v>11</v>
      </c>
      <c r="C20">
        <v>31</v>
      </c>
      <c r="D20" t="s">
        <v>12</v>
      </c>
    </row>
    <row r="21" spans="2:6" x14ac:dyDescent="0.2">
      <c r="B21" t="s">
        <v>13</v>
      </c>
      <c r="C21">
        <v>0.15</v>
      </c>
    </row>
    <row r="24" spans="2:6" x14ac:dyDescent="0.2">
      <c r="B24" s="2" t="s">
        <v>14</v>
      </c>
    </row>
    <row r="25" spans="2:6" x14ac:dyDescent="0.2">
      <c r="B25" t="s">
        <v>15</v>
      </c>
      <c r="C25">
        <v>31</v>
      </c>
      <c r="D25" t="s">
        <v>16</v>
      </c>
    </row>
    <row r="26" spans="2:6" x14ac:dyDescent="0.2">
      <c r="B26" t="s">
        <v>17</v>
      </c>
      <c r="C26">
        <f>$D$15/1000/2</f>
        <v>1.7500000000000002E-2</v>
      </c>
      <c r="D26" t="s">
        <v>18</v>
      </c>
    </row>
    <row r="27" spans="2:6" x14ac:dyDescent="0.2">
      <c r="B27" s="1" t="s">
        <v>20</v>
      </c>
      <c r="C27" s="1">
        <f>(COS(RADIANS($C$25/2))*($C$13+$C$26)-$C$13)*2</f>
        <v>-2.6424809290753748E-3</v>
      </c>
      <c r="D27" s="1" t="s">
        <v>21</v>
      </c>
      <c r="E27" s="1"/>
      <c r="F27" s="1"/>
    </row>
    <row r="28" spans="2:6" x14ac:dyDescent="0.2">
      <c r="C28">
        <f>ABS(C27)</f>
        <v>2.6424809290753748E-3</v>
      </c>
    </row>
    <row r="30" spans="2:6" x14ac:dyDescent="0.2">
      <c r="B30" s="2" t="s">
        <v>22</v>
      </c>
      <c r="C30" t="s">
        <v>23</v>
      </c>
    </row>
    <row r="31" spans="2:6" x14ac:dyDescent="0.2">
      <c r="B31" t="s">
        <v>24</v>
      </c>
      <c r="C31">
        <v>16.3</v>
      </c>
    </row>
    <row r="32" spans="2:6" x14ac:dyDescent="0.2">
      <c r="B32" t="s">
        <v>25</v>
      </c>
      <c r="C32">
        <f>2*PI()*C13*C17</f>
        <v>0.94247779607693793</v>
      </c>
    </row>
    <row r="33" spans="2:10" x14ac:dyDescent="0.2">
      <c r="B33" t="s">
        <v>27</v>
      </c>
      <c r="C33">
        <f>C28*C14</f>
        <v>1.0569923716301499E-3</v>
      </c>
    </row>
    <row r="34" spans="2:10" x14ac:dyDescent="0.2">
      <c r="B34" t="s">
        <v>29</v>
      </c>
      <c r="C34">
        <f>C32*C33*C19*C21</f>
        <v>0.2794318113679955</v>
      </c>
    </row>
    <row r="35" spans="2:10" x14ac:dyDescent="0.2">
      <c r="B35" s="1" t="s">
        <v>30</v>
      </c>
      <c r="C35" s="1">
        <f>C34*C31</f>
        <v>4.554738525298327</v>
      </c>
    </row>
    <row r="37" spans="2:10" x14ac:dyDescent="0.2">
      <c r="B37" s="2" t="s">
        <v>31</v>
      </c>
      <c r="C37" t="s">
        <v>32</v>
      </c>
      <c r="D37" s="3" t="s">
        <v>33</v>
      </c>
      <c r="E37" t="s">
        <v>76</v>
      </c>
    </row>
    <row r="38" spans="2:10" x14ac:dyDescent="0.2">
      <c r="C38" s="3">
        <v>3</v>
      </c>
      <c r="D38" s="3">
        <v>10</v>
      </c>
      <c r="E38">
        <f>D38*C38</f>
        <v>30</v>
      </c>
    </row>
    <row r="39" spans="2:10" x14ac:dyDescent="0.2">
      <c r="C39" s="3">
        <v>4</v>
      </c>
      <c r="D39" s="3">
        <v>20</v>
      </c>
      <c r="E39">
        <f t="shared" ref="E39:E41" si="0">D39*C39</f>
        <v>80</v>
      </c>
    </row>
    <row r="40" spans="2:10" x14ac:dyDescent="0.2">
      <c r="C40" s="3">
        <v>5</v>
      </c>
      <c r="D40" s="3">
        <v>60</v>
      </c>
      <c r="E40">
        <f t="shared" si="0"/>
        <v>300</v>
      </c>
      <c r="I40" s="1">
        <f>E42/D42</f>
        <v>4.7</v>
      </c>
      <c r="J40" s="1" t="s">
        <v>34</v>
      </c>
    </row>
    <row r="41" spans="2:10" x14ac:dyDescent="0.2">
      <c r="C41" s="3">
        <v>6</v>
      </c>
      <c r="D41" s="3">
        <v>10</v>
      </c>
      <c r="E41">
        <f t="shared" si="0"/>
        <v>60</v>
      </c>
    </row>
    <row r="42" spans="2:10" x14ac:dyDescent="0.2">
      <c r="D42" s="3">
        <f>SUM(D38:D41)</f>
        <v>100</v>
      </c>
      <c r="E42">
        <f>SUM(E38:E41)</f>
        <v>470</v>
      </c>
    </row>
    <row r="51" spans="2:6" x14ac:dyDescent="0.2">
      <c r="B51" t="s">
        <v>35</v>
      </c>
    </row>
    <row r="54" spans="2:6" x14ac:dyDescent="0.2">
      <c r="B54" t="s">
        <v>36</v>
      </c>
      <c r="E54">
        <f>C31/2/(1/E16^0.5-1/E15^0.5)</f>
        <v>31.19430906622318</v>
      </c>
      <c r="F54" t="s">
        <v>37</v>
      </c>
    </row>
    <row r="56" spans="2:6" x14ac:dyDescent="0.2">
      <c r="B56" s="1" t="s">
        <v>38</v>
      </c>
      <c r="C56" s="1"/>
      <c r="D56" s="1"/>
      <c r="E56" s="1">
        <f>2*E54*(1/I40^0.5-1/E15^0.5)</f>
        <v>16.3</v>
      </c>
      <c r="F56" s="1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Problema 2</vt:lpstr>
      <vt:lpstr>Problema 3</vt:lpstr>
      <vt:lpstr>Problema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Oliveira</dc:creator>
  <cp:lastModifiedBy>Felipe Pinto</cp:lastModifiedBy>
  <dcterms:created xsi:type="dcterms:W3CDTF">2015-06-05T18:17:20Z</dcterms:created>
  <dcterms:modified xsi:type="dcterms:W3CDTF">2024-01-13T22:32:45Z</dcterms:modified>
</cp:coreProperties>
</file>