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mrc\Dropbox\FTII\"/>
    </mc:Choice>
  </mc:AlternateContent>
  <xr:revisionPtr revIDLastSave="0" documentId="13_ncr:1_{9C682244-DFE5-4D69-8E16-33B834ED0E4C}" xr6:coauthVersionLast="47" xr6:coauthVersionMax="47" xr10:uidLastSave="{00000000-0000-0000-0000-000000000000}"/>
  <bookViews>
    <workbookView xWindow="-110" yWindow="-110" windowWidth="19420" windowHeight="10300" xr2:uid="{F725D664-F124-49B2-B1C8-6229C3627DAA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6" i="1" l="1"/>
  <c r="K26" i="1"/>
  <c r="L22" i="1"/>
  <c r="K22" i="1"/>
  <c r="N19" i="1"/>
  <c r="M19" i="1"/>
  <c r="L19" i="1"/>
  <c r="K19" i="1"/>
  <c r="M6" i="1"/>
  <c r="L6" i="1"/>
  <c r="K6" i="1"/>
  <c r="H10" i="1"/>
  <c r="G10" i="1"/>
  <c r="F10" i="1"/>
  <c r="E10" i="1"/>
  <c r="D10" i="1"/>
  <c r="C10" i="1"/>
  <c r="B10" i="1"/>
  <c r="F6" i="1"/>
  <c r="E6" i="1"/>
  <c r="D6" i="1"/>
  <c r="B6" i="1"/>
  <c r="F2" i="1" s="1"/>
  <c r="D2" i="1"/>
  <c r="E17" i="1"/>
  <c r="C17" i="1"/>
  <c r="D14" i="1"/>
  <c r="E25" i="1" l="1"/>
  <c r="D25" i="1"/>
  <c r="A25" i="1"/>
  <c r="B25" i="1" s="1"/>
  <c r="I22" i="1"/>
  <c r="H22" i="1"/>
  <c r="E22" i="1"/>
</calcChain>
</file>

<file path=xl/sharedStrings.xml><?xml version="1.0" encoding="utf-8"?>
<sst xmlns="http://schemas.openxmlformats.org/spreadsheetml/2006/main" count="69" uniqueCount="55">
  <si>
    <t>kx</t>
  </si>
  <si>
    <t>ky</t>
  </si>
  <si>
    <t>H</t>
  </si>
  <si>
    <t>P</t>
  </si>
  <si>
    <t>m</t>
  </si>
  <si>
    <t>xai</t>
  </si>
  <si>
    <t>xa</t>
  </si>
  <si>
    <t>ya</t>
  </si>
  <si>
    <t>yai</t>
  </si>
  <si>
    <t>Kx</t>
  </si>
  <si>
    <t>%resist f líquida</t>
  </si>
  <si>
    <t>Na</t>
  </si>
  <si>
    <t>Na rx</t>
  </si>
  <si>
    <t>5.</t>
  </si>
  <si>
    <t>1.</t>
  </si>
  <si>
    <t>2.</t>
  </si>
  <si>
    <t>3.</t>
  </si>
  <si>
    <t>4.</t>
  </si>
  <si>
    <t>z</t>
  </si>
  <si>
    <t>D</t>
  </si>
  <si>
    <t>t</t>
  </si>
  <si>
    <t>a</t>
  </si>
  <si>
    <t>erf a</t>
  </si>
  <si>
    <t>Cas</t>
  </si>
  <si>
    <t>Ca0</t>
  </si>
  <si>
    <t>Ca</t>
  </si>
  <si>
    <t>J</t>
  </si>
  <si>
    <t>z1</t>
  </si>
  <si>
    <t>z2</t>
  </si>
  <si>
    <t>C=P/RT*1000</t>
  </si>
  <si>
    <t>P*</t>
  </si>
  <si>
    <t>y*</t>
  </si>
  <si>
    <t>d</t>
  </si>
  <si>
    <t>A</t>
  </si>
  <si>
    <t>W</t>
  </si>
  <si>
    <t>taxa</t>
  </si>
  <si>
    <t>T=30 C</t>
  </si>
  <si>
    <t>T=40 C</t>
  </si>
  <si>
    <t>C</t>
  </si>
  <si>
    <t>% aumento</t>
  </si>
  <si>
    <t>QO2</t>
  </si>
  <si>
    <t>yO2</t>
  </si>
  <si>
    <t>Ri</t>
  </si>
  <si>
    <t>Rf</t>
  </si>
  <si>
    <t>t(h)</t>
  </si>
  <si>
    <t>L</t>
  </si>
  <si>
    <t>v</t>
  </si>
  <si>
    <t>visc cin</t>
  </si>
  <si>
    <t>Re</t>
  </si>
  <si>
    <t>f</t>
  </si>
  <si>
    <t>Sc</t>
  </si>
  <si>
    <t>Kc</t>
  </si>
  <si>
    <t>C*</t>
  </si>
  <si>
    <t>CaL</t>
  </si>
  <si>
    <t>W (kg/h)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</si>
</sst>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0" fontId="0" fillId="0" borderId="0" xfId="0" applyAlignment="1">
      <alignment wrapText="1"/>
    </xf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222250</xdr:colOff>
      <xdr:row>0</xdr:row>
      <xdr:rowOff>44450</xdr:rowOff>
    </xdr:from>
    <xdr:to>
      <xdr:col>9</xdr:col>
      <xdr:colOff>535285</xdr:colOff>
      <xdr:row>3</xdr:row>
      <xdr:rowOff>12700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53A2B7D5-70BF-80E8-02EE-E1BD3FF176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79850" y="44450"/>
          <a:ext cx="2141835" cy="704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31750</xdr:colOff>
      <xdr:row>0</xdr:row>
      <xdr:rowOff>349250</xdr:rowOff>
    </xdr:from>
    <xdr:to>
      <xdr:col>18</xdr:col>
      <xdr:colOff>584200</xdr:colOff>
      <xdr:row>3</xdr:row>
      <xdr:rowOff>63500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70266A3-3B73-7521-7AF2-9AAB401758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23450" y="349250"/>
          <a:ext cx="1771650" cy="450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273050</xdr:colOff>
      <xdr:row>2</xdr:row>
      <xdr:rowOff>152400</xdr:rowOff>
    </xdr:from>
    <xdr:to>
      <xdr:col>19</xdr:col>
      <xdr:colOff>266700</xdr:colOff>
      <xdr:row>9</xdr:row>
      <xdr:rowOff>177800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960E4304-9AC0-099A-C669-A414719C1A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35950" y="704850"/>
          <a:ext cx="3651250" cy="1314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330200</xdr:colOff>
      <xdr:row>10</xdr:row>
      <xdr:rowOff>0</xdr:rowOff>
    </xdr:from>
    <xdr:to>
      <xdr:col>18</xdr:col>
      <xdr:colOff>323850</xdr:colOff>
      <xdr:row>13</xdr:row>
      <xdr:rowOff>165100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B4A4C1FF-9704-01DA-2458-55FE92FAAD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02700" y="2025650"/>
          <a:ext cx="2432050" cy="717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15</xdr:row>
      <xdr:rowOff>0</xdr:rowOff>
    </xdr:from>
    <xdr:to>
      <xdr:col>18</xdr:col>
      <xdr:colOff>349250</xdr:colOff>
      <xdr:row>16</xdr:row>
      <xdr:rowOff>114300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599D3957-2F33-0D94-14B4-5D34093906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91700" y="2946400"/>
          <a:ext cx="1568450" cy="298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18</xdr:row>
      <xdr:rowOff>0</xdr:rowOff>
    </xdr:from>
    <xdr:to>
      <xdr:col>18</xdr:col>
      <xdr:colOff>450850</xdr:colOff>
      <xdr:row>20</xdr:row>
      <xdr:rowOff>165100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51CCD951-3283-E737-A37E-1C9D622DCD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91700" y="3498850"/>
          <a:ext cx="167005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21</xdr:row>
      <xdr:rowOff>0</xdr:rowOff>
    </xdr:from>
    <xdr:to>
      <xdr:col>18</xdr:col>
      <xdr:colOff>44450</xdr:colOff>
      <xdr:row>24</xdr:row>
      <xdr:rowOff>44450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5208D71E-68F3-A752-FDCC-540D5F013C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2100" y="4051300"/>
          <a:ext cx="1873250" cy="596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30B1A-C38F-48AB-A62F-256D6E8AB802}">
  <dimension ref="A1:Q26"/>
  <sheetViews>
    <sheetView tabSelected="1" topLeftCell="A13" workbookViewId="0">
      <selection activeCell="E25" sqref="E25"/>
    </sheetView>
  </sheetViews>
  <sheetFormatPr defaultRowHeight="14.5" x14ac:dyDescent="0.35"/>
  <cols>
    <col min="6" max="6" width="9.26953125" bestFit="1" customWidth="1"/>
  </cols>
  <sheetData>
    <row r="1" spans="1:17" ht="29" x14ac:dyDescent="0.35">
      <c r="A1" t="s">
        <v>14</v>
      </c>
      <c r="B1" t="s">
        <v>28</v>
      </c>
      <c r="C1" t="s">
        <v>27</v>
      </c>
      <c r="D1" s="2" t="s">
        <v>29</v>
      </c>
      <c r="E1" t="s">
        <v>19</v>
      </c>
      <c r="F1" t="s">
        <v>11</v>
      </c>
      <c r="K1" t="s">
        <v>15</v>
      </c>
      <c r="Q1" t="s">
        <v>40</v>
      </c>
    </row>
    <row r="2" spans="1:17" x14ac:dyDescent="0.35">
      <c r="A2" t="s">
        <v>36</v>
      </c>
      <c r="B2">
        <v>3</v>
      </c>
      <c r="C2">
        <v>0.5</v>
      </c>
      <c r="D2">
        <f>1/0.082/303*1000</f>
        <v>40.247927231747568</v>
      </c>
      <c r="E2" s="1">
        <v>1.66E-4</v>
      </c>
      <c r="F2" s="1">
        <f>D2*E2/(B2-C2)*(LN(1/(1-B6)))</f>
        <v>6.4513594303100086E-4</v>
      </c>
      <c r="K2" t="s">
        <v>41</v>
      </c>
      <c r="L2" t="s">
        <v>42</v>
      </c>
      <c r="M2" t="s">
        <v>43</v>
      </c>
      <c r="N2" t="s">
        <v>19</v>
      </c>
    </row>
    <row r="3" spans="1:17" x14ac:dyDescent="0.35">
      <c r="K3">
        <v>0.21</v>
      </c>
      <c r="L3" s="1">
        <v>7.4999999999999993E-5</v>
      </c>
      <c r="M3" s="1">
        <v>2.5000000000000001E-5</v>
      </c>
      <c r="N3" s="1">
        <v>1.3000000000000001E-8</v>
      </c>
    </row>
    <row r="5" spans="1:17" x14ac:dyDescent="0.35">
      <c r="A5" t="s">
        <v>30</v>
      </c>
      <c r="B5" t="s">
        <v>31</v>
      </c>
      <c r="C5" t="s">
        <v>32</v>
      </c>
      <c r="D5" t="s">
        <v>33</v>
      </c>
      <c r="E5" t="s">
        <v>34</v>
      </c>
      <c r="F5" t="s">
        <v>35</v>
      </c>
      <c r="K5" t="s">
        <v>38</v>
      </c>
      <c r="L5" t="s">
        <v>20</v>
      </c>
      <c r="M5" t="s">
        <v>44</v>
      </c>
    </row>
    <row r="6" spans="1:17" x14ac:dyDescent="0.35">
      <c r="A6">
        <v>163</v>
      </c>
      <c r="B6">
        <f>A6/760</f>
        <v>0.21447368421052632</v>
      </c>
      <c r="C6">
        <v>1</v>
      </c>
      <c r="D6">
        <f>3.14*C6^2/4</f>
        <v>0.78500000000000003</v>
      </c>
      <c r="E6" s="1">
        <f>F2*D6</f>
        <v>5.0643171527933566E-4</v>
      </c>
      <c r="F6" s="3">
        <f>E6*32*3600*24/1000</f>
        <v>1.4001824064043071</v>
      </c>
      <c r="K6">
        <f>100000/8.314/1145</f>
        <v>10.504720296065036</v>
      </c>
      <c r="L6" s="3">
        <f>1280/2/0.012*(L3^2-M3^2)/K6/N3/K3</f>
        <v>9298.6862026862018</v>
      </c>
      <c r="M6" s="3">
        <f>L6/3600</f>
        <v>2.5829683896350559</v>
      </c>
    </row>
    <row r="8" spans="1:17" x14ac:dyDescent="0.35">
      <c r="A8" t="s">
        <v>37</v>
      </c>
    </row>
    <row r="9" spans="1:17" x14ac:dyDescent="0.35">
      <c r="A9" t="s">
        <v>30</v>
      </c>
      <c r="B9" t="s">
        <v>31</v>
      </c>
      <c r="C9" t="s">
        <v>38</v>
      </c>
      <c r="D9" t="s">
        <v>19</v>
      </c>
      <c r="E9" t="s">
        <v>11</v>
      </c>
      <c r="F9" t="s">
        <v>34</v>
      </c>
      <c r="G9" t="s">
        <v>35</v>
      </c>
      <c r="H9" t="s">
        <v>39</v>
      </c>
    </row>
    <row r="10" spans="1:17" x14ac:dyDescent="0.35">
      <c r="A10">
        <v>265</v>
      </c>
      <c r="B10">
        <f>A10/760</f>
        <v>0.34868421052631576</v>
      </c>
      <c r="C10">
        <f>1/0.082/313*1000</f>
        <v>38.96205096236266</v>
      </c>
      <c r="D10" s="1">
        <f>E2*(313/303)^1.5</f>
        <v>1.7428525717509816E-4</v>
      </c>
      <c r="E10" s="1">
        <f>C10*D10/(B2-C2)*(LN(1/(1-B10)))</f>
        <v>1.1646016326899997E-3</v>
      </c>
      <c r="F10" s="1">
        <f>E10*D6</f>
        <v>9.1421228166164981E-4</v>
      </c>
      <c r="G10" s="3">
        <f>F10*32*3600*24/1000</f>
        <v>2.5276141163381296</v>
      </c>
      <c r="H10" s="4">
        <f>(G10-F6)/F6*100</f>
        <v>80.520345404788145</v>
      </c>
    </row>
    <row r="12" spans="1:17" x14ac:dyDescent="0.35">
      <c r="A12" t="s">
        <v>16</v>
      </c>
    </row>
    <row r="13" spans="1:17" x14ac:dyDescent="0.35">
      <c r="A13" t="s">
        <v>18</v>
      </c>
      <c r="B13" t="s">
        <v>19</v>
      </c>
      <c r="C13" t="s">
        <v>20</v>
      </c>
      <c r="D13" t="s">
        <v>21</v>
      </c>
      <c r="E13" t="s">
        <v>22</v>
      </c>
    </row>
    <row r="14" spans="1:17" x14ac:dyDescent="0.35">
      <c r="A14" s="1">
        <v>1E-3</v>
      </c>
      <c r="B14" s="1">
        <v>1.0000000000000001E-9</v>
      </c>
      <c r="C14">
        <v>7200</v>
      </c>
      <c r="D14" s="1">
        <f>A14/SQRT(4*B14*C14)</f>
        <v>0.18633899812498245</v>
      </c>
      <c r="E14" s="1">
        <v>0.21</v>
      </c>
    </row>
    <row r="15" spans="1:17" x14ac:dyDescent="0.35">
      <c r="K15" t="s">
        <v>17</v>
      </c>
      <c r="L15" t="s">
        <v>32</v>
      </c>
      <c r="M15" t="s">
        <v>45</v>
      </c>
      <c r="N15" t="s">
        <v>46</v>
      </c>
      <c r="O15" t="s">
        <v>47</v>
      </c>
      <c r="P15" t="s">
        <v>19</v>
      </c>
    </row>
    <row r="16" spans="1:17" x14ac:dyDescent="0.35">
      <c r="A16" t="s">
        <v>23</v>
      </c>
      <c r="B16" t="s">
        <v>24</v>
      </c>
      <c r="C16" t="s">
        <v>25</v>
      </c>
      <c r="E16" t="s">
        <v>26</v>
      </c>
      <c r="L16">
        <v>0.15</v>
      </c>
      <c r="M16">
        <v>6</v>
      </c>
      <c r="N16">
        <v>1.5</v>
      </c>
      <c r="O16" s="1">
        <v>1.5690000000000001E-5</v>
      </c>
      <c r="P16" s="1">
        <v>2.5999999999999998E-5</v>
      </c>
    </row>
    <row r="17" spans="1:14" x14ac:dyDescent="0.35">
      <c r="A17">
        <v>10</v>
      </c>
      <c r="B17">
        <v>1</v>
      </c>
      <c r="C17" s="1">
        <f>A17-(A17-B17)*E14</f>
        <v>8.11</v>
      </c>
      <c r="E17" s="1">
        <f>SQRT(B14/3.14/C14)*(A17-B17)</f>
        <v>1.8928292442190079E-6</v>
      </c>
    </row>
    <row r="18" spans="1:14" x14ac:dyDescent="0.35">
      <c r="K18" t="s">
        <v>48</v>
      </c>
      <c r="L18" t="s">
        <v>49</v>
      </c>
      <c r="M18" t="s">
        <v>50</v>
      </c>
      <c r="N18" t="s">
        <v>51</v>
      </c>
    </row>
    <row r="19" spans="1:14" x14ac:dyDescent="0.35">
      <c r="K19" s="1">
        <f>N16*L16/O16</f>
        <v>14340.344168260037</v>
      </c>
      <c r="L19" s="1">
        <f>0.00791*K19^0.12</f>
        <v>2.4943858398231281E-2</v>
      </c>
      <c r="M19" s="3">
        <f>O16/P16</f>
        <v>0.60346153846153849</v>
      </c>
      <c r="N19" s="1">
        <f>L19/2*N16/M19^0.66</f>
        <v>2.610935617168977E-2</v>
      </c>
    </row>
    <row r="20" spans="1:14" x14ac:dyDescent="0.35">
      <c r="A20" t="s">
        <v>13</v>
      </c>
    </row>
    <row r="21" spans="1:14" x14ac:dyDescent="0.35">
      <c r="A21" t="s">
        <v>0</v>
      </c>
      <c r="B21" t="s">
        <v>1</v>
      </c>
      <c r="C21" t="s">
        <v>2</v>
      </c>
      <c r="D21" t="s">
        <v>3</v>
      </c>
      <c r="E21" t="s">
        <v>4</v>
      </c>
      <c r="F21" t="s">
        <v>6</v>
      </c>
      <c r="G21" t="s">
        <v>7</v>
      </c>
      <c r="H21" t="s">
        <v>5</v>
      </c>
      <c r="I21" t="s">
        <v>8</v>
      </c>
      <c r="K21" t="s">
        <v>52</v>
      </c>
      <c r="L21" t="s">
        <v>53</v>
      </c>
    </row>
    <row r="22" spans="1:14" x14ac:dyDescent="0.35">
      <c r="A22" s="1">
        <v>5.5999999999999999E-3</v>
      </c>
      <c r="B22" s="1">
        <v>5.5999999999999995E-4</v>
      </c>
      <c r="C22">
        <v>1.5</v>
      </c>
      <c r="D22">
        <v>3</v>
      </c>
      <c r="E22">
        <f>C22/D22</f>
        <v>0.5</v>
      </c>
      <c r="F22">
        <v>0.01</v>
      </c>
      <c r="G22">
        <v>0.2</v>
      </c>
      <c r="H22" s="1">
        <f>(B22*G22+A22*F22)/(A22+E22*B22)</f>
        <v>2.8571428571428571E-2</v>
      </c>
      <c r="I22" s="1">
        <f>E22*H22</f>
        <v>1.4285714285714285E-2</v>
      </c>
      <c r="K22">
        <f>17.5/760*100000/8.314/300</f>
        <v>0.92319444268597883</v>
      </c>
      <c r="L22" s="3">
        <f>-K22*EXP(-4*N19*M16/L16/N16)+K22</f>
        <v>0.86620637628848529</v>
      </c>
    </row>
    <row r="24" spans="1:14" x14ac:dyDescent="0.35">
      <c r="A24" t="s">
        <v>9</v>
      </c>
      <c r="B24" t="s">
        <v>10</v>
      </c>
      <c r="D24" t="s">
        <v>11</v>
      </c>
      <c r="E24" t="s">
        <v>12</v>
      </c>
    </row>
    <row r="25" spans="1:14" x14ac:dyDescent="0.35">
      <c r="A25" s="1">
        <f>1/(1/A22+1/(E22*B22))</f>
        <v>2.6666666666666668E-4</v>
      </c>
      <c r="B25" s="3">
        <f>(1/A22)/(1/A25)*100</f>
        <v>4.7619047619047628</v>
      </c>
      <c r="D25" s="1">
        <f>A22*(H22-F22)</f>
        <v>1.0400000000000001E-4</v>
      </c>
      <c r="E25" s="1">
        <f>B22*G22</f>
        <v>1.12E-4</v>
      </c>
      <c r="K25" t="s">
        <v>34</v>
      </c>
      <c r="L25" t="s">
        <v>54</v>
      </c>
    </row>
    <row r="26" spans="1:14" x14ac:dyDescent="0.35">
      <c r="K26">
        <f>N16*3.14*L16^2/4*L22</f>
        <v>2.2949055181793056E-2</v>
      </c>
      <c r="L26" s="3">
        <f>K26*0.018*3600</f>
        <v>1.4870987757801899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Isabel Coelhoso</dc:creator>
  <cp:lastModifiedBy>Isabel Coelhoso</cp:lastModifiedBy>
  <dcterms:created xsi:type="dcterms:W3CDTF">2022-07-04T10:05:15Z</dcterms:created>
  <dcterms:modified xsi:type="dcterms:W3CDTF">2022-07-07T14:00:24Z</dcterms:modified>
</cp:coreProperties>
</file>