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3.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drawings/drawing4.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tables/table1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felipepinto/Documents/College : Study/FCT - Mestrado Integrado em Engenharia Química e Bioquímica/FCT - Mestrado Integrado em Engenharia Química e Bioquímica/2021.2 - 2o Semestre/IQF - Introdução a Química Fisica/IQF - Trabalhos Práticos/IQF - TP1/P7G2-PL1/"/>
    </mc:Choice>
  </mc:AlternateContent>
  <xr:revisionPtr revIDLastSave="0" documentId="13_ncr:1_{ED39E30F-8349-9046-BAFA-2FE84ECD358F}" xr6:coauthVersionLast="47" xr6:coauthVersionMax="47" xr10:uidLastSave="{00000000-0000-0000-0000-000000000000}"/>
  <bookViews>
    <workbookView xWindow="4260" yWindow="1300" windowWidth="25900" windowHeight="12580" activeTab="8" xr2:uid="{DFFBB186-68C6-4BDA-926A-2FE3AE570392}"/>
  </bookViews>
  <sheets>
    <sheet name="Grupo" sheetId="6" r:id="rId1"/>
    <sheet name="PL1-KF" sheetId="3" r:id="rId2"/>
    <sheet name="PL1-MgCl" sheetId="1" r:id="rId3"/>
    <sheet name="PL1-MgCl2" sheetId="2" r:id="rId4"/>
    <sheet name="PL1-Q6" sheetId="5" r:id="rId5"/>
    <sheet name="PL2-Q1" sheetId="7" r:id="rId6"/>
    <sheet name="PL2-Q2" sheetId="8" r:id="rId7"/>
    <sheet name="PL2-Q3.1" sheetId="10" r:id="rId8"/>
    <sheet name="PL2-Q3.2" sheetId="11" r:id="rId9"/>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0" l="1"/>
  <c r="E2" i="10"/>
  <c r="D3" i="10"/>
  <c r="E3" i="10"/>
  <c r="D4" i="10"/>
  <c r="E4" i="10"/>
  <c r="D5" i="10"/>
  <c r="E5" i="10"/>
  <c r="D6" i="10"/>
  <c r="E6" i="10"/>
  <c r="D7" i="10"/>
  <c r="E7" i="10"/>
  <c r="D8" i="10"/>
  <c r="E8" i="10"/>
  <c r="D9" i="10"/>
  <c r="E9" i="10"/>
  <c r="D10" i="10"/>
  <c r="E10" i="10"/>
  <c r="D11" i="10"/>
  <c r="E11" i="10"/>
  <c r="D12" i="10"/>
  <c r="E12" i="10"/>
  <c r="B2" i="8"/>
  <c r="A15" i="8" s="1"/>
  <c r="C2" i="8"/>
  <c r="A5" i="8" s="1"/>
  <c r="B2" i="7"/>
  <c r="C2" i="7"/>
  <c r="B6" i="7" s="1"/>
  <c r="D2" i="7"/>
  <c r="E2" i="7"/>
  <c r="C6" i="7" s="1"/>
  <c r="B5" i="7"/>
  <c r="B7" i="7"/>
  <c r="A9" i="7"/>
  <c r="A10" i="7" s="1"/>
  <c r="C9" i="7"/>
  <c r="D3" i="1"/>
  <c r="F3" i="1" s="1"/>
  <c r="D7" i="1"/>
  <c r="F7" i="1" s="1"/>
  <c r="D6" i="1"/>
  <c r="F6" i="1" s="1"/>
  <c r="D4" i="1"/>
  <c r="F4" i="1" s="1"/>
  <c r="D5" i="1"/>
  <c r="F5" i="1" s="1"/>
  <c r="D4" i="3"/>
  <c r="E8" i="3" a="1"/>
  <c r="E8" i="3" s="1"/>
  <c r="F7" i="3"/>
  <c r="F6" i="3"/>
  <c r="F5" i="3"/>
  <c r="F4" i="3"/>
  <c r="F8" i="3" s="1"/>
  <c r="F3" i="3"/>
  <c r="F6" i="2"/>
  <c r="G12" i="2"/>
  <c r="B5" i="8" l="1"/>
  <c r="C5" i="8" s="1"/>
  <c r="A6" i="8"/>
  <c r="D5" i="8"/>
  <c r="E5" i="8" s="1"/>
  <c r="D15" i="8"/>
  <c r="E15" i="8" s="1"/>
  <c r="B15" i="8"/>
  <c r="C15" i="8" s="1"/>
  <c r="B10" i="7"/>
  <c r="C10" i="7"/>
  <c r="A11" i="7"/>
  <c r="D6" i="7"/>
  <c r="E6" i="7"/>
  <c r="B9" i="7"/>
  <c r="C7" i="7"/>
  <c r="D7" i="7" s="1"/>
  <c r="E7" i="7" s="1"/>
  <c r="C5" i="7"/>
  <c r="D5" i="7" s="1"/>
  <c r="E5" i="7" s="1"/>
  <c r="C8" i="7"/>
  <c r="B8" i="7"/>
  <c r="F8" i="1"/>
  <c r="C19" i="1"/>
  <c r="C16" i="2"/>
  <c r="D7" i="2"/>
  <c r="F7" i="2" s="1"/>
  <c r="D6" i="2"/>
  <c r="D5" i="2"/>
  <c r="F5" i="2" s="1"/>
  <c r="D4" i="2"/>
  <c r="F4" i="2" s="1"/>
  <c r="D3" i="2"/>
  <c r="F3" i="2" s="1"/>
  <c r="D7" i="3"/>
  <c r="D6" i="3"/>
  <c r="D5" i="3"/>
  <c r="D3" i="3"/>
  <c r="E8" i="1" a="1"/>
  <c r="E8" i="1" s="1"/>
  <c r="D20" i="1" s="1"/>
  <c r="C16" i="3"/>
  <c r="C21" i="1"/>
  <c r="C20" i="1"/>
  <c r="E4" i="1"/>
  <c r="B6" i="8" l="1"/>
  <c r="C6" i="8" s="1"/>
  <c r="A7" i="8"/>
  <c r="D6" i="8"/>
  <c r="E6" i="8" s="1"/>
  <c r="F15" i="8"/>
  <c r="G15" i="8" s="1"/>
  <c r="I15" i="8" s="1"/>
  <c r="F5" i="8"/>
  <c r="G5" i="8" s="1"/>
  <c r="I5" i="8" s="1"/>
  <c r="D9" i="7"/>
  <c r="E9" i="7" s="1"/>
  <c r="C11" i="7"/>
  <c r="B11" i="7"/>
  <c r="A12" i="7"/>
  <c r="D10" i="7"/>
  <c r="E10" i="7"/>
  <c r="D8" i="7"/>
  <c r="E8" i="7"/>
  <c r="E8" i="2" a="1"/>
  <c r="E8" i="2" s="1"/>
  <c r="D19" i="1" s="1"/>
  <c r="E19" i="1" s="1"/>
  <c r="E20" i="1"/>
  <c r="F8" i="2"/>
  <c r="H5" i="8" l="1"/>
  <c r="H15" i="8"/>
  <c r="F6" i="8"/>
  <c r="H6" i="8" s="1"/>
  <c r="B7" i="8"/>
  <c r="C7" i="8" s="1"/>
  <c r="A8" i="8"/>
  <c r="D7" i="8"/>
  <c r="E7" i="8" s="1"/>
  <c r="G6" i="8"/>
  <c r="I6" i="8" s="1"/>
  <c r="A13" i="7"/>
  <c r="B12" i="7"/>
  <c r="C12" i="7"/>
  <c r="D11" i="7"/>
  <c r="E11" i="7" s="1"/>
  <c r="D21" i="1"/>
  <c r="E21" i="1" s="1"/>
  <c r="D16" i="2"/>
  <c r="E16" i="2" s="1"/>
  <c r="D16" i="3"/>
  <c r="E16" i="3" s="1"/>
  <c r="F7" i="8" l="1"/>
  <c r="H7" i="8"/>
  <c r="B8" i="8"/>
  <c r="C8" i="8" s="1"/>
  <c r="A9" i="8"/>
  <c r="D8" i="8"/>
  <c r="E8" i="8" s="1"/>
  <c r="G7" i="8"/>
  <c r="I7" i="8" s="1"/>
  <c r="D12" i="7"/>
  <c r="E12" i="7" s="1"/>
  <c r="B13" i="7"/>
  <c r="C13" i="7"/>
  <c r="A14" i="7"/>
  <c r="F8" i="8" l="1"/>
  <c r="H8" i="8" s="1"/>
  <c r="D9" i="8"/>
  <c r="E9" i="8" s="1"/>
  <c r="B9" i="8"/>
  <c r="C9" i="8" s="1"/>
  <c r="A10" i="8"/>
  <c r="G8" i="8"/>
  <c r="I8" i="8" s="1"/>
  <c r="A15" i="7"/>
  <c r="C14" i="7"/>
  <c r="B14" i="7"/>
  <c r="D13" i="7"/>
  <c r="E13" i="7" s="1"/>
  <c r="F9" i="8" l="1"/>
  <c r="G9" i="8" s="1"/>
  <c r="I9" i="8" s="1"/>
  <c r="D10" i="8"/>
  <c r="E10" i="8" s="1"/>
  <c r="B10" i="8"/>
  <c r="C10" i="8" s="1"/>
  <c r="A11" i="8"/>
  <c r="D14" i="7"/>
  <c r="E14" i="7"/>
  <c r="B15" i="7"/>
  <c r="C15" i="7"/>
  <c r="A16" i="7"/>
  <c r="D11" i="8" l="1"/>
  <c r="E11" i="8" s="1"/>
  <c r="B11" i="8"/>
  <c r="C11" i="8" s="1"/>
  <c r="A12" i="8"/>
  <c r="F10" i="8"/>
  <c r="H10" i="8"/>
  <c r="G10" i="8"/>
  <c r="I10" i="8" s="1"/>
  <c r="H9" i="8"/>
  <c r="C16" i="7"/>
  <c r="B16" i="7"/>
  <c r="D15" i="7"/>
  <c r="E15" i="7" s="1"/>
  <c r="B12" i="8" l="1"/>
  <c r="C12" i="8" s="1"/>
  <c r="A13" i="8"/>
  <c r="D12" i="8"/>
  <c r="E12" i="8" s="1"/>
  <c r="G11" i="8"/>
  <c r="I11" i="8" s="1"/>
  <c r="F11" i="8"/>
  <c r="H11" i="8"/>
  <c r="D16" i="7"/>
  <c r="E16" i="7"/>
  <c r="F12" i="8" l="1"/>
  <c r="H12" i="8" s="1"/>
  <c r="B13" i="8"/>
  <c r="C13" i="8" s="1"/>
  <c r="A14" i="8"/>
  <c r="D13" i="8"/>
  <c r="E13" i="8" s="1"/>
  <c r="F13" i="8" l="1"/>
  <c r="H13" i="8" s="1"/>
  <c r="B14" i="8"/>
  <c r="C14" i="8" s="1"/>
  <c r="D14" i="8"/>
  <c r="E14" i="8" s="1"/>
  <c r="G12" i="8"/>
  <c r="I12" i="8" s="1"/>
  <c r="G13" i="8" l="1"/>
  <c r="I13" i="8" s="1"/>
  <c r="F14" i="8"/>
  <c r="H14" i="8" s="1"/>
  <c r="G14" i="8"/>
  <c r="I14"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<sst xmlns="http://schemas.openxmlformats.org/spreadsheetml/2006/main" count="129" uniqueCount="79">
  <si>
    <t>ΔHdiss Cl2 g</t>
  </si>
  <si>
    <t>ΔHsub (25ºC) Mg s</t>
  </si>
  <si>
    <t>ΔHion (25ºC) Mg+ g</t>
  </si>
  <si>
    <t>ΔHion (25ºC) Cl- g</t>
  </si>
  <si>
    <t>ΔHrede MgCl s</t>
  </si>
  <si>
    <t>ΔHform MgCl s</t>
  </si>
  <si>
    <t>Step</t>
  </si>
  <si>
    <t>ΔHdiss F2 g</t>
  </si>
  <si>
    <t>ΔHsub (25ºC) K s</t>
  </si>
  <si>
    <t>ΔHion (25ºC) K+ g</t>
  </si>
  <si>
    <t>ΔHion (25ºC) F- g</t>
  </si>
  <si>
    <t>ΔHrede KF s</t>
  </si>
  <si>
    <t>ΔHform KF s</t>
  </si>
  <si>
    <t>Compound</t>
  </si>
  <si>
    <t>Mg(s)</t>
  </si>
  <si>
    <t>Cl2(g)</t>
  </si>
  <si>
    <t>MgCl2(s)</t>
  </si>
  <si>
    <t>K(s)</t>
  </si>
  <si>
    <t>F2(g)</t>
  </si>
  <si>
    <t>KF(s)</t>
  </si>
  <si>
    <t xml:space="preserve">Reaction </t>
  </si>
  <si>
    <t>Mg(s)+1/2Cl2(g)-MgCl(s)</t>
  </si>
  <si>
    <t>Mg(s)+Cl2(g)-&gt;MgCl2(s)</t>
  </si>
  <si>
    <t>K(s)+1/2F2(g)-&gt;KF(s)</t>
  </si>
  <si>
    <t>length (cm)</t>
  </si>
  <si>
    <t>Entrophy(J/K*mol)</t>
  </si>
  <si>
    <t>Temperature(K)</t>
  </si>
  <si>
    <t>Entalpy</t>
  </si>
  <si>
    <t>Mole</t>
  </si>
  <si>
    <t>Value (Kj/mol)</t>
  </si>
  <si>
    <t>ΔG</t>
  </si>
  <si>
    <t>ΔHf</t>
  </si>
  <si>
    <t xml:space="preserve"> ΔS</t>
  </si>
  <si>
    <t>ΔHion (25ºC) Mg2+ g</t>
  </si>
  <si>
    <t>Question 6</t>
  </si>
  <si>
    <t>Value (KJ/mole)</t>
  </si>
  <si>
    <t>Length (cm)</t>
  </si>
  <si>
    <t>1</t>
  </si>
  <si>
    <t>Scale:</t>
  </si>
  <si>
    <t>6</t>
  </si>
  <si>
    <t>1.00</t>
  </si>
  <si>
    <t>Temperature(K) :</t>
  </si>
  <si>
    <t>1.0</t>
  </si>
  <si>
    <t xml:space="preserve">We can now use the our calculated properties of the formation enthalphies of both MgCl2 and MgCl to calculate the gibbs free energy of both systems. We found properties of the entrophies, please note here that we use the entrophy of MgCl2 for the entrophy of MgCl aswell, since we do not have the entrophy of MgCl since that substance does not exist naturally. By calculating Gibss Free Engergy of both systems we can see that the Gibbs Free Energy for the formation of MgCl2 is a negative value which means that the formation of MgCl2 occures spontaneously while the Gibbs Free Energy for the formation of MgCl is positive, which means that it does not occur spontaneously. </t>
  </si>
  <si>
    <t xml:space="preserve">We can now use our calculated properties of the formation enthalphies of both MgCl2 and MgCl to calculate the gibbs free energy of both systems. We found properties of the entrophies, please note here that we use the entrophy of MgCl2 for the entrophy of MgCl aswell, since we do not have the entrophy of MgCl since that substance does not exist naturally. By calculating Gibss Free Engergy of both systems we can see that the Gibbs Free Energy for the formation of MgCl2 is a negative value which means that the formation of MgCl2 occures spontaneously while the Gibbs Free Energy for the formation of MgCl is positive, which means that it does not occur spontaneously. </t>
  </si>
  <si>
    <t>1cm -&gt; 200kJ</t>
  </si>
  <si>
    <t>1cm -&gt; 400 kJ</t>
  </si>
  <si>
    <t>cm/KJ</t>
  </si>
  <si>
    <t>1cm -&gt; 100KJ</t>
  </si>
  <si>
    <t>Nome</t>
  </si>
  <si>
    <t>Curso</t>
  </si>
  <si>
    <t>Matricula</t>
  </si>
  <si>
    <t>Felipe B. Pinto</t>
  </si>
  <si>
    <t>MIEQB</t>
  </si>
  <si>
    <t>Alexandre Canhoto</t>
  </si>
  <si>
    <t>Amalie Andersen</t>
  </si>
  <si>
    <t>LQA</t>
  </si>
  <si>
    <t>Mg(s) + 1/2Cl2(g) --&gt;  Mg(s) + Cl(g)  --&gt;  Mg(g) + Cl(g)  --&gt;  Mg^+(g) + Cl(g)+e^-  --&gt;  Mg^+(g) + Cl^-(g)  --&gt;  MgCl(s)</t>
  </si>
  <si>
    <t>K(s) + 1/2F2(g)  --&gt;  K(s) + F(g)  --&gt;  K(g) + F(g)  --&gt;  K^+(g) + F(g) + e^-  --&gt; K^+(g) + F^-(g)  --&gt;  KF(s)</t>
  </si>
  <si>
    <t>Mg(g) + Cl2(g)  --&gt;  Mg(s) + 2Cl(g)  --&gt;  Mg(g) + 2Cl(g)  --&gt;  Mg^2+(g) + 2Cl(g) + 2e^-  --&gt;  Mg^2+(g) + 2Cl^-(g)  --&gt;  MgCl2(s)</t>
  </si>
  <si>
    <t>y1</t>
  </si>
  <si>
    <t>ptot</t>
  </si>
  <si>
    <t>p2</t>
  </si>
  <si>
    <t>p1</t>
  </si>
  <si>
    <t>x1</t>
  </si>
  <si>
    <t>P2*</t>
  </si>
  <si>
    <t>lnP2(sat)/kPa</t>
  </si>
  <si>
    <t>P1* /kPa</t>
  </si>
  <si>
    <t>lnP1(sat)/kPa</t>
  </si>
  <si>
    <t>T/℃</t>
  </si>
  <si>
    <t>lnP2/kPa</t>
  </si>
  <si>
    <t>P1*</t>
  </si>
  <si>
    <t>lnP1/kPa</t>
  </si>
  <si>
    <t>Teb</t>
  </si>
  <si>
    <t>T2/℃</t>
  </si>
  <si>
    <t>T1/℃</t>
  </si>
  <si>
    <t>p/kPa</t>
  </si>
  <si>
    <t>Column1</t>
  </si>
  <si>
    <t>Ptot Rault's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</si>
</sst>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0"/>
    <numFmt numFmtId="167" formatCode="0.0000"/>
  </numFmts>
  <fonts count="10">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0"/>
      <name val="Calibri"/>
      <family val="2"/>
      <scheme val="minor"/>
    </font>
    <font>
      <b/>
      <sz val="11"/>
      <color theme="0"/>
      <name val="Calibri"/>
      <family val="2"/>
      <scheme val="minor"/>
    </font>
    <font>
      <sz val="12"/>
      <color theme="1"/>
      <name val="Fira Code"/>
    </font>
    <font>
      <sz val="11"/>
      <color theme="1"/>
      <name val="Fira Code"/>
    </font>
    <font>
      <sz val="12"/>
      <color rgb="FFCCEFFF"/>
      <name val="Calibri"/>
      <family val="2"/>
      <scheme val="minor"/>
    </font>
  </fonts>
  <fills count="6">
    <fill>
      <patternFill patternType="none"/>
    </fill>
    <fill>
      <patternFill patternType="gray125"/>
    </fill>
    <fill>
      <patternFill patternType="solid">
        <fgColor theme="1"/>
        <bgColor theme="1"/>
      </patternFill>
    </fill>
    <fill>
      <patternFill patternType="solid">
        <fgColor theme="1" tint="0.249977111117893"/>
        <bgColor theme="1" tint="0.249977111117893"/>
      </patternFill>
    </fill>
    <fill>
      <patternFill patternType="solid">
        <fgColor theme="1" tint="0.44999542222357858"/>
        <bgColor theme="1" tint="0.44999542222357858"/>
      </patternFill>
    </fill>
    <fill>
      <patternFill patternType="solid">
        <fgColor rgb="FF253035"/>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bottom style="medium">
        <color theme="0"/>
      </bottom>
      <diagonal/>
    </border>
    <border>
      <left style="thin">
        <color indexed="64"/>
      </left>
      <right style="thin">
        <color indexed="64"/>
      </right>
      <top/>
      <bottom/>
      <diagonal/>
    </border>
    <border>
      <left/>
      <right/>
      <top/>
      <bottom style="thin">
        <color rgb="FFCCEFFF"/>
      </bottom>
      <diagonal/>
    </border>
    <border>
      <left/>
      <right/>
      <top style="thin">
        <color rgb="FFCCEFFF"/>
      </top>
      <bottom/>
      <diagonal/>
    </border>
  </borders>
  <cellStyleXfs count="3">
    <xf numFmtId="0" fontId="0" fillId="0" borderId="0"/>
    <xf numFmtId="0" fontId="9" fillId="5" borderId="0">
      <alignment vertical="center"/>
      <protection locked="0"/>
    </xf>
    <xf numFmtId="0" fontId="1" fillId="0" borderId="0"/>
  </cellStyleXfs>
  <cellXfs count="73">
    <xf numFmtId="0" fontId="0" fillId="0" borderId="0" xfId="0"/>
    <xf numFmtId="0" fontId="0" fillId="0" borderId="0" xfId="0" applyAlignment="1">
      <alignment horizontal="center" vertical="center"/>
    </xf>
    <xf numFmtId="0" fontId="0" fillId="0" borderId="0" xfId="0" applyAlignment="1">
      <alignment horizontal="right"/>
    </xf>
    <xf numFmtId="0" fontId="3" fillId="0" borderId="2" xfId="0" applyFont="1" applyBorder="1" applyAlignment="1">
      <alignment horizontal="center" vertical="center"/>
    </xf>
    <xf numFmtId="0" fontId="4" fillId="0" borderId="2" xfId="0" applyFont="1" applyBorder="1" applyAlignment="1">
      <alignment horizontal="center" vertical="center"/>
    </xf>
    <xf numFmtId="0" fontId="3" fillId="0" borderId="4" xfId="0" applyFont="1" applyBorder="1" applyAlignment="1">
      <alignment horizontal="center" vertical="center"/>
    </xf>
    <xf numFmtId="0" fontId="5" fillId="4" borderId="0" xfId="0" applyFont="1" applyFill="1"/>
    <xf numFmtId="2" fontId="0" fillId="0" borderId="0" xfId="0" applyNumberFormat="1" applyAlignment="1">
      <alignment horizontal="right" vertical="center" indent="1"/>
    </xf>
    <xf numFmtId="0" fontId="4" fillId="0" borderId="1" xfId="0" applyFont="1" applyBorder="1" applyAlignment="1">
      <alignment horizontal="left" vertical="center" indent="1"/>
    </xf>
    <xf numFmtId="2" fontId="0" fillId="0" borderId="0" xfId="0" applyNumberFormat="1"/>
    <xf numFmtId="0" fontId="3" fillId="0" borderId="5" xfId="0" applyFont="1" applyBorder="1" applyAlignment="1">
      <alignment horizontal="center" vertical="center"/>
    </xf>
    <xf numFmtId="0" fontId="5" fillId="3" borderId="0" xfId="0" applyFont="1" applyFill="1"/>
    <xf numFmtId="0" fontId="3" fillId="0" borderId="1" xfId="0" applyFont="1" applyBorder="1" applyAlignment="1">
      <alignment horizontal="left" vertical="center" indent="1"/>
    </xf>
    <xf numFmtId="0" fontId="6" fillId="2" borderId="12" xfId="0" applyFont="1" applyFill="1" applyBorder="1"/>
    <xf numFmtId="0" fontId="3" fillId="0" borderId="6" xfId="0" applyFont="1" applyFill="1" applyBorder="1" applyAlignment="1">
      <alignment horizontal="center" vertical="center"/>
    </xf>
    <xf numFmtId="165" fontId="0" fillId="0" borderId="0" xfId="0" applyNumberFormat="1" applyAlignment="1">
      <alignment horizontal="right" vertical="center" indent="1"/>
    </xf>
    <xf numFmtId="164" fontId="0" fillId="0" borderId="0" xfId="0" applyNumberFormat="1"/>
    <xf numFmtId="166" fontId="0" fillId="0" borderId="0" xfId="0" applyNumberFormat="1" applyAlignment="1">
      <alignment horizontal="right" vertical="center" indent="1"/>
    </xf>
    <xf numFmtId="2" fontId="5" fillId="3" borderId="0" xfId="0" applyNumberFormat="1" applyFont="1" applyFill="1" applyAlignment="1">
      <alignment horizontal="right" vertical="center" indent="1"/>
    </xf>
    <xf numFmtId="2" fontId="5" fillId="4" borderId="0" xfId="0" applyNumberFormat="1" applyFont="1" applyFill="1" applyAlignment="1">
      <alignment horizontal="right" vertical="center" indent="1"/>
    </xf>
    <xf numFmtId="166" fontId="5" fillId="3" borderId="0" xfId="0" applyNumberFormat="1" applyFont="1" applyFill="1" applyAlignment="1">
      <alignment horizontal="right" vertical="center" indent="1"/>
    </xf>
    <xf numFmtId="164" fontId="5" fillId="3" borderId="0" xfId="0" applyNumberFormat="1" applyFont="1" applyFill="1"/>
    <xf numFmtId="165" fontId="5" fillId="3" borderId="0" xfId="0" applyNumberFormat="1" applyFont="1" applyFill="1" applyAlignment="1">
      <alignment horizontal="right" vertical="center" indent="1"/>
    </xf>
    <xf numFmtId="0" fontId="3" fillId="0" borderId="9" xfId="0" applyFont="1" applyBorder="1" applyAlignment="1">
      <alignment horizontal="center" vertical="center"/>
    </xf>
    <xf numFmtId="49" fontId="3" fillId="0" borderId="11" xfId="0" applyNumberFormat="1" applyFont="1" applyBorder="1" applyAlignment="1">
      <alignment horizontal="left" vertical="center" indent="1"/>
    </xf>
    <xf numFmtId="164" fontId="7" fillId="0" borderId="1" xfId="0" applyNumberFormat="1" applyFont="1" applyBorder="1" applyAlignment="1">
      <alignment horizontal="right" vertical="center" indent="1"/>
    </xf>
    <xf numFmtId="0" fontId="6" fillId="2" borderId="0" xfId="0" applyFont="1" applyFill="1" applyBorder="1" applyAlignment="1">
      <alignment vertical="center"/>
    </xf>
    <xf numFmtId="0" fontId="5" fillId="3" borderId="0" xfId="0" applyFont="1" applyFill="1" applyBorder="1" applyAlignment="1">
      <alignment vertical="center"/>
    </xf>
    <xf numFmtId="166" fontId="5" fillId="3" borderId="0" xfId="0" applyNumberFormat="1" applyFont="1" applyFill="1" applyBorder="1" applyAlignment="1">
      <alignment horizontal="right" vertical="center"/>
    </xf>
    <xf numFmtId="164" fontId="5" fillId="3" borderId="0" xfId="0" applyNumberFormat="1" applyFont="1" applyFill="1" applyBorder="1" applyAlignment="1">
      <alignment vertical="center"/>
    </xf>
    <xf numFmtId="165" fontId="5" fillId="3" borderId="0" xfId="0" applyNumberFormat="1" applyFont="1" applyFill="1" applyBorder="1" applyAlignment="1">
      <alignment horizontal="right" vertical="center"/>
    </xf>
    <xf numFmtId="0" fontId="3" fillId="0" borderId="6" xfId="0" applyFont="1" applyBorder="1" applyAlignment="1">
      <alignment horizontal="center" vertical="center"/>
    </xf>
    <xf numFmtId="2" fontId="7" fillId="0" borderId="1" xfId="0" applyNumberFormat="1" applyFont="1" applyBorder="1" applyAlignment="1">
      <alignment horizontal="right" vertical="center" indent="1"/>
    </xf>
    <xf numFmtId="2" fontId="8" fillId="0" borderId="3" xfId="0" applyNumberFormat="1" applyFont="1" applyBorder="1" applyAlignment="1">
      <alignment horizontal="right" vertical="center" indent="1"/>
    </xf>
    <xf numFmtId="2" fontId="7" fillId="0" borderId="11" xfId="0" applyNumberFormat="1" applyFont="1" applyBorder="1" applyAlignment="1">
      <alignment horizontal="right" vertical="center" indent="1"/>
    </xf>
    <xf numFmtId="2" fontId="8" fillId="0" borderId="7" xfId="0" applyNumberFormat="1" applyFont="1" applyBorder="1" applyAlignment="1">
      <alignment horizontal="right" vertical="center" indent="1"/>
    </xf>
    <xf numFmtId="49" fontId="3" fillId="0" borderId="1" xfId="0" applyNumberFormat="1" applyFont="1" applyBorder="1" applyAlignment="1">
      <alignment horizontal="left" vertical="center" indent="1"/>
    </xf>
    <xf numFmtId="164" fontId="7" fillId="0" borderId="13" xfId="0" applyNumberFormat="1" applyFont="1" applyBorder="1" applyAlignment="1">
      <alignment horizontal="right" vertical="center" indent="1"/>
    </xf>
    <xf numFmtId="165" fontId="7" fillId="0" borderId="8" xfId="0" applyNumberFormat="1" applyFont="1" applyBorder="1" applyAlignment="1">
      <alignment horizontal="right" vertical="center" indent="1"/>
    </xf>
    <xf numFmtId="165" fontId="7" fillId="0" borderId="3" xfId="0" applyNumberFormat="1" applyFont="1" applyBorder="1" applyAlignment="1">
      <alignment horizontal="right" vertical="center" indent="1"/>
    </xf>
    <xf numFmtId="1" fontId="7" fillId="0" borderId="1" xfId="0" applyNumberFormat="1" applyFont="1" applyBorder="1" applyAlignment="1">
      <alignment horizontal="center" vertical="center"/>
    </xf>
    <xf numFmtId="1" fontId="7" fillId="0" borderId="11" xfId="0" applyNumberFormat="1" applyFont="1" applyBorder="1" applyAlignment="1">
      <alignment horizontal="center" vertical="center"/>
    </xf>
    <xf numFmtId="0" fontId="0" fillId="0" borderId="0" xfId="0" applyAlignment="1">
      <alignment horizontal="left" vertical="top"/>
    </xf>
    <xf numFmtId="0" fontId="0" fillId="0" borderId="0" xfId="0" applyAlignment="1">
      <alignment wrapText="1"/>
    </xf>
    <xf numFmtId="0" fontId="2" fillId="0" borderId="9" xfId="0" applyFont="1" applyBorder="1" applyAlignment="1">
      <alignment horizontal="center" vertical="center"/>
    </xf>
    <xf numFmtId="49" fontId="2" fillId="0" borderId="11" xfId="0" applyNumberFormat="1" applyFont="1" applyBorder="1" applyAlignment="1">
      <alignment horizontal="left" vertical="center" indent="1"/>
    </xf>
    <xf numFmtId="0" fontId="2" fillId="0" borderId="10" xfId="0" applyFont="1" applyBorder="1" applyAlignment="1">
      <alignment horizontal="center" vertical="center"/>
    </xf>
    <xf numFmtId="0" fontId="2" fillId="0" borderId="1" xfId="0" applyFont="1" applyBorder="1" applyAlignment="1">
      <alignment horizontal="left" vertical="center" indent="1"/>
    </xf>
    <xf numFmtId="0" fontId="0" fillId="0" borderId="0" xfId="0" applyAlignment="1">
      <alignment horizontal="right" vertical="center"/>
    </xf>
    <xf numFmtId="165" fontId="8" fillId="0" borderId="3" xfId="0" applyNumberFormat="1" applyFont="1" applyBorder="1" applyAlignment="1">
      <alignment horizontal="right" vertical="center" indent="1"/>
    </xf>
    <xf numFmtId="164" fontId="7" fillId="0" borderId="11" xfId="0" applyNumberFormat="1" applyFont="1" applyBorder="1" applyAlignment="1">
      <alignment horizontal="right" vertical="center" indent="1"/>
    </xf>
    <xf numFmtId="165" fontId="8" fillId="0" borderId="7" xfId="0" applyNumberFormat="1" applyFont="1" applyBorder="1" applyAlignment="1">
      <alignment horizontal="right" vertical="center" indent="1"/>
    </xf>
    <xf numFmtId="49" fontId="4" fillId="0" borderId="1" xfId="0" applyNumberFormat="1" applyFont="1" applyBorder="1" applyAlignment="1">
      <alignment horizontal="left" vertical="center" indent="1"/>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9" fillId="5" borderId="0" xfId="1">
      <alignment vertical="center"/>
      <protection locked="0"/>
    </xf>
    <xf numFmtId="165" fontId="9" fillId="5" borderId="14" xfId="1" applyNumberFormat="1" applyBorder="1" applyAlignment="1">
      <alignment horizontal="right" vertical="center" indent="1"/>
      <protection locked="0"/>
    </xf>
    <xf numFmtId="2" fontId="9" fillId="5" borderId="14" xfId="1" applyNumberFormat="1" applyBorder="1" applyAlignment="1">
      <alignment horizontal="right" vertical="center" indent="1"/>
      <protection locked="0"/>
    </xf>
    <xf numFmtId="165" fontId="9" fillId="5" borderId="0" xfId="1" applyNumberFormat="1" applyAlignment="1">
      <alignment horizontal="right" vertical="center" indent="1"/>
      <protection locked="0"/>
    </xf>
    <xf numFmtId="2" fontId="9" fillId="5" borderId="0" xfId="1" applyNumberFormat="1" applyAlignment="1">
      <alignment horizontal="right" vertical="center" indent="1"/>
      <protection locked="0"/>
    </xf>
    <xf numFmtId="165" fontId="9" fillId="5" borderId="15" xfId="1" applyNumberFormat="1" applyBorder="1" applyAlignment="1">
      <alignment horizontal="right" vertical="center" indent="1"/>
      <protection locked="0"/>
    </xf>
    <xf numFmtId="2" fontId="9" fillId="5" borderId="15" xfId="1" applyNumberFormat="1" applyBorder="1" applyAlignment="1">
      <alignment horizontal="right" vertical="center" indent="1"/>
      <protection locked="0"/>
    </xf>
    <xf numFmtId="0" fontId="9" fillId="5" borderId="15" xfId="1" applyBorder="1">
      <alignment vertical="center"/>
      <protection locked="0"/>
    </xf>
    <xf numFmtId="0" fontId="9" fillId="5" borderId="0" xfId="1" applyAlignment="1">
      <alignment horizontal="right" vertical="center" indent="1"/>
      <protection locked="0"/>
    </xf>
    <xf numFmtId="0" fontId="1" fillId="0" borderId="0" xfId="2"/>
    <xf numFmtId="165" fontId="1" fillId="0" borderId="0" xfId="2" applyNumberFormat="1" applyAlignment="1">
      <alignment horizontal="right" vertical="center" indent="1"/>
    </xf>
    <xf numFmtId="0" fontId="1" fillId="0" borderId="0" xfId="2" applyAlignment="1">
      <alignment horizontal="center" vertical="center"/>
    </xf>
    <xf numFmtId="0" fontId="1" fillId="0" borderId="0" xfId="2" applyAlignment="1">
      <alignment vertical="center"/>
    </xf>
    <xf numFmtId="2" fontId="1" fillId="0" borderId="0" xfId="2" applyNumberFormat="1" applyAlignment="1">
      <alignment horizontal="right" vertical="center" indent="1"/>
    </xf>
    <xf numFmtId="0" fontId="1" fillId="0" borderId="0" xfId="2" applyAlignment="1">
      <alignment horizontal="right" vertical="center" indent="1"/>
    </xf>
    <xf numFmtId="2" fontId="1" fillId="0" borderId="0" xfId="2" applyNumberFormat="1" applyAlignment="1">
      <alignment horizontal="right" indent="1"/>
    </xf>
    <xf numFmtId="167" fontId="1" fillId="0" borderId="0" xfId="2" applyNumberFormat="1" applyAlignment="1">
      <alignment horizontal="right" indent="1"/>
    </xf>
  </cellXfs>
  <cellStyles count="3">
    <cellStyle name="Dark 6 Blue" xfId="1" xr:uid="{2B528E62-0040-DF42-ABE9-E9ABB307037E}"/>
    <cellStyle name="Normal" xfId="0" builtinId="0"/>
    <cellStyle name="Normal 2" xfId="2" xr:uid="{E4B2C3C5-94A0-ED4A-A61D-E88A4303483C}"/>
  </cellStyles>
  <dxfs count="95">
    <dxf>
      <numFmt numFmtId="2" formatCode="0.00"/>
      <alignment horizontal="right" vertical="bottom" textRotation="0" wrapText="0" indent="1" justifyLastLine="0" shrinkToFit="0" readingOrder="0"/>
    </dxf>
    <dxf>
      <numFmt numFmtId="2" formatCode="0.00"/>
      <alignment horizontal="right" vertical="bottom" textRotation="0" wrapText="0" indent="1" justifyLastLine="0" shrinkToFit="0" readingOrder="0"/>
    </dxf>
    <dxf>
      <numFmt numFmtId="167" formatCode="0.0000"/>
      <alignment horizontal="right" vertical="bottom" textRotation="0" wrapText="0" indent="1" justifyLastLine="0" shrinkToFit="0" readingOrder="0"/>
    </dxf>
    <dxf>
      <numFmt numFmtId="167" formatCode="0.0000"/>
      <alignment horizontal="right" vertical="bottom" textRotation="0" wrapText="0" indent="1" justifyLastLine="0" shrinkToFit="0" readingOrder="0"/>
    </dxf>
    <dxf>
      <numFmt numFmtId="2" formatCode="0.00"/>
      <alignment horizontal="right" vertical="bottom" textRotation="0" wrapText="0" indent="1" justifyLastLine="0" shrinkToFit="0" readingOrder="0"/>
    </dxf>
    <dxf>
      <alignment horizontal="right" vertical="bottom" textRotation="0" wrapText="0" indent="1" justifyLastLine="0" shrinkToFit="0" readingOrder="0"/>
    </dxf>
    <dxf>
      <numFmt numFmtId="2" formatCode="0.00"/>
      <alignment horizontal="right" vertical="center" textRotation="0" wrapText="0" indent="1" justifyLastLine="0" shrinkToFit="0" readingOrder="0"/>
    </dxf>
    <dxf>
      <numFmt numFmtId="2" formatCode="0.00"/>
      <alignment horizontal="right" vertical="center" textRotation="0" wrapText="0" indent="1" justifyLastLine="0" shrinkToFit="0" readingOrder="0"/>
    </dxf>
    <dxf>
      <alignment horizontal="right" vertical="center" textRotation="0" wrapText="0" indent="1" justifyLastLine="0" shrinkToFit="0" readingOrder="0"/>
    </dxf>
    <dxf>
      <alignment horizontal="right" vertical="center" textRotation="0" wrapText="0" indent="1" justifyLastLine="0" shrinkToFit="0" readingOrder="0"/>
    </dxf>
    <dxf>
      <alignment horizontal="center" vertical="center" textRotation="0" wrapText="0" indent="0"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alignment horizontal="center" vertical="center" textRotation="0" wrapText="0" indent="0"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2" formatCode="0.00"/>
      <alignment horizontal="right" vertical="center" textRotation="0" wrapText="0" indent="1" justifyLastLine="0" shrinkToFit="0" readingOrder="0"/>
    </dxf>
    <dxf>
      <alignment horizontal="right" vertical="center" textRotation="0" wrapText="0" indent="1" justifyLastLine="0" shrinkToFit="0" readingOrder="0"/>
    </dxf>
    <dxf>
      <alignment horizontal="general" vertical="center" textRotation="0" wrapText="0" indent="0"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alignment horizontal="right" vertical="center" textRotation="0" wrapText="0" indent="1" justifyLastLine="0" shrinkToFit="0" readingOrder="0"/>
    </dxf>
    <dxf>
      <alignment horizontal="right" vertical="center" textRotation="0" wrapText="0" indent="1"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165" formatCode="0.000"/>
      <fill>
        <patternFill patternType="solid">
          <fgColor theme="1" tint="0.249977111117893"/>
          <bgColor theme="1" tint="0.249977111117893"/>
        </patternFill>
      </fill>
      <alignment horizontal="right" vertical="center"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164" formatCode="0.0"/>
      <fill>
        <patternFill patternType="solid">
          <fgColor theme="1" tint="0.249977111117893"/>
          <bgColor theme="1" tint="0.249977111117893"/>
        </patternFill>
      </fill>
      <alignment vertical="center"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166" formatCode="0.00000"/>
      <fill>
        <patternFill patternType="solid">
          <fgColor theme="1" tint="0.249977111117893"/>
          <bgColor theme="1" tint="0.249977111117893"/>
        </patternFill>
      </fill>
      <alignment horizontal="right" vertical="center" textRotation="0" wrapText="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theme="1" tint="0.249977111117893"/>
          <bgColor theme="1" tint="0.249977111117893"/>
        </patternFill>
      </fill>
      <alignment vertical="center" textRotation="0" wrapText="0" indent="0" justifyLastLine="0" shrinkToFit="0" readingOrder="0"/>
    </dxf>
    <dxf>
      <font>
        <strike val="0"/>
        <outline val="0"/>
        <shadow val="0"/>
        <u val="none"/>
        <vertAlign val="baseline"/>
        <sz val="11"/>
        <color theme="0"/>
        <name val="Calibri"/>
        <family val="2"/>
        <scheme val="minor"/>
      </font>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vertical="center" textRotation="0" wrapText="0" indent="0" justifyLastLine="0" shrinkToFit="0" readingOrder="0"/>
    </dxf>
    <dxf>
      <font>
        <b val="0"/>
        <i val="0"/>
        <strike val="0"/>
        <condense val="0"/>
        <extend val="0"/>
        <outline val="0"/>
        <shadow val="0"/>
        <u val="none"/>
        <vertAlign val="baseline"/>
        <sz val="11"/>
        <color theme="1"/>
        <name val="Fira Code"/>
        <scheme val="none"/>
      </font>
      <numFmt numFmtId="165" formatCode="0.000"/>
      <alignment horizontal="center" vertical="center" textRotation="0" wrapText="0" indent="0" justifyLastLine="0" shrinkToFit="0" readingOrder="0"/>
      <border diagonalUp="0" diagonalDown="0" outline="0">
        <left style="thin">
          <color indexed="64"/>
        </left>
        <right/>
        <top style="thin">
          <color indexed="64"/>
        </top>
        <bottom/>
      </border>
    </dxf>
    <dxf>
      <font>
        <b val="0"/>
        <i val="0"/>
        <strike val="0"/>
        <outline val="0"/>
        <shadow val="0"/>
        <u val="none"/>
        <vertAlign val="baseline"/>
        <color theme="1"/>
        <name val="Fira Code"/>
        <scheme val="none"/>
      </font>
      <numFmt numFmtId="165" formatCode="0.000"/>
      <alignment horizontal="right" vertical="center" textRotation="0" wrapText="0" indent="1"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2"/>
        <color theme="1"/>
        <name val="Fira Code"/>
        <scheme val="none"/>
      </font>
      <numFmt numFmtId="164" formatCode="0.0"/>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Fira Code"/>
        <scheme val="none"/>
      </font>
      <numFmt numFmtId="164" formatCode="0.0"/>
      <alignment horizontal="right" vertical="center" textRotation="0" wrapText="0" indent="1"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Fira Code"/>
        <scheme val="none"/>
      </font>
      <numFmt numFmtId="1"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Fira Code"/>
        <scheme val="none"/>
      </font>
      <numFmt numFmtId="1"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numFmt numFmtId="30" formatCode="@"/>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numFmt numFmtId="165" formatCode="0.000"/>
      <alignment horizontal="right" vertical="center" textRotation="0" wrapText="0" indent="1" justifyLastLine="0" shrinkToFit="0" readingOrder="0"/>
    </dxf>
    <dxf>
      <numFmt numFmtId="164" formatCode="0.0"/>
    </dxf>
    <dxf>
      <numFmt numFmtId="166" formatCode="0.00000"/>
      <alignment horizontal="right" vertical="center" textRotation="0" wrapText="0" indent="1" justifyLastLine="0" shrinkToFit="0" readingOrder="0"/>
    </dxf>
    <dxf>
      <numFmt numFmtId="2" formatCode="0.00"/>
      <alignment horizontal="right" vertical="center" textRotation="0" wrapText="0" indent="1" justifyLastLine="0" shrinkToFit="0" readingOrder="0"/>
    </dxf>
    <dxf>
      <font>
        <b val="0"/>
        <i val="0"/>
        <strike val="0"/>
        <condense val="0"/>
        <extend val="0"/>
        <outline val="0"/>
        <shadow val="0"/>
        <u val="none"/>
        <vertAlign val="baseline"/>
        <sz val="12"/>
        <color theme="1"/>
        <name val="Fira Code"/>
        <scheme val="none"/>
      </font>
      <numFmt numFmtId="165" formatCode="0.000"/>
      <alignment horizontal="right" vertical="center" textRotation="0" wrapText="0" indent="1" justifyLastLine="0" shrinkToFit="0" readingOrder="0"/>
      <border diagonalUp="0" diagonalDown="0" outline="0">
        <left style="thin">
          <color indexed="64"/>
        </left>
        <right/>
        <top/>
        <bottom/>
      </border>
    </dxf>
    <dxf>
      <font>
        <b val="0"/>
        <i val="0"/>
        <strike val="0"/>
        <outline val="0"/>
        <shadow val="0"/>
        <u val="none"/>
        <vertAlign val="baseline"/>
        <sz val="12"/>
        <color theme="1"/>
        <name val="Fira Code"/>
        <scheme val="none"/>
      </font>
      <numFmt numFmtId="165" formatCode="0.000"/>
      <alignment horizontal="right" vertical="center"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Fira Code"/>
        <scheme val="none"/>
      </font>
      <numFmt numFmtId="164" formatCode="0.0"/>
      <alignment horizontal="right" vertical="center" textRotation="0" wrapText="0" indent="1" justifyLastLine="0" shrinkToFit="0" readingOrder="0"/>
      <border diagonalUp="0" diagonalDown="0" outline="0">
        <left style="thin">
          <color indexed="64"/>
        </left>
        <right style="thin">
          <color indexed="64"/>
        </right>
        <top/>
        <bottom/>
      </border>
    </dxf>
    <dxf>
      <font>
        <b val="0"/>
        <i val="0"/>
        <strike val="0"/>
        <outline val="0"/>
        <shadow val="0"/>
        <u val="none"/>
        <vertAlign val="baseline"/>
        <sz val="12"/>
        <color theme="1"/>
        <name val="Fira Code"/>
        <scheme val="none"/>
      </font>
    </dxf>
    <dxf>
      <font>
        <b val="0"/>
        <i val="0"/>
        <strike val="0"/>
        <condense val="0"/>
        <extend val="0"/>
        <outline val="0"/>
        <shadow val="0"/>
        <u val="none"/>
        <vertAlign val="baseline"/>
        <sz val="12"/>
        <color theme="1"/>
        <name val="Fira Code"/>
        <scheme val="none"/>
      </font>
      <numFmt numFmtId="164" formatCode="0.0"/>
      <alignment horizontal="right" vertical="center" textRotation="0" wrapText="0" indent="1"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rder>
    </dxf>
    <dxf>
      <border outline="0">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0"/>
        <name val="Calibri"/>
        <family val="2"/>
        <scheme val="minor"/>
      </font>
      <numFmt numFmtId="165" formatCode="0.000"/>
      <fill>
        <patternFill patternType="solid">
          <fgColor theme="1" tint="0.249977111117893"/>
          <bgColor theme="1" tint="0.249977111117893"/>
        </patternFill>
      </fill>
      <alignment horizontal="right" vertical="center"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164" formatCode="0.0"/>
      <fill>
        <patternFill patternType="solid">
          <fgColor theme="1" tint="0.249977111117893"/>
          <bgColor theme="1" tint="0.249977111117893"/>
        </patternFill>
      </fill>
    </dxf>
    <dxf>
      <font>
        <b val="0"/>
        <i val="0"/>
        <strike val="0"/>
        <condense val="0"/>
        <extend val="0"/>
        <outline val="0"/>
        <shadow val="0"/>
        <u val="none"/>
        <vertAlign val="baseline"/>
        <sz val="11"/>
        <color theme="0"/>
        <name val="Calibri"/>
        <family val="2"/>
        <scheme val="minor"/>
      </font>
      <numFmt numFmtId="166" formatCode="0.00000"/>
      <fill>
        <patternFill patternType="solid">
          <fgColor theme="1" tint="0.249977111117893"/>
          <bgColor theme="1" tint="0.249977111117893"/>
        </patternFill>
      </fill>
      <alignment horizontal="right" vertical="center" textRotation="0" wrapText="0" indent="1"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theme="1" tint="0.249977111117893"/>
          <bgColor theme="1" tint="0.249977111117893"/>
        </patternFill>
      </fill>
    </dxf>
    <dxf>
      <border outline="0">
        <bottom style="medium">
          <color theme="0"/>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bottom style="medium">
          <color theme="0"/>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ont>
        <b val="0"/>
        <i val="0"/>
        <strike val="0"/>
        <condense val="0"/>
        <extend val="0"/>
        <outline val="0"/>
        <shadow val="0"/>
        <u val="none"/>
        <vertAlign val="baseline"/>
        <sz val="11"/>
        <color theme="1"/>
        <name val="Fira Code"/>
        <scheme val="none"/>
      </font>
      <numFmt numFmtId="2" formatCode="0.00"/>
      <alignment horizontal="right" vertical="center" textRotation="0" wrapText="0" indent="1" justifyLastLine="0" shrinkToFit="0" readingOrder="0"/>
      <border diagonalUp="0" diagonalDown="0" outline="0">
        <left style="thin">
          <color indexed="64"/>
        </left>
        <right/>
        <top style="thin">
          <color indexed="64"/>
        </top>
        <bottom/>
      </border>
    </dxf>
    <dxf>
      <font>
        <b val="0"/>
        <i val="0"/>
        <strike val="0"/>
        <outline val="0"/>
        <shadow val="0"/>
        <u val="none"/>
        <vertAlign val="baseline"/>
        <color theme="1"/>
        <name val="Fira Code"/>
        <scheme val="none"/>
      </font>
      <numFmt numFmtId="2" formatCode="0.00"/>
      <alignment horizontal="right" vertical="center"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alignment horizontal="left" vertical="center" textRotation="0" wrapText="0" indent="1"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numFmt numFmtId="30" formatCode="@"/>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CCEFFF"/>
                </a:solidFill>
                <a:latin typeface="+mn-lt"/>
                <a:ea typeface="+mn-ea"/>
                <a:cs typeface="+mn-cs"/>
              </a:defRPr>
            </a:pPr>
            <a:r>
              <a:rPr lang="en-US">
                <a:solidFill>
                  <a:srgbClr val="CCEFFF"/>
                </a:solidFill>
                <a:effectLst/>
              </a:rPr>
              <a:t>Acetonitrile(1)/nitromethane(2)'s steam pressure at</a:t>
            </a:r>
            <a:r>
              <a:rPr lang="en-US" baseline="0">
                <a:solidFill>
                  <a:srgbClr val="CCEFFF"/>
                </a:solidFill>
                <a:effectLst/>
              </a:rPr>
              <a:t> 50℃</a:t>
            </a:r>
            <a:endParaRPr lang="en-US">
              <a:solidFill>
                <a:srgbClr val="CCEFFF"/>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CCEFFF"/>
              </a:solidFill>
              <a:latin typeface="+mn-lt"/>
              <a:ea typeface="+mn-ea"/>
              <a:cs typeface="+mn-cs"/>
            </a:defRPr>
          </a:pPr>
          <a:endParaRPr lang="en-BR"/>
        </a:p>
      </c:txPr>
    </c:title>
    <c:autoTitleDeleted val="0"/>
    <c:plotArea>
      <c:layout/>
      <c:scatterChart>
        <c:scatterStyle val="lineMarker"/>
        <c:varyColors val="0"/>
        <c:ser>
          <c:idx val="0"/>
          <c:order val="0"/>
          <c:tx>
            <c:v>p total vs x1</c:v>
          </c:tx>
          <c:spPr>
            <a:ln w="12700" cap="rnd">
              <a:solidFill>
                <a:srgbClr val="73FEFF">
                  <a:alpha val="70000"/>
                </a:srgbClr>
              </a:solidFill>
              <a:round/>
            </a:ln>
            <a:effectLst/>
          </c:spPr>
          <c:marker>
            <c:symbol val="circle"/>
            <c:size val="5"/>
            <c:spPr>
              <a:solidFill>
                <a:srgbClr val="73FEFF"/>
              </a:solidFill>
              <a:ln w="9525">
                <a:noFill/>
              </a:ln>
              <a:effectLst/>
            </c:spPr>
          </c:marker>
          <c:xVal>
            <c:numRef>
              <c:f>'PL2-Q1'!$A$5:$A$16</c:f>
              <c:numCache>
                <c:formatCode>0.00</c:formatCode>
                <c:ptCount val="12"/>
                <c:pt idx="0">
                  <c:v>0</c:v>
                </c:pt>
                <c:pt idx="1">
                  <c:v>0.1</c:v>
                </c:pt>
                <c:pt idx="2">
                  <c:v>0.13</c:v>
                </c:pt>
                <c:pt idx="3">
                  <c:v>0.2</c:v>
                </c:pt>
                <c:pt idx="4">
                  <c:v>0.30000000000000004</c:v>
                </c:pt>
                <c:pt idx="5">
                  <c:v>0.4</c:v>
                </c:pt>
                <c:pt idx="6">
                  <c:v>0.5</c:v>
                </c:pt>
                <c:pt idx="7">
                  <c:v>0.6</c:v>
                </c:pt>
                <c:pt idx="8">
                  <c:v>0.7</c:v>
                </c:pt>
                <c:pt idx="9">
                  <c:v>0.79999999999999993</c:v>
                </c:pt>
                <c:pt idx="10">
                  <c:v>0.89999999999999991</c:v>
                </c:pt>
                <c:pt idx="11">
                  <c:v>0.99999999999999989</c:v>
                </c:pt>
              </c:numCache>
            </c:numRef>
          </c:xVal>
          <c:yVal>
            <c:numRef>
              <c:f>'PL2-Q1'!$D$5:$D$16</c:f>
              <c:numCache>
                <c:formatCode>0.000</c:formatCode>
                <c:ptCount val="12"/>
                <c:pt idx="0">
                  <c:v>41.982704946128216</c:v>
                </c:pt>
                <c:pt idx="1">
                  <c:v>46.105120198025872</c:v>
                </c:pt>
                <c:pt idx="2">
                  <c:v>47.34184477359517</c:v>
                </c:pt>
                <c:pt idx="3">
                  <c:v>50.227535449923536</c:v>
                </c:pt>
                <c:pt idx="4">
                  <c:v>54.349950701821186</c:v>
                </c:pt>
                <c:pt idx="5">
                  <c:v>58.47236595371885</c:v>
                </c:pt>
                <c:pt idx="6">
                  <c:v>62.594781205616499</c:v>
                </c:pt>
                <c:pt idx="7">
                  <c:v>66.717196457514163</c:v>
                </c:pt>
                <c:pt idx="8">
                  <c:v>70.839611709411813</c:v>
                </c:pt>
                <c:pt idx="9">
                  <c:v>74.962026961309462</c:v>
                </c:pt>
                <c:pt idx="10">
                  <c:v>79.084442213207126</c:v>
                </c:pt>
                <c:pt idx="11">
                  <c:v>83.206857465104775</c:v>
                </c:pt>
              </c:numCache>
            </c:numRef>
          </c:yVal>
          <c:smooth val="0"/>
          <c:extLst>
            <c:ext xmlns:c16="http://schemas.microsoft.com/office/drawing/2014/chart" uri="{C3380CC4-5D6E-409C-BE32-E72D297353CC}">
              <c16:uniqueId val="{00000000-6788-D545-AE8C-300F446EA72F}"/>
            </c:ext>
          </c:extLst>
        </c:ser>
        <c:ser>
          <c:idx val="3"/>
          <c:order val="1"/>
          <c:tx>
            <c:v>p total vs y1</c:v>
          </c:tx>
          <c:spPr>
            <a:ln w="12700" cap="rnd">
              <a:solidFill>
                <a:srgbClr val="FF7E79">
                  <a:alpha val="70000"/>
                </a:srgbClr>
              </a:solidFill>
              <a:round/>
            </a:ln>
            <a:effectLst/>
          </c:spPr>
          <c:marker>
            <c:symbol val="circle"/>
            <c:size val="5"/>
            <c:spPr>
              <a:solidFill>
                <a:srgbClr val="FF7E79"/>
              </a:solidFill>
              <a:ln w="9525">
                <a:noFill/>
              </a:ln>
              <a:effectLst/>
            </c:spPr>
          </c:marker>
          <c:xVal>
            <c:numRef>
              <c:f>'PL2-Q1'!$E$5:$E$16</c:f>
              <c:numCache>
                <c:formatCode>0.000</c:formatCode>
                <c:ptCount val="12"/>
                <c:pt idx="0">
                  <c:v>0</c:v>
                </c:pt>
                <c:pt idx="1">
                  <c:v>0.18047205409664574</c:v>
                </c:pt>
                <c:pt idx="2">
                  <c:v>0.22848479019340467</c:v>
                </c:pt>
                <c:pt idx="3">
                  <c:v>0.33131969036410869</c:v>
                </c:pt>
                <c:pt idx="4">
                  <c:v>0.45928389846165946</c:v>
                </c:pt>
                <c:pt idx="5">
                  <c:v>0.5692046566473018</c:v>
                </c:pt>
                <c:pt idx="6">
                  <c:v>0.66464692313389551</c:v>
                </c:pt>
                <c:pt idx="7">
                  <c:v>0.74829454967962861</c:v>
                </c:pt>
                <c:pt idx="8">
                  <c:v>0.82220665557141803</c:v>
                </c:pt>
                <c:pt idx="9">
                  <c:v>0.88798940837659857</c:v>
                </c:pt>
                <c:pt idx="10">
                  <c:v>0.94691407845686604</c:v>
                </c:pt>
                <c:pt idx="11">
                  <c:v>1</c:v>
                </c:pt>
              </c:numCache>
            </c:numRef>
          </c:xVal>
          <c:yVal>
            <c:numRef>
              <c:f>'PL2-Q1'!$D$5:$D$16</c:f>
              <c:numCache>
                <c:formatCode>0.000</c:formatCode>
                <c:ptCount val="12"/>
                <c:pt idx="0">
                  <c:v>41.982704946128216</c:v>
                </c:pt>
                <c:pt idx="1">
                  <c:v>46.105120198025872</c:v>
                </c:pt>
                <c:pt idx="2">
                  <c:v>47.34184477359517</c:v>
                </c:pt>
                <c:pt idx="3">
                  <c:v>50.227535449923536</c:v>
                </c:pt>
                <c:pt idx="4">
                  <c:v>54.349950701821186</c:v>
                </c:pt>
                <c:pt idx="5">
                  <c:v>58.47236595371885</c:v>
                </c:pt>
                <c:pt idx="6">
                  <c:v>62.594781205616499</c:v>
                </c:pt>
                <c:pt idx="7">
                  <c:v>66.717196457514163</c:v>
                </c:pt>
                <c:pt idx="8">
                  <c:v>70.839611709411813</c:v>
                </c:pt>
                <c:pt idx="9">
                  <c:v>74.962026961309462</c:v>
                </c:pt>
                <c:pt idx="10">
                  <c:v>79.084442213207126</c:v>
                </c:pt>
                <c:pt idx="11">
                  <c:v>83.206857465104775</c:v>
                </c:pt>
              </c:numCache>
            </c:numRef>
          </c:yVal>
          <c:smooth val="0"/>
          <c:extLst>
            <c:ext xmlns:c16="http://schemas.microsoft.com/office/drawing/2014/chart" uri="{C3380CC4-5D6E-409C-BE32-E72D297353CC}">
              <c16:uniqueId val="{00000001-6788-D545-AE8C-300F446EA72F}"/>
            </c:ext>
          </c:extLst>
        </c:ser>
        <c:ser>
          <c:idx val="2"/>
          <c:order val="2"/>
          <c:tx>
            <c:v>p1 vs x1</c:v>
          </c:tx>
          <c:spPr>
            <a:ln w="12700" cap="rnd">
              <a:solidFill>
                <a:srgbClr val="73FB79"/>
              </a:solidFill>
              <a:round/>
            </a:ln>
            <a:effectLst/>
          </c:spPr>
          <c:marker>
            <c:symbol val="square"/>
            <c:size val="5"/>
            <c:spPr>
              <a:solidFill>
                <a:srgbClr val="73FB79"/>
              </a:solidFill>
              <a:ln w="9525">
                <a:noFill/>
              </a:ln>
              <a:effectLst/>
            </c:spPr>
          </c:marker>
          <c:xVal>
            <c:numRef>
              <c:f>'PL2-Q1'!$A$5:$A$16</c:f>
              <c:numCache>
                <c:formatCode>0.00</c:formatCode>
                <c:ptCount val="12"/>
                <c:pt idx="0">
                  <c:v>0</c:v>
                </c:pt>
                <c:pt idx="1">
                  <c:v>0.1</c:v>
                </c:pt>
                <c:pt idx="2">
                  <c:v>0.13</c:v>
                </c:pt>
                <c:pt idx="3">
                  <c:v>0.2</c:v>
                </c:pt>
                <c:pt idx="4">
                  <c:v>0.30000000000000004</c:v>
                </c:pt>
                <c:pt idx="5">
                  <c:v>0.4</c:v>
                </c:pt>
                <c:pt idx="6">
                  <c:v>0.5</c:v>
                </c:pt>
                <c:pt idx="7">
                  <c:v>0.6</c:v>
                </c:pt>
                <c:pt idx="8">
                  <c:v>0.7</c:v>
                </c:pt>
                <c:pt idx="9">
                  <c:v>0.79999999999999993</c:v>
                </c:pt>
                <c:pt idx="10">
                  <c:v>0.89999999999999991</c:v>
                </c:pt>
                <c:pt idx="11">
                  <c:v>0.99999999999999989</c:v>
                </c:pt>
              </c:numCache>
            </c:numRef>
          </c:xVal>
          <c:yVal>
            <c:numRef>
              <c:f>'PL2-Q1'!$B$5:$B$16</c:f>
              <c:numCache>
                <c:formatCode>0.000</c:formatCode>
                <c:ptCount val="12"/>
                <c:pt idx="0">
                  <c:v>0</c:v>
                </c:pt>
                <c:pt idx="1">
                  <c:v>8.3206857465104793</c:v>
                </c:pt>
                <c:pt idx="2">
                  <c:v>10.816891470463624</c:v>
                </c:pt>
                <c:pt idx="3">
                  <c:v>16.641371493020959</c:v>
                </c:pt>
                <c:pt idx="4">
                  <c:v>24.96205723953144</c:v>
                </c:pt>
                <c:pt idx="5">
                  <c:v>33.282742986041917</c:v>
                </c:pt>
                <c:pt idx="6">
                  <c:v>41.603428732552395</c:v>
                </c:pt>
                <c:pt idx="7">
                  <c:v>49.924114479062872</c:v>
                </c:pt>
                <c:pt idx="8">
                  <c:v>58.24480022557335</c:v>
                </c:pt>
                <c:pt idx="9">
                  <c:v>66.56548597208382</c:v>
                </c:pt>
                <c:pt idx="10">
                  <c:v>74.886171718594298</c:v>
                </c:pt>
                <c:pt idx="11">
                  <c:v>83.206857465104775</c:v>
                </c:pt>
              </c:numCache>
            </c:numRef>
          </c:yVal>
          <c:smooth val="0"/>
          <c:extLst>
            <c:ext xmlns:c16="http://schemas.microsoft.com/office/drawing/2014/chart" uri="{C3380CC4-5D6E-409C-BE32-E72D297353CC}">
              <c16:uniqueId val="{00000002-6788-D545-AE8C-300F446EA72F}"/>
            </c:ext>
          </c:extLst>
        </c:ser>
        <c:ser>
          <c:idx val="1"/>
          <c:order val="3"/>
          <c:tx>
            <c:v>p2 vs x1</c:v>
          </c:tx>
          <c:spPr>
            <a:ln w="12700" cap="rnd">
              <a:solidFill>
                <a:srgbClr val="FFFD78"/>
              </a:solidFill>
              <a:round/>
            </a:ln>
            <a:effectLst/>
          </c:spPr>
          <c:marker>
            <c:symbol val="square"/>
            <c:size val="5"/>
            <c:spPr>
              <a:solidFill>
                <a:srgbClr val="FFFD78"/>
              </a:solidFill>
              <a:ln w="9525">
                <a:noFill/>
              </a:ln>
              <a:effectLst/>
            </c:spPr>
          </c:marker>
          <c:xVal>
            <c:numRef>
              <c:f>'PL2-Q1'!$A$5:$A$16</c:f>
              <c:numCache>
                <c:formatCode>0.00</c:formatCode>
                <c:ptCount val="12"/>
                <c:pt idx="0">
                  <c:v>0</c:v>
                </c:pt>
                <c:pt idx="1">
                  <c:v>0.1</c:v>
                </c:pt>
                <c:pt idx="2">
                  <c:v>0.13</c:v>
                </c:pt>
                <c:pt idx="3">
                  <c:v>0.2</c:v>
                </c:pt>
                <c:pt idx="4">
                  <c:v>0.30000000000000004</c:v>
                </c:pt>
                <c:pt idx="5">
                  <c:v>0.4</c:v>
                </c:pt>
                <c:pt idx="6">
                  <c:v>0.5</c:v>
                </c:pt>
                <c:pt idx="7">
                  <c:v>0.6</c:v>
                </c:pt>
                <c:pt idx="8">
                  <c:v>0.7</c:v>
                </c:pt>
                <c:pt idx="9">
                  <c:v>0.79999999999999993</c:v>
                </c:pt>
                <c:pt idx="10">
                  <c:v>0.89999999999999991</c:v>
                </c:pt>
                <c:pt idx="11">
                  <c:v>0.99999999999999989</c:v>
                </c:pt>
              </c:numCache>
            </c:numRef>
          </c:xVal>
          <c:yVal>
            <c:numRef>
              <c:f>'PL2-Q1'!$C$5:$C$16</c:f>
              <c:numCache>
                <c:formatCode>0.000</c:formatCode>
                <c:ptCount val="12"/>
                <c:pt idx="0">
                  <c:v>41.982704946128216</c:v>
                </c:pt>
                <c:pt idx="1">
                  <c:v>37.784434451515395</c:v>
                </c:pt>
                <c:pt idx="2">
                  <c:v>36.524953303131547</c:v>
                </c:pt>
                <c:pt idx="3">
                  <c:v>33.586163956902574</c:v>
                </c:pt>
                <c:pt idx="4">
                  <c:v>29.38789346228975</c:v>
                </c:pt>
                <c:pt idx="5">
                  <c:v>25.189622967676929</c:v>
                </c:pt>
                <c:pt idx="6">
                  <c:v>20.991352473064108</c:v>
                </c:pt>
                <c:pt idx="7">
                  <c:v>16.793081978451287</c:v>
                </c:pt>
                <c:pt idx="8">
                  <c:v>12.594811483838466</c:v>
                </c:pt>
                <c:pt idx="9">
                  <c:v>8.3965409892256453</c:v>
                </c:pt>
                <c:pt idx="10">
                  <c:v>4.1982704946128253</c:v>
                </c:pt>
                <c:pt idx="11">
                  <c:v>4.6610165667235987E-15</c:v>
                </c:pt>
              </c:numCache>
            </c:numRef>
          </c:yVal>
          <c:smooth val="0"/>
          <c:extLst>
            <c:ext xmlns:c16="http://schemas.microsoft.com/office/drawing/2014/chart" uri="{C3380CC4-5D6E-409C-BE32-E72D297353CC}">
              <c16:uniqueId val="{00000003-6788-D545-AE8C-300F446EA72F}"/>
            </c:ext>
          </c:extLst>
        </c:ser>
        <c:dLbls>
          <c:showLegendKey val="0"/>
          <c:showVal val="0"/>
          <c:showCatName val="0"/>
          <c:showSerName val="0"/>
          <c:showPercent val="0"/>
          <c:showBubbleSize val="0"/>
        </c:dLbls>
        <c:axId val="1036515759"/>
        <c:axId val="1036555375"/>
      </c:scatterChart>
      <c:valAx>
        <c:axId val="1036515759"/>
        <c:scaling>
          <c:orientation val="minMax"/>
          <c:max val="1"/>
        </c:scaling>
        <c:delete val="0"/>
        <c:axPos val="b"/>
        <c:majorGridlines>
          <c:spPr>
            <a:ln w="6350" cap="flat" cmpd="sng" algn="ctr">
              <a:solidFill>
                <a:srgbClr val="CCEFFF">
                  <a:alpha val="40000"/>
                </a:srgbClr>
              </a:solidFill>
              <a:round/>
            </a:ln>
            <a:effectLst/>
          </c:spPr>
        </c:majorGridlines>
        <c:title>
          <c:tx>
            <c:strRef>
              <c:f>='[P7G2-PL1.xlsx]Sheet1'!$X$1,'[P7G2-PL1.xlsx]Sheet1'!$Y$1</c:f>
            </c:strRef>
          </c:tx>
          <c:overlay val="0"/>
          <c:spPr>
            <a:noFill/>
            <a:ln>
              <a:noFill/>
            </a:ln>
            <a:effectLst/>
          </c:spPr>
          <c:txPr>
            <a:bodyPr rot="0" spcFirstLastPara="1" vertOverflow="ellipsis" vert="horz" wrap="square" anchor="ctr" anchorCtr="1"/>
            <a:lstStyle/>
            <a:p>
              <a:pPr>
                <a:defRPr sz="1000" b="0" i="0" u="none" strike="noStrike" kern="1200" baseline="0">
                  <a:solidFill>
                    <a:srgbClr val="CCEFFF"/>
                  </a:solidFill>
                  <a:latin typeface="+mn-lt"/>
                  <a:ea typeface="+mn-ea"/>
                  <a:cs typeface="+mn-cs"/>
                </a:defRPr>
              </a:pPr>
              <a:endParaRPr lang="en-BR"/>
            </a:p>
          </c:txPr>
        </c:title>
        <c:numFmt formatCode="0.0" sourceLinked="0"/>
        <c:majorTickMark val="none"/>
        <c:minorTickMark val="none"/>
        <c:tickLblPos val="nextTo"/>
        <c:spPr>
          <a:noFill/>
          <a:ln w="6350" cap="flat" cmpd="sng" algn="ctr">
            <a:solidFill>
              <a:srgbClr val="CCEFFF"/>
            </a:solidFill>
            <a:round/>
          </a:ln>
          <a:effectLst/>
        </c:spPr>
        <c:txPr>
          <a:bodyPr rot="-6000000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BR"/>
          </a:p>
        </c:txPr>
        <c:crossAx val="1036555375"/>
        <c:crosses val="autoZero"/>
        <c:crossBetween val="midCat"/>
      </c:valAx>
      <c:valAx>
        <c:axId val="1036555375"/>
        <c:scaling>
          <c:orientation val="minMax"/>
          <c:max val="85"/>
          <c:min val="0"/>
        </c:scaling>
        <c:delete val="0"/>
        <c:axPos val="l"/>
        <c:majorGridlines>
          <c:spPr>
            <a:ln w="6350" cap="flat" cmpd="sng" algn="ctr">
              <a:solidFill>
                <a:srgbClr val="CCEFFF">
                  <a:alpha val="40000"/>
                </a:srgbClr>
              </a:solidFill>
              <a:round/>
            </a:ln>
            <a:effectLst/>
          </c:spPr>
        </c:majorGridlines>
        <c:title>
          <c:tx>
            <c:rich>
              <a:bodyPr rot="-5400000" spcFirstLastPara="1" vertOverflow="ellipsis" vert="horz" wrap="square" anchor="ctr" anchorCtr="1"/>
              <a:lstStyle/>
              <a:p>
                <a:pPr>
                  <a:defRPr sz="1000" b="0" i="0" u="none" strike="noStrike" kern="1200" baseline="0">
                    <a:solidFill>
                      <a:srgbClr val="CCEFFF"/>
                    </a:solidFill>
                    <a:latin typeface="+mn-lt"/>
                    <a:ea typeface="+mn-ea"/>
                    <a:cs typeface="+mn-cs"/>
                  </a:defRPr>
                </a:pPr>
                <a:r>
                  <a:rPr lang="en-US">
                    <a:solidFill>
                      <a:srgbClr val="CCEFFF"/>
                    </a:solidFill>
                  </a:rPr>
                  <a:t>P/kPa</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CCEFFF"/>
                  </a:solidFill>
                  <a:latin typeface="+mn-lt"/>
                  <a:ea typeface="+mn-ea"/>
                  <a:cs typeface="+mn-cs"/>
                </a:defRPr>
              </a:pPr>
              <a:endParaRPr lang="en-BR"/>
            </a:p>
          </c:txPr>
        </c:title>
        <c:numFmt formatCode="0" sourceLinked="0"/>
        <c:majorTickMark val="none"/>
        <c:minorTickMark val="none"/>
        <c:tickLblPos val="nextTo"/>
        <c:spPr>
          <a:noFill/>
          <a:ln w="6350" cap="flat" cmpd="sng" algn="ctr">
            <a:solidFill>
              <a:srgbClr val="CCEFFF"/>
            </a:solidFill>
            <a:round/>
          </a:ln>
          <a:effectLst/>
        </c:spPr>
        <c:txPr>
          <a:bodyPr rot="-6000000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BR"/>
          </a:p>
        </c:txPr>
        <c:crossAx val="1036515759"/>
        <c:crosses val="autoZero"/>
        <c:crossBetween val="midCat"/>
        <c:minorUnit val="5"/>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FFF">
        <a:alpha val="5000"/>
      </a:srgbClr>
    </a:solidFill>
    <a:ln w="6350" cap="rnd" cmpd="sng" algn="ctr">
      <a:solidFill>
        <a:srgbClr val="CCEFFF">
          <a:alpha val="5000"/>
        </a:srgbClr>
      </a:solidFill>
      <a:round/>
    </a:ln>
    <a:effectLst/>
  </c:spPr>
  <c:txPr>
    <a:bodyPr/>
    <a:lstStyle/>
    <a:p>
      <a:pPr>
        <a:defRPr/>
      </a:pPr>
      <a:endParaRPr lang="en-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Acetonitrile(1)/nitromethane(2)'s boiling temperature</a:t>
            </a:r>
            <a:r>
              <a:rPr lang="en-US" sz="1400" b="0" i="0" u="none" strike="noStrike" baseline="0"/>
              <a:t> at 70</a:t>
            </a:r>
            <a:r>
              <a:rPr lang="en-US" sz="1400" b="0" i="0" u="none" strike="noStrike" baseline="0">
                <a:effectLst/>
              </a:rPr>
              <a:t>℃</a:t>
            </a:r>
            <a:r>
              <a:rPr lang="en-US" sz="1400" b="0" i="0" u="none" strike="noStrike" baseline="0"/>
              <a:t> </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R"/>
        </a:p>
      </c:txPr>
    </c:title>
    <c:autoTitleDeleted val="0"/>
    <c:plotArea>
      <c:layout/>
      <c:scatterChart>
        <c:scatterStyle val="smoothMarker"/>
        <c:varyColors val="0"/>
        <c:ser>
          <c:idx val="0"/>
          <c:order val="0"/>
          <c:tx>
            <c:v>Teb × x1</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'PL2-Q2'!$F$5:$F$15</c:f>
              <c:numCache>
                <c:formatCode>0.000</c:formatCode>
                <c:ptCount val="11"/>
                <c:pt idx="0">
                  <c:v>2.5392847685142606E-15</c:v>
                </c:pt>
                <c:pt idx="1">
                  <c:v>7.7819311622418674E-2</c:v>
                </c:pt>
                <c:pt idx="2">
                  <c:v>0.15983805102734872</c:v>
                </c:pt>
                <c:pt idx="3">
                  <c:v>0.2464088191573465</c:v>
                </c:pt>
                <c:pt idx="4">
                  <c:v>0.33791829501866189</c:v>
                </c:pt>
                <c:pt idx="5">
                  <c:v>0.43479096094227659</c:v>
                </c:pt>
                <c:pt idx="6">
                  <c:v>0.53749328218751158</c:v>
                </c:pt>
                <c:pt idx="7">
                  <c:v>0.64653840200580726</c:v>
                </c:pt>
                <c:pt idx="8">
                  <c:v>0.76249142226802513</c:v>
                </c:pt>
                <c:pt idx="9">
                  <c:v>0.88597535017798568</c:v>
                </c:pt>
                <c:pt idx="10">
                  <c:v>0.99999999999999756</c:v>
                </c:pt>
              </c:numCache>
            </c:numRef>
          </c:xVal>
          <c:yVal>
            <c:numRef>
              <c:f>'PL2-Q2'!$A$5:$A$15</c:f>
              <c:numCache>
                <c:formatCode>0.000</c:formatCode>
                <c:ptCount val="11"/>
                <c:pt idx="0">
                  <c:v>89.583597436065475</c:v>
                </c:pt>
                <c:pt idx="1">
                  <c:v>87.583597436065475</c:v>
                </c:pt>
                <c:pt idx="2">
                  <c:v>85.583597436065475</c:v>
                </c:pt>
                <c:pt idx="3">
                  <c:v>83.583597436065475</c:v>
                </c:pt>
                <c:pt idx="4">
                  <c:v>81.583597436065475</c:v>
                </c:pt>
                <c:pt idx="5">
                  <c:v>79.583597436065475</c:v>
                </c:pt>
                <c:pt idx="6">
                  <c:v>77.583597436065475</c:v>
                </c:pt>
                <c:pt idx="7">
                  <c:v>75.583597436065475</c:v>
                </c:pt>
                <c:pt idx="8">
                  <c:v>73.583597436065475</c:v>
                </c:pt>
                <c:pt idx="9">
                  <c:v>71.583597436065475</c:v>
                </c:pt>
                <c:pt idx="10">
                  <c:v>69.844571663926445</c:v>
                </c:pt>
              </c:numCache>
            </c:numRef>
          </c:yVal>
          <c:smooth val="1"/>
          <c:extLst>
            <c:ext xmlns:c16="http://schemas.microsoft.com/office/drawing/2014/chart" uri="{C3380CC4-5D6E-409C-BE32-E72D297353CC}">
              <c16:uniqueId val="{00000000-DD28-1243-A9E3-F25C86D23D65}"/>
            </c:ext>
          </c:extLst>
        </c:ser>
        <c:ser>
          <c:idx val="1"/>
          <c:order val="1"/>
          <c:tx>
            <c:v>Teb × y1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'PL2-Q2'!$I$5:$I$15</c:f>
              <c:numCache>
                <c:formatCode>0.000</c:formatCode>
                <c:ptCount val="11"/>
                <c:pt idx="0">
                  <c:v>4.7724190809031413E-15</c:v>
                </c:pt>
                <c:pt idx="1">
                  <c:v>0.13769882979923292</c:v>
                </c:pt>
                <c:pt idx="2">
                  <c:v>0.26607276494271009</c:v>
                </c:pt>
                <c:pt idx="3">
                  <c:v>0.3855750836599609</c:v>
                </c:pt>
                <c:pt idx="4">
                  <c:v>0.49664400536928627</c:v>
                </c:pt>
                <c:pt idx="5">
                  <c:v>0.59970288610569367</c:v>
                </c:pt>
                <c:pt idx="6">
                  <c:v>0.69516042231825015</c:v>
                </c:pt>
                <c:pt idx="7">
                  <c:v>0.78341086279934957</c:v>
                </c:pt>
                <c:pt idx="8">
                  <c:v>0.8648342284929279</c:v>
                </c:pt>
                <c:pt idx="9">
                  <c:v>0.93979653991351308</c:v>
                </c:pt>
                <c:pt idx="10">
                  <c:v>0.99999999999999878</c:v>
                </c:pt>
              </c:numCache>
            </c:numRef>
          </c:xVal>
          <c:yVal>
            <c:numRef>
              <c:f>'PL2-Q2'!$A$5:$A$15</c:f>
              <c:numCache>
                <c:formatCode>0.000</c:formatCode>
                <c:ptCount val="11"/>
                <c:pt idx="0">
                  <c:v>89.583597436065475</c:v>
                </c:pt>
                <c:pt idx="1">
                  <c:v>87.583597436065475</c:v>
                </c:pt>
                <c:pt idx="2">
                  <c:v>85.583597436065475</c:v>
                </c:pt>
                <c:pt idx="3">
                  <c:v>83.583597436065475</c:v>
                </c:pt>
                <c:pt idx="4">
                  <c:v>81.583597436065475</c:v>
                </c:pt>
                <c:pt idx="5">
                  <c:v>79.583597436065475</c:v>
                </c:pt>
                <c:pt idx="6">
                  <c:v>77.583597436065475</c:v>
                </c:pt>
                <c:pt idx="7">
                  <c:v>75.583597436065475</c:v>
                </c:pt>
                <c:pt idx="8">
                  <c:v>73.583597436065475</c:v>
                </c:pt>
                <c:pt idx="9">
                  <c:v>71.583597436065475</c:v>
                </c:pt>
                <c:pt idx="10">
                  <c:v>69.844571663926445</c:v>
                </c:pt>
              </c:numCache>
            </c:numRef>
          </c:yVal>
          <c:smooth val="1"/>
          <c:extLst>
            <c:ext xmlns:c16="http://schemas.microsoft.com/office/drawing/2014/chart" uri="{C3380CC4-5D6E-409C-BE32-E72D297353CC}">
              <c16:uniqueId val="{00000001-DD28-1243-A9E3-F25C86D23D65}"/>
            </c:ext>
          </c:extLst>
        </c:ser>
        <c:dLbls>
          <c:showLegendKey val="0"/>
          <c:showVal val="0"/>
          <c:showCatName val="0"/>
          <c:showSerName val="0"/>
          <c:showPercent val="0"/>
          <c:showBubbleSize val="0"/>
        </c:dLbls>
        <c:axId val="1450591936"/>
        <c:axId val="1923075792"/>
      </c:scatterChart>
      <c:valAx>
        <c:axId val="1450591936"/>
        <c:scaling>
          <c:orientation val="minMax"/>
          <c:max val="1"/>
        </c:scaling>
        <c:delete val="0"/>
        <c:axPos val="b"/>
        <c:majorGridlines>
          <c:spPr>
            <a:ln w="9525" cap="flat" cmpd="sng" algn="ctr">
              <a:solidFill>
                <a:schemeClr val="tx1">
                  <a:lumMod val="15000"/>
                  <a:lumOff val="85000"/>
                </a:schemeClr>
              </a:solidFill>
              <a:round/>
            </a:ln>
            <a:effectLst/>
          </c:spPr>
        </c:majorGridlines>
        <c:title>
          <c:tx>
            <c:strRef>
              <c:f>='[P7G2-PL1.xlsx]Sheet2'!$X$1,'[P7G2-PL1.xlsx]Sheet2'!$Y$1</c:f>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R"/>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R"/>
          </a:p>
        </c:txPr>
        <c:crossAx val="1923075792"/>
        <c:crosses val="autoZero"/>
        <c:crossBetween val="midCat"/>
      </c:valAx>
      <c:valAx>
        <c:axId val="1923075792"/>
        <c:scaling>
          <c:orientation val="minMax"/>
          <c:max val="90"/>
          <c:min val="6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Teb/C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R"/>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R"/>
          </a:p>
        </c:txPr>
        <c:crossAx val="1450591936"/>
        <c:crosses val="autoZero"/>
        <c:crossBetween val="midCat"/>
        <c:majorUnit val="5"/>
        <c:minorUnit val="2.5"/>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chemeClr val="bg1"/>
                </a:solidFill>
                <a:latin typeface="+mn-lt"/>
                <a:ea typeface="+mn-ea"/>
                <a:cs typeface="+mn-cs"/>
              </a:defRPr>
            </a:pPr>
            <a:r>
              <a:rPr lang="en-US">
                <a:solidFill>
                  <a:schemeClr val="bg1"/>
                </a:solidFill>
                <a:effectLst/>
              </a:rPr>
              <a:t>MEK(1)+Toluene(2)'s</a:t>
            </a:r>
          </a:p>
          <a:p>
            <a:pPr marL="0" marR="0" lvl="0" indent="0" algn="ctr" defTabSz="914400" rtl="0" eaLnBrk="1" fontAlgn="auto" latinLnBrk="0" hangingPunct="1">
              <a:lnSpc>
                <a:spcPct val="100000"/>
              </a:lnSpc>
              <a:spcBef>
                <a:spcPts val="0"/>
              </a:spcBef>
              <a:spcAft>
                <a:spcPts val="0"/>
              </a:spcAft>
              <a:buClrTx/>
              <a:buSzTx/>
              <a:buFontTx/>
              <a:buNone/>
              <a:tabLst/>
              <a:defRPr>
                <a:solidFill>
                  <a:schemeClr val="bg1"/>
                </a:solidFill>
              </a:defRPr>
            </a:pPr>
            <a:r>
              <a:rPr lang="en-US" baseline="0">
                <a:solidFill>
                  <a:schemeClr val="bg1"/>
                </a:solidFill>
              </a:rPr>
              <a:t>liquid-steam equilibrium diagram</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chemeClr val="bg1"/>
              </a:solidFill>
              <a:latin typeface="+mn-lt"/>
              <a:ea typeface="+mn-ea"/>
              <a:cs typeface="+mn-cs"/>
            </a:defRPr>
          </a:pPr>
          <a:endParaRPr lang="en-BR"/>
        </a:p>
      </c:txPr>
    </c:title>
    <c:autoTitleDeleted val="0"/>
    <c:plotArea>
      <c:layout/>
      <c:scatterChart>
        <c:scatterStyle val="lineMarker"/>
        <c:varyColors val="0"/>
        <c:ser>
          <c:idx val="0"/>
          <c:order val="0"/>
          <c:tx>
            <c:v>Ptot × x1</c:v>
          </c:tx>
          <c:spPr>
            <a:ln w="19050" cap="rnd">
              <a:noFill/>
              <a:round/>
            </a:ln>
            <a:effectLst/>
          </c:spPr>
          <c:marker>
            <c:symbol val="circle"/>
            <c:size val="5"/>
            <c:spPr>
              <a:solidFill>
                <a:srgbClr val="0096FF"/>
              </a:solidFill>
              <a:ln w="9525">
                <a:noFill/>
              </a:ln>
              <a:effectLst/>
            </c:spPr>
          </c:marker>
          <c:trendline>
            <c:spPr>
              <a:ln w="12700" cap="rnd">
                <a:solidFill>
                  <a:srgbClr val="0096FF">
                    <a:alpha val="70000"/>
                  </a:srgbClr>
                </a:solidFill>
                <a:prstDash val="sysDot"/>
              </a:ln>
              <a:effectLst/>
            </c:spPr>
            <c:trendlineType val="poly"/>
            <c:order val="6"/>
            <c:dispRSqr val="0"/>
            <c:dispEq val="0"/>
          </c:trendline>
          <c:xVal>
            <c:numRef>
              <c:f>'PL2-Q3.1'!$B$2:$B$12</c:f>
              <c:numCache>
                <c:formatCode>0.0000</c:formatCode>
                <c:ptCount val="11"/>
                <c:pt idx="0">
                  <c:v>0</c:v>
                </c:pt>
                <c:pt idx="1">
                  <c:v>8.9499999999999996E-2</c:v>
                </c:pt>
                <c:pt idx="2">
                  <c:v>0.1981</c:v>
                </c:pt>
                <c:pt idx="3">
                  <c:v>0.31929999999999997</c:v>
                </c:pt>
                <c:pt idx="4">
                  <c:v>0.42320000000000002</c:v>
                </c:pt>
                <c:pt idx="5">
                  <c:v>0.51190000000000002</c:v>
                </c:pt>
                <c:pt idx="6">
                  <c:v>0.60960000000000003</c:v>
                </c:pt>
                <c:pt idx="7">
                  <c:v>0.71350000000000002</c:v>
                </c:pt>
                <c:pt idx="8">
                  <c:v>0.79339999999999999</c:v>
                </c:pt>
                <c:pt idx="9">
                  <c:v>0.91020000000000001</c:v>
                </c:pt>
                <c:pt idx="10">
                  <c:v>1</c:v>
                </c:pt>
              </c:numCache>
            </c:numRef>
          </c:xVal>
          <c:yVal>
            <c:numRef>
              <c:f>'PL2-Q3.1'!$A$2:$A$12</c:f>
              <c:numCache>
                <c:formatCode>0.00</c:formatCode>
                <c:ptCount val="11"/>
                <c:pt idx="0">
                  <c:v>12.3</c:v>
                </c:pt>
                <c:pt idx="1">
                  <c:v>12.51</c:v>
                </c:pt>
                <c:pt idx="2">
                  <c:v>18.61</c:v>
                </c:pt>
                <c:pt idx="3">
                  <c:v>21.63</c:v>
                </c:pt>
                <c:pt idx="4">
                  <c:v>24.01</c:v>
                </c:pt>
                <c:pt idx="5">
                  <c:v>25.92</c:v>
                </c:pt>
                <c:pt idx="6">
                  <c:v>29.96</c:v>
                </c:pt>
                <c:pt idx="7">
                  <c:v>30.12</c:v>
                </c:pt>
                <c:pt idx="8">
                  <c:v>31.75</c:v>
                </c:pt>
                <c:pt idx="9">
                  <c:v>34.15</c:v>
                </c:pt>
                <c:pt idx="10">
                  <c:v>36.090000000000003</c:v>
                </c:pt>
              </c:numCache>
            </c:numRef>
          </c:yVal>
          <c:smooth val="0"/>
          <c:extLst>
            <c:ext xmlns:c16="http://schemas.microsoft.com/office/drawing/2014/chart" uri="{C3380CC4-5D6E-409C-BE32-E72D297353CC}">
              <c16:uniqueId val="{00000001-A413-1048-83EC-09CCF0438B12}"/>
            </c:ext>
          </c:extLst>
        </c:ser>
        <c:ser>
          <c:idx val="1"/>
          <c:order val="1"/>
          <c:tx>
            <c:v>Ptot × y1</c:v>
          </c:tx>
          <c:spPr>
            <a:ln w="25400" cap="rnd">
              <a:noFill/>
              <a:round/>
            </a:ln>
            <a:effectLst/>
          </c:spPr>
          <c:marker>
            <c:symbol val="circle"/>
            <c:size val="5"/>
            <c:spPr>
              <a:solidFill>
                <a:srgbClr val="FF2600"/>
              </a:solidFill>
              <a:ln w="9525">
                <a:noFill/>
              </a:ln>
              <a:effectLst/>
            </c:spPr>
          </c:marker>
          <c:trendline>
            <c:spPr>
              <a:ln w="12700" cap="rnd">
                <a:solidFill>
                  <a:srgbClr val="FF2600">
                    <a:alpha val="70000"/>
                  </a:srgbClr>
                </a:solidFill>
                <a:prstDash val="sysDot"/>
              </a:ln>
              <a:effectLst/>
            </c:spPr>
            <c:trendlineType val="poly"/>
            <c:order val="2"/>
            <c:dispRSqr val="0"/>
            <c:dispEq val="0"/>
          </c:trendline>
          <c:xVal>
            <c:numRef>
              <c:f>'PL2-Q3.1'!$C$2:$C$12</c:f>
              <c:numCache>
                <c:formatCode>0.0000</c:formatCode>
                <c:ptCount val="11"/>
                <c:pt idx="0">
                  <c:v>0</c:v>
                </c:pt>
                <c:pt idx="1">
                  <c:v>0.27160000000000001</c:v>
                </c:pt>
                <c:pt idx="2">
                  <c:v>0.45689999999999997</c:v>
                </c:pt>
                <c:pt idx="3">
                  <c:v>0.59340000000000004</c:v>
                </c:pt>
                <c:pt idx="4">
                  <c:v>0.68149999999999999</c:v>
                </c:pt>
                <c:pt idx="5">
                  <c:v>0.74399999999999999</c:v>
                </c:pt>
                <c:pt idx="6">
                  <c:v>0.80500000000000005</c:v>
                </c:pt>
                <c:pt idx="7">
                  <c:v>0.8639</c:v>
                </c:pt>
                <c:pt idx="8">
                  <c:v>0.90480000000000005</c:v>
                </c:pt>
                <c:pt idx="9">
                  <c:v>0.95899999999999996</c:v>
                </c:pt>
                <c:pt idx="10">
                  <c:v>1</c:v>
                </c:pt>
              </c:numCache>
            </c:numRef>
          </c:xVal>
          <c:yVal>
            <c:numRef>
              <c:f>'PL2-Q3.1'!$A$2:$A$12</c:f>
              <c:numCache>
                <c:formatCode>0.00</c:formatCode>
                <c:ptCount val="11"/>
                <c:pt idx="0">
                  <c:v>12.3</c:v>
                </c:pt>
                <c:pt idx="1">
                  <c:v>12.51</c:v>
                </c:pt>
                <c:pt idx="2">
                  <c:v>18.61</c:v>
                </c:pt>
                <c:pt idx="3">
                  <c:v>21.63</c:v>
                </c:pt>
                <c:pt idx="4">
                  <c:v>24.01</c:v>
                </c:pt>
                <c:pt idx="5">
                  <c:v>25.92</c:v>
                </c:pt>
                <c:pt idx="6">
                  <c:v>29.96</c:v>
                </c:pt>
                <c:pt idx="7">
                  <c:v>30.12</c:v>
                </c:pt>
                <c:pt idx="8">
                  <c:v>31.75</c:v>
                </c:pt>
                <c:pt idx="9">
                  <c:v>34.15</c:v>
                </c:pt>
                <c:pt idx="10">
                  <c:v>36.090000000000003</c:v>
                </c:pt>
              </c:numCache>
            </c:numRef>
          </c:yVal>
          <c:smooth val="0"/>
          <c:extLst>
            <c:ext xmlns:c16="http://schemas.microsoft.com/office/drawing/2014/chart" uri="{C3380CC4-5D6E-409C-BE32-E72D297353CC}">
              <c16:uniqueId val="{00000003-A413-1048-83EC-09CCF0438B12}"/>
            </c:ext>
          </c:extLst>
        </c:ser>
        <c:ser>
          <c:idx val="2"/>
          <c:order val="2"/>
          <c:tx>
            <c:v>Ptot Rault's Law × x1</c:v>
          </c:tx>
          <c:spPr>
            <a:ln w="25400" cap="rnd">
              <a:noFill/>
              <a:round/>
            </a:ln>
            <a:effectLst/>
          </c:spPr>
          <c:marker>
            <c:symbol val="circle"/>
            <c:size val="5"/>
            <c:spPr>
              <a:solidFill>
                <a:srgbClr val="00FDFF"/>
              </a:solidFill>
              <a:ln w="6350">
                <a:noFill/>
              </a:ln>
              <a:effectLst/>
            </c:spPr>
          </c:marker>
          <c:trendline>
            <c:spPr>
              <a:ln w="12700" cap="rnd">
                <a:solidFill>
                  <a:srgbClr val="00FDFF">
                    <a:alpha val="70000"/>
                  </a:srgbClr>
                </a:solidFill>
                <a:prstDash val="sysDot"/>
              </a:ln>
              <a:effectLst/>
            </c:spPr>
            <c:trendlineType val="linear"/>
            <c:dispRSqr val="0"/>
            <c:dispEq val="0"/>
          </c:trendline>
          <c:xVal>
            <c:numRef>
              <c:f>'PL2-Q3.1'!$B$2:$B$12</c:f>
              <c:numCache>
                <c:formatCode>0.0000</c:formatCode>
                <c:ptCount val="11"/>
                <c:pt idx="0">
                  <c:v>0</c:v>
                </c:pt>
                <c:pt idx="1">
                  <c:v>8.9499999999999996E-2</c:v>
                </c:pt>
                <c:pt idx="2">
                  <c:v>0.1981</c:v>
                </c:pt>
                <c:pt idx="3">
                  <c:v>0.31929999999999997</c:v>
                </c:pt>
                <c:pt idx="4">
                  <c:v>0.42320000000000002</c:v>
                </c:pt>
                <c:pt idx="5">
                  <c:v>0.51190000000000002</c:v>
                </c:pt>
                <c:pt idx="6">
                  <c:v>0.60960000000000003</c:v>
                </c:pt>
                <c:pt idx="7">
                  <c:v>0.71350000000000002</c:v>
                </c:pt>
                <c:pt idx="8">
                  <c:v>0.79339999999999999</c:v>
                </c:pt>
                <c:pt idx="9">
                  <c:v>0.91020000000000001</c:v>
                </c:pt>
                <c:pt idx="10">
                  <c:v>1</c:v>
                </c:pt>
              </c:numCache>
            </c:numRef>
          </c:xVal>
          <c:yVal>
            <c:numRef>
              <c:f>'PL2-Q3.1'!$D$2:$D$12</c:f>
              <c:numCache>
                <c:formatCode>0.00</c:formatCode>
                <c:ptCount val="11"/>
                <c:pt idx="0">
                  <c:v>12.3</c:v>
                </c:pt>
                <c:pt idx="1">
                  <c:v>14.429205</c:v>
                </c:pt>
                <c:pt idx="2">
                  <c:v>17.012799000000001</c:v>
                </c:pt>
                <c:pt idx="3">
                  <c:v>19.896146999999999</c:v>
                </c:pt>
                <c:pt idx="4">
                  <c:v>22.367928000000003</c:v>
                </c:pt>
                <c:pt idx="5">
                  <c:v>24.478101000000002</c:v>
                </c:pt>
                <c:pt idx="6">
                  <c:v>26.802384000000004</c:v>
                </c:pt>
                <c:pt idx="7">
                  <c:v>29.274165000000004</c:v>
                </c:pt>
                <c:pt idx="8">
                  <c:v>31.174986000000004</c:v>
                </c:pt>
                <c:pt idx="9">
                  <c:v>33.953658000000004</c:v>
                </c:pt>
                <c:pt idx="10">
                  <c:v>36.090000000000003</c:v>
                </c:pt>
              </c:numCache>
            </c:numRef>
          </c:yVal>
          <c:smooth val="0"/>
          <c:extLst>
            <c:ext xmlns:c16="http://schemas.microsoft.com/office/drawing/2014/chart" uri="{C3380CC4-5D6E-409C-BE32-E72D297353CC}">
              <c16:uniqueId val="{00000005-A413-1048-83EC-09CCF0438B12}"/>
            </c:ext>
          </c:extLst>
        </c:ser>
        <c:dLbls>
          <c:showLegendKey val="0"/>
          <c:showVal val="0"/>
          <c:showCatName val="0"/>
          <c:showSerName val="0"/>
          <c:showPercent val="0"/>
          <c:showBubbleSize val="0"/>
        </c:dLbls>
        <c:axId val="1872010992"/>
        <c:axId val="1872012640"/>
      </c:scatterChart>
      <c:valAx>
        <c:axId val="1872010992"/>
        <c:scaling>
          <c:orientation val="minMax"/>
          <c:max val="1"/>
        </c:scaling>
        <c:delete val="0"/>
        <c:axPos val="b"/>
        <c:majorGridlines>
          <c:spPr>
            <a:ln w="9525" cap="flat" cmpd="sng" algn="ctr">
              <a:solidFill>
                <a:schemeClr val="bg1">
                  <a:alpha val="20000"/>
                </a:schemeClr>
              </a:solidFill>
              <a:round/>
            </a:ln>
            <a:effectLst/>
          </c:spPr>
        </c:majorGridlines>
        <c:title>
          <c:tx>
            <c:strRef>
              <c:f>='[P7G2-PL1.xlsx]Sheet3 (2)'!$X$1,'[P7G2-PL1.xlsx]Sheet3 (2)'!$Y$1</c:f>
            </c:strRef>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R"/>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BR"/>
          </a:p>
        </c:txPr>
        <c:crossAx val="1872012640"/>
        <c:crosses val="autoZero"/>
        <c:crossBetween val="midCat"/>
      </c:valAx>
      <c:valAx>
        <c:axId val="1872012640"/>
        <c:scaling>
          <c:orientation val="minMax"/>
          <c:min val="10"/>
        </c:scaling>
        <c:delete val="0"/>
        <c:axPos val="l"/>
        <c:majorGridlines>
          <c:spPr>
            <a:ln w="9525" cap="flat" cmpd="sng" algn="ctr">
              <a:solidFill>
                <a:schemeClr val="bg1">
                  <a:alpha val="2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Ptotal/kPa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R"/>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BR"/>
          </a:p>
        </c:txPr>
        <c:crossAx val="1872010992"/>
        <c:crosses val="autoZero"/>
        <c:crossBetween val="midCat"/>
      </c:valAx>
      <c:spPr>
        <a:solidFill>
          <a:schemeClr val="tx1">
            <a:alpha val="0"/>
          </a:schemeClr>
        </a:solidFill>
        <a:ln>
          <a:solidFill>
            <a:schemeClr val="bg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E0033"/>
    </a:solidFill>
    <a:ln w="9525" cap="flat" cmpd="sng" algn="ctr">
      <a:solidFill>
        <a:schemeClr val="tx1">
          <a:lumMod val="15000"/>
          <a:lumOff val="85000"/>
        </a:schemeClr>
      </a:solidFill>
      <a:round/>
    </a:ln>
    <a:effectLst/>
  </c:spPr>
  <c:txPr>
    <a:bodyPr/>
    <a:lstStyle/>
    <a:p>
      <a:pPr>
        <a:defRPr/>
      </a:pPr>
      <a:endParaRPr lang="en-B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8" Type="http://schemas.openxmlformats.org/officeDocument/2006/relationships/customXml" Target="../ink/ink4.xml"/><Relationship Id="rId13" Type="http://schemas.openxmlformats.org/officeDocument/2006/relationships/image" Target="../media/image15.png"/><Relationship Id="rId18" Type="http://schemas.openxmlformats.org/officeDocument/2006/relationships/customXml" Target="../ink/ink9.xml"/><Relationship Id="rId26" Type="http://schemas.openxmlformats.org/officeDocument/2006/relationships/customXml" Target="../ink/ink13.xml"/><Relationship Id="rId3" Type="http://schemas.openxmlformats.org/officeDocument/2006/relationships/image" Target="../media/image10.png"/><Relationship Id="rId21" Type="http://schemas.openxmlformats.org/officeDocument/2006/relationships/image" Target="../media/image19.png"/><Relationship Id="rId7" Type="http://schemas.openxmlformats.org/officeDocument/2006/relationships/image" Target="../media/image12.png"/><Relationship Id="rId12" Type="http://schemas.openxmlformats.org/officeDocument/2006/relationships/customXml" Target="../ink/ink6.xml"/><Relationship Id="rId17" Type="http://schemas.openxmlformats.org/officeDocument/2006/relationships/image" Target="../media/image17.png"/><Relationship Id="rId25" Type="http://schemas.openxmlformats.org/officeDocument/2006/relationships/image" Target="../media/image21.png"/><Relationship Id="rId2" Type="http://schemas.openxmlformats.org/officeDocument/2006/relationships/customXml" Target="../ink/ink1.xml"/><Relationship Id="rId16" Type="http://schemas.openxmlformats.org/officeDocument/2006/relationships/customXml" Target="../ink/ink8.xml"/><Relationship Id="rId20" Type="http://schemas.openxmlformats.org/officeDocument/2006/relationships/customXml" Target="../ink/ink10.xml"/><Relationship Id="rId29" Type="http://schemas.openxmlformats.org/officeDocument/2006/relationships/image" Target="../media/image23.png"/><Relationship Id="rId1" Type="http://schemas.openxmlformats.org/officeDocument/2006/relationships/image" Target="../media/image9.jpeg"/><Relationship Id="rId6" Type="http://schemas.openxmlformats.org/officeDocument/2006/relationships/customXml" Target="../ink/ink3.xml"/><Relationship Id="rId11" Type="http://schemas.openxmlformats.org/officeDocument/2006/relationships/image" Target="../media/image14.png"/><Relationship Id="rId24" Type="http://schemas.openxmlformats.org/officeDocument/2006/relationships/customXml" Target="../ink/ink12.xml"/><Relationship Id="rId5" Type="http://schemas.openxmlformats.org/officeDocument/2006/relationships/image" Target="../media/image11.png"/><Relationship Id="rId15" Type="http://schemas.openxmlformats.org/officeDocument/2006/relationships/image" Target="../media/image16.png"/><Relationship Id="rId23" Type="http://schemas.openxmlformats.org/officeDocument/2006/relationships/image" Target="../media/image20.png"/><Relationship Id="rId28" Type="http://schemas.openxmlformats.org/officeDocument/2006/relationships/customXml" Target="../ink/ink14.xml"/><Relationship Id="rId10" Type="http://schemas.openxmlformats.org/officeDocument/2006/relationships/customXml" Target="../ink/ink5.xml"/><Relationship Id="rId19" Type="http://schemas.openxmlformats.org/officeDocument/2006/relationships/image" Target="../media/image18.png"/><Relationship Id="rId4" Type="http://schemas.openxmlformats.org/officeDocument/2006/relationships/customXml" Target="../ink/ink2.xml"/><Relationship Id="rId9" Type="http://schemas.openxmlformats.org/officeDocument/2006/relationships/image" Target="../media/image13.png"/><Relationship Id="rId14" Type="http://schemas.openxmlformats.org/officeDocument/2006/relationships/customXml" Target="../ink/ink7.xml"/><Relationship Id="rId22" Type="http://schemas.openxmlformats.org/officeDocument/2006/relationships/customXml" Target="../ink/ink11.xml"/><Relationship Id="rId27"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absolute">
    <xdr:from>
      <xdr:col>6</xdr:col>
      <xdr:colOff>606675</xdr:colOff>
      <xdr:row>10</xdr:row>
      <xdr:rowOff>118900</xdr:rowOff>
    </xdr:from>
    <xdr:to>
      <xdr:col>14</xdr:col>
      <xdr:colOff>30628</xdr:colOff>
      <xdr:row>10</xdr:row>
      <xdr:rowOff>118900</xdr:rowOff>
    </xdr:to>
    <xdr:cxnSp macro="">
      <xdr:nvCxnSpPr>
        <xdr:cNvPr id="268" name="Conexão reta 2">
          <a:extLst>
            <a:ext uri="{FF2B5EF4-FFF2-40B4-BE49-F238E27FC236}">
              <a16:creationId xmlns:a16="http://schemas.microsoft.com/office/drawing/2014/main" id="{49A5CE7D-9174-4F53-AF84-FEB92B83AD2E}"/>
            </a:ext>
          </a:extLst>
        </xdr:cNvPr>
        <xdr:cNvCxnSpPr/>
      </xdr:nvCxnSpPr>
      <xdr:spPr>
        <a:xfrm>
          <a:off x="7678988" y="2471575"/>
          <a:ext cx="4515065" cy="0"/>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editAs="absolute">
    <xdr:from>
      <xdr:col>6</xdr:col>
      <xdr:colOff>580935</xdr:colOff>
      <xdr:row>1</xdr:row>
      <xdr:rowOff>190500</xdr:rowOff>
    </xdr:from>
    <xdr:to>
      <xdr:col>14</xdr:col>
      <xdr:colOff>1672</xdr:colOff>
      <xdr:row>2</xdr:row>
      <xdr:rowOff>654</xdr:rowOff>
    </xdr:to>
    <xdr:pic>
      <xdr:nvPicPr>
        <xdr:cNvPr id="270" name="Imagem 3">
          <a:extLst>
            <a:ext uri="{FF2B5EF4-FFF2-40B4-BE49-F238E27FC236}">
              <a16:creationId xmlns:a16="http://schemas.microsoft.com/office/drawing/2014/main" id="{C1281D30-49A2-4446-80FA-11EBABD0F23B}"/>
            </a:ext>
          </a:extLst>
        </xdr:cNvPr>
        <xdr:cNvPicPr>
          <a:picLocks noChangeAspect="1"/>
        </xdr:cNvPicPr>
      </xdr:nvPicPr>
      <xdr:blipFill>
        <a:blip xmlns:r="http://schemas.openxmlformats.org/officeDocument/2006/relationships" r:embed="rId1"/>
        <a:stretch>
          <a:fillRect/>
        </a:stretch>
      </xdr:blipFill>
      <xdr:spPr>
        <a:xfrm>
          <a:off x="8491220" y="381000"/>
          <a:ext cx="5047926" cy="6097"/>
        </a:xfrm>
        <a:prstGeom prst="rect">
          <a:avLst/>
        </a:prstGeom>
      </xdr:spPr>
    </xdr:pic>
    <xdr:clientData/>
  </xdr:twoCellAnchor>
  <xdr:twoCellAnchor editAs="absolute">
    <xdr:from>
      <xdr:col>11</xdr:col>
      <xdr:colOff>234859</xdr:colOff>
      <xdr:row>4</xdr:row>
      <xdr:rowOff>59997</xdr:rowOff>
    </xdr:from>
    <xdr:to>
      <xdr:col>14</xdr:col>
      <xdr:colOff>25863</xdr:colOff>
      <xdr:row>4</xdr:row>
      <xdr:rowOff>62180</xdr:rowOff>
    </xdr:to>
    <xdr:pic>
      <xdr:nvPicPr>
        <xdr:cNvPr id="274" name="Imagem 4">
          <a:extLst>
            <a:ext uri="{FF2B5EF4-FFF2-40B4-BE49-F238E27FC236}">
              <a16:creationId xmlns:a16="http://schemas.microsoft.com/office/drawing/2014/main" id="{B0EA5B15-9308-417E-92FC-745AC0BAECDE}"/>
            </a:ext>
          </a:extLst>
        </xdr:cNvPr>
        <xdr:cNvPicPr>
          <a:picLocks noChangeAspect="1"/>
        </xdr:cNvPicPr>
      </xdr:nvPicPr>
      <xdr:blipFill>
        <a:blip xmlns:r="http://schemas.openxmlformats.org/officeDocument/2006/relationships" r:embed="rId1"/>
        <a:stretch>
          <a:fillRect/>
        </a:stretch>
      </xdr:blipFill>
      <xdr:spPr>
        <a:xfrm>
          <a:off x="10598059" y="978879"/>
          <a:ext cx="1592910" cy="2183"/>
        </a:xfrm>
        <a:prstGeom prst="rect">
          <a:avLst/>
        </a:prstGeom>
      </xdr:spPr>
    </xdr:pic>
    <xdr:clientData/>
  </xdr:twoCellAnchor>
  <xdr:twoCellAnchor editAs="absolute">
    <xdr:from>
      <xdr:col>6</xdr:col>
      <xdr:colOff>629759</xdr:colOff>
      <xdr:row>5</xdr:row>
      <xdr:rowOff>96609</xdr:rowOff>
    </xdr:from>
    <xdr:to>
      <xdr:col>9</xdr:col>
      <xdr:colOff>105112</xdr:colOff>
      <xdr:row>5</xdr:row>
      <xdr:rowOff>102706</xdr:rowOff>
    </xdr:to>
    <xdr:pic>
      <xdr:nvPicPr>
        <xdr:cNvPr id="272" name="Imagem 7">
          <a:extLst>
            <a:ext uri="{FF2B5EF4-FFF2-40B4-BE49-F238E27FC236}">
              <a16:creationId xmlns:a16="http://schemas.microsoft.com/office/drawing/2014/main" id="{1D171285-F60E-46C5-A68E-BEA0ADFEEDA0}"/>
            </a:ext>
          </a:extLst>
        </xdr:cNvPr>
        <xdr:cNvPicPr>
          <a:picLocks noChangeAspect="1"/>
        </xdr:cNvPicPr>
      </xdr:nvPicPr>
      <xdr:blipFill>
        <a:blip xmlns:r="http://schemas.openxmlformats.org/officeDocument/2006/relationships" r:embed="rId2"/>
        <a:stretch>
          <a:fillRect/>
        </a:stretch>
      </xdr:blipFill>
      <xdr:spPr>
        <a:xfrm>
          <a:off x="7702072" y="1277709"/>
          <a:ext cx="1566090" cy="6097"/>
        </a:xfrm>
        <a:prstGeom prst="rect">
          <a:avLst/>
        </a:prstGeom>
      </xdr:spPr>
    </xdr:pic>
    <xdr:clientData/>
  </xdr:twoCellAnchor>
  <xdr:twoCellAnchor editAs="absolute">
    <xdr:from>
      <xdr:col>12</xdr:col>
      <xdr:colOff>472902</xdr:colOff>
      <xdr:row>2</xdr:row>
      <xdr:rowOff>1066</xdr:rowOff>
    </xdr:from>
    <xdr:to>
      <xdr:col>13</xdr:col>
      <xdr:colOff>124266</xdr:colOff>
      <xdr:row>4</xdr:row>
      <xdr:rowOff>58066</xdr:rowOff>
    </xdr:to>
    <xdr:sp macro="" textlink="" fLocksText="0">
      <xdr:nvSpPr>
        <xdr:cNvPr id="2" name="Seta: Para Baixo 1">
          <a:extLst>
            <a:ext uri="{FF2B5EF4-FFF2-40B4-BE49-F238E27FC236}">
              <a16:creationId xmlns:a16="http://schemas.microsoft.com/office/drawing/2014/main" id="{C2A4A19C-9C79-4DDE-A215-01036CBBCB49}"/>
            </a:ext>
          </a:extLst>
        </xdr:cNvPr>
        <xdr:cNvSpPr/>
      </xdr:nvSpPr>
      <xdr:spPr>
        <a:xfrm>
          <a:off x="11436177" y="382066"/>
          <a:ext cx="251439" cy="5904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fLocksWithSheet="0"/>
  </xdr:twoCellAnchor>
  <xdr:twoCellAnchor editAs="absolute">
    <xdr:from>
      <xdr:col>12</xdr:col>
      <xdr:colOff>475339</xdr:colOff>
      <xdr:row>4</xdr:row>
      <xdr:rowOff>66826</xdr:rowOff>
    </xdr:from>
    <xdr:to>
      <xdr:col>13</xdr:col>
      <xdr:colOff>127264</xdr:colOff>
      <xdr:row>10</xdr:row>
      <xdr:rowOff>113446</xdr:rowOff>
    </xdr:to>
    <xdr:sp macro="" textlink="">
      <xdr:nvSpPr>
        <xdr:cNvPr id="3" name="Seta: Para Baixo 2">
          <a:extLst>
            <a:ext uri="{FF2B5EF4-FFF2-40B4-BE49-F238E27FC236}">
              <a16:creationId xmlns:a16="http://schemas.microsoft.com/office/drawing/2014/main" id="{31191499-BDBE-47A2-A715-E162638470B5}"/>
            </a:ext>
          </a:extLst>
        </xdr:cNvPr>
        <xdr:cNvSpPr/>
      </xdr:nvSpPr>
      <xdr:spPr>
        <a:xfrm>
          <a:off x="11448139" y="981226"/>
          <a:ext cx="253905" cy="1486800"/>
        </a:xfrm>
        <a:prstGeom prst="downArrow">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7</xdr:col>
      <xdr:colOff>476026</xdr:colOff>
      <xdr:row>5</xdr:row>
      <xdr:rowOff>107015</xdr:rowOff>
    </xdr:from>
    <xdr:to>
      <xdr:col>8</xdr:col>
      <xdr:colOff>127391</xdr:colOff>
      <xdr:row>6</xdr:row>
      <xdr:rowOff>2315</xdr:rowOff>
    </xdr:to>
    <xdr:sp macro="" textlink="">
      <xdr:nvSpPr>
        <xdr:cNvPr id="4" name="Seta: Para Cima 3">
          <a:extLst>
            <a:ext uri="{FF2B5EF4-FFF2-40B4-BE49-F238E27FC236}">
              <a16:creationId xmlns:a16="http://schemas.microsoft.com/office/drawing/2014/main" id="{04243A7F-C43E-45B9-8859-427D3AB4C072}"/>
            </a:ext>
          </a:extLst>
        </xdr:cNvPr>
        <xdr:cNvSpPr/>
      </xdr:nvSpPr>
      <xdr:spPr>
        <a:xfrm>
          <a:off x="8438926" y="1288115"/>
          <a:ext cx="253345" cy="1620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xdr:twoCellAnchor>
  <xdr:twoCellAnchor editAs="absolute">
    <xdr:from>
      <xdr:col>7</xdr:col>
      <xdr:colOff>481852</xdr:colOff>
      <xdr:row>4</xdr:row>
      <xdr:rowOff>221784</xdr:rowOff>
    </xdr:from>
    <xdr:to>
      <xdr:col>8</xdr:col>
      <xdr:colOff>133217</xdr:colOff>
      <xdr:row>5</xdr:row>
      <xdr:rowOff>99084</xdr:rowOff>
    </xdr:to>
    <xdr:sp macro="" textlink="">
      <xdr:nvSpPr>
        <xdr:cNvPr id="5" name="Seta: Para Cima 4">
          <a:extLst>
            <a:ext uri="{FF2B5EF4-FFF2-40B4-BE49-F238E27FC236}">
              <a16:creationId xmlns:a16="http://schemas.microsoft.com/office/drawing/2014/main" id="{3AD44365-99EE-418C-99EB-4C645AB46B1C}"/>
            </a:ext>
          </a:extLst>
        </xdr:cNvPr>
        <xdr:cNvSpPr/>
      </xdr:nvSpPr>
      <xdr:spPr>
        <a:xfrm>
          <a:off x="8444752" y="1136184"/>
          <a:ext cx="253345" cy="1440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xdr:twoCellAnchor>
  <xdr:twoCellAnchor editAs="absolute">
    <xdr:from>
      <xdr:col>7</xdr:col>
      <xdr:colOff>472757</xdr:colOff>
      <xdr:row>1</xdr:row>
      <xdr:rowOff>195581</xdr:rowOff>
    </xdr:from>
    <xdr:to>
      <xdr:col>8</xdr:col>
      <xdr:colOff>120237</xdr:colOff>
      <xdr:row>4</xdr:row>
      <xdr:rowOff>214556</xdr:rowOff>
    </xdr:to>
    <xdr:sp macro="" textlink="">
      <xdr:nvSpPr>
        <xdr:cNvPr id="6" name="Seta: Para Cima 5">
          <a:extLst>
            <a:ext uri="{FF2B5EF4-FFF2-40B4-BE49-F238E27FC236}">
              <a16:creationId xmlns:a16="http://schemas.microsoft.com/office/drawing/2014/main" id="{2027A47E-1E81-4A86-8A14-09BA10B90A42}"/>
            </a:ext>
          </a:extLst>
        </xdr:cNvPr>
        <xdr:cNvSpPr/>
      </xdr:nvSpPr>
      <xdr:spPr>
        <a:xfrm>
          <a:off x="8435657" y="376556"/>
          <a:ext cx="247555" cy="7524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xdr:twoCellAnchor>
  <xdr:twoCellAnchor editAs="absolute">
    <xdr:from>
      <xdr:col>7</xdr:col>
      <xdr:colOff>479889</xdr:colOff>
      <xdr:row>6</xdr:row>
      <xdr:rowOff>3922</xdr:rowOff>
    </xdr:from>
    <xdr:to>
      <xdr:col>8</xdr:col>
      <xdr:colOff>131254</xdr:colOff>
      <xdr:row>10</xdr:row>
      <xdr:rowOff>119542</xdr:rowOff>
    </xdr:to>
    <xdr:sp macro="" textlink="">
      <xdr:nvSpPr>
        <xdr:cNvPr id="7" name="Seta: Para Baixo 6">
          <a:extLst>
            <a:ext uri="{FF2B5EF4-FFF2-40B4-BE49-F238E27FC236}">
              <a16:creationId xmlns:a16="http://schemas.microsoft.com/office/drawing/2014/main" id="{023D6402-7996-4EC1-A6C5-00DD9D7B2C0C}"/>
            </a:ext>
          </a:extLst>
        </xdr:cNvPr>
        <xdr:cNvSpPr/>
      </xdr:nvSpPr>
      <xdr:spPr>
        <a:xfrm>
          <a:off x="8442789" y="1451722"/>
          <a:ext cx="253345" cy="1022400"/>
        </a:xfrm>
        <a:prstGeom prst="downArrow">
          <a:avLst/>
        </a:prstGeom>
        <a:solidFill>
          <a:schemeClr val="accent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xdr:twoCellAnchor>
  <xdr:twoCellAnchor editAs="oneCell">
    <xdr:from>
      <xdr:col>6</xdr:col>
      <xdr:colOff>685800</xdr:colOff>
      <xdr:row>4</xdr:row>
      <xdr:rowOff>213360</xdr:rowOff>
    </xdr:from>
    <xdr:to>
      <xdr:col>9</xdr:col>
      <xdr:colOff>163204</xdr:colOff>
      <xdr:row>4</xdr:row>
      <xdr:rowOff>219457</xdr:rowOff>
    </xdr:to>
    <xdr:pic>
      <xdr:nvPicPr>
        <xdr:cNvPr id="8" name="Imagem 7">
          <a:extLst>
            <a:ext uri="{FF2B5EF4-FFF2-40B4-BE49-F238E27FC236}">
              <a16:creationId xmlns:a16="http://schemas.microsoft.com/office/drawing/2014/main" id="{EAC7A7DA-1366-4575-8E14-359B7AAED8F6}"/>
            </a:ext>
          </a:extLst>
        </xdr:cNvPr>
        <xdr:cNvPicPr>
          <a:picLocks noChangeAspect="1"/>
        </xdr:cNvPicPr>
      </xdr:nvPicPr>
      <xdr:blipFill>
        <a:blip xmlns:r="http://schemas.openxmlformats.org/officeDocument/2006/relationships" r:embed="rId3"/>
        <a:stretch>
          <a:fillRect/>
        </a:stretch>
      </xdr:blipFill>
      <xdr:spPr>
        <a:xfrm>
          <a:off x="7757160" y="1127760"/>
          <a:ext cx="1572904" cy="6097"/>
        </a:xfrm>
        <a:prstGeom prst="rect">
          <a:avLst/>
        </a:prstGeom>
      </xdr:spPr>
    </xdr:pic>
    <xdr:clientData/>
  </xdr:twoCellAnchor>
  <xdr:twoCellAnchor editAs="oneCell">
    <xdr:from>
      <xdr:col>6</xdr:col>
      <xdr:colOff>723900</xdr:colOff>
      <xdr:row>5</xdr:row>
      <xdr:rowOff>259080</xdr:rowOff>
    </xdr:from>
    <xdr:to>
      <xdr:col>9</xdr:col>
      <xdr:colOff>201304</xdr:colOff>
      <xdr:row>5</xdr:row>
      <xdr:rowOff>265177</xdr:rowOff>
    </xdr:to>
    <xdr:pic>
      <xdr:nvPicPr>
        <xdr:cNvPr id="9" name="Imagem 8">
          <a:extLst>
            <a:ext uri="{FF2B5EF4-FFF2-40B4-BE49-F238E27FC236}">
              <a16:creationId xmlns:a16="http://schemas.microsoft.com/office/drawing/2014/main" id="{499DCB42-525E-4E44-B9A3-7DF1A0B54586}"/>
            </a:ext>
          </a:extLst>
        </xdr:cNvPr>
        <xdr:cNvPicPr>
          <a:picLocks noChangeAspect="1"/>
        </xdr:cNvPicPr>
      </xdr:nvPicPr>
      <xdr:blipFill>
        <a:blip xmlns:r="http://schemas.openxmlformats.org/officeDocument/2006/relationships" r:embed="rId3"/>
        <a:stretch>
          <a:fillRect/>
        </a:stretch>
      </xdr:blipFill>
      <xdr:spPr>
        <a:xfrm>
          <a:off x="7795260" y="1440180"/>
          <a:ext cx="1572904" cy="6097"/>
        </a:xfrm>
        <a:prstGeom prst="rect">
          <a:avLst/>
        </a:prstGeom>
      </xdr:spPr>
    </xdr:pic>
    <xdr:clientData/>
  </xdr:twoCellAnchor>
  <xdr:oneCellAnchor>
    <xdr:from>
      <xdr:col>8</xdr:col>
      <xdr:colOff>0</xdr:colOff>
      <xdr:row>7</xdr:row>
      <xdr:rowOff>190500</xdr:rowOff>
    </xdr:from>
    <xdr:ext cx="1473200" cy="217495"/>
    <xdr:sp macro="" textlink="">
      <xdr:nvSpPr>
        <xdr:cNvPr id="10" name="Tekstfelt 9">
          <a:extLst>
            <a:ext uri="{FF2B5EF4-FFF2-40B4-BE49-F238E27FC236}">
              <a16:creationId xmlns:a16="http://schemas.microsoft.com/office/drawing/2014/main" id="{3FCB8474-9590-6F4C-87AE-BE89D06ECD48}"/>
            </a:ext>
          </a:extLst>
        </xdr:cNvPr>
        <xdr:cNvSpPr txBox="1"/>
      </xdr:nvSpPr>
      <xdr:spPr>
        <a:xfrm>
          <a:off x="9537700" y="1600200"/>
          <a:ext cx="14732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K(s) + 1/2F2(g) --&gt; KF(s)</a:t>
          </a:r>
        </a:p>
      </xdr:txBody>
    </xdr:sp>
    <xdr:clientData/>
  </xdr:oneCellAnchor>
  <xdr:oneCellAnchor>
    <xdr:from>
      <xdr:col>8</xdr:col>
      <xdr:colOff>38100</xdr:colOff>
      <xdr:row>5</xdr:row>
      <xdr:rowOff>63500</xdr:rowOff>
    </xdr:from>
    <xdr:ext cx="673100" cy="217495"/>
    <xdr:sp macro="" textlink="">
      <xdr:nvSpPr>
        <xdr:cNvPr id="11" name="Tekstfelt 10">
          <a:extLst>
            <a:ext uri="{FF2B5EF4-FFF2-40B4-BE49-F238E27FC236}">
              <a16:creationId xmlns:a16="http://schemas.microsoft.com/office/drawing/2014/main" id="{30EAB526-BBFF-0C46-9C7F-9C56E7ACDCF5}"/>
            </a:ext>
          </a:extLst>
        </xdr:cNvPr>
        <xdr:cNvSpPr txBox="1"/>
      </xdr:nvSpPr>
      <xdr:spPr>
        <a:xfrm>
          <a:off x="9575800" y="1066800"/>
          <a:ext cx="6731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K(s) --&gt; K(g)</a:t>
          </a:r>
        </a:p>
      </xdr:txBody>
    </xdr:sp>
    <xdr:clientData/>
  </xdr:oneCellAnchor>
  <xdr:oneCellAnchor>
    <xdr:from>
      <xdr:col>8</xdr:col>
      <xdr:colOff>0</xdr:colOff>
      <xdr:row>4</xdr:row>
      <xdr:rowOff>139700</xdr:rowOff>
    </xdr:from>
    <xdr:ext cx="876300" cy="217495"/>
    <xdr:sp macro="" textlink="">
      <xdr:nvSpPr>
        <xdr:cNvPr id="12" name="Tekstfelt 11">
          <a:extLst>
            <a:ext uri="{FF2B5EF4-FFF2-40B4-BE49-F238E27FC236}">
              <a16:creationId xmlns:a16="http://schemas.microsoft.com/office/drawing/2014/main" id="{270BF706-4603-DC42-9E76-D6A29620CE53}"/>
            </a:ext>
          </a:extLst>
        </xdr:cNvPr>
        <xdr:cNvSpPr txBox="1"/>
      </xdr:nvSpPr>
      <xdr:spPr>
        <a:xfrm>
          <a:off x="9537700" y="939800"/>
          <a:ext cx="8763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1/2F2(g)</a:t>
          </a:r>
          <a:r>
            <a:rPr lang="da-DK" sz="800" baseline="0"/>
            <a:t> --&gt; F(g)</a:t>
          </a:r>
          <a:endParaRPr lang="da-DK" sz="800"/>
        </a:p>
      </xdr:txBody>
    </xdr:sp>
    <xdr:clientData/>
  </xdr:oneCellAnchor>
  <xdr:oneCellAnchor>
    <xdr:from>
      <xdr:col>7</xdr:col>
      <xdr:colOff>660400</xdr:colOff>
      <xdr:row>3</xdr:row>
      <xdr:rowOff>12700</xdr:rowOff>
    </xdr:from>
    <xdr:ext cx="1473200" cy="217495"/>
    <xdr:sp macro="" textlink="">
      <xdr:nvSpPr>
        <xdr:cNvPr id="13" name="Tekstfelt 12">
          <a:extLst>
            <a:ext uri="{FF2B5EF4-FFF2-40B4-BE49-F238E27FC236}">
              <a16:creationId xmlns:a16="http://schemas.microsoft.com/office/drawing/2014/main" id="{B2BE881A-9908-114F-B3B2-629D66B83FD6}"/>
            </a:ext>
          </a:extLst>
        </xdr:cNvPr>
        <xdr:cNvSpPr txBox="1"/>
      </xdr:nvSpPr>
      <xdr:spPr>
        <a:xfrm>
          <a:off x="9525000" y="609600"/>
          <a:ext cx="14732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K(g) --&gt; K^+(g) + e^-</a:t>
          </a:r>
        </a:p>
      </xdr:txBody>
    </xdr:sp>
    <xdr:clientData/>
  </xdr:oneCellAnchor>
  <xdr:oneCellAnchor>
    <xdr:from>
      <xdr:col>13</xdr:col>
      <xdr:colOff>12700</xdr:colOff>
      <xdr:row>2</xdr:row>
      <xdr:rowOff>12700</xdr:rowOff>
    </xdr:from>
    <xdr:ext cx="1028700" cy="217495"/>
    <xdr:sp macro="" textlink="">
      <xdr:nvSpPr>
        <xdr:cNvPr id="14" name="Tekstfelt 13">
          <a:extLst>
            <a:ext uri="{FF2B5EF4-FFF2-40B4-BE49-F238E27FC236}">
              <a16:creationId xmlns:a16="http://schemas.microsoft.com/office/drawing/2014/main" id="{318F748E-A056-6B46-B831-544973809AFE}"/>
            </a:ext>
          </a:extLst>
        </xdr:cNvPr>
        <xdr:cNvSpPr txBox="1"/>
      </xdr:nvSpPr>
      <xdr:spPr>
        <a:xfrm>
          <a:off x="12915900" y="406400"/>
          <a:ext cx="10287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F(g) + e^-  --&gt; F^-(g)</a:t>
          </a:r>
        </a:p>
      </xdr:txBody>
    </xdr:sp>
    <xdr:clientData/>
  </xdr:oneCellAnchor>
  <xdr:oneCellAnchor>
    <xdr:from>
      <xdr:col>13</xdr:col>
      <xdr:colOff>25400</xdr:colOff>
      <xdr:row>6</xdr:row>
      <xdr:rowOff>0</xdr:rowOff>
    </xdr:from>
    <xdr:ext cx="1422400" cy="217495"/>
    <xdr:sp macro="" textlink="">
      <xdr:nvSpPr>
        <xdr:cNvPr id="15" name="Tekstfelt 14">
          <a:extLst>
            <a:ext uri="{FF2B5EF4-FFF2-40B4-BE49-F238E27FC236}">
              <a16:creationId xmlns:a16="http://schemas.microsoft.com/office/drawing/2014/main" id="{A3ABBBCF-FAF7-EE41-B8F0-CCC75A1F148F}"/>
            </a:ext>
          </a:extLst>
        </xdr:cNvPr>
        <xdr:cNvSpPr txBox="1"/>
      </xdr:nvSpPr>
      <xdr:spPr>
        <a:xfrm>
          <a:off x="12928600" y="1206500"/>
          <a:ext cx="14224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K^+(g) + F^-(g) --&gt; KF(s)</a:t>
          </a:r>
        </a:p>
      </xdr:txBody>
    </xdr:sp>
    <xdr:clientData/>
  </xdr:oneCellAnchor>
</xdr:wsDr>
</file>

<file path=xl/drawings/drawing2.xml><?xml version="1.0" encoding="utf-8"?>
<xdr:wsDr xmlns:xdr="http://schemas.openxmlformats.org/drawingml/2006/spreadsheetDrawing" xmlns:a="http://schemas.openxmlformats.org/drawingml/2006/main">
  <xdr:twoCellAnchor editAs="absolute">
    <xdr:from>
      <xdr:col>7</xdr:col>
      <xdr:colOff>584294</xdr:colOff>
      <xdr:row>17</xdr:row>
      <xdr:rowOff>84756</xdr:rowOff>
    </xdr:from>
    <xdr:to>
      <xdr:col>9</xdr:col>
      <xdr:colOff>28521</xdr:colOff>
      <xdr:row>17</xdr:row>
      <xdr:rowOff>84756</xdr:rowOff>
    </xdr:to>
    <xdr:cxnSp macro="">
      <xdr:nvCxnSpPr>
        <xdr:cNvPr id="7" name="Conexão reta 6">
          <a:extLst>
            <a:ext uri="{FF2B5EF4-FFF2-40B4-BE49-F238E27FC236}">
              <a16:creationId xmlns:a16="http://schemas.microsoft.com/office/drawing/2014/main" id="{9F7D05A7-CEA2-4022-A301-BC466EBD851A}"/>
            </a:ext>
          </a:extLst>
        </xdr:cNvPr>
        <xdr:cNvCxnSpPr/>
      </xdr:nvCxnSpPr>
      <xdr:spPr>
        <a:xfrm>
          <a:off x="9186427" y="3767756"/>
          <a:ext cx="646494" cy="0"/>
        </a:xfrm>
        <a:prstGeom prst="line">
          <a:avLst/>
        </a:prstGeom>
        <a:ln w="3175"/>
      </xdr:spPr>
      <xdr:style>
        <a:lnRef idx="2">
          <a:schemeClr val="dk1"/>
        </a:lnRef>
        <a:fillRef idx="0">
          <a:schemeClr val="dk1"/>
        </a:fillRef>
        <a:effectRef idx="1">
          <a:schemeClr val="dk1"/>
        </a:effectRef>
        <a:fontRef idx="minor">
          <a:schemeClr val="tx1"/>
        </a:fontRef>
      </xdr:style>
    </xdr:cxnSp>
    <xdr:clientData/>
  </xdr:twoCellAnchor>
  <xdr:twoCellAnchor editAs="absolute">
    <xdr:from>
      <xdr:col>8</xdr:col>
      <xdr:colOff>233512</xdr:colOff>
      <xdr:row>14</xdr:row>
      <xdr:rowOff>103407</xdr:rowOff>
    </xdr:from>
    <xdr:to>
      <xdr:col>8</xdr:col>
      <xdr:colOff>413275</xdr:colOff>
      <xdr:row>17</xdr:row>
      <xdr:rowOff>84607</xdr:rowOff>
    </xdr:to>
    <xdr:sp macro="" textlink="">
      <xdr:nvSpPr>
        <xdr:cNvPr id="10" name="Seta: Para Cima 11">
          <a:extLst>
            <a:ext uri="{FF2B5EF4-FFF2-40B4-BE49-F238E27FC236}">
              <a16:creationId xmlns:a16="http://schemas.microsoft.com/office/drawing/2014/main" id="{0A3DCDE4-5FE9-443B-B79F-8574CC0F541C}"/>
            </a:ext>
          </a:extLst>
        </xdr:cNvPr>
        <xdr:cNvSpPr/>
      </xdr:nvSpPr>
      <xdr:spPr>
        <a:xfrm>
          <a:off x="9436779" y="3227607"/>
          <a:ext cx="179763" cy="5400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232613</xdr:colOff>
      <xdr:row>12</xdr:row>
      <xdr:rowOff>32158</xdr:rowOff>
    </xdr:from>
    <xdr:to>
      <xdr:col>8</xdr:col>
      <xdr:colOff>412613</xdr:colOff>
      <xdr:row>14</xdr:row>
      <xdr:rowOff>95225</xdr:rowOff>
    </xdr:to>
    <xdr:sp macro="" textlink="">
      <xdr:nvSpPr>
        <xdr:cNvPr id="130" name="Seta: Para Cima 12">
          <a:extLst>
            <a:ext uri="{FF2B5EF4-FFF2-40B4-BE49-F238E27FC236}">
              <a16:creationId xmlns:a16="http://schemas.microsoft.com/office/drawing/2014/main" id="{A48B63DC-7474-49DD-98B2-AB470511D99A}"/>
            </a:ext>
          </a:extLst>
        </xdr:cNvPr>
        <xdr:cNvSpPr/>
      </xdr:nvSpPr>
      <xdr:spPr>
        <a:xfrm>
          <a:off x="9435880" y="2783825"/>
          <a:ext cx="180000" cy="4356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7</xdr:col>
      <xdr:colOff>273162</xdr:colOff>
      <xdr:row>14</xdr:row>
      <xdr:rowOff>94582</xdr:rowOff>
    </xdr:from>
    <xdr:to>
      <xdr:col>9</xdr:col>
      <xdr:colOff>564318</xdr:colOff>
      <xdr:row>14</xdr:row>
      <xdr:rowOff>98150</xdr:rowOff>
    </xdr:to>
    <xdr:pic>
      <xdr:nvPicPr>
        <xdr:cNvPr id="14" name="Imagem 13">
          <a:extLst>
            <a:ext uri="{FF2B5EF4-FFF2-40B4-BE49-F238E27FC236}">
              <a16:creationId xmlns:a16="http://schemas.microsoft.com/office/drawing/2014/main" id="{7B0C0EEE-B8C5-407E-B81A-F3C2C113CEE7}"/>
            </a:ext>
          </a:extLst>
        </xdr:cNvPr>
        <xdr:cNvPicPr>
          <a:picLocks noChangeAspect="1"/>
        </xdr:cNvPicPr>
      </xdr:nvPicPr>
      <xdr:blipFill>
        <a:blip xmlns:r="http://schemas.openxmlformats.org/officeDocument/2006/relationships" r:embed="rId1"/>
        <a:stretch>
          <a:fillRect/>
        </a:stretch>
      </xdr:blipFill>
      <xdr:spPr>
        <a:xfrm>
          <a:off x="8875295" y="3218782"/>
          <a:ext cx="1493423" cy="3568"/>
        </a:xfrm>
        <a:prstGeom prst="rect">
          <a:avLst/>
        </a:prstGeom>
      </xdr:spPr>
    </xdr:pic>
    <xdr:clientData/>
  </xdr:twoCellAnchor>
  <xdr:twoCellAnchor editAs="absolute">
    <xdr:from>
      <xdr:col>7</xdr:col>
      <xdr:colOff>271938</xdr:colOff>
      <xdr:row>12</xdr:row>
      <xdr:rowOff>25867</xdr:rowOff>
    </xdr:from>
    <xdr:to>
      <xdr:col>9</xdr:col>
      <xdr:colOff>373175</xdr:colOff>
      <xdr:row>12</xdr:row>
      <xdr:rowOff>31964</xdr:rowOff>
    </xdr:to>
    <xdr:pic>
      <xdr:nvPicPr>
        <xdr:cNvPr id="118" name="Imagem 14">
          <a:extLst>
            <a:ext uri="{FF2B5EF4-FFF2-40B4-BE49-F238E27FC236}">
              <a16:creationId xmlns:a16="http://schemas.microsoft.com/office/drawing/2014/main" id="{28F7EB65-618C-4CA4-9221-927D8398EF00}"/>
            </a:ext>
          </a:extLst>
        </xdr:cNvPr>
        <xdr:cNvPicPr>
          <a:picLocks noChangeAspect="1"/>
        </xdr:cNvPicPr>
      </xdr:nvPicPr>
      <xdr:blipFill>
        <a:blip xmlns:r="http://schemas.openxmlformats.org/officeDocument/2006/relationships" r:embed="rId2"/>
        <a:stretch>
          <a:fillRect/>
        </a:stretch>
      </xdr:blipFill>
      <xdr:spPr>
        <a:xfrm>
          <a:off x="8874071" y="2777534"/>
          <a:ext cx="1303504" cy="6097"/>
        </a:xfrm>
        <a:prstGeom prst="rect">
          <a:avLst/>
        </a:prstGeom>
      </xdr:spPr>
    </xdr:pic>
    <xdr:clientData/>
  </xdr:twoCellAnchor>
  <xdr:twoCellAnchor editAs="absolute">
    <xdr:from>
      <xdr:col>8</xdr:col>
      <xdr:colOff>238302</xdr:colOff>
      <xdr:row>0</xdr:row>
      <xdr:rowOff>123986</xdr:rowOff>
    </xdr:from>
    <xdr:to>
      <xdr:col>8</xdr:col>
      <xdr:colOff>418302</xdr:colOff>
      <xdr:row>12</xdr:row>
      <xdr:rowOff>29119</xdr:rowOff>
    </xdr:to>
    <xdr:sp macro="" textlink="">
      <xdr:nvSpPr>
        <xdr:cNvPr id="126" name="Seta: Para Cima 15">
          <a:extLst>
            <a:ext uri="{FF2B5EF4-FFF2-40B4-BE49-F238E27FC236}">
              <a16:creationId xmlns:a16="http://schemas.microsoft.com/office/drawing/2014/main" id="{57718036-9241-4C1B-8DA1-14E6FD3FDE72}"/>
            </a:ext>
          </a:extLst>
        </xdr:cNvPr>
        <xdr:cNvSpPr/>
      </xdr:nvSpPr>
      <xdr:spPr>
        <a:xfrm>
          <a:off x="9441569" y="123986"/>
          <a:ext cx="180000" cy="26568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33214</xdr:colOff>
      <xdr:row>0</xdr:row>
      <xdr:rowOff>115404</xdr:rowOff>
    </xdr:from>
    <xdr:to>
      <xdr:col>11</xdr:col>
      <xdr:colOff>80259</xdr:colOff>
      <xdr:row>0</xdr:row>
      <xdr:rowOff>115404</xdr:rowOff>
    </xdr:to>
    <xdr:cxnSp macro="">
      <xdr:nvCxnSpPr>
        <xdr:cNvPr id="25" name="Conexão reta 17">
          <a:extLst>
            <a:ext uri="{FF2B5EF4-FFF2-40B4-BE49-F238E27FC236}">
              <a16:creationId xmlns:a16="http://schemas.microsoft.com/office/drawing/2014/main" id="{370E26B8-4296-478B-877B-0C3C77E9261A}"/>
            </a:ext>
          </a:extLst>
        </xdr:cNvPr>
        <xdr:cNvCxnSpPr/>
      </xdr:nvCxnSpPr>
      <xdr:spPr>
        <a:xfrm>
          <a:off x="9238174" y="115404"/>
          <a:ext cx="1852985" cy="0"/>
        </a:xfrm>
        <a:prstGeom prst="line">
          <a:avLst/>
        </a:prstGeom>
        <a:ln w="19050">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editAs="absolute">
    <xdr:from>
      <xdr:col>10</xdr:col>
      <xdr:colOff>206774</xdr:colOff>
      <xdr:row>0</xdr:row>
      <xdr:rowOff>125724</xdr:rowOff>
    </xdr:from>
    <xdr:to>
      <xdr:col>10</xdr:col>
      <xdr:colOff>449094</xdr:colOff>
      <xdr:row>5</xdr:row>
      <xdr:rowOff>188324</xdr:rowOff>
    </xdr:to>
    <xdr:sp macro="" textlink="">
      <xdr:nvSpPr>
        <xdr:cNvPr id="19" name="Seta: Para Baixo 18">
          <a:extLst>
            <a:ext uri="{FF2B5EF4-FFF2-40B4-BE49-F238E27FC236}">
              <a16:creationId xmlns:a16="http://schemas.microsoft.com/office/drawing/2014/main" id="{F1D7ECB4-B6AD-429B-9737-CA39E6F4FCBE}"/>
            </a:ext>
          </a:extLst>
        </xdr:cNvPr>
        <xdr:cNvSpPr/>
      </xdr:nvSpPr>
      <xdr:spPr>
        <a:xfrm>
          <a:off x="10612307" y="125724"/>
          <a:ext cx="242320" cy="1256400"/>
        </a:xfrm>
        <a:prstGeom prst="downArrow">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9</xdr:col>
      <xdr:colOff>328574</xdr:colOff>
      <xdr:row>5</xdr:row>
      <xdr:rowOff>188037</xdr:rowOff>
    </xdr:from>
    <xdr:to>
      <xdr:col>11</xdr:col>
      <xdr:colOff>421155</xdr:colOff>
      <xdr:row>5</xdr:row>
      <xdr:rowOff>194134</xdr:rowOff>
    </xdr:to>
    <xdr:pic>
      <xdr:nvPicPr>
        <xdr:cNvPr id="8" name="Imagem 19">
          <a:extLst>
            <a:ext uri="{FF2B5EF4-FFF2-40B4-BE49-F238E27FC236}">
              <a16:creationId xmlns:a16="http://schemas.microsoft.com/office/drawing/2014/main" id="{FF528B7D-0748-417F-8FFF-F883624ACB6A}"/>
            </a:ext>
          </a:extLst>
        </xdr:cNvPr>
        <xdr:cNvPicPr>
          <a:picLocks noChangeAspect="1"/>
        </xdr:cNvPicPr>
      </xdr:nvPicPr>
      <xdr:blipFill>
        <a:blip xmlns:r="http://schemas.openxmlformats.org/officeDocument/2006/relationships" r:embed="rId2"/>
        <a:stretch>
          <a:fillRect/>
        </a:stretch>
      </xdr:blipFill>
      <xdr:spPr>
        <a:xfrm>
          <a:off x="10132974" y="1381837"/>
          <a:ext cx="1294848" cy="6097"/>
        </a:xfrm>
        <a:prstGeom prst="rect">
          <a:avLst/>
        </a:prstGeom>
      </xdr:spPr>
    </xdr:pic>
    <xdr:clientData/>
  </xdr:twoCellAnchor>
  <xdr:twoCellAnchor editAs="absolute">
    <xdr:from>
      <xdr:col>10</xdr:col>
      <xdr:colOff>211869</xdr:colOff>
      <xdr:row>5</xdr:row>
      <xdr:rowOff>192358</xdr:rowOff>
    </xdr:from>
    <xdr:to>
      <xdr:col>10</xdr:col>
      <xdr:colOff>454189</xdr:colOff>
      <xdr:row>17</xdr:row>
      <xdr:rowOff>136758</xdr:rowOff>
    </xdr:to>
    <xdr:sp macro="" textlink="">
      <xdr:nvSpPr>
        <xdr:cNvPr id="21" name="Seta: Para Baixo 20">
          <a:extLst>
            <a:ext uri="{FF2B5EF4-FFF2-40B4-BE49-F238E27FC236}">
              <a16:creationId xmlns:a16="http://schemas.microsoft.com/office/drawing/2014/main" id="{B5371933-D1B6-42E5-8DE2-19D5902E531B}"/>
            </a:ext>
          </a:extLst>
        </xdr:cNvPr>
        <xdr:cNvSpPr/>
      </xdr:nvSpPr>
      <xdr:spPr>
        <a:xfrm>
          <a:off x="10617402" y="1386158"/>
          <a:ext cx="242320" cy="2433600"/>
        </a:xfrm>
        <a:prstGeom prst="downArrow">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232240</xdr:colOff>
      <xdr:row>17</xdr:row>
      <xdr:rowOff>91097</xdr:rowOff>
    </xdr:from>
    <xdr:to>
      <xdr:col>8</xdr:col>
      <xdr:colOff>412240</xdr:colOff>
      <xdr:row>17</xdr:row>
      <xdr:rowOff>152084</xdr:rowOff>
    </xdr:to>
    <xdr:sp macro="" textlink="">
      <xdr:nvSpPr>
        <xdr:cNvPr id="22" name="Seta: Para Baixo 21">
          <a:extLst>
            <a:ext uri="{FF2B5EF4-FFF2-40B4-BE49-F238E27FC236}">
              <a16:creationId xmlns:a16="http://schemas.microsoft.com/office/drawing/2014/main" id="{ECF5D283-B636-4DE0-BC45-5F42677AE3B0}"/>
            </a:ext>
          </a:extLst>
        </xdr:cNvPr>
        <xdr:cNvSpPr/>
      </xdr:nvSpPr>
      <xdr:spPr>
        <a:xfrm>
          <a:off x="9435507" y="3774097"/>
          <a:ext cx="180000" cy="60987"/>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2657</xdr:colOff>
      <xdr:row>17</xdr:row>
      <xdr:rowOff>148555</xdr:rowOff>
    </xdr:from>
    <xdr:to>
      <xdr:col>10</xdr:col>
      <xdr:colOff>573230</xdr:colOff>
      <xdr:row>17</xdr:row>
      <xdr:rowOff>156617</xdr:rowOff>
    </xdr:to>
    <xdr:pic>
      <xdr:nvPicPr>
        <xdr:cNvPr id="23" name="Imagem 22">
          <a:extLst>
            <a:ext uri="{FF2B5EF4-FFF2-40B4-BE49-F238E27FC236}">
              <a16:creationId xmlns:a16="http://schemas.microsoft.com/office/drawing/2014/main" id="{D9693800-121D-4BDF-993E-42E1FA3209F0}"/>
            </a:ext>
          </a:extLst>
        </xdr:cNvPr>
        <xdr:cNvPicPr>
          <a:picLocks noChangeAspect="1"/>
        </xdr:cNvPicPr>
      </xdr:nvPicPr>
      <xdr:blipFill>
        <a:blip xmlns:r="http://schemas.openxmlformats.org/officeDocument/2006/relationships" r:embed="rId3"/>
        <a:stretch>
          <a:fillRect/>
        </a:stretch>
      </xdr:blipFill>
      <xdr:spPr>
        <a:xfrm>
          <a:off x="9205924" y="3831555"/>
          <a:ext cx="1772839" cy="8062"/>
        </a:xfrm>
        <a:prstGeom prst="rect">
          <a:avLst/>
        </a:prstGeom>
      </xdr:spPr>
    </xdr:pic>
    <xdr:clientData/>
  </xdr:twoCellAnchor>
  <xdr:twoCellAnchor editAs="absolute">
    <xdr:from>
      <xdr:col>8</xdr:col>
      <xdr:colOff>58222</xdr:colOff>
      <xdr:row>16</xdr:row>
      <xdr:rowOff>138606</xdr:rowOff>
    </xdr:from>
    <xdr:to>
      <xdr:col>11</xdr:col>
      <xdr:colOff>16942</xdr:colOff>
      <xdr:row>17</xdr:row>
      <xdr:rowOff>51342</xdr:rowOff>
    </xdr:to>
    <mc:AlternateContent xmlns:mc="http://schemas.openxmlformats.org/markup-compatibility/2006" xmlns:a14="http://schemas.microsoft.com/office/drawing/2010/main">
      <mc:Choice Requires="a14">
        <xdr:sp macro="" textlink="">
          <xdr:nvSpPr>
            <xdr:cNvPr id="4" name="CaixaDeTexto 3">
              <a:extLst>
                <a:ext uri="{FF2B5EF4-FFF2-40B4-BE49-F238E27FC236}">
                  <a16:creationId xmlns:a16="http://schemas.microsoft.com/office/drawing/2014/main" id="{F52905C2-5107-462C-A9CB-EF4EAEEF5C55}"/>
                </a:ext>
              </a:extLst>
            </xdr:cNvPr>
            <xdr:cNvSpPr txBox="1"/>
          </xdr:nvSpPr>
          <xdr:spPr>
            <a:xfrm>
              <a:off x="9261489" y="3635339"/>
              <a:ext cx="1762120" cy="99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n-GB" sz="600">
                        <a:solidFill>
                          <a:schemeClr val="accent1">
                            <a:lumMod val="75000"/>
                          </a:schemeClr>
                        </a:solidFill>
                        <a:latin typeface="Cambria Math" panose="02040503050406030204" pitchFamily="18" charset="0"/>
                      </a:rPr>
                      <m:t>Δ</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𝐻</m:t>
                        </m:r>
                      </m:e>
                      <m:sub>
                        <m:r>
                          <a:rPr lang="en-GB" sz="600" i="1">
                            <a:solidFill>
                              <a:schemeClr val="accent1">
                                <a:lumMod val="75000"/>
                              </a:schemeClr>
                            </a:solidFill>
                            <a:latin typeface="Cambria Math" panose="02040503050406030204" pitchFamily="18" charset="0"/>
                          </a:rPr>
                          <m:t>𝑟</m:t>
                        </m:r>
                      </m:sub>
                    </m:sSub>
                    <m:r>
                      <a:rPr lang="en-GB" sz="600" i="0">
                        <a:solidFill>
                          <a:schemeClr val="accent1">
                            <a:lumMod val="75000"/>
                          </a:schemeClr>
                        </a:solidFill>
                        <a:latin typeface="Cambria Math" panose="02040503050406030204" pitchFamily="18" charset="0"/>
                      </a:rPr>
                      <m:t>=</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𝛴</m:t>
                        </m:r>
                      </m:e>
                      <m:sub>
                        <m:r>
                          <a:rPr lang="en-GB" sz="600" i="1">
                            <a:solidFill>
                              <a:schemeClr val="accent1">
                                <a:lumMod val="75000"/>
                              </a:schemeClr>
                            </a:solidFill>
                            <a:latin typeface="Cambria Math" panose="02040503050406030204" pitchFamily="18" charset="0"/>
                          </a:rPr>
                          <m:t>𝑛</m:t>
                        </m:r>
                      </m:sub>
                    </m:sSub>
                    <m:r>
                      <m:rPr>
                        <m:sty m:val="p"/>
                      </m:rPr>
                      <a:rPr lang="en-GB" sz="600" i="0">
                        <a:solidFill>
                          <a:schemeClr val="accent1">
                            <a:lumMod val="75000"/>
                          </a:schemeClr>
                        </a:solidFill>
                        <a:latin typeface="Cambria Math" panose="02040503050406030204" pitchFamily="18" charset="0"/>
                      </a:rPr>
                      <m:t>Δ</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𝐻</m:t>
                        </m:r>
                      </m:e>
                      <m:sub>
                        <m:r>
                          <a:rPr lang="en-GB" sz="600" i="1">
                            <a:solidFill>
                              <a:schemeClr val="accent1">
                                <a:lumMod val="75000"/>
                              </a:schemeClr>
                            </a:solidFill>
                            <a:latin typeface="Cambria Math" panose="02040503050406030204" pitchFamily="18" charset="0"/>
                          </a:rPr>
                          <m:t>𝑓</m:t>
                        </m:r>
                      </m:sub>
                    </m:sSub>
                    <m:d>
                      <m:dPr>
                        <m:ctrlPr>
                          <a:rPr lang="en-GB" sz="600" i="1">
                            <a:solidFill>
                              <a:schemeClr val="accent1">
                                <a:lumMod val="75000"/>
                              </a:schemeClr>
                            </a:solidFill>
                            <a:latin typeface="Cambria Math" panose="02040503050406030204" pitchFamily="18" charset="0"/>
                          </a:rPr>
                        </m:ctrlPr>
                      </m:dPr>
                      <m:e>
                        <m:r>
                          <a:rPr lang="en-GB" sz="600" i="1">
                            <a:solidFill>
                              <a:schemeClr val="accent1">
                                <a:lumMod val="75000"/>
                              </a:schemeClr>
                            </a:solidFill>
                            <a:latin typeface="Cambria Math" panose="02040503050406030204" pitchFamily="18" charset="0"/>
                          </a:rPr>
                          <m:t>𝑝</m:t>
                        </m:r>
                      </m:e>
                    </m:d>
                    <m:r>
                      <a:rPr lang="en-GB" sz="600" i="0">
                        <a:solidFill>
                          <a:schemeClr val="accent1">
                            <a:lumMod val="75000"/>
                          </a:schemeClr>
                        </a:solidFill>
                        <a:latin typeface="Cambria Math" panose="02040503050406030204" pitchFamily="18" charset="0"/>
                      </a:rPr>
                      <m:t>−</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𝛴</m:t>
                        </m:r>
                      </m:e>
                      <m:sub>
                        <m:r>
                          <a:rPr lang="en-GB" sz="600" i="1">
                            <a:solidFill>
                              <a:schemeClr val="accent1">
                                <a:lumMod val="75000"/>
                              </a:schemeClr>
                            </a:solidFill>
                            <a:latin typeface="Cambria Math" panose="02040503050406030204" pitchFamily="18" charset="0"/>
                          </a:rPr>
                          <m:t>𝑛</m:t>
                        </m:r>
                      </m:sub>
                    </m:sSub>
                    <m:r>
                      <m:rPr>
                        <m:sty m:val="p"/>
                      </m:rPr>
                      <a:rPr lang="en-GB" sz="600" i="0">
                        <a:solidFill>
                          <a:schemeClr val="accent1">
                            <a:lumMod val="75000"/>
                          </a:schemeClr>
                        </a:solidFill>
                        <a:latin typeface="Cambria Math" panose="02040503050406030204" pitchFamily="18" charset="0"/>
                      </a:rPr>
                      <m:t>Δ</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𝐻</m:t>
                        </m:r>
                      </m:e>
                      <m:sub>
                        <m:r>
                          <a:rPr lang="en-GB" sz="600" i="1">
                            <a:solidFill>
                              <a:schemeClr val="accent1">
                                <a:lumMod val="75000"/>
                              </a:schemeClr>
                            </a:solidFill>
                            <a:latin typeface="Cambria Math" panose="02040503050406030204" pitchFamily="18" charset="0"/>
                          </a:rPr>
                          <m:t>𝑓</m:t>
                        </m:r>
                      </m:sub>
                    </m:sSub>
                    <m:d>
                      <m:dPr>
                        <m:ctrlPr>
                          <a:rPr lang="en-GB" sz="600" i="1">
                            <a:solidFill>
                              <a:schemeClr val="accent1">
                                <a:lumMod val="75000"/>
                              </a:schemeClr>
                            </a:solidFill>
                            <a:latin typeface="Cambria Math" panose="02040503050406030204" pitchFamily="18" charset="0"/>
                          </a:rPr>
                        </m:ctrlPr>
                      </m:dPr>
                      <m:e>
                        <m:r>
                          <a:rPr lang="en-GB" sz="600" i="1">
                            <a:solidFill>
                              <a:schemeClr val="accent1">
                                <a:lumMod val="75000"/>
                              </a:schemeClr>
                            </a:solidFill>
                            <a:latin typeface="Cambria Math" panose="02040503050406030204" pitchFamily="18" charset="0"/>
                          </a:rPr>
                          <m:t>𝑟</m:t>
                        </m:r>
                      </m:e>
                    </m:d>
                  </m:oMath>
                </m:oMathPara>
              </a14:m>
              <a:endParaRPr lang="en-GB" sz="600">
                <a:solidFill>
                  <a:schemeClr val="accent1">
                    <a:lumMod val="75000"/>
                  </a:schemeClr>
                </a:solidFill>
              </a:endParaRPr>
            </a:p>
          </xdr:txBody>
        </xdr:sp>
      </mc:Choice>
      <mc:Fallback xmlns="">
        <xdr:sp macro="" textlink="">
          <xdr:nvSpPr>
            <xdr:cNvPr id="4" name="CaixaDeTexto 3">
              <a:extLst>
                <a:ext uri="{FF2B5EF4-FFF2-40B4-BE49-F238E27FC236}">
                  <a16:creationId xmlns:a16="http://schemas.microsoft.com/office/drawing/2014/main" id="{F52905C2-5107-462C-A9CB-EF4EAEEF5C55}"/>
                </a:ext>
              </a:extLst>
            </xdr:cNvPr>
            <xdr:cNvSpPr txBox="1"/>
          </xdr:nvSpPr>
          <xdr:spPr>
            <a:xfrm>
              <a:off x="9261489" y="3635339"/>
              <a:ext cx="1762120" cy="99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GB" sz="600" i="0">
                  <a:solidFill>
                    <a:schemeClr val="accent1">
                      <a:lumMod val="75000"/>
                    </a:schemeClr>
                  </a:solidFill>
                  <a:latin typeface="Cambria Math" panose="02040503050406030204" pitchFamily="18" charset="0"/>
                </a:rPr>
                <a:t>Δ𝐻_𝑟=𝛴_𝑛 Δ𝐻_𝑓 (𝑝)−𝛴_𝑛 Δ𝐻_𝑓 (𝑟)</a:t>
              </a:r>
              <a:endParaRPr lang="en-GB" sz="600">
                <a:solidFill>
                  <a:schemeClr val="accent1">
                    <a:lumMod val="75000"/>
                  </a:schemeClr>
                </a:solidFill>
              </a:endParaRPr>
            </a:p>
          </xdr:txBody>
        </xdr:sp>
      </mc:Fallback>
    </mc:AlternateContent>
    <xdr:clientData/>
  </xdr:twoCellAnchor>
  <xdr:oneCellAnchor>
    <xdr:from>
      <xdr:col>8</xdr:col>
      <xdr:colOff>304800</xdr:colOff>
      <xdr:row>15</xdr:row>
      <xdr:rowOff>12700</xdr:rowOff>
    </xdr:from>
    <xdr:ext cx="1003300" cy="217495"/>
    <xdr:sp macro="" textlink="">
      <xdr:nvSpPr>
        <xdr:cNvPr id="2" name="Tekstfelt 1">
          <a:extLst>
            <a:ext uri="{FF2B5EF4-FFF2-40B4-BE49-F238E27FC236}">
              <a16:creationId xmlns:a16="http://schemas.microsoft.com/office/drawing/2014/main" id="{32597447-AC9C-E749-B76B-53EFD27A2B1D}"/>
            </a:ext>
          </a:extLst>
        </xdr:cNvPr>
        <xdr:cNvSpPr txBox="1"/>
      </xdr:nvSpPr>
      <xdr:spPr>
        <a:xfrm>
          <a:off x="10541000" y="2959100"/>
          <a:ext cx="10033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Mg(s) --&gt; Mg(g)</a:t>
          </a:r>
        </a:p>
      </xdr:txBody>
    </xdr:sp>
    <xdr:clientData/>
  </xdr:oneCellAnchor>
  <xdr:oneCellAnchor>
    <xdr:from>
      <xdr:col>8</xdr:col>
      <xdr:colOff>304800</xdr:colOff>
      <xdr:row>12</xdr:row>
      <xdr:rowOff>152400</xdr:rowOff>
    </xdr:from>
    <xdr:ext cx="1041400" cy="217495"/>
    <xdr:sp macro="" textlink="">
      <xdr:nvSpPr>
        <xdr:cNvPr id="3" name="Tekstfelt 2">
          <a:extLst>
            <a:ext uri="{FF2B5EF4-FFF2-40B4-BE49-F238E27FC236}">
              <a16:creationId xmlns:a16="http://schemas.microsoft.com/office/drawing/2014/main" id="{6C2135E2-15FB-9243-A0E1-E912288AB4D9}"/>
            </a:ext>
          </a:extLst>
        </xdr:cNvPr>
        <xdr:cNvSpPr txBox="1"/>
      </xdr:nvSpPr>
      <xdr:spPr>
        <a:xfrm>
          <a:off x="10541000" y="2527300"/>
          <a:ext cx="10414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1/2Cl2(g) --&gt; Cl(g)</a:t>
          </a:r>
        </a:p>
      </xdr:txBody>
    </xdr:sp>
    <xdr:clientData/>
  </xdr:oneCellAnchor>
  <xdr:oneCellAnchor>
    <xdr:from>
      <xdr:col>8</xdr:col>
      <xdr:colOff>304800</xdr:colOff>
      <xdr:row>7</xdr:row>
      <xdr:rowOff>0</xdr:rowOff>
    </xdr:from>
    <xdr:ext cx="1181100" cy="217495"/>
    <xdr:sp macro="" textlink="">
      <xdr:nvSpPr>
        <xdr:cNvPr id="5" name="Tekstfelt 4">
          <a:extLst>
            <a:ext uri="{FF2B5EF4-FFF2-40B4-BE49-F238E27FC236}">
              <a16:creationId xmlns:a16="http://schemas.microsoft.com/office/drawing/2014/main" id="{988086CE-3A97-B24A-90D2-65C0FD522282}"/>
            </a:ext>
          </a:extLst>
        </xdr:cNvPr>
        <xdr:cNvSpPr txBox="1"/>
      </xdr:nvSpPr>
      <xdr:spPr>
        <a:xfrm>
          <a:off x="10541000" y="1409700"/>
          <a:ext cx="11811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Mg(g) --&gt; Mg^+(g) + e^-</a:t>
          </a:r>
        </a:p>
      </xdr:txBody>
    </xdr:sp>
    <xdr:clientData/>
  </xdr:oneCellAnchor>
  <xdr:oneCellAnchor>
    <xdr:from>
      <xdr:col>10</xdr:col>
      <xdr:colOff>355600</xdr:colOff>
      <xdr:row>2</xdr:row>
      <xdr:rowOff>0</xdr:rowOff>
    </xdr:from>
    <xdr:ext cx="1498600" cy="217495"/>
    <xdr:sp macro="" textlink="">
      <xdr:nvSpPr>
        <xdr:cNvPr id="6" name="Tekstfelt 5">
          <a:extLst>
            <a:ext uri="{FF2B5EF4-FFF2-40B4-BE49-F238E27FC236}">
              <a16:creationId xmlns:a16="http://schemas.microsoft.com/office/drawing/2014/main" id="{0299475E-7B1C-CE4A-A1B3-64936529A8EF}"/>
            </a:ext>
          </a:extLst>
        </xdr:cNvPr>
        <xdr:cNvSpPr txBox="1"/>
      </xdr:nvSpPr>
      <xdr:spPr>
        <a:xfrm>
          <a:off x="11938000" y="393700"/>
          <a:ext cx="14986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Cl(g) + e^-  --&gt; Cl^-(g)</a:t>
          </a:r>
        </a:p>
      </xdr:txBody>
    </xdr:sp>
    <xdr:clientData/>
  </xdr:oneCellAnchor>
  <xdr:oneCellAnchor>
    <xdr:from>
      <xdr:col>10</xdr:col>
      <xdr:colOff>393700</xdr:colOff>
      <xdr:row>9</xdr:row>
      <xdr:rowOff>177800</xdr:rowOff>
    </xdr:from>
    <xdr:ext cx="1485900" cy="217495"/>
    <xdr:sp macro="" textlink="">
      <xdr:nvSpPr>
        <xdr:cNvPr id="9" name="Tekstfelt 8">
          <a:extLst>
            <a:ext uri="{FF2B5EF4-FFF2-40B4-BE49-F238E27FC236}">
              <a16:creationId xmlns:a16="http://schemas.microsoft.com/office/drawing/2014/main" id="{1789D081-4737-E444-A3EB-A1708D57A139}"/>
            </a:ext>
          </a:extLst>
        </xdr:cNvPr>
        <xdr:cNvSpPr txBox="1"/>
      </xdr:nvSpPr>
      <xdr:spPr>
        <a:xfrm>
          <a:off x="11976100" y="1981200"/>
          <a:ext cx="14859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Mg^+(g) + Cl^-(g) --&gt; MgCl(s)</a:t>
          </a:r>
        </a:p>
      </xdr:txBody>
    </xdr:sp>
    <xdr:clientData/>
  </xdr:oneCellAnchor>
  <xdr:oneCellAnchor>
    <xdr:from>
      <xdr:col>8</xdr:col>
      <xdr:colOff>279400</xdr:colOff>
      <xdr:row>17</xdr:row>
      <xdr:rowOff>0</xdr:rowOff>
    </xdr:from>
    <xdr:ext cx="1930400" cy="217495"/>
    <xdr:sp macro="" textlink="">
      <xdr:nvSpPr>
        <xdr:cNvPr id="11" name="Tekstfelt 10">
          <a:extLst>
            <a:ext uri="{FF2B5EF4-FFF2-40B4-BE49-F238E27FC236}">
              <a16:creationId xmlns:a16="http://schemas.microsoft.com/office/drawing/2014/main" id="{AEC84729-AEA2-8F4D-AA66-58E2591954EE}"/>
            </a:ext>
          </a:extLst>
        </xdr:cNvPr>
        <xdr:cNvSpPr txBox="1"/>
      </xdr:nvSpPr>
      <xdr:spPr>
        <a:xfrm>
          <a:off x="10515600" y="3327400"/>
          <a:ext cx="19304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Mg(s)</a:t>
          </a:r>
          <a:r>
            <a:rPr lang="da-DK" sz="800" baseline="0"/>
            <a:t> + 1/2Cl2(g) --&gt; MgCl(s)</a:t>
          </a:r>
          <a:endParaRPr lang="da-DK" sz="800"/>
        </a:p>
      </xdr:txBody>
    </xdr:sp>
    <xdr:clientData/>
  </xdr:oneCellAnchor>
</xdr:wsDr>
</file>

<file path=xl/drawings/drawing3.xml><?xml version="1.0" encoding="utf-8"?>
<xdr:wsDr xmlns:xdr="http://schemas.openxmlformats.org/drawingml/2006/spreadsheetDrawing" xmlns:a="http://schemas.openxmlformats.org/drawingml/2006/main">
  <xdr:twoCellAnchor editAs="absolute">
    <xdr:from>
      <xdr:col>8</xdr:col>
      <xdr:colOff>254000</xdr:colOff>
      <xdr:row>1</xdr:row>
      <xdr:rowOff>1450</xdr:rowOff>
    </xdr:from>
    <xdr:to>
      <xdr:col>13</xdr:col>
      <xdr:colOff>161100</xdr:colOff>
      <xdr:row>1</xdr:row>
      <xdr:rowOff>2366</xdr:rowOff>
    </xdr:to>
    <xdr:pic>
      <xdr:nvPicPr>
        <xdr:cNvPr id="88" name="Imagem 2">
          <a:extLst>
            <a:ext uri="{FF2B5EF4-FFF2-40B4-BE49-F238E27FC236}">
              <a16:creationId xmlns:a16="http://schemas.microsoft.com/office/drawing/2014/main" id="{9FA97536-B900-4A5E-A00C-981504394F7B}"/>
            </a:ext>
          </a:extLst>
        </xdr:cNvPr>
        <xdr:cNvPicPr>
          <a:picLocks noChangeAspect="1"/>
        </xdr:cNvPicPr>
      </xdr:nvPicPr>
      <xdr:blipFill>
        <a:blip xmlns:r="http://schemas.openxmlformats.org/officeDocument/2006/relationships" r:embed="rId1"/>
        <a:stretch>
          <a:fillRect/>
        </a:stretch>
      </xdr:blipFill>
      <xdr:spPr>
        <a:xfrm>
          <a:off x="10126980" y="182879"/>
          <a:ext cx="3247200" cy="3922"/>
        </a:xfrm>
        <a:prstGeom prst="rect">
          <a:avLst/>
        </a:prstGeom>
      </xdr:spPr>
    </xdr:pic>
    <xdr:clientData/>
  </xdr:twoCellAnchor>
  <xdr:twoCellAnchor editAs="absolute">
    <xdr:from>
      <xdr:col>7</xdr:col>
      <xdr:colOff>307005</xdr:colOff>
      <xdr:row>14</xdr:row>
      <xdr:rowOff>45013</xdr:rowOff>
    </xdr:from>
    <xdr:to>
      <xdr:col>15</xdr:col>
      <xdr:colOff>37503</xdr:colOff>
      <xdr:row>14</xdr:row>
      <xdr:rowOff>51110</xdr:rowOff>
    </xdr:to>
    <xdr:pic>
      <xdr:nvPicPr>
        <xdr:cNvPr id="181" name="Imagem 4">
          <a:extLst>
            <a:ext uri="{FF2B5EF4-FFF2-40B4-BE49-F238E27FC236}">
              <a16:creationId xmlns:a16="http://schemas.microsoft.com/office/drawing/2014/main" id="{468F8966-A2D1-4189-BA5F-408FEC7C66CD}"/>
            </a:ext>
          </a:extLst>
        </xdr:cNvPr>
        <xdr:cNvPicPr>
          <a:picLocks noChangeAspect="1"/>
        </xdr:cNvPicPr>
      </xdr:nvPicPr>
      <xdr:blipFill>
        <a:blip xmlns:r="http://schemas.openxmlformats.org/officeDocument/2006/relationships" r:embed="rId1"/>
        <a:stretch>
          <a:fillRect/>
        </a:stretch>
      </xdr:blipFill>
      <xdr:spPr>
        <a:xfrm>
          <a:off x="8559465" y="3131113"/>
          <a:ext cx="4546338" cy="6097"/>
        </a:xfrm>
        <a:prstGeom prst="rect">
          <a:avLst/>
        </a:prstGeom>
      </xdr:spPr>
    </xdr:pic>
    <xdr:clientData/>
  </xdr:twoCellAnchor>
  <xdr:twoCellAnchor editAs="absolute">
    <xdr:from>
      <xdr:col>8</xdr:col>
      <xdr:colOff>200172</xdr:colOff>
      <xdr:row>10</xdr:row>
      <xdr:rowOff>173966</xdr:rowOff>
    </xdr:from>
    <xdr:to>
      <xdr:col>9</xdr:col>
      <xdr:colOff>198812</xdr:colOff>
      <xdr:row>10</xdr:row>
      <xdr:rowOff>174836</xdr:rowOff>
    </xdr:to>
    <xdr:pic>
      <xdr:nvPicPr>
        <xdr:cNvPr id="187" name="Imagem 5">
          <a:extLst>
            <a:ext uri="{FF2B5EF4-FFF2-40B4-BE49-F238E27FC236}">
              <a16:creationId xmlns:a16="http://schemas.microsoft.com/office/drawing/2014/main" id="{9C3A78C3-988D-432D-95DC-A75031126656}"/>
            </a:ext>
          </a:extLst>
        </xdr:cNvPr>
        <xdr:cNvPicPr>
          <a:picLocks noChangeAspect="1"/>
        </xdr:cNvPicPr>
      </xdr:nvPicPr>
      <xdr:blipFill>
        <a:blip xmlns:r="http://schemas.openxmlformats.org/officeDocument/2006/relationships" r:embed="rId1"/>
        <a:stretch>
          <a:fillRect/>
        </a:stretch>
      </xdr:blipFill>
      <xdr:spPr>
        <a:xfrm>
          <a:off x="9048897" y="2526641"/>
          <a:ext cx="598715" cy="870"/>
        </a:xfrm>
        <a:prstGeom prst="rect">
          <a:avLst/>
        </a:prstGeom>
      </xdr:spPr>
    </xdr:pic>
    <xdr:clientData/>
  </xdr:twoCellAnchor>
  <xdr:twoCellAnchor editAs="absolute">
    <xdr:from>
      <xdr:col>8</xdr:col>
      <xdr:colOff>243985</xdr:colOff>
      <xdr:row>8</xdr:row>
      <xdr:rowOff>171840</xdr:rowOff>
    </xdr:from>
    <xdr:to>
      <xdr:col>9</xdr:col>
      <xdr:colOff>250245</xdr:colOff>
      <xdr:row>8</xdr:row>
      <xdr:rowOff>174281</xdr:rowOff>
    </xdr:to>
    <xdr:pic>
      <xdr:nvPicPr>
        <xdr:cNvPr id="203" name="Imagem 6">
          <a:extLst>
            <a:ext uri="{FF2B5EF4-FFF2-40B4-BE49-F238E27FC236}">
              <a16:creationId xmlns:a16="http://schemas.microsoft.com/office/drawing/2014/main" id="{5F371632-990D-48A9-8469-735D55707832}"/>
            </a:ext>
          </a:extLst>
        </xdr:cNvPr>
        <xdr:cNvPicPr>
          <a:picLocks noChangeAspect="1"/>
        </xdr:cNvPicPr>
      </xdr:nvPicPr>
      <xdr:blipFill>
        <a:blip xmlns:r="http://schemas.openxmlformats.org/officeDocument/2006/relationships" r:embed="rId2"/>
        <a:stretch>
          <a:fillRect/>
        </a:stretch>
      </xdr:blipFill>
      <xdr:spPr>
        <a:xfrm>
          <a:off x="9092710" y="2153040"/>
          <a:ext cx="606335" cy="2441"/>
        </a:xfrm>
        <a:prstGeom prst="rect">
          <a:avLst/>
        </a:prstGeom>
      </xdr:spPr>
    </xdr:pic>
    <xdr:clientData/>
  </xdr:twoCellAnchor>
  <xdr:twoCellAnchor editAs="absolute">
    <xdr:from>
      <xdr:col>7</xdr:col>
      <xdr:colOff>332695</xdr:colOff>
      <xdr:row>10</xdr:row>
      <xdr:rowOff>30209</xdr:rowOff>
    </xdr:from>
    <xdr:to>
      <xdr:col>10</xdr:col>
      <xdr:colOff>184150</xdr:colOff>
      <xdr:row>10</xdr:row>
      <xdr:rowOff>36306</xdr:rowOff>
    </xdr:to>
    <xdr:pic>
      <xdr:nvPicPr>
        <xdr:cNvPr id="184" name="Imagem 7">
          <a:extLst>
            <a:ext uri="{FF2B5EF4-FFF2-40B4-BE49-F238E27FC236}">
              <a16:creationId xmlns:a16="http://schemas.microsoft.com/office/drawing/2014/main" id="{4C0E1495-0E66-4A53-A5D7-624849AF737B}"/>
            </a:ext>
          </a:extLst>
        </xdr:cNvPr>
        <xdr:cNvPicPr>
          <a:picLocks noChangeAspect="1"/>
        </xdr:cNvPicPr>
      </xdr:nvPicPr>
      <xdr:blipFill>
        <a:blip xmlns:r="http://schemas.openxmlformats.org/officeDocument/2006/relationships" r:embed="rId2"/>
        <a:stretch>
          <a:fillRect/>
        </a:stretch>
      </xdr:blipFill>
      <xdr:spPr>
        <a:xfrm>
          <a:off x="8581345" y="2382884"/>
          <a:ext cx="1651680" cy="6097"/>
        </a:xfrm>
        <a:prstGeom prst="rect">
          <a:avLst/>
        </a:prstGeom>
      </xdr:spPr>
    </xdr:pic>
    <xdr:clientData/>
  </xdr:twoCellAnchor>
  <xdr:twoCellAnchor editAs="absolute">
    <xdr:from>
      <xdr:col>11</xdr:col>
      <xdr:colOff>224728</xdr:colOff>
      <xdr:row>3</xdr:row>
      <xdr:rowOff>182730</xdr:rowOff>
    </xdr:from>
    <xdr:to>
      <xdr:col>14</xdr:col>
      <xdr:colOff>75024</xdr:colOff>
      <xdr:row>3</xdr:row>
      <xdr:rowOff>188827</xdr:rowOff>
    </xdr:to>
    <xdr:pic>
      <xdr:nvPicPr>
        <xdr:cNvPr id="179" name="Imagem 8">
          <a:extLst>
            <a:ext uri="{FF2B5EF4-FFF2-40B4-BE49-F238E27FC236}">
              <a16:creationId xmlns:a16="http://schemas.microsoft.com/office/drawing/2014/main" id="{CAE7971A-8AB4-43B6-A441-7B8E071A77CB}"/>
            </a:ext>
          </a:extLst>
        </xdr:cNvPr>
        <xdr:cNvPicPr>
          <a:picLocks noChangeAspect="1"/>
        </xdr:cNvPicPr>
      </xdr:nvPicPr>
      <xdr:blipFill>
        <a:blip xmlns:r="http://schemas.openxmlformats.org/officeDocument/2006/relationships" r:embed="rId2"/>
        <a:stretch>
          <a:fillRect/>
        </a:stretch>
      </xdr:blipFill>
      <xdr:spPr>
        <a:xfrm>
          <a:off x="10854628" y="830430"/>
          <a:ext cx="1640996" cy="6097"/>
        </a:xfrm>
        <a:prstGeom prst="rect">
          <a:avLst/>
        </a:prstGeom>
      </xdr:spPr>
    </xdr:pic>
    <xdr:clientData/>
  </xdr:twoCellAnchor>
  <xdr:twoCellAnchor editAs="absolute">
    <xdr:from>
      <xdr:col>8</xdr:col>
      <xdr:colOff>375822</xdr:colOff>
      <xdr:row>10</xdr:row>
      <xdr:rowOff>35119</xdr:rowOff>
    </xdr:from>
    <xdr:to>
      <xdr:col>9</xdr:col>
      <xdr:colOff>27747</xdr:colOff>
      <xdr:row>10</xdr:row>
      <xdr:rowOff>171919</xdr:rowOff>
    </xdr:to>
    <xdr:sp macro="" textlink="">
      <xdr:nvSpPr>
        <xdr:cNvPr id="185" name="Seta: Para Cima 9">
          <a:extLst>
            <a:ext uri="{FF2B5EF4-FFF2-40B4-BE49-F238E27FC236}">
              <a16:creationId xmlns:a16="http://schemas.microsoft.com/office/drawing/2014/main" id="{C2E22A1D-723A-4060-8136-2FED4C110FE7}"/>
            </a:ext>
          </a:extLst>
        </xdr:cNvPr>
        <xdr:cNvSpPr/>
      </xdr:nvSpPr>
      <xdr:spPr>
        <a:xfrm>
          <a:off x="9224547" y="2387794"/>
          <a:ext cx="252000" cy="1368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367762</xdr:colOff>
      <xdr:row>9</xdr:row>
      <xdr:rowOff>1220</xdr:rowOff>
    </xdr:from>
    <xdr:to>
      <xdr:col>9</xdr:col>
      <xdr:colOff>19687</xdr:colOff>
      <xdr:row>10</xdr:row>
      <xdr:rowOff>30320</xdr:rowOff>
    </xdr:to>
    <xdr:sp macro="" textlink="">
      <xdr:nvSpPr>
        <xdr:cNvPr id="204" name="Seta: Para Cima 10">
          <a:extLst>
            <a:ext uri="{FF2B5EF4-FFF2-40B4-BE49-F238E27FC236}">
              <a16:creationId xmlns:a16="http://schemas.microsoft.com/office/drawing/2014/main" id="{1290E848-EDFE-400C-8D9E-C299CEABBE25}"/>
            </a:ext>
          </a:extLst>
        </xdr:cNvPr>
        <xdr:cNvSpPr/>
      </xdr:nvSpPr>
      <xdr:spPr>
        <a:xfrm>
          <a:off x="9216487" y="2163395"/>
          <a:ext cx="252000" cy="2196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367713</xdr:colOff>
      <xdr:row>1</xdr:row>
      <xdr:rowOff>3795</xdr:rowOff>
    </xdr:from>
    <xdr:to>
      <xdr:col>9</xdr:col>
      <xdr:colOff>17733</xdr:colOff>
      <xdr:row>8</xdr:row>
      <xdr:rowOff>174675</xdr:rowOff>
    </xdr:to>
    <xdr:sp macro="" textlink="">
      <xdr:nvSpPr>
        <xdr:cNvPr id="202" name="Seta: Para Cima 11">
          <a:extLst>
            <a:ext uri="{FF2B5EF4-FFF2-40B4-BE49-F238E27FC236}">
              <a16:creationId xmlns:a16="http://schemas.microsoft.com/office/drawing/2014/main" id="{9659E631-400B-4CA8-8047-407ED91F49AD}"/>
            </a:ext>
          </a:extLst>
        </xdr:cNvPr>
        <xdr:cNvSpPr/>
      </xdr:nvSpPr>
      <xdr:spPr>
        <a:xfrm>
          <a:off x="9222153" y="186675"/>
          <a:ext cx="252000" cy="19692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12</xdr:col>
      <xdr:colOff>373639</xdr:colOff>
      <xdr:row>1</xdr:row>
      <xdr:rowOff>8382</xdr:rowOff>
    </xdr:from>
    <xdr:to>
      <xdr:col>13</xdr:col>
      <xdr:colOff>28739</xdr:colOff>
      <xdr:row>3</xdr:row>
      <xdr:rowOff>173562</xdr:rowOff>
    </xdr:to>
    <xdr:sp macro="" textlink="">
      <xdr:nvSpPr>
        <xdr:cNvPr id="200" name="Seta: Para Baixo 12">
          <a:extLst>
            <a:ext uri="{FF2B5EF4-FFF2-40B4-BE49-F238E27FC236}">
              <a16:creationId xmlns:a16="http://schemas.microsoft.com/office/drawing/2014/main" id="{110CBE09-AEB2-4E7E-8735-60F6A1B83C6A}"/>
            </a:ext>
          </a:extLst>
        </xdr:cNvPr>
        <xdr:cNvSpPr/>
      </xdr:nvSpPr>
      <xdr:spPr>
        <a:xfrm>
          <a:off x="11635999" y="191262"/>
          <a:ext cx="257080" cy="6300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12</xdr:col>
      <xdr:colOff>380615</xdr:colOff>
      <xdr:row>3</xdr:row>
      <xdr:rowOff>190500</xdr:rowOff>
    </xdr:from>
    <xdr:to>
      <xdr:col>13</xdr:col>
      <xdr:colOff>35715</xdr:colOff>
      <xdr:row>14</xdr:row>
      <xdr:rowOff>23700</xdr:rowOff>
    </xdr:to>
    <xdr:sp macro="" textlink="">
      <xdr:nvSpPr>
        <xdr:cNvPr id="201" name="Seta: Para Baixo 13">
          <a:extLst>
            <a:ext uri="{FF2B5EF4-FFF2-40B4-BE49-F238E27FC236}">
              <a16:creationId xmlns:a16="http://schemas.microsoft.com/office/drawing/2014/main" id="{10DAC631-1C0F-42AD-9810-37AD36FF0628}"/>
            </a:ext>
          </a:extLst>
        </xdr:cNvPr>
        <xdr:cNvSpPr/>
      </xdr:nvSpPr>
      <xdr:spPr>
        <a:xfrm>
          <a:off x="11642975" y="838200"/>
          <a:ext cx="257080" cy="22716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379340</xdr:colOff>
      <xdr:row>11</xdr:row>
      <xdr:rowOff>3273</xdr:rowOff>
    </xdr:from>
    <xdr:to>
      <xdr:col>9</xdr:col>
      <xdr:colOff>31265</xdr:colOff>
      <xdr:row>14</xdr:row>
      <xdr:rowOff>45033</xdr:rowOff>
    </xdr:to>
    <xdr:sp macro="" textlink="">
      <xdr:nvSpPr>
        <xdr:cNvPr id="199" name="Seta: Para Baixo 14">
          <a:extLst>
            <a:ext uri="{FF2B5EF4-FFF2-40B4-BE49-F238E27FC236}">
              <a16:creationId xmlns:a16="http://schemas.microsoft.com/office/drawing/2014/main" id="{1C28BCE9-458F-4D10-9509-22B1649DCE80}"/>
            </a:ext>
          </a:extLst>
        </xdr:cNvPr>
        <xdr:cNvSpPr/>
      </xdr:nvSpPr>
      <xdr:spPr>
        <a:xfrm>
          <a:off x="9233780" y="2540733"/>
          <a:ext cx="253905" cy="590400"/>
        </a:xfrm>
        <a:prstGeom prst="downArrow">
          <a:avLst/>
        </a:prstGeom>
        <a:solidFill>
          <a:schemeClr val="accent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8</xdr:col>
      <xdr:colOff>635000</xdr:colOff>
      <xdr:row>10</xdr:row>
      <xdr:rowOff>0</xdr:rowOff>
    </xdr:from>
    <xdr:ext cx="1016000" cy="217560"/>
    <xdr:sp macro="" textlink="">
      <xdr:nvSpPr>
        <xdr:cNvPr id="2" name="Tekstfelt 1">
          <a:extLst>
            <a:ext uri="{FF2B5EF4-FFF2-40B4-BE49-F238E27FC236}">
              <a16:creationId xmlns:a16="http://schemas.microsoft.com/office/drawing/2014/main" id="{806C4478-F4C6-624A-A860-09A36F1310AB}"/>
            </a:ext>
          </a:extLst>
        </xdr:cNvPr>
        <xdr:cNvSpPr txBox="1"/>
      </xdr:nvSpPr>
      <xdr:spPr>
        <a:xfrm>
          <a:off x="10490200" y="2006600"/>
          <a:ext cx="1016000"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Mg(s)</a:t>
          </a:r>
          <a:r>
            <a:rPr lang="da-DK" sz="800" baseline="0"/>
            <a:t> --&gt; Mg(g)</a:t>
          </a:r>
          <a:endParaRPr lang="da-DK" sz="800"/>
        </a:p>
      </xdr:txBody>
    </xdr:sp>
    <xdr:clientData/>
  </xdr:oneCellAnchor>
  <xdr:oneCellAnchor>
    <xdr:from>
      <xdr:col>8</xdr:col>
      <xdr:colOff>635000</xdr:colOff>
      <xdr:row>9</xdr:row>
      <xdr:rowOff>12700</xdr:rowOff>
    </xdr:from>
    <xdr:ext cx="927100" cy="217560"/>
    <xdr:sp macro="" textlink="">
      <xdr:nvSpPr>
        <xdr:cNvPr id="3" name="Tekstfelt 2">
          <a:extLst>
            <a:ext uri="{FF2B5EF4-FFF2-40B4-BE49-F238E27FC236}">
              <a16:creationId xmlns:a16="http://schemas.microsoft.com/office/drawing/2014/main" id="{E3F81F72-A603-9149-A085-755FD8E645E6}"/>
            </a:ext>
          </a:extLst>
        </xdr:cNvPr>
        <xdr:cNvSpPr txBox="1"/>
      </xdr:nvSpPr>
      <xdr:spPr>
        <a:xfrm>
          <a:off x="10490200" y="1816100"/>
          <a:ext cx="927100" cy="217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solidFill>
                <a:schemeClr val="tx1"/>
              </a:solidFill>
            </a:rPr>
            <a:t>Cl2(g) --&gt; 2Cl(g)</a:t>
          </a:r>
        </a:p>
      </xdr:txBody>
    </xdr:sp>
    <xdr:clientData/>
  </xdr:oneCellAnchor>
  <xdr:oneCellAnchor>
    <xdr:from>
      <xdr:col>8</xdr:col>
      <xdr:colOff>571500</xdr:colOff>
      <xdr:row>5</xdr:row>
      <xdr:rowOff>0</xdr:rowOff>
    </xdr:from>
    <xdr:ext cx="1346200" cy="217495"/>
    <xdr:sp macro="" textlink="">
      <xdr:nvSpPr>
        <xdr:cNvPr id="4" name="Tekstfelt 3">
          <a:extLst>
            <a:ext uri="{FF2B5EF4-FFF2-40B4-BE49-F238E27FC236}">
              <a16:creationId xmlns:a16="http://schemas.microsoft.com/office/drawing/2014/main" id="{0F7E8D29-9F79-164B-AFE7-2ED571905E73}"/>
            </a:ext>
          </a:extLst>
        </xdr:cNvPr>
        <xdr:cNvSpPr txBox="1"/>
      </xdr:nvSpPr>
      <xdr:spPr>
        <a:xfrm>
          <a:off x="10426700" y="1003300"/>
          <a:ext cx="13462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Mg(g) --&gt; Mg^2+(g) + e^-</a:t>
          </a:r>
        </a:p>
      </xdr:txBody>
    </xdr:sp>
    <xdr:clientData/>
  </xdr:oneCellAnchor>
  <xdr:oneCellAnchor>
    <xdr:from>
      <xdr:col>12</xdr:col>
      <xdr:colOff>635000</xdr:colOff>
      <xdr:row>1</xdr:row>
      <xdr:rowOff>190500</xdr:rowOff>
    </xdr:from>
    <xdr:ext cx="1384300" cy="217495"/>
    <xdr:sp macro="" textlink="">
      <xdr:nvSpPr>
        <xdr:cNvPr id="5" name="Tekstfelt 4">
          <a:extLst>
            <a:ext uri="{FF2B5EF4-FFF2-40B4-BE49-F238E27FC236}">
              <a16:creationId xmlns:a16="http://schemas.microsoft.com/office/drawing/2014/main" id="{0995EE7B-AA5B-2A4F-8AD7-539906DA7561}"/>
            </a:ext>
          </a:extLst>
        </xdr:cNvPr>
        <xdr:cNvSpPr txBox="1"/>
      </xdr:nvSpPr>
      <xdr:spPr>
        <a:xfrm>
          <a:off x="13182600" y="381000"/>
          <a:ext cx="13843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2Cl(g) + 2e^-  --&gt; 2Cl^-(g)</a:t>
          </a:r>
        </a:p>
      </xdr:txBody>
    </xdr:sp>
    <xdr:clientData/>
  </xdr:oneCellAnchor>
  <xdr:oneCellAnchor>
    <xdr:from>
      <xdr:col>12</xdr:col>
      <xdr:colOff>635000</xdr:colOff>
      <xdr:row>7</xdr:row>
      <xdr:rowOff>190500</xdr:rowOff>
    </xdr:from>
    <xdr:ext cx="1651000" cy="217495"/>
    <xdr:sp macro="" textlink="">
      <xdr:nvSpPr>
        <xdr:cNvPr id="6" name="Tekstfelt 5">
          <a:extLst>
            <a:ext uri="{FF2B5EF4-FFF2-40B4-BE49-F238E27FC236}">
              <a16:creationId xmlns:a16="http://schemas.microsoft.com/office/drawing/2014/main" id="{2D896C74-9335-9C43-8D4B-0B1DDFC0CE3E}"/>
            </a:ext>
          </a:extLst>
        </xdr:cNvPr>
        <xdr:cNvSpPr txBox="1"/>
      </xdr:nvSpPr>
      <xdr:spPr>
        <a:xfrm>
          <a:off x="13182600" y="1600200"/>
          <a:ext cx="16510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Mg^2+(g) + 2Cl^-(g) --&gt;  MgCl2(s)</a:t>
          </a:r>
        </a:p>
      </xdr:txBody>
    </xdr:sp>
    <xdr:clientData/>
  </xdr:oneCellAnchor>
  <xdr:oneCellAnchor>
    <xdr:from>
      <xdr:col>8</xdr:col>
      <xdr:colOff>622300</xdr:colOff>
      <xdr:row>12</xdr:row>
      <xdr:rowOff>0</xdr:rowOff>
    </xdr:from>
    <xdr:ext cx="1549400" cy="217495"/>
    <xdr:sp macro="" textlink="">
      <xdr:nvSpPr>
        <xdr:cNvPr id="7" name="Tekstfelt 6">
          <a:extLst>
            <a:ext uri="{FF2B5EF4-FFF2-40B4-BE49-F238E27FC236}">
              <a16:creationId xmlns:a16="http://schemas.microsoft.com/office/drawing/2014/main" id="{1834AB33-5C1D-6A40-8889-9FD6952236C6}"/>
            </a:ext>
          </a:extLst>
        </xdr:cNvPr>
        <xdr:cNvSpPr txBox="1"/>
      </xdr:nvSpPr>
      <xdr:spPr>
        <a:xfrm>
          <a:off x="10477500" y="2387600"/>
          <a:ext cx="15494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Mg(s) + Cl2(g)</a:t>
          </a:r>
          <a:r>
            <a:rPr lang="da-DK" sz="800" baseline="0"/>
            <a:t> --&gt; MgCl2(s)</a:t>
          </a:r>
          <a:endParaRPr lang="da-DK" sz="8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5</xdr:col>
      <xdr:colOff>387350</xdr:colOff>
      <xdr:row>1</xdr:row>
      <xdr:rowOff>6350</xdr:rowOff>
    </xdr:from>
    <xdr:to>
      <xdr:col>14</xdr:col>
      <xdr:colOff>152400</xdr:colOff>
      <xdr:row>23</xdr:row>
      <xdr:rowOff>88900</xdr:rowOff>
    </xdr:to>
    <xdr:graphicFrame macro="">
      <xdr:nvGraphicFramePr>
        <xdr:cNvPr id="2" name="Chart 1">
          <a:extLst>
            <a:ext uri="{FF2B5EF4-FFF2-40B4-BE49-F238E27FC236}">
              <a16:creationId xmlns:a16="http://schemas.microsoft.com/office/drawing/2014/main" id="{C6717517-9804-1241-92C8-50AA8D5A35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508000</xdr:colOff>
      <xdr:row>2</xdr:row>
      <xdr:rowOff>107950</xdr:rowOff>
    </xdr:from>
    <xdr:to>
      <xdr:col>15</xdr:col>
      <xdr:colOff>127000</xdr:colOff>
      <xdr:row>16</xdr:row>
      <xdr:rowOff>6350</xdr:rowOff>
    </xdr:to>
    <xdr:graphicFrame macro="">
      <xdr:nvGraphicFramePr>
        <xdr:cNvPr id="2" name="Chart 1">
          <a:extLst>
            <a:ext uri="{FF2B5EF4-FFF2-40B4-BE49-F238E27FC236}">
              <a16:creationId xmlns:a16="http://schemas.microsoft.com/office/drawing/2014/main" id="{37EA6C4E-A830-4240-B10F-33C4C72DF4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323742</xdr:colOff>
      <xdr:row>0</xdr:row>
      <xdr:rowOff>101600</xdr:rowOff>
    </xdr:from>
    <xdr:to>
      <xdr:col>13</xdr:col>
      <xdr:colOff>498813</xdr:colOff>
      <xdr:row>19</xdr:row>
      <xdr:rowOff>18771</xdr:rowOff>
    </xdr:to>
    <xdr:graphicFrame macro="">
      <xdr:nvGraphicFramePr>
        <xdr:cNvPr id="2" name="Chart 1">
          <a:extLst>
            <a:ext uri="{FF2B5EF4-FFF2-40B4-BE49-F238E27FC236}">
              <a16:creationId xmlns:a16="http://schemas.microsoft.com/office/drawing/2014/main" id="{E8657F9B-C7D4-494B-8C1D-094C475B44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406400</xdr:colOff>
      <xdr:row>20</xdr:row>
      <xdr:rowOff>12700</xdr:rowOff>
    </xdr:from>
    <xdr:to>
      <xdr:col>9</xdr:col>
      <xdr:colOff>177800</xdr:colOff>
      <xdr:row>25</xdr:row>
      <xdr:rowOff>139700</xdr:rowOff>
    </xdr:to>
    <xdr:sp macro="" textlink="">
      <xdr:nvSpPr>
        <xdr:cNvPr id="3" name="TextBox 2">
          <a:extLst>
            <a:ext uri="{FF2B5EF4-FFF2-40B4-BE49-F238E27FC236}">
              <a16:creationId xmlns:a16="http://schemas.microsoft.com/office/drawing/2014/main" id="{DD20E7E8-AB45-6F41-B786-B165D9C7DDCB}"/>
            </a:ext>
          </a:extLst>
        </xdr:cNvPr>
        <xdr:cNvSpPr txBox="1"/>
      </xdr:nvSpPr>
      <xdr:spPr>
        <a:xfrm>
          <a:off x="406400" y="4076700"/>
          <a:ext cx="7200900" cy="1143000"/>
        </a:xfrm>
        <a:prstGeom prst="rect">
          <a:avLst/>
        </a:prstGeom>
        <a:noFill/>
        <a:ln w="9525" cap="rnd"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a:t>Q3.1 b)</a:t>
          </a:r>
          <a:br>
            <a:rPr lang="en-US" sz="1600"/>
          </a:br>
          <a:r>
            <a:rPr lang="en-US" sz="1600"/>
            <a:t>There is an upward</a:t>
          </a:r>
          <a:r>
            <a:rPr lang="en-US" sz="1600" baseline="0"/>
            <a:t> deflection from the theoric curve and the real data, which means that more pressure is needed to liquify all the mixture, therefore there is a greater repulsion between the liquid molecules that isnt taken in account with just using Rault's law.</a:t>
          </a:r>
          <a:endParaRPr lang="en-US" sz="1600"/>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1</xdr:col>
      <xdr:colOff>241301</xdr:colOff>
      <xdr:row>2</xdr:row>
      <xdr:rowOff>139700</xdr:rowOff>
    </xdr:from>
    <xdr:ext cx="4305300" cy="4506717"/>
    <xdr:pic>
      <xdr:nvPicPr>
        <xdr:cNvPr id="2" name="Picture 1" descr="page7image16515488">
          <a:extLst>
            <a:ext uri="{FF2B5EF4-FFF2-40B4-BE49-F238E27FC236}">
              <a16:creationId xmlns:a16="http://schemas.microsoft.com/office/drawing/2014/main" id="{57A187BE-5B7C-654C-A7A9-17EF14C570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1" y="546100"/>
          <a:ext cx="4305300" cy="450671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343340</xdr:colOff>
      <xdr:row>1</xdr:row>
      <xdr:rowOff>119360</xdr:rowOff>
    </xdr:from>
    <xdr:ext cx="360" cy="360"/>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3" name="Ink 2">
              <a:extLst>
                <a:ext uri="{FF2B5EF4-FFF2-40B4-BE49-F238E27FC236}">
                  <a16:creationId xmlns:a16="http://schemas.microsoft.com/office/drawing/2014/main" id="{09014616-4CC2-6349-A6AE-856D4A753BB2}"/>
                </a:ext>
              </a:extLst>
            </xdr14:cNvPr>
            <xdr14:cNvContentPartPr/>
          </xdr14:nvContentPartPr>
          <xdr14:nvPr macro=""/>
          <xdr14:xfrm>
            <a:off x="4470840" y="322560"/>
            <a:ext cx="360" cy="360"/>
          </xdr14:xfrm>
        </xdr:contentPart>
      </mc:Choice>
      <mc:Fallback>
        <xdr:pic>
          <xdr:nvPicPr>
            <xdr:cNvPr id="3" name="Ink 2">
              <a:extLst>
                <a:ext uri="{FF2B5EF4-FFF2-40B4-BE49-F238E27FC236}">
                  <a16:creationId xmlns:a16="http://schemas.microsoft.com/office/drawing/2014/main" id="{09014616-4CC2-6349-A6AE-856D4A753BB2}"/>
                </a:ext>
              </a:extLst>
            </xdr:cNvPr>
            <xdr:cNvPicPr/>
          </xdr:nvPicPr>
          <xdr:blipFill>
            <a:blip xmlns:r="http://schemas.openxmlformats.org/officeDocument/2006/relationships" r:embed="rId3"/>
            <a:stretch>
              <a:fillRect/>
            </a:stretch>
          </xdr:blipFill>
          <xdr:spPr>
            <a:xfrm>
              <a:off x="4462200" y="313920"/>
              <a:ext cx="18000" cy="18000"/>
            </a:xfrm>
            <a:prstGeom prst="rect">
              <a:avLst/>
            </a:prstGeom>
          </xdr:spPr>
        </xdr:pic>
      </mc:Fallback>
    </mc:AlternateContent>
    <xdr:clientData/>
  </xdr:oneCellAnchor>
  <xdr:oneCellAnchor>
    <xdr:from>
      <xdr:col>4</xdr:col>
      <xdr:colOff>304120</xdr:colOff>
      <xdr:row>8</xdr:row>
      <xdr:rowOff>112120</xdr:rowOff>
    </xdr:from>
    <xdr:ext cx="360" cy="360"/>
    <mc:AlternateContent xmlns:mc="http://schemas.openxmlformats.org/markup-compatibility/2006">
      <mc:Choice xmlns:xdr14="http://schemas.microsoft.com/office/excel/2010/spreadsheetDrawing" Requires="xdr14">
        <xdr:contentPart xmlns:r="http://schemas.openxmlformats.org/officeDocument/2006/relationships" r:id="rId4">
          <xdr14:nvContentPartPr>
            <xdr14:cNvPr id="4" name="Ink 3">
              <a:extLst>
                <a:ext uri="{FF2B5EF4-FFF2-40B4-BE49-F238E27FC236}">
                  <a16:creationId xmlns:a16="http://schemas.microsoft.com/office/drawing/2014/main" id="{70F19374-7F8E-954E-B7A2-8B0E6A163C66}"/>
                </a:ext>
              </a:extLst>
            </xdr14:cNvPr>
            <xdr14:cNvContentPartPr/>
          </xdr14:nvContentPartPr>
          <xdr14:nvPr macro=""/>
          <xdr14:xfrm>
            <a:off x="3606120" y="1737720"/>
            <a:ext cx="360" cy="360"/>
          </xdr14:xfrm>
        </xdr:contentPart>
      </mc:Choice>
      <mc:Fallback>
        <xdr:pic>
          <xdr:nvPicPr>
            <xdr:cNvPr id="4" name="Ink 3">
              <a:extLst>
                <a:ext uri="{FF2B5EF4-FFF2-40B4-BE49-F238E27FC236}">
                  <a16:creationId xmlns:a16="http://schemas.microsoft.com/office/drawing/2014/main" id="{70F19374-7F8E-954E-B7A2-8B0E6A163C66}"/>
                </a:ext>
              </a:extLst>
            </xdr:cNvPr>
            <xdr:cNvPicPr/>
          </xdr:nvPicPr>
          <xdr:blipFill>
            <a:blip xmlns:r="http://schemas.openxmlformats.org/officeDocument/2006/relationships" r:embed="rId5"/>
            <a:stretch>
              <a:fillRect/>
            </a:stretch>
          </xdr:blipFill>
          <xdr:spPr>
            <a:xfrm>
              <a:off x="3597120" y="1729080"/>
              <a:ext cx="18000" cy="18000"/>
            </a:xfrm>
            <a:prstGeom prst="rect">
              <a:avLst/>
            </a:prstGeom>
          </xdr:spPr>
        </xdr:pic>
      </mc:Fallback>
    </mc:AlternateContent>
    <xdr:clientData/>
  </xdr:oneCellAnchor>
  <xdr:oneCellAnchor>
    <xdr:from>
      <xdr:col>2</xdr:col>
      <xdr:colOff>222800</xdr:colOff>
      <xdr:row>3</xdr:row>
      <xdr:rowOff>197880</xdr:rowOff>
    </xdr:from>
    <xdr:ext cx="3255120" cy="3824640"/>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5" name="Ink 4">
              <a:extLst>
                <a:ext uri="{FF2B5EF4-FFF2-40B4-BE49-F238E27FC236}">
                  <a16:creationId xmlns:a16="http://schemas.microsoft.com/office/drawing/2014/main" id="{B3A4125B-9067-1241-99F4-E4D09F06B76C}"/>
                </a:ext>
              </a:extLst>
            </xdr14:cNvPr>
            <xdr14:cNvContentPartPr/>
          </xdr14:nvContentPartPr>
          <xdr14:nvPr macro=""/>
          <xdr14:xfrm>
            <a:off x="1873800" y="807480"/>
            <a:ext cx="3255120" cy="3824640"/>
          </xdr14:xfrm>
        </xdr:contentPart>
      </mc:Choice>
      <mc:Fallback>
        <xdr:pic>
          <xdr:nvPicPr>
            <xdr:cNvPr id="5" name="Ink 4">
              <a:extLst>
                <a:ext uri="{FF2B5EF4-FFF2-40B4-BE49-F238E27FC236}">
                  <a16:creationId xmlns:a16="http://schemas.microsoft.com/office/drawing/2014/main" id="{B3A4125B-9067-1241-99F4-E4D09F06B76C}"/>
                </a:ext>
              </a:extLst>
            </xdr:cNvPr>
            <xdr:cNvPicPr/>
          </xdr:nvPicPr>
          <xdr:blipFill>
            <a:blip xmlns:r="http://schemas.openxmlformats.org/officeDocument/2006/relationships" r:embed="rId7"/>
            <a:stretch>
              <a:fillRect/>
            </a:stretch>
          </xdr:blipFill>
          <xdr:spPr>
            <a:xfrm>
              <a:off x="1865160" y="782280"/>
              <a:ext cx="3272760" cy="3912480"/>
            </a:xfrm>
            <a:prstGeom prst="rect">
              <a:avLst/>
            </a:prstGeom>
          </xdr:spPr>
        </xdr:pic>
      </mc:Fallback>
    </mc:AlternateContent>
    <xdr:clientData/>
  </xdr:oneCellAnchor>
  <xdr:oneCellAnchor>
    <xdr:from>
      <xdr:col>2</xdr:col>
      <xdr:colOff>336200</xdr:colOff>
      <xdr:row>3</xdr:row>
      <xdr:rowOff>94200</xdr:rowOff>
    </xdr:from>
    <xdr:ext cx="3189240" cy="2268000"/>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6" name="Ink 5">
              <a:extLst>
                <a:ext uri="{FF2B5EF4-FFF2-40B4-BE49-F238E27FC236}">
                  <a16:creationId xmlns:a16="http://schemas.microsoft.com/office/drawing/2014/main" id="{BB0294B2-3862-0949-A175-CD0F32A2DBB1}"/>
                </a:ext>
              </a:extLst>
            </xdr14:cNvPr>
            <xdr14:cNvContentPartPr/>
          </xdr14:nvContentPartPr>
          <xdr14:nvPr macro=""/>
          <xdr14:xfrm>
            <a:off x="1987200" y="703800"/>
            <a:ext cx="3189240" cy="2268000"/>
          </xdr14:xfrm>
        </xdr:contentPart>
      </mc:Choice>
      <mc:Fallback>
        <xdr:pic>
          <xdr:nvPicPr>
            <xdr:cNvPr id="6" name="Ink 5">
              <a:extLst>
                <a:ext uri="{FF2B5EF4-FFF2-40B4-BE49-F238E27FC236}">
                  <a16:creationId xmlns:a16="http://schemas.microsoft.com/office/drawing/2014/main" id="{BB0294B2-3862-0949-A175-CD0F32A2DBB1}"/>
                </a:ext>
              </a:extLst>
            </xdr:cNvPr>
            <xdr:cNvPicPr/>
          </xdr:nvPicPr>
          <xdr:blipFill>
            <a:blip xmlns:r="http://schemas.openxmlformats.org/officeDocument/2006/relationships" r:embed="rId9"/>
            <a:stretch>
              <a:fillRect/>
            </a:stretch>
          </xdr:blipFill>
          <xdr:spPr>
            <a:xfrm>
              <a:off x="1879200" y="595800"/>
              <a:ext cx="3404880" cy="2483640"/>
            </a:xfrm>
            <a:prstGeom prst="rect">
              <a:avLst/>
            </a:prstGeom>
          </xdr:spPr>
        </xdr:pic>
      </mc:Fallback>
    </mc:AlternateContent>
    <xdr:clientData/>
  </xdr:oneCellAnchor>
  <xdr:oneCellAnchor>
    <xdr:from>
      <xdr:col>2</xdr:col>
      <xdr:colOff>324320</xdr:colOff>
      <xdr:row>4</xdr:row>
      <xdr:rowOff>15920</xdr:rowOff>
    </xdr:from>
    <xdr:ext cx="2842200" cy="3125520"/>
    <mc:AlternateContent xmlns:mc="http://schemas.openxmlformats.org/markup-compatibility/2006">
      <mc:Choice xmlns:xdr14="http://schemas.microsoft.com/office/excel/2010/spreadsheetDrawing" Requires="xdr14">
        <xdr:contentPart xmlns:r="http://schemas.openxmlformats.org/officeDocument/2006/relationships" r:id="rId10">
          <xdr14:nvContentPartPr>
            <xdr14:cNvPr id="7" name="Ink 6">
              <a:extLst>
                <a:ext uri="{FF2B5EF4-FFF2-40B4-BE49-F238E27FC236}">
                  <a16:creationId xmlns:a16="http://schemas.microsoft.com/office/drawing/2014/main" id="{3218E609-C927-6D46-B9CD-743DB95C0043}"/>
                </a:ext>
              </a:extLst>
            </xdr14:cNvPr>
            <xdr14:cNvContentPartPr/>
          </xdr14:nvContentPartPr>
          <xdr14:nvPr macro=""/>
          <xdr14:xfrm>
            <a:off x="1975320" y="828720"/>
            <a:ext cx="2842200" cy="3125520"/>
          </xdr14:xfrm>
        </xdr:contentPart>
      </mc:Choice>
      <mc:Fallback>
        <xdr:pic>
          <xdr:nvPicPr>
            <xdr:cNvPr id="7" name="Ink 6">
              <a:extLst>
                <a:ext uri="{FF2B5EF4-FFF2-40B4-BE49-F238E27FC236}">
                  <a16:creationId xmlns:a16="http://schemas.microsoft.com/office/drawing/2014/main" id="{3218E609-C927-6D46-B9CD-743DB95C0043}"/>
                </a:ext>
              </a:extLst>
            </xdr:cNvPr>
            <xdr:cNvPicPr/>
          </xdr:nvPicPr>
          <xdr:blipFill>
            <a:blip xmlns:r="http://schemas.openxmlformats.org/officeDocument/2006/relationships" r:embed="rId11"/>
            <a:stretch>
              <a:fillRect/>
            </a:stretch>
          </xdr:blipFill>
          <xdr:spPr>
            <a:xfrm>
              <a:off x="1867320" y="721080"/>
              <a:ext cx="3057840" cy="3341160"/>
            </a:xfrm>
            <a:prstGeom prst="rect">
              <a:avLst/>
            </a:prstGeom>
          </xdr:spPr>
        </xdr:pic>
      </mc:Fallback>
    </mc:AlternateContent>
    <xdr:clientData/>
  </xdr:oneCellAnchor>
  <xdr:oneCellAnchor>
    <xdr:from>
      <xdr:col>2</xdr:col>
      <xdr:colOff>350960</xdr:colOff>
      <xdr:row>7</xdr:row>
      <xdr:rowOff>163760</xdr:rowOff>
    </xdr:from>
    <xdr:ext cx="3243960" cy="3287160"/>
    <mc:AlternateContent xmlns:mc="http://schemas.openxmlformats.org/markup-compatibility/2006">
      <mc:Choice xmlns:xdr14="http://schemas.microsoft.com/office/excel/2010/spreadsheetDrawing" Requires="xdr14">
        <xdr:contentPart xmlns:r="http://schemas.openxmlformats.org/officeDocument/2006/relationships" r:id="rId12">
          <xdr14:nvContentPartPr>
            <xdr14:cNvPr id="8" name="Ink 7">
              <a:extLst>
                <a:ext uri="{FF2B5EF4-FFF2-40B4-BE49-F238E27FC236}">
                  <a16:creationId xmlns:a16="http://schemas.microsoft.com/office/drawing/2014/main" id="{BAA63C38-9915-5D45-BA0C-91F6DEF63418}"/>
                </a:ext>
              </a:extLst>
            </xdr14:cNvPr>
            <xdr14:cNvContentPartPr/>
          </xdr14:nvContentPartPr>
          <xdr14:nvPr macro=""/>
          <xdr14:xfrm>
            <a:off x="2001960" y="1586160"/>
            <a:ext cx="3243960" cy="3287160"/>
          </xdr14:xfrm>
        </xdr:contentPart>
      </mc:Choice>
      <mc:Fallback>
        <xdr:pic>
          <xdr:nvPicPr>
            <xdr:cNvPr id="8" name="Ink 7">
              <a:extLst>
                <a:ext uri="{FF2B5EF4-FFF2-40B4-BE49-F238E27FC236}">
                  <a16:creationId xmlns:a16="http://schemas.microsoft.com/office/drawing/2014/main" id="{BAA63C38-9915-5D45-BA0C-91F6DEF63418}"/>
                </a:ext>
              </a:extLst>
            </xdr:cNvPr>
            <xdr:cNvPicPr/>
          </xdr:nvPicPr>
          <xdr:blipFill>
            <a:blip xmlns:r="http://schemas.openxmlformats.org/officeDocument/2006/relationships" r:embed="rId13"/>
            <a:stretch>
              <a:fillRect/>
            </a:stretch>
          </xdr:blipFill>
          <xdr:spPr>
            <a:xfrm>
              <a:off x="1938960" y="1523160"/>
              <a:ext cx="3369600" cy="3412800"/>
            </a:xfrm>
            <a:prstGeom prst="rect">
              <a:avLst/>
            </a:prstGeom>
          </xdr:spPr>
        </xdr:pic>
      </mc:Fallback>
    </mc:AlternateContent>
    <xdr:clientData/>
  </xdr:oneCellAnchor>
  <xdr:oneCellAnchor>
    <xdr:from>
      <xdr:col>4</xdr:col>
      <xdr:colOff>140320</xdr:colOff>
      <xdr:row>8</xdr:row>
      <xdr:rowOff>4480</xdr:rowOff>
    </xdr:from>
    <xdr:ext cx="1594800" cy="2861640"/>
    <mc:AlternateContent xmlns:mc="http://schemas.openxmlformats.org/markup-compatibility/2006">
      <mc:Choice xmlns:xdr14="http://schemas.microsoft.com/office/excel/2010/spreadsheetDrawing" Requires="xdr14">
        <xdr:contentPart xmlns:r="http://schemas.openxmlformats.org/officeDocument/2006/relationships" r:id="rId14">
          <xdr14:nvContentPartPr>
            <xdr14:cNvPr id="9" name="Ink 8">
              <a:extLst>
                <a:ext uri="{FF2B5EF4-FFF2-40B4-BE49-F238E27FC236}">
                  <a16:creationId xmlns:a16="http://schemas.microsoft.com/office/drawing/2014/main" id="{7A76EBC8-5AF7-8448-A5F2-1C08DC985859}"/>
                </a:ext>
              </a:extLst>
            </xdr14:cNvPr>
            <xdr14:cNvContentPartPr/>
          </xdr14:nvContentPartPr>
          <xdr14:nvPr macro=""/>
          <xdr14:xfrm>
            <a:off x="3442320" y="1630080"/>
            <a:ext cx="1594800" cy="2861640"/>
          </xdr14:xfrm>
        </xdr:contentPart>
      </mc:Choice>
      <mc:Fallback>
        <xdr:pic>
          <xdr:nvPicPr>
            <xdr:cNvPr id="9" name="Ink 8">
              <a:extLst>
                <a:ext uri="{FF2B5EF4-FFF2-40B4-BE49-F238E27FC236}">
                  <a16:creationId xmlns:a16="http://schemas.microsoft.com/office/drawing/2014/main" id="{7A76EBC8-5AF7-8448-A5F2-1C08DC985859}"/>
                </a:ext>
              </a:extLst>
            </xdr:cNvPr>
            <xdr:cNvPicPr/>
          </xdr:nvPicPr>
          <xdr:blipFill>
            <a:blip xmlns:r="http://schemas.openxmlformats.org/officeDocument/2006/relationships" r:embed="rId15"/>
            <a:stretch>
              <a:fillRect/>
            </a:stretch>
          </xdr:blipFill>
          <xdr:spPr>
            <a:xfrm>
              <a:off x="3406320" y="1594440"/>
              <a:ext cx="1666440" cy="2933280"/>
            </a:xfrm>
            <a:prstGeom prst="rect">
              <a:avLst/>
            </a:prstGeom>
          </xdr:spPr>
        </xdr:pic>
      </mc:Fallback>
    </mc:AlternateContent>
    <xdr:clientData/>
  </xdr:oneCellAnchor>
  <xdr:oneCellAnchor>
    <xdr:from>
      <xdr:col>2</xdr:col>
      <xdr:colOff>265640</xdr:colOff>
      <xdr:row>16</xdr:row>
      <xdr:rowOff>180680</xdr:rowOff>
    </xdr:from>
    <xdr:ext cx="1024200" cy="1217520"/>
    <mc:AlternateContent xmlns:mc="http://schemas.openxmlformats.org/markup-compatibility/2006">
      <mc:Choice xmlns:xdr14="http://schemas.microsoft.com/office/excel/2010/spreadsheetDrawing" Requires="xdr14">
        <xdr:contentPart xmlns:r="http://schemas.openxmlformats.org/officeDocument/2006/relationships" r:id="rId16">
          <xdr14:nvContentPartPr>
            <xdr14:cNvPr id="10" name="Ink 9">
              <a:extLst>
                <a:ext uri="{FF2B5EF4-FFF2-40B4-BE49-F238E27FC236}">
                  <a16:creationId xmlns:a16="http://schemas.microsoft.com/office/drawing/2014/main" id="{59FBC417-C6FB-8F4C-87D8-F213954A42CB}"/>
                </a:ext>
              </a:extLst>
            </xdr14:cNvPr>
            <xdr14:cNvContentPartPr/>
          </xdr14:nvContentPartPr>
          <xdr14:nvPr macro=""/>
          <xdr14:xfrm>
            <a:off x="1916640" y="3431880"/>
            <a:ext cx="1024200" cy="1217520"/>
          </xdr14:xfrm>
        </xdr:contentPart>
      </mc:Choice>
      <mc:Fallback>
        <xdr:pic>
          <xdr:nvPicPr>
            <xdr:cNvPr id="10" name="Ink 9">
              <a:extLst>
                <a:ext uri="{FF2B5EF4-FFF2-40B4-BE49-F238E27FC236}">
                  <a16:creationId xmlns:a16="http://schemas.microsoft.com/office/drawing/2014/main" id="{59FBC417-C6FB-8F4C-87D8-F213954A42CB}"/>
                </a:ext>
              </a:extLst>
            </xdr:cNvPr>
            <xdr:cNvPicPr/>
          </xdr:nvPicPr>
          <xdr:blipFill>
            <a:blip xmlns:r="http://schemas.openxmlformats.org/officeDocument/2006/relationships" r:embed="rId17"/>
            <a:stretch>
              <a:fillRect/>
            </a:stretch>
          </xdr:blipFill>
          <xdr:spPr>
            <a:xfrm>
              <a:off x="1881000" y="3395880"/>
              <a:ext cx="1095840" cy="1289160"/>
            </a:xfrm>
            <a:prstGeom prst="rect">
              <a:avLst/>
            </a:prstGeom>
          </xdr:spPr>
        </xdr:pic>
      </mc:Fallback>
    </mc:AlternateContent>
    <xdr:clientData/>
  </xdr:oneCellAnchor>
  <xdr:oneCellAnchor>
    <xdr:from>
      <xdr:col>4</xdr:col>
      <xdr:colOff>96040</xdr:colOff>
      <xdr:row>10</xdr:row>
      <xdr:rowOff>26480</xdr:rowOff>
    </xdr:from>
    <xdr:ext cx="1617480" cy="2532960"/>
    <mc:AlternateContent xmlns:mc="http://schemas.openxmlformats.org/markup-compatibility/2006">
      <mc:Choice xmlns:xdr14="http://schemas.microsoft.com/office/excel/2010/spreadsheetDrawing" Requires="xdr14">
        <xdr:contentPart xmlns:r="http://schemas.openxmlformats.org/officeDocument/2006/relationships" r:id="rId18">
          <xdr14:nvContentPartPr>
            <xdr14:cNvPr id="11" name="Ink 10">
              <a:extLst>
                <a:ext uri="{FF2B5EF4-FFF2-40B4-BE49-F238E27FC236}">
                  <a16:creationId xmlns:a16="http://schemas.microsoft.com/office/drawing/2014/main" id="{5B72CE53-605F-6E4C-99DE-F54F2F3C0385}"/>
                </a:ext>
              </a:extLst>
            </xdr14:cNvPr>
            <xdr14:cNvContentPartPr/>
          </xdr14:nvContentPartPr>
          <xdr14:nvPr macro=""/>
          <xdr14:xfrm>
            <a:off x="3398040" y="2058480"/>
            <a:ext cx="1617480" cy="2532960"/>
          </xdr14:xfrm>
        </xdr:contentPart>
      </mc:Choice>
      <mc:Fallback>
        <xdr:pic>
          <xdr:nvPicPr>
            <xdr:cNvPr id="11" name="Ink 10">
              <a:extLst>
                <a:ext uri="{FF2B5EF4-FFF2-40B4-BE49-F238E27FC236}">
                  <a16:creationId xmlns:a16="http://schemas.microsoft.com/office/drawing/2014/main" id="{5B72CE53-605F-6E4C-99DE-F54F2F3C0385}"/>
                </a:ext>
              </a:extLst>
            </xdr:cNvPr>
            <xdr:cNvPicPr/>
          </xdr:nvPicPr>
          <xdr:blipFill>
            <a:blip xmlns:r="http://schemas.openxmlformats.org/officeDocument/2006/relationships" r:embed="rId19"/>
            <a:stretch>
              <a:fillRect/>
            </a:stretch>
          </xdr:blipFill>
          <xdr:spPr>
            <a:xfrm>
              <a:off x="3362040" y="2022840"/>
              <a:ext cx="1689120" cy="2604600"/>
            </a:xfrm>
            <a:prstGeom prst="rect">
              <a:avLst/>
            </a:prstGeom>
          </xdr:spPr>
        </xdr:pic>
      </mc:Fallback>
    </mc:AlternateContent>
    <xdr:clientData/>
  </xdr:oneCellAnchor>
  <xdr:oneCellAnchor>
    <xdr:from>
      <xdr:col>7</xdr:col>
      <xdr:colOff>228820</xdr:colOff>
      <xdr:row>9</xdr:row>
      <xdr:rowOff>136440</xdr:rowOff>
    </xdr:from>
    <xdr:ext cx="408600" cy="505800"/>
    <mc:AlternateContent xmlns:mc="http://schemas.openxmlformats.org/markup-compatibility/2006">
      <mc:Choice xmlns:xdr14="http://schemas.microsoft.com/office/excel/2010/spreadsheetDrawing" Requires="xdr14">
        <xdr:contentPart xmlns:r="http://schemas.openxmlformats.org/officeDocument/2006/relationships" r:id="rId20">
          <xdr14:nvContentPartPr>
            <xdr14:cNvPr id="12" name="Ink 11">
              <a:extLst>
                <a:ext uri="{FF2B5EF4-FFF2-40B4-BE49-F238E27FC236}">
                  <a16:creationId xmlns:a16="http://schemas.microsoft.com/office/drawing/2014/main" id="{C0F28E12-8807-AE4C-A061-710281C45A97}"/>
                </a:ext>
              </a:extLst>
            </xdr14:cNvPr>
            <xdr14:cNvContentPartPr/>
          </xdr14:nvContentPartPr>
          <xdr14:nvPr macro=""/>
          <xdr14:xfrm>
            <a:off x="6007320" y="1965240"/>
            <a:ext cx="408600" cy="505800"/>
          </xdr14:xfrm>
        </xdr:contentPart>
      </mc:Choice>
      <mc:Fallback>
        <xdr:pic>
          <xdr:nvPicPr>
            <xdr:cNvPr id="12" name="Ink 11">
              <a:extLst>
                <a:ext uri="{FF2B5EF4-FFF2-40B4-BE49-F238E27FC236}">
                  <a16:creationId xmlns:a16="http://schemas.microsoft.com/office/drawing/2014/main" id="{C0F28E12-8807-AE4C-A061-710281C45A97}"/>
                </a:ext>
              </a:extLst>
            </xdr:cNvPr>
            <xdr:cNvPicPr/>
          </xdr:nvPicPr>
          <xdr:blipFill>
            <a:blip xmlns:r="http://schemas.openxmlformats.org/officeDocument/2006/relationships" r:embed="rId21"/>
            <a:stretch>
              <a:fillRect/>
            </a:stretch>
          </xdr:blipFill>
          <xdr:spPr>
            <a:xfrm>
              <a:off x="5971320" y="1929600"/>
              <a:ext cx="480240" cy="577440"/>
            </a:xfrm>
            <a:prstGeom prst="rect">
              <a:avLst/>
            </a:prstGeom>
          </xdr:spPr>
        </xdr:pic>
      </mc:Fallback>
    </mc:AlternateContent>
    <xdr:clientData/>
  </xdr:oneCellAnchor>
  <xdr:oneCellAnchor>
    <xdr:from>
      <xdr:col>7</xdr:col>
      <xdr:colOff>153220</xdr:colOff>
      <xdr:row>4</xdr:row>
      <xdr:rowOff>195200</xdr:rowOff>
    </xdr:from>
    <xdr:ext cx="366840" cy="480600"/>
    <mc:AlternateContent xmlns:mc="http://schemas.openxmlformats.org/markup-compatibility/2006">
      <mc:Choice xmlns:xdr14="http://schemas.microsoft.com/office/excel/2010/spreadsheetDrawing" Requires="xdr14">
        <xdr:contentPart xmlns:r="http://schemas.openxmlformats.org/officeDocument/2006/relationships" r:id="rId22">
          <xdr14:nvContentPartPr>
            <xdr14:cNvPr id="13" name="Ink 12">
              <a:extLst>
                <a:ext uri="{FF2B5EF4-FFF2-40B4-BE49-F238E27FC236}">
                  <a16:creationId xmlns:a16="http://schemas.microsoft.com/office/drawing/2014/main" id="{53DC63B0-09FE-B843-9447-D185DFFD768A}"/>
                </a:ext>
              </a:extLst>
            </xdr14:cNvPr>
            <xdr14:cNvContentPartPr/>
          </xdr14:nvContentPartPr>
          <xdr14:nvPr macro=""/>
          <xdr14:xfrm>
            <a:off x="5931720" y="1008000"/>
            <a:ext cx="366840" cy="480600"/>
          </xdr14:xfrm>
        </xdr:contentPart>
      </mc:Choice>
      <mc:Fallback>
        <xdr:pic>
          <xdr:nvPicPr>
            <xdr:cNvPr id="13" name="Ink 12">
              <a:extLst>
                <a:ext uri="{FF2B5EF4-FFF2-40B4-BE49-F238E27FC236}">
                  <a16:creationId xmlns:a16="http://schemas.microsoft.com/office/drawing/2014/main" id="{53DC63B0-09FE-B843-9447-D185DFFD768A}"/>
                </a:ext>
              </a:extLst>
            </xdr:cNvPr>
            <xdr:cNvPicPr/>
          </xdr:nvPicPr>
          <xdr:blipFill>
            <a:blip xmlns:r="http://schemas.openxmlformats.org/officeDocument/2006/relationships" r:embed="rId23"/>
            <a:stretch>
              <a:fillRect/>
            </a:stretch>
          </xdr:blipFill>
          <xdr:spPr>
            <a:xfrm>
              <a:off x="5896080" y="972000"/>
              <a:ext cx="438480" cy="552240"/>
            </a:xfrm>
            <a:prstGeom prst="rect">
              <a:avLst/>
            </a:prstGeom>
          </xdr:spPr>
        </xdr:pic>
      </mc:Fallback>
    </mc:AlternateContent>
    <xdr:clientData/>
  </xdr:oneCellAnchor>
  <xdr:oneCellAnchor>
    <xdr:from>
      <xdr:col>7</xdr:col>
      <xdr:colOff>175900</xdr:colOff>
      <xdr:row>13</xdr:row>
      <xdr:rowOff>144440</xdr:rowOff>
    </xdr:from>
    <xdr:ext cx="467640" cy="440280"/>
    <mc:AlternateContent xmlns:mc="http://schemas.openxmlformats.org/markup-compatibility/2006">
      <mc:Choice xmlns:xdr14="http://schemas.microsoft.com/office/excel/2010/spreadsheetDrawing" Requires="xdr14">
        <xdr:contentPart xmlns:r="http://schemas.openxmlformats.org/officeDocument/2006/relationships" r:id="rId24">
          <xdr14:nvContentPartPr>
            <xdr14:cNvPr id="14" name="Ink 13">
              <a:extLst>
                <a:ext uri="{FF2B5EF4-FFF2-40B4-BE49-F238E27FC236}">
                  <a16:creationId xmlns:a16="http://schemas.microsoft.com/office/drawing/2014/main" id="{410091F8-AA7A-4B49-B0DD-F186DA631201}"/>
                </a:ext>
              </a:extLst>
            </xdr14:cNvPr>
            <xdr14:cNvContentPartPr/>
          </xdr14:nvContentPartPr>
          <xdr14:nvPr macro=""/>
          <xdr14:xfrm>
            <a:off x="5954400" y="2786040"/>
            <a:ext cx="467640" cy="440280"/>
          </xdr14:xfrm>
        </xdr:contentPart>
      </mc:Choice>
      <mc:Fallback>
        <xdr:pic>
          <xdr:nvPicPr>
            <xdr:cNvPr id="14" name="Ink 13">
              <a:extLst>
                <a:ext uri="{FF2B5EF4-FFF2-40B4-BE49-F238E27FC236}">
                  <a16:creationId xmlns:a16="http://schemas.microsoft.com/office/drawing/2014/main" id="{410091F8-AA7A-4B49-B0DD-F186DA631201}"/>
                </a:ext>
              </a:extLst>
            </xdr:cNvPr>
            <xdr:cNvPicPr/>
          </xdr:nvPicPr>
          <xdr:blipFill>
            <a:blip xmlns:r="http://schemas.openxmlformats.org/officeDocument/2006/relationships" r:embed="rId25"/>
            <a:stretch>
              <a:fillRect/>
            </a:stretch>
          </xdr:blipFill>
          <xdr:spPr>
            <a:xfrm>
              <a:off x="5918400" y="2750400"/>
              <a:ext cx="539280" cy="511920"/>
            </a:xfrm>
            <a:prstGeom prst="rect">
              <a:avLst/>
            </a:prstGeom>
          </xdr:spPr>
        </xdr:pic>
      </mc:Fallback>
    </mc:AlternateContent>
    <xdr:clientData/>
  </xdr:oneCellAnchor>
  <xdr:twoCellAnchor>
    <xdr:from>
      <xdr:col>7</xdr:col>
      <xdr:colOff>609600</xdr:colOff>
      <xdr:row>5</xdr:row>
      <xdr:rowOff>0</xdr:rowOff>
    </xdr:from>
    <xdr:to>
      <xdr:col>9</xdr:col>
      <xdr:colOff>660400</xdr:colOff>
      <xdr:row>7</xdr:row>
      <xdr:rowOff>38100</xdr:rowOff>
    </xdr:to>
    <xdr:sp macro="" textlink="">
      <xdr:nvSpPr>
        <xdr:cNvPr id="15" name="TextBox 14">
          <a:extLst>
            <a:ext uri="{FF2B5EF4-FFF2-40B4-BE49-F238E27FC236}">
              <a16:creationId xmlns:a16="http://schemas.microsoft.com/office/drawing/2014/main" id="{0FF8A00C-05E7-FD40-AFDA-9CC6D6BA9AD5}"/>
            </a:ext>
          </a:extLst>
        </xdr:cNvPr>
        <xdr:cNvSpPr txBox="1"/>
      </xdr:nvSpPr>
      <xdr:spPr>
        <a:xfrm>
          <a:off x="6388100" y="1016000"/>
          <a:ext cx="1701800"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Liquid</a:t>
          </a:r>
          <a:r>
            <a:rPr lang="en-US" sz="1800" baseline="0"/>
            <a:t> area</a:t>
          </a:r>
          <a:endParaRPr lang="en-US" sz="1800"/>
        </a:p>
      </xdr:txBody>
    </xdr:sp>
    <xdr:clientData/>
  </xdr:twoCellAnchor>
  <xdr:twoCellAnchor>
    <xdr:from>
      <xdr:col>8</xdr:col>
      <xdr:colOff>114300</xdr:colOff>
      <xdr:row>9</xdr:row>
      <xdr:rowOff>139700</xdr:rowOff>
    </xdr:from>
    <xdr:to>
      <xdr:col>10</xdr:col>
      <xdr:colOff>660400</xdr:colOff>
      <xdr:row>11</xdr:row>
      <xdr:rowOff>177800</xdr:rowOff>
    </xdr:to>
    <xdr:sp macro="" textlink="">
      <xdr:nvSpPr>
        <xdr:cNvPr id="16" name="TextBox 15">
          <a:extLst>
            <a:ext uri="{FF2B5EF4-FFF2-40B4-BE49-F238E27FC236}">
              <a16:creationId xmlns:a16="http://schemas.microsoft.com/office/drawing/2014/main" id="{E239DB2B-4795-7340-AA90-86424F971D8E}"/>
            </a:ext>
          </a:extLst>
        </xdr:cNvPr>
        <xdr:cNvSpPr txBox="1"/>
      </xdr:nvSpPr>
      <xdr:spPr>
        <a:xfrm>
          <a:off x="6718300" y="1968500"/>
          <a:ext cx="2197100"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Coexistence Area</a:t>
          </a:r>
        </a:p>
      </xdr:txBody>
    </xdr:sp>
    <xdr:clientData/>
  </xdr:twoCellAnchor>
  <xdr:twoCellAnchor>
    <xdr:from>
      <xdr:col>7</xdr:col>
      <xdr:colOff>800100</xdr:colOff>
      <xdr:row>13</xdr:row>
      <xdr:rowOff>114300</xdr:rowOff>
    </xdr:from>
    <xdr:to>
      <xdr:col>10</xdr:col>
      <xdr:colOff>88900</xdr:colOff>
      <xdr:row>15</xdr:row>
      <xdr:rowOff>190500</xdr:rowOff>
    </xdr:to>
    <xdr:sp macro="" textlink="">
      <xdr:nvSpPr>
        <xdr:cNvPr id="17" name="TextBox 16">
          <a:extLst>
            <a:ext uri="{FF2B5EF4-FFF2-40B4-BE49-F238E27FC236}">
              <a16:creationId xmlns:a16="http://schemas.microsoft.com/office/drawing/2014/main" id="{E1A019CD-9A65-184A-B361-B263E9E770DF}"/>
            </a:ext>
          </a:extLst>
        </xdr:cNvPr>
        <xdr:cNvSpPr txBox="1"/>
      </xdr:nvSpPr>
      <xdr:spPr>
        <a:xfrm>
          <a:off x="6578600" y="2755900"/>
          <a:ext cx="1765300" cy="48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Vapor</a:t>
          </a:r>
          <a:r>
            <a:rPr lang="en-US" sz="1800" baseline="0"/>
            <a:t> Area</a:t>
          </a:r>
          <a:endParaRPr lang="en-US" sz="1800"/>
        </a:p>
      </xdr:txBody>
    </xdr:sp>
    <xdr:clientData/>
  </xdr:twoCellAnchor>
  <xdr:oneCellAnchor>
    <xdr:from>
      <xdr:col>2</xdr:col>
      <xdr:colOff>299480</xdr:colOff>
      <xdr:row>6</xdr:row>
      <xdr:rowOff>147360</xdr:rowOff>
    </xdr:from>
    <xdr:ext cx="3296160" cy="1928880"/>
    <mc:AlternateContent xmlns:mc="http://schemas.openxmlformats.org/markup-compatibility/2006">
      <mc:Choice xmlns:xdr14="http://schemas.microsoft.com/office/excel/2010/spreadsheetDrawing" Requires="xdr14">
        <xdr:contentPart xmlns:r="http://schemas.openxmlformats.org/officeDocument/2006/relationships" r:id="rId26">
          <xdr14:nvContentPartPr>
            <xdr14:cNvPr id="18" name="Ink 17">
              <a:extLst>
                <a:ext uri="{FF2B5EF4-FFF2-40B4-BE49-F238E27FC236}">
                  <a16:creationId xmlns:a16="http://schemas.microsoft.com/office/drawing/2014/main" id="{8D0D9EE9-A3FE-E84A-9724-2071FE6D6B3C}"/>
                </a:ext>
              </a:extLst>
            </xdr14:cNvPr>
            <xdr14:cNvContentPartPr/>
          </xdr14:nvContentPartPr>
          <xdr14:nvPr macro=""/>
          <xdr14:xfrm>
            <a:off x="1950480" y="1366560"/>
            <a:ext cx="3296160" cy="1928880"/>
          </xdr14:xfrm>
        </xdr:contentPart>
      </mc:Choice>
      <mc:Fallback>
        <xdr:pic>
          <xdr:nvPicPr>
            <xdr:cNvPr id="18" name="Ink 17">
              <a:extLst>
                <a:ext uri="{FF2B5EF4-FFF2-40B4-BE49-F238E27FC236}">
                  <a16:creationId xmlns:a16="http://schemas.microsoft.com/office/drawing/2014/main" id="{8D0D9EE9-A3FE-E84A-9724-2071FE6D6B3C}"/>
                </a:ext>
              </a:extLst>
            </xdr:cNvPr>
            <xdr:cNvPicPr/>
          </xdr:nvPicPr>
          <xdr:blipFill>
            <a:blip xmlns:r="http://schemas.openxmlformats.org/officeDocument/2006/relationships" r:embed="rId27"/>
            <a:stretch>
              <a:fillRect/>
            </a:stretch>
          </xdr:blipFill>
          <xdr:spPr>
            <a:xfrm>
              <a:off x="1914480" y="1330560"/>
              <a:ext cx="3367800" cy="2000520"/>
            </a:xfrm>
            <a:prstGeom prst="rect">
              <a:avLst/>
            </a:prstGeom>
          </xdr:spPr>
        </xdr:pic>
      </mc:Fallback>
    </mc:AlternateContent>
    <xdr:clientData/>
  </xdr:oneCellAnchor>
  <xdr:oneCellAnchor>
    <xdr:from>
      <xdr:col>7</xdr:col>
      <xdr:colOff>141340</xdr:colOff>
      <xdr:row>18</xdr:row>
      <xdr:rowOff>29520</xdr:rowOff>
    </xdr:from>
    <xdr:ext cx="403560" cy="468720"/>
    <mc:AlternateContent xmlns:mc="http://schemas.openxmlformats.org/markup-compatibility/2006">
      <mc:Choice xmlns:xdr14="http://schemas.microsoft.com/office/excel/2010/spreadsheetDrawing" Requires="xdr14">
        <xdr:contentPart xmlns:r="http://schemas.openxmlformats.org/officeDocument/2006/relationships" r:id="rId28">
          <xdr14:nvContentPartPr>
            <xdr14:cNvPr id="19" name="Ink 18">
              <a:extLst>
                <a:ext uri="{FF2B5EF4-FFF2-40B4-BE49-F238E27FC236}">
                  <a16:creationId xmlns:a16="http://schemas.microsoft.com/office/drawing/2014/main" id="{AA868123-4D21-8E49-8316-22833DBE3A13}"/>
                </a:ext>
              </a:extLst>
            </xdr14:cNvPr>
            <xdr14:cNvContentPartPr/>
          </xdr14:nvContentPartPr>
          <xdr14:nvPr macro=""/>
          <xdr14:xfrm>
            <a:off x="5919840" y="3687120"/>
            <a:ext cx="403560" cy="468720"/>
          </xdr14:xfrm>
        </xdr:contentPart>
      </mc:Choice>
      <mc:Fallback>
        <xdr:pic>
          <xdr:nvPicPr>
            <xdr:cNvPr id="19" name="Ink 18">
              <a:extLst>
                <a:ext uri="{FF2B5EF4-FFF2-40B4-BE49-F238E27FC236}">
                  <a16:creationId xmlns:a16="http://schemas.microsoft.com/office/drawing/2014/main" id="{AA868123-4D21-8E49-8316-22833DBE3A13}"/>
                </a:ext>
              </a:extLst>
            </xdr:cNvPr>
            <xdr:cNvPicPr/>
          </xdr:nvPicPr>
          <xdr:blipFill>
            <a:blip xmlns:r="http://schemas.openxmlformats.org/officeDocument/2006/relationships" r:embed="rId29"/>
            <a:stretch>
              <a:fillRect/>
            </a:stretch>
          </xdr:blipFill>
          <xdr:spPr>
            <a:xfrm>
              <a:off x="5883840" y="3651120"/>
              <a:ext cx="475200" cy="540360"/>
            </a:xfrm>
            <a:prstGeom prst="rect">
              <a:avLst/>
            </a:prstGeom>
          </xdr:spPr>
        </xdr:pic>
      </mc:Fallback>
    </mc:AlternateContent>
    <xdr:clientData/>
  </xdr:oneCellAnchor>
  <xdr:twoCellAnchor>
    <xdr:from>
      <xdr:col>8</xdr:col>
      <xdr:colOff>0</xdr:colOff>
      <xdr:row>18</xdr:row>
      <xdr:rowOff>0</xdr:rowOff>
    </xdr:from>
    <xdr:to>
      <xdr:col>11</xdr:col>
      <xdr:colOff>609600</xdr:colOff>
      <xdr:row>20</xdr:row>
      <xdr:rowOff>114300</xdr:rowOff>
    </xdr:to>
    <xdr:sp macro="" textlink="">
      <xdr:nvSpPr>
        <xdr:cNvPr id="20" name="TextBox 19">
          <a:extLst>
            <a:ext uri="{FF2B5EF4-FFF2-40B4-BE49-F238E27FC236}">
              <a16:creationId xmlns:a16="http://schemas.microsoft.com/office/drawing/2014/main" id="{43D8A13F-4FE5-9F4B-8E19-36565A62239B}"/>
            </a:ext>
          </a:extLst>
        </xdr:cNvPr>
        <xdr:cNvSpPr txBox="1"/>
      </xdr:nvSpPr>
      <xdr:spPr>
        <a:xfrm>
          <a:off x="6604000" y="3657600"/>
          <a:ext cx="3086100" cy="52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Raoult's Law equilibrium</a:t>
          </a:r>
        </a:p>
      </xdr:txBody>
    </xdr:sp>
    <xdr:clientData/>
  </xdr:twoCellAnchor>
  <xdr:twoCellAnchor>
    <xdr:from>
      <xdr:col>2</xdr:col>
      <xdr:colOff>177800</xdr:colOff>
      <xdr:row>26</xdr:row>
      <xdr:rowOff>139700</xdr:rowOff>
    </xdr:from>
    <xdr:to>
      <xdr:col>14</xdr:col>
      <xdr:colOff>444500</xdr:colOff>
      <xdr:row>34</xdr:row>
      <xdr:rowOff>139700</xdr:rowOff>
    </xdr:to>
    <xdr:sp macro="" textlink="">
      <xdr:nvSpPr>
        <xdr:cNvPr id="21" name="TextBox 20">
          <a:extLst>
            <a:ext uri="{FF2B5EF4-FFF2-40B4-BE49-F238E27FC236}">
              <a16:creationId xmlns:a16="http://schemas.microsoft.com/office/drawing/2014/main" id="{E6C754FA-86E0-204C-89A4-95305BA0A7F7}"/>
            </a:ext>
          </a:extLst>
        </xdr:cNvPr>
        <xdr:cNvSpPr txBox="1"/>
      </xdr:nvSpPr>
      <xdr:spPr>
        <a:xfrm>
          <a:off x="1828800" y="5422900"/>
          <a:ext cx="10172700" cy="162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3.2</a:t>
          </a:r>
          <a:r>
            <a:rPr lang="en-US" sz="1600" baseline="0"/>
            <a:t> b)</a:t>
          </a:r>
        </a:p>
        <a:p>
          <a:r>
            <a:rPr lang="en-US" sz="1600"/>
            <a:t>The real</a:t>
          </a:r>
          <a:r>
            <a:rPr lang="en-US" sz="1600" baseline="0"/>
            <a:t> equilibrium curves are very lower than the theoric predicted by the Raoult's law which mean that the gas becomes liquid at much lower pressure, therefore there are more cohesive forces which are not taken in account in raoult's law.</a:t>
          </a:r>
          <a:endParaRPr lang="en-US" sz="1600"/>
        </a:p>
      </xdr:txBody>
    </xdr:sp>
    <xdr:clientData/>
  </xdr:twoCellAnchor>
  <xdr:twoCellAnchor>
    <xdr:from>
      <xdr:col>1</xdr:col>
      <xdr:colOff>622300</xdr:colOff>
      <xdr:row>0</xdr:row>
      <xdr:rowOff>101600</xdr:rowOff>
    </xdr:from>
    <xdr:to>
      <xdr:col>2</xdr:col>
      <xdr:colOff>685800</xdr:colOff>
      <xdr:row>2</xdr:row>
      <xdr:rowOff>88900</xdr:rowOff>
    </xdr:to>
    <xdr:sp macro="" textlink="">
      <xdr:nvSpPr>
        <xdr:cNvPr id="22" name="TextBox 21">
          <a:extLst>
            <a:ext uri="{FF2B5EF4-FFF2-40B4-BE49-F238E27FC236}">
              <a16:creationId xmlns:a16="http://schemas.microsoft.com/office/drawing/2014/main" id="{46E98E50-5979-5840-BDED-77CDA83A2B12}"/>
            </a:ext>
          </a:extLst>
        </xdr:cNvPr>
        <xdr:cNvSpPr txBox="1"/>
      </xdr:nvSpPr>
      <xdr:spPr>
        <a:xfrm>
          <a:off x="1447800" y="101600"/>
          <a:ext cx="889000" cy="39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3.2 a)</a:t>
          </a:r>
        </a:p>
      </xdr:txBody>
    </xdr: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88"/>
    </inkml:context>
    <inkml:brush xml:id="br0">
      <inkml:brushProperty name="width" value="0.05" units="cm"/>
      <inkml:brushProperty name="height" value="0.05" units="cm"/>
    </inkml:brush>
  </inkml:definitions>
  <inkml:trace contextRef="#ctx0" brushRef="#br0">1 1 24575,'0'0'0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89"/>
    </inkml:context>
    <inkml:brush xml:id="br0">
      <inkml:brushProperty name="width" value="0.05" units="cm"/>
      <inkml:brushProperty name="height" value="0.05" units="cm"/>
      <inkml:brushProperty name="color" value="#004F8B"/>
    </inkml:brush>
  </inkml:definitions>
  <inkml:trace contextRef="#ctx0" brushRef="#br0">0 1 24575,'0'0'0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0"/>
    </inkml:context>
    <inkml:brush xml:id="br0">
      <inkml:brushProperty name="width" value="0.05" units="cm"/>
      <inkml:brushProperty name="height" value="0.05" units="cm"/>
      <inkml:brushProperty name="color" value="#004F8B"/>
    </inkml:brush>
    <inkml:brush xml:id="br1">
      <inkml:brushProperty name="width" value="0.35" units="cm"/>
      <inkml:brushProperty name="height" value="0.35" units="cm"/>
      <inkml:brushProperty name="color" value="#004F8B"/>
    </inkml:brush>
  </inkml:definitions>
  <inkml:trace contextRef="#ctx0" brushRef="#br0">364 21 24575,'8'8'0,"-1"2"0,4 6 0,6 5 0,4 0 0,10 1 0,28 0 0,0-6 0,3-9 0,14-3 0,-6-1 0,-5 0 0,0-1-580,10-1 0,6-2 1,-7 1 579,-11 0 0,-4 0 0,2-2 0,-3-1 0,30-3 0,-22-3 0,-32 3 0,-20 3 0,-23 20 0,-14 6 0,-39 23 0,20-17 0,-4 1 191,-8 1 1,-3 0-192,-6 7 0,-1 1 0,2-3 0,1 1 0,-1 1 0,2 1 0,1 0 0,2 0 0,8-4 0,3 1-124,4-1 1,3 0 123,-14 28 0,17-1 0,17-17 0,5-8 0,17-22 1338,11-11-1338,35-7 0,30-12 0,-26 3 0,4-3-793,14-3 0,1-3 793,4-6 0,1-2-1127,9-2 0,2-1 1127,-1-1 0,1-1 0,5 0 0,-1 0 0,-3 0 0,-1 1 0,0-1 0,-2 0 0,-9 0 0,-3 1-381,-8 4 1,-4 1 380,-11 3 0,-4 2 0,13-3 0,-27 8 1552,-37 22-1552,-30 19 0,-40 30 0,21-16 0,-4 4-14,-9 8 1,-4 3 13,17-14 0,-1 2 0,-2 0-600,0 1 0,-1 1 1,-1 1 599,-2 1 0,-1 2 0,1 0 0,0-1 0,1 1 0,1-1 0,2-1 0,1 0 0,1-1-617,-18 15 0,3-3 617,12-6 0,3-4 0,-21 15 0,31-25 1967,21-18-1967,19-19 2760,19-14-2760,32-29 0,-11 9 0,5-3-205,12-8 0,4-2 205,9-12 0,3-1-972,-16 20 1,1 0 0,2 1 971,4-3 0,1 0 0,1 1 0,4-2 0,0 2 0,2 0 0,0 4 0,1 1 0,-1 0 0,-5 3 0,1 1 0,-3 2-516,24-10 1,-6 5 515,-18 8 0,-6 3 0,16-6 0,-37 15 1616,-23 16-1616,-21 25 0,-23 30 0,3-7 0,-6 4 341,-9 14 1,-5 4-342,10-17 0,-2 1 0,0 1-625,-5 6 1,0 1 0,-2 0 624,-3 5 0,-2 0 0,0 1-944,-1 2 1,-1 0 0,1 0 943,1 0 0,0 0 0,1 0 0,1-4 0,0-1 0,3 0-482,5-4 1,3-2-1,0-1 482,-14 18 0,4-3 448,12-7 1,5-3-449,8-14 0,4-3 2373,-3 15-2373,48-49 0,36-44 0,-4-6 0,7-6 208,16-10 0,7-4-208,-21 13 0,2-1 0,3-2-732,11-4 0,2-1 0,2-3 732,-14 9 0,2-2 0,0-1 0,1 0-789,4-2 0,0 0 0,1 0 0,1-2 789,-14 9 0,1-1 0,1 0 0,-1-1 0,0 2 0,14-8 0,0 0 0,-1 1 0,0 1-500,-5 4 0,0 0 1,-2 1-1,-1 2 500,15-9 0,-2 2 0,-4 4 206,-14 8 1,-3 2-1,-4 2-206,5-2 0,-7 4 2592,13-11-2592,-79 54 0,-43 29 0,-7 8 0,-9 8 514,13-11 0,-2 3 1,-2 2-515,-10 6 0,-2 2 0,-2 2-176,13-9 0,-2 3 0,-1 0 0,0 0 176,-6 3 0,-1 0 0,-1 0 0,0 1-655,-5 4 1,-1-1 0,-1 2 0,0-1 654,14-9 0,-1 0 0,0 0 0,-1 0 0,0-1 0,-2 0 0,0-2 0,-1 1 0,1 0 0,1 1 0,0 3 0,2 2 0,0 0 0,1 0 0,0 1 0,1-2 0,0-1 0,1 2 0,1-1 0,2 1 0,-9 12 0,2 0 0,2 0 0,2-1-345,8-6 0,1-1 1,3-2-1,1-3 345,-3 3 0,2-3 0,4-4 778,-3 5 0,6-8-778,-7 3 3166,37-34-3166,37-39 0,39-41 0,-9 13 0,8-6 540,-8 7 0,3-4 1,3 0-541,12-8 0,4-2 0,2-1-524,-13 12 0,1-1 1,1 0-1,2-3 524,-9 8 0,2-2 0,0-1 0,1 0 0,-1-1-725,3-2 0,-1 0 0,1-1 0,0 0 0,0 0 725,2-2 0,1-1 0,1 1 0,-1-1 0,1 1 0,0 0 0,1 0 0,-1 0 0,1 0 0,-2 1 0,-2 4 0,-1-1 0,-1 2 0,0 0 0,0 2-443,12-8 0,-1 1 0,-1 2 0,-3 1 443,-7 6 0,-1 0 0,-3 2 0,-1 2 291,5-3 1,-3 3 0,-3 3-292,9-6 0,-6 7 2824,10-7-2824,-54 54 0,-43 32 0,-15 6 0,-11 7 595,5-7 0,-5 2 0,-3 2-595,-15 12 0,-5 3 0,-3 4-355,11-8 0,-3 3 0,-1 2 0,-1 1 355,10-7 0,-2 1 0,0 1 0,-1 2 0,1 2-434,6-6 1,1 1 0,-1 2 0,1 1-1,-1 0 1,1 1 433,-3 4 0,0 0 0,0 1 0,0 1 0,0 0 0,1 2-405,-3 3 0,0 2 0,-1 0 1,1 1-1,1 1 0,-1-1 405,8-9 0,0 0 0,0 0 0,0 0 0,0 1 0,0-1 0,1 0-113,0 0 1,0 1-1,-1-1 1,2 0-1,-1 0 1,1 0-1,0-1 113,-6 7 0,0 1 0,0-1 0,1-1 0,1 0 0,2-3 71,-5 7 0,2-2 0,1-1 1,2-3-1,1-2-71,-2 3 0,1-2 0,2-4 0,4-4 585,0 0 0,3-5 0,5-5-585,1-1 0,7-10 3084,5-7-3084,53-59 0,7-15 0,7-10 0,0 2 0,6-5 0,3-3 163,-1 1 1,2-3 0,3-2 0,2 0-164,10-9 0,3-1 0,3-1 0,3-1-168,-7 9 1,2-1 0,2-1 0,1 0-1,2-2 168,-7 5 0,1-1 0,1-1 0,2 0 0,-1-1 0,2 0-368,-7 7 0,1 0 1,1-1-1,0 1 1,1-2-1,-1 0 1,1-1 367,2-4 0,0-1 0,0-1 0,0-1 0,1 0 0,-1 1 0,1-1-311,2-1 1,-1 0 0,1 0 0,0 0 0,0 0-1,0 0 1,0 0 310,0 1 0,-1 0 0,1-1 0,0 1 0,-1 1 0,1 0 0,-1 1-42,-1 2 1,-1 1 0,0 0 0,0 0 0,0 2 0,0 1 0,-1 2 41,6-4 0,0 2 0,0 1 0,-1 1 0,0 2 0,-2 1 55,7-5 1,-1 1-1,0 2 1,-3 2-1,0 4-55,3-2 0,-1 4 0,-1 3 0,-3 2 422,11-6 1,-3 3-1,-5 5-422,10-4 0,-7 6 1360,-19 12 0,-7 5-1360,2-2 4141,-32 17-4141,-41 49 0,-32 31 0,1-4 0,-9 7 92,6-12 0,-5 3 1,-5 3-93,5-8 0,-3 1 0,-4 4 0,-8 6 0,15-16 0,-6 6 0,-4 3 0,-3 2 0,-1 1 0,0 1 0,2-3 0,2-1-410,-1 1 0,1-2 0,2-1 0,-1 0 0,-1 1 0,-1 2 0,-3 2 410,9-8 0,-3 1 0,-1 3 0,-2 0 0,0 2 0,-1-1 0,2 1 0,1-2 0,2-1 0,3-2-461,-11 12 1,3-1-1,3-2 1,0 0-1,2-1 1,-1 0-1,1 1 461,0-2 0,0 1 0,1-1 0,0 0 0,1 0 0,1 0 0,0-1-369,-5 8 0,1 1 0,1-2 0,1 1 0,1-2 0,1-1 369,-5 7 0,1-2 0,1 0 0,2-3 0,2-2 105,-4 5 1,2-3 0,3-3-1,3-3-105,-2 2 0,4-5 0,4-5 1150,-3 1 0,7-9-1150,0-2 3563,36-54-3563,43-48 0,5-5 0,7-9 523,-2 7 0,4-4 0,3-3-523,-2 4 0,4-2 0,1-3 0,2-1-401,-5 4 0,2-3 0,1-1 0,1-1 0,1-1 401,-4 6 0,0-2 0,2 0 0,0-2 0,2 0 0,0 0-550,7-6 0,1-2 0,1 0 0,1-1 0,0 0 0,1-1 550,-6 9 0,-1-2 0,2 1 0,-1-1 0,2 0 0,0-1 0,1 1-291,-5 7 0,1-1 1,1 0-1,0 0 1,1 0-1,0 0 0,0 0 1,1 1 290,-1-1 0,1 0 0,0 0 0,1 1 0,-1-1 0,1 1 0,-1 1 0,1-1-86,8-7 1,0 1 0,0-1-1,0 1 1,-1 1 0,1 0-1,-1 1 86,-3 4 0,-1 0 0,-1 1 0,1 0 0,0 1 0,1-1 0,0 1 0,6-5 0,3 0 0,0-1 0,0 1 0,-1 2 0,-2 2 0,-5 4 0,4-3 0,-4 3 0,-3 4 0,0 0 0,1-1 206,4-1 1,3-3 0,-2 3 0,-5 4 0,-8 8-207,11-5 0,-11 10 2541,14-3-2541,-38 25 3799,-36 37-3799,-27 42 0,-6-7 0,-6 6 687,4-6 0,-2 5 0,-5 1-687,1-4 0,-4 2 0,-3 3 0,-2 1-546,2-2 1,-3 2 0,-2 1 0,-1 2 0,-2 0 545,2-3 0,-2 1 0,-1 1 0,-2 1 0,0 0 0,-1 1-512,3-3 1,-1 0 0,-1 1-1,-1 0 1,0 1 0,0 1 0,-1-1 511,-3 5 0,-1-1 0,0 2 0,-1 0 0,0 0 0,0-1 0,-1 1-300,8-8 1,-1 1 0,0-1 0,0 0 0,-1 0 0,1 1-1,-1-1 1,1 0 299,-1 1 0,1-1 0,0 1 0,-1-1 0,1 1 0,0-1 0,-1 0 0,0-1-63,1 0 1,0-1 0,1-1 0,-1 0 0,-1 1-1,0 0 1,-1 0 0,-1 2 62,-1-1 0,-2 2 0,-2 1 0,-1 1 0,1 0 0,0-1 0,1-2 0,3-2 0,3-3 0,-11 10 0,4-4 0,2-2 0,1-1 0,0 0 0,-2 1 0,-6 6 0,-3 3 0,-1 1 0,3-4 0,5-4 0,9-9 0,-4 2 0,9-9 0,5-3 1042,-4 7 0,7-9-1042,-5-2 3179,53-47-3179,43-41 0,4 4 0,8-5 785,16-16 0,7-3-785,-11 13 0,3 0 0,3-3 107,-10 6 1,1-1 0,2-1-1,2-2-107,-4 5 0,2-2 0,2 0 0,1-1 0,0-1-754,8-6 1,2-1 0,0 0 0,2-2 0,0 0 753,-7 6 0,0 0 0,1-1 0,0 0 0,1 0 0,1 0-433,1-1 1,1-1 0,1 1 0,-1-1-1,1 0 1,1 0 432,-11 7 0,0-1 0,0 0 0,1 1 0,-1-1 0,1 1 0,0 1-164,11-7 0,-1 1 0,1 0 1,0 1-1,0 0 0,0 0 164,0 0 0,0 1 0,-1-1 0,1 1 0,-1 2 0,0 0-27,-5 4 1,0 1 0,-1 1 0,0 1-1,-1 1 1,0 0 26,9-5 0,-1 2 0,0 0 0,-2 2 0,-1 1 147,7-5 0,-2 3 1,-1 1-1,-3 2-147,-9 6 0,-2 1 0,-1 2 0,-3 1 543,8-2 1,-4 2 0,-4 2-544,10-3 0,-8 3 3128,17-4-3128,-44 21 4678,-24 22-4678,-25 28 0,-30 43 0,-2-12 0,-10 7-214,3-8 1,-5 5 0,-4 2 213,4-3 0,-3 2 0,-3 3 0,-3 2-697,3-6 1,-2 3 0,-2 1 0,-3 1 0,0 1 696,4-6 0,-1 2 0,-2 0 0,-1 1 0,0 1 0,-1 1-474,5-6 1,0 2 0,-1 0 0,0 1 0,-2-1 0,1 1-1,-1 0 474,5-8 0,0 0 0,-1 0 0,0 1 0,-1-1 0,0 0 0,1 1 0,0 0-277,-1 2 0,0 0 0,0 0 0,0 0 0,0 0 1,0 1-1,1-1 0,0-1 277,2-1 0,-1-1 0,1 1 0,0-1 0,1 0 0,-1 0 0,1-1 0,0 0-54,-6 6 0,-1 0 0,1 0 1,0 0-1,1-1 0,0-2 0,2 0 54,-4 4 0,1-1 0,1 0 0,1-2 0,1-2 0,1-1 92,-2 1 1,0-1-1,2-2 1,1-3-1,0-2-92,-4 3 0,1-2 0,3-4 0,2-4 593,2-2 0,2-5 0,5-3-593,-7 7 0,8-13 3140,13-24-3140,60-56 0,10-8 0,9-8 573,-4 6 1,3-3 0,4-3-574,9-14 0,4-5 0,3 0-234,-9 15 0,2-1 1,2-1-1,2-3 234,-6 5 0,1-3 0,1-1 0,2-2 0,0 1-481,-4 7 1,0 1 0,1-1 0,1-1 0,0-1 0,0 0 480,2-6 0,-1 0 0,1-2 0,1 0 0,-1 0 0,2 0-350,-6 7 1,1-1 0,1 0 0,-1 0-1,1 0 1,0 0 0,-1 1 349,8-9 0,-1-1 0,0 2 0,0-1 0,1 1 0,0 1-127,0 0 1,1 1-1,0 0 1,0 1-1,0 1 1,0 0 126,-2 4 0,0 1 0,0 0 0,0 1 0,0 1 0,-1 1 0,8-7 0,0 0 0,0 2 0,-1 1 0,-1 1 0,-2 4 0,-1 1 0,-1 2 0,0 0 0,-1 2 135,6-6 1,-2 2 0,0 2 0,-2 1-136,-5 6 0,-1 1 0,-1 2 0,-1 1 461,9-6 0,-2 3 0,-3 2-461,19-16 0,-5 6 1366,-13 15 1,-6 4-1367,13-11 4377,-26 27-4377,-34 32 3931,-21 26-3931,-25 45 0,5-23 0,-6 4-197,-11 15 0,-6 3 197,11-17 0,-2 1 0,-4 1-1179,-8 6 0,-3 1 0,-2 1 1179,12-11 0,0 2 0,0 0 0,-2 2-943,-3 3 0,-1 2 0,-1 0 0,2 2 943,-1 4 0,2 1 0,0 2 0,1-1 0,1-1 0,0 1 0,2-1 0,1-1-479,4-4 0,2-2 0,0-1 0,1-1 479,-8 10 0,1-2 0,2-5 378,-10 13 1,4-8-379,15-22 0,3-8 2563,-7 10-2563,53-59 0,30-44 0,6-2 0,8-7 434,-7 8 0,3-5 0,4-1-434,11-10 0,3-2 0,4-3-457,-9 8 0,2-1 0,1-2 1,2-2 456,-6 8 0,0-2 0,2 0 0,0-2 0,2 0-484,-7 6 1,0-1 0,2 0 0,0-2 0,0 1 0,2-1 483,3-2 0,1-2 0,1 1 0,1-1 0,-1 0 0,1 1-410,-1-1 0,0 0 1,0 0-1,1 0 0,-1 1 1,1 0 409,-2 4 0,0-1 0,1 2 0,-1 0 0,0 0 0,-1 1-137,8-8 1,0 0-1,-1 1 1,-1 1 0,-1 1 136,-7 8 0,-1 1 0,-1 1 0,-1 2 0,-2 0 200,9-6 1,-2 2-1,-2 1 1,-2 2-201,8-7 0,-4 2 0,-2 3 998,14-12 1,-8 6-999,-19 16 0,-6 4 3508,11-12-3508,-36 36 4750,-36 42-4750,-33 29 0,4-4 0,-8 5 125,8-11 1,-3 1-1,-3 2-125,-8 7 0,-3 2 0,-3 1-812,7-8 0,-2 1 0,-1 0 0,-1 1 812,-2 1 0,-2 0 0,0 1 0,-2 0-879,-6 4 1,-2 1-1,0 0 1,0-1 878,3-4 0,0 0 0,0-2 0,0 1 0,5-3 0,0 0 0,1-2 0,1-1-469,-15 5 1,1-2 0,4-2 468,15-6 0,3-1 0,3-3 697,-11 2 1,7-4-698,-12 11 3159,41-32-3159,40-51 0,35-32 0,-5 7 0,6-7 547,-5 16 0,3-2 0,3-2-547,9-10 0,4-3 0,1-1-362,-10 15 1,1 0-1,2-1 1,1-1 361,4-3 0,2-2 0,1 1 0,0 0 0,0 1 0,1-1 0,0 1 0,0 2 0,0 2 0,-1 0 0,0 2 0,-1 0-642,16-13 1,-1 1 0,-2 4 641,-8 8 0,-2 3 0,-3 3-233,12-9 1,-8 5 232,-19 17 0,-6 5 2242,0 7-2242,-46 44 0,-34 37 0,0-4 0,-7 6 322,7-9 1,-3 3-1,-2 3-322,-8 9 0,-2 3 0,-2 2-418,10-10 1,-1 2 0,-1 1 0,-1 1 417,-7 6 0,-2 2 0,-2 0 0,0 0-687,9-11 1,0 0-1,-1 0 1,-1 1-1,-1-1 687,-5 5 0,-1 1 0,-1 0 0,-1 0 0,2-1 0,0-1 0,1 1 0,0-1 0,0 0 0,1 0 0,1-2 0,1 0 0,0 0 0,2 0 0,1 0-500,-8 14 0,2 0 0,2-1 0,2-1 500,8-11 0,1-2 0,2-1 0,2-1 199,-4 11 0,3-2 1,3-5-200,-3 5 0,7-8 2590,-3 13-2590,29-49 4558,33-45-4558,42-37 0,-10 6 0,7-7 436,-8 11 1,4-3-1,1-1-436,5-7 0,2-2 0,0 0 0,4-3 0,1-1 0,0 1 0,-5 2 0,0 1 0,-2 2 0,-7 7 0,-1 1 0,-4 3 730,9-5 0,-7 5-730,10-7 0,-50 45 0,-48 46 0,-5-3 0,-10 5-1034,4-1 1,-4 4 0,-4 1 1033,-14 10 0,-5 3 0,-2 1-449,13-9 0,-1 1 1,-2 1-1,-1 1 449,-10 4 0,-3 2 0,-1-1 0,-1 1-743,15-10 1,-1-1 0,0 1 0,-1 0 0,0-1 742,-3 2 0,0-1 0,0 1 0,0-1 0,1-1 0,-13 10 0,0-2 0,1-1 0,3 0-363,8-6 1,1 0 0,2-1 0,4-3 362,-3 5 0,5-3 0,4-4 747,-17 5 0,33-12-747,54-26 0,72-56 0,-20 9 0,12-7 0,3-2-92,-7 5 0,4-1 1,2-1-1,3-2 92,-8 5 0,3-2 0,1 0 0,2 0 0,0 0-1,8-4 1,1 0 0,1 1 0,1-1 0,0 0 0,-14 7 0,2 0 0,-1 0 0,1 0 0,-1 1 0,-1 1-210,9-5 0,-1 2 1,0-1-1,-1 2 1,-2 0 209,12-6 0,0 1 0,-4 1 0,-3 3-274,2-1 1,-4 3 0,-6 3 273,9-4 0,-12 6 2707,2 0-2707,-56 40 0,-74 48 0,7-5 0,-9 5 414,0-4 0,-6 3 0,-3 3-414,8-5 0,-2 2 0,-2 2 0,-2 1-123,-8 7 1,-3 2-1,-2 2 1,0 1 122,10-8 0,0 2 0,-2 1 0,0 0 0,-1 1-361,9-10 0,-1 1 0,-1 0 0,0 1 0,0-1 0,0 2 361,-1 1 0,0 0 0,1 1 0,-1 0 0,1 0 0,-1 1-388,-1 1 0,-1 1 0,1 0 0,-1 0 1,2 0-1,0-1 388,-7 9 0,-1 0 0,2 0 0,2-1 0,1-1 0,7-6 0,2 0 0,1-1 0,1-1 0,2 0 136,-6 9 0,0-1 1,4-2-1,7-7-136,-8 9 0,10-6 1299,5-4 0,22-21-1299,63-62 0,-4-6 0,6-8 897,22-19 1,5-10-898,-10 9 0,2-5 0,1-4 173,-9 10 1,2-3 0,0-1 0,0-2-174,3-5 0,1-3 0,0 0 0,1-1 0,2-2 0,0-1 0,0 0 0,-1 2 0,-5 4 0,-2 1 0,-1 1 0,0 2-75,-4 4 0,-1 2 0,-1 0 0,-3 4 75,5-4 0,-3 3 0,-3 4 0,8-7 0,-12 9 0,-21 14 0,-65 77 0,-11 8 0,-9 10-279,8-2 0,-4 7 0,-3 2 279,5-7 0,-3 2 0,-1 2 0,0 1-43,-3 5 0,-1 2 0,-1 0 1,1 1 42,-1 2 0,0 1 0,1 0 0,1-1 0,5-6 0,1 0 0,2-1 0,3-1 46,-7 14 0,5 0 0,3-4-46,10-14 0,4-3 0,4-3-69,-2 13 1,11-6 68,17 12 2955,46-48-2955,43-51 0,-20-6 0,5-8 647,-12 2 1,3-5 0,1-1-648,9-6 0,3-2 0,0-2-354,9-5 1,1-2 0,0 0 353,-1 0 0,1 1 0,-1 1 0,-1 3 0,1 1 0,-4 3-341,-13 9 1,-3 3 0,-2 2 340,14-9 0,-10 13 0,-14 27 0,-67 53 0,-20 4 0,-11 7 63,9-8 0,-4 3 1,-3 0-64,-7 3 0,-3 1 0,-2 0 156,-3 3 1,-1 0 0,-1 0-157,0-3 0,1-1 0,-1-1 0,3-4 0,-1 0 0,4-2 132,-14 17 0,5-4-132,16-14 0,7-4 0,-3 12 0,37-33 2599,63-42-2599,27-38 0,-6 7 0,6-9 23,-23 9 0,1-3 0,1-1-23,7-6 0,1-1 0,0 0 0,-4 0 0,-1 0 0,-3 1-120,-4 5 0,-3 1 1,-4 2 119,6-10 0,-8 5 0,0-23 0,-69 42 0,-69 36 0,15 20 0,-11 11-1415,5-1 1,-6 5 0,-4 3 1414,13-3 0,-2 4 0,-2 1 0,-2 2-387,8-5 1,-2 2 0,-2 0 0,0 1 0,0 1 386,-5 2 0,0 1 0,-1 0 0,1 1 0,0-1-464,2 1 0,0 0 0,0 1 0,2-1 0,0 0 464,6-2 0,0 1 0,1-1 0,2-1 0,3 1-302,-6 3 1,4 1 0,2-1-1,5-1 302,-3 4 0,5 0 0,7-3 1044,-3 0 0,15-1-1044,21 12 0,70-51 0,9-18 0,9-10 445,-2-2 0,5-7 0,3-2-445,-2 2 0,4-2 0,1-3 0,2-2 0,-7 1 0,2-2 0,0-3 0,2 0 0,2 0 0,9-5 0,3-1 0,2-1 0,-1-1 0,-1-2-266,-13 8 0,-1-2 1,0-1-1,0 0 0,-2-1 1,0 1 265,10-7 0,-1-1 0,-1 1 0,-3-1 0,-3 1-361,6-7 0,-2 0 1,-5 1-1,-6 0 361,-1-5 0,-7 1 0,-11 2 647,-2-9 1,-21 4-648,-28 12 0,-19 9 0,-25 20 0,-16 14 0,1 5 0,-8 8 0,-4 5 100,7 7 1,-4 5 0,-2 5 0,-2 2-101,5-1 0,-1 4 0,-3 2 0,0 2 0,0 3 0,-10 5 0,0 4 0,-1 3 0,-1 1 0,1 2 0,12-5 0,-1 2 0,1 1 0,-1 2 0,1 0 0,1 2-202,-2 1 1,1 1 0,1 1 0,0 1 0,2 1 0,1 0 201,4-1 0,2 1 0,0 1 0,2 0 0,2 0 0,3 0-287,-4 5 1,1 0 0,3 0 0,4 1 0,3-1 286,0 9 0,4 1 0,5-1 0,6-2 446,3 5 0,6-2 1,12-3-447,14 17 0,21-9 0,22-22 0,16-15 0,23-17 0,13-18 0,-13-10 0,5-9 0,3-5 41,-9-3 1,3-5 0,1-4-1,0-3-41,-7 1 0,1-2 0,1-3 0,0-3 0,0-1 0,4-5 0,0-2 0,0-2 0,-1-3 0,0-1 0,0-2 0,0-3 0,-1-1 0,-2-2 0,-3-1-98,-3 0 0,-2-1 0,-2-2 0,-2 0 0,-3-1 98,-7 6 0,-1 0 0,-3 0 0,-3-1 0,-3 1-130,2-9 1,-3 0-1,-4 0 1,-8 2 129,-2-10 0,-7 1 0,-11 4 916,-14-16 1,-18 9-917,-20 16 0,-16 13 0,-24 18 0,-14 18 266,12 12 1,-5 10 0,-5 6-267,10 3 0,-4 4 0,-2 5 0,-1 3-42,11 0 0,-1 3 0,-1 3 1,0 3-1,1 1 42,-6 5 0,-1 3 0,0 2 0,2 3 0,2 2 0,4 1 0,0 3 0,3 2 0,2 1 0,2 2 0,6-1 0,1 1 0,3 1 0,3 2 0,4-1-89,-4 12 0,4 0 0,6 2 1,6-2 88,0 13 0,9 0 0,11-2-104,12-8 1,9-1 0,11-5 103,18 12 0,19-13 0,19-16 0,14-20 0,-12-24 0,5-13 0,2-8-115,16-13 1,3-13-1,3-6 115,-29 10 0,2-2 0,1-3 0,2-7 0,1-6 0,-11 0 0,4-6 0,1-6 0,1-3 0,-1-3 0,-2 1 0,-2 0 0,-4 3 0,6-7 0,-4 1 0,-3 1 0,-2-2 0,0-2 0,0-4 0,-6 8 0,1-4 0,2-2 0,-2-2 0,-2 0 0,-5 1 0,-5 2 0,-8 4-33,2-30 0,-11 5 0,-9 1 1,-8 4 32,-4 11 0,-6 2 0,-7 2 0,-8 5-185,-18-12 0,-11 7 1,-10 8 184,-10 8 0,-9 8 0,-7 11 0,9 15 0,-5 7 0,-4 6 0,-1 5-32,-7 5 1,-3 6-1,-1 7 1,0 5 31,16 3 0,-1 4 0,1 3 0,0 4 0,2 3 0,0 3 0,0 2 0,1 4 0,3 4 0,3 3 0,3 5 0,3 5 0,3 3 0,3 3 0,3 1 0,3 0 0,3 3 0,3 3 0,3 0 0,5 2 0,-4 17 0,6 2 0,6 1 0,5 0 228,6-4 1,4 1 0,7-2 0,7-2-229,10 15 0,10-4 0,11-6 130,6-12 1,9-5-1,10-10-130,14-9 0,11-9 0,5-12 0,-12-17 0,3-7 0,4-6 0,1-7-316,12-8 0,3-8 0,2-7 0,0-5 316,-11 0 0,1-5 0,0-4 0,0-4 0,-2-3-35,-10 2 1,-1-3-1,-1-3 1,0-2-1,-2-3 1,-1 0 34,-2-2 0,0-2 0,-1-2 0,-2-1 0,-3-1 0,-3-2-131,6-10 0,-3-2 0,-3-2 0,-5-1 0,-6 0 131,-8 4 0,-3-2 0,-5 0 0,-6-1 0,-5 1-90,-5-11 1,-7 0 0,-7 0 0,-8 2 89,-7 6 0,-7 1 0,-6 1 0,-7 3 0,-6 0 0,-7 1 0,-5 4 0,-3 2 101,-7 3 1,-5 3-1,-4 3 1,-1 2-102,0 3 0,-3 2 0,-2 3 0,-1 4 0,0 6 0,-2 3 0,0 3 0,1 3 407,-17-2 1,0 4 0,3 5-408,12 7 0,3 4 0,4 3 541,-13 0 0,9 4 0,-6 1 1,51 5-1</inkml:trace>
  <inkml:trace contextRef="#ctx0" brushRef="#br1" timeOffset="1">4530 4614 24575,'9'-40'0,"-5"9"0,0 27 0</inkml:trace>
  <inkml:trace contextRef="#ctx0" brushRef="#br1" timeOffset="2">4504 2708 24575,'46'-24'0,"0"0"0,3-1 0,-2 0 0,36-24 0,-15 12 0,-24 13 0,-33 21 0,-45 23 0,-25 13 0,4 0 0,-6 4-328,-6 3 0,-7 3 0,-1 1 0,0-2 0,0-1 0,-1 3 0,-3 5 0,-1 2 0,0 2 82,17-14 0,-1 2 0,1-1 0,0 2-82,-17 15 0,1 1 0,2 1 0,4-5 0,2 0 0,3-1 0,9-3 0,3-1 0,4-2-164,-10 9 0,7-4-492,-4 21 1967,56-37-640,70-50-343,-3-14 0,11-11-328,2-3 0,8-7 0,4-4 278,-11 3 0,4-4 1,1-3-1,3-2-114,-18 13 0,1-1 0,1-2 0,1-1 0,1 0 0,-1-1 0,6-5 0,-1 0 0,2-1 0,0-1 0,-1 0 0,0-1 0,2-1 0,-1-1 0,1 0 0,-1-1 0,-1 1 0,-1-1 0,-3 2 0,-1 0 0,-1 0 0,-1-1 0,-2 1 0,-3 1-33,4-6 0,-2 0 1,-3 1-1,-2 0 0,-4 2-49,0-4 0,-2 1 0,-6 1 0,-6 3 523,12-28 1,-18 5-278,-25 17 0,-20 10 0,-71 6 0,8 35 0,-12 12 327,14 12 1,-5 8 0,-2 5-282,5 0 0,-2 4 0,-1 3 0,-1 3 18,-5 5 0,-1 3 0,0 3 1,-1 3-65,9-4 0,-1 3 0,1 2 0,-1 1 0,1 1-156,-1 4 1,1 0 0,-1 3 0,2 0-1,-1 2 156,-2 2 0,0 2 0,1 0 0,0 2 0,1 1-197,2 1 0,0 1 1,2 1-1,1 0 0,0 1 0,3-2 0,0 1 1,1 0-1,3 1 0,1-1 123,-6 12 0,2 0 0,3 0 0,5 0 74,9-9 0,4 0 0,3-2 0,4-2 327,1 3 1,5-2 0,11-5 6,10 14 1,20-15 648,60-20-492,-2-47 1,11-19-245,-2-11 1,5-12-1,4-6-247,-9 5 0,3-5 0,2-4 0,0-3 0,-18 10 0,1-2 0,1-2 0,0-3 0,0 0 0,-1-1-164,2-2 0,1-2 0,0-2 0,-1 0 0,-1-1 0,-2-1 148,-2 1 0,-1-3 0,-2 1 0,-1-2 0,-1 2 0,-3 0-181,2-5 0,-1 0 1,-3 0-1,-3 2 0,-4 1 49,0-4 1,-4 1 0,-5 2-1,-7 3 110,-7-1 1,-7 2 0,-12 6 37,-15-7 0,-19 12 0,-25 20 0,-15 17 0,-21 18 0,-9 20 253,19 8 1,-2 9 0,-2 7-254,11-4 0,0 5 0,-1 4 0,1 4 7,10-4 1,1 3 0,0 4-1,1 1 1,2 2-8,-3 5 0,1 3 0,1 1 0,2 3 0,2 0 0,1 3 0,2 2 0,3 1 0,2 1 0,3 0 0,5-2 0,3 1 0,3 0 0,2 1 0,5-2 115,-2 12 0,4 0 1,6-2-1,6-2-115,4 13 0,9-4 0,12-6-141,9-16 1,9-6 0,9-10 140,36 6 0,16-23 0,-13-26 0,9-13 0,2-11-171,-10-6 1,3-8 0,1-6 0,-1-6 170,-7-1 0,1-4 0,0-5 0,-1-4 0,-2-1-6,-8 3 0,0-2 0,-1-2 0,-2-3 1,-1-1-1,-4-2 6,-2-3 0,-2-1 0,-1-3 0,-4-1 0,-2-1 0,-3-1-162,3-13 1,-3-1 0,-3-2 0,-7 1-1,-5 0 162,-3-13 0,-8 0 0,-8 1 0,-9 2-58,-7 5 1,-8 0 0,-11 3 0,-16 6 57,-8 21 0,-13 2 0,-10 3 0,-6 5 0,0 3 0,3 6-15,-5 1 0,0 7 0,-2 5 1,-4 3-1,-4 3 15,6 4 0,-5 1 0,-3 1 0,-3 4 0,1 4 0,3 4 0,3 6 0,2 6 0,2 6 0,1 5 0,2 4 0,1 2 0,2 2 0,-13 8 0,1 3 0,2 4 0,3 2 0,1 3-5,5 1 1,1 2 0,2 3 0,4 2 0,4 3 4,-5 11 0,4 5 0,6 1 0,6 2-72,9-6 1,4 1 0,7 2 0,8-1 71,5 17 0,11 1 0,14-5 327,12-11 1,11-4 0,11-6-182,15-7 0,11-7 0,9-9-146,17-9 0,11-12 0,5-10 19,-15-9 1,4-7 0,2-5-1,1-4-19,-10-1 0,1-3 0,1-3 0,0-3 0,-1-3-50,5-5 0,0-3 0,0-4 0,-2-2 0,-2 0 50,-6 0 0,-1-2 0,-1-1 0,-3-1 0,-3-1 0,9-11 0,-3-1 0,-5-2 0,-8 0 194,3-10 0,-9-2 0,-13 1-194,-10-18 0,-26 4 268,-31 19 0,-20 9-268,-26 15 0,-16 15 0,12 14 0,-6 10 0,-8 11-18,7 9 0,-8 10 1,-4 6-1,2 3 0,5-1 18,-3 2 0,5 1 0,0 3 0,-2 6 0,2 3 0,-5 6 0,2 3 0,5 2 0,11-1 327,-4 18 1,13 3 0,10 1-105,13-3 1,8 1 0,12-1-184,10-9 0,9-1 0,10-5-40,28 23 0,20-13 0,-6-35 0,9-8 0,6-7-328,18-4 0,7-9 0,3-7 159,-15-8 0,2-5 0,1-4 0,0-2 169,4-4 0,0-4 0,0-2 0,-4-4 0,-4-3 0,-2-3 0,-4-3 0,-4-4 0,8-11 0,-7-6 0,-10-2 327,-16 5 1,-7-3 0,-14-1 163,-16-24 1,-23 1-168,-26 9 0,-21 9-324,5 25 0,-9 7 0,-6 6-296,-17 2 1,-6 7-1,-5 7 296,13 7 0,-3 4 0,-2 5 0,-1 2-197,13 1 0,-2 3 1,0 3-1,-1 1 0,1 1 0,-2 2 0,-1 2 1,0 2-1,2 1 0,1 3 174,-15 9 1,0 4-1,4 3 1,3 1 106,12-2 1,1 1 0,5 2 0,3 3-85,-11 12 0,6 4 0,13 7-3,20 4 0,12 6 0,14-6 3,15-2 0,21-8 0,41 1 0,25-24 0,-9-37 0,8-21 0,4-8-196,-9-3 0,3-7 1,1-5-1,1-3 196,-7 2 0,1-3 0,0-2 0,1-4 0,-3-2-32,-10 3 0,-1-3 0,0-1 0,-1-3 0,-2 0 0,-1-1 32,-2 0 0,0-1 0,-2-1 0,-1-1 0,-4-1 0,-3-1-79,2-8 1,-3-2 0,-4-1 0,-4 1-1,-5 0 79,0-8 0,-4 1 0,-8 0 0,-10 2-109,-13-10 1,-12 2-1,-14 8 109,-10 12 0,-11 6 0,-9 8 0,-17 9 0,-10 9 0,-6 9 109,11 10 0,-5 6 0,-3 6 0,-1 4-109,-9 6 0,-2 6 0,-2 5 0,-1 4 0,11 0 0,-1 3 0,-1 4 0,0 2 0,1 4 0,11-3 0,-1 3 0,1 2 0,0 2 0,1 1 0,2 2-103,-1 1 0,2 2 0,0 1 0,1 1 0,2 2 0,1 1 103,-9 9 0,1 3 0,2 1 0,3 1 0,4 1-134,10-5 1,1 2-1,4 0 1,4 0-1,4 1 134,-1 9 0,5 0 0,7 0 0,6-1 327,4 12 1,10 0 0,13-5-283,19 20 0,24-13-45,25-19 0,18-19 0,-11-25 0,9-12 0,3-9 42,-8-9 1,3-9-1,2-5 1,1-3-43,-7-1 0,1-4 0,1-3 0,0-3 0,-1-2 0,6-6 0,-1-4 0,0-3 0,-1-2 0,-2-1 0,-2-2 0,0-3 0,-2-1 0,-4-2 0,-3-1 0,-9 3 0,-3-2 0,-2-1 0,-5 0 0,-5-2 119,-1-8 1,-4-1 0,-7 0 0,-12 0-120,-11-16 0,-14 0 0,-14 5 0,-15 10 0,-14 5 0,-9 8 0,-17 5 0,-11 9 0,-6 8-246,12 15 0,-5 6 0,-3 5 0,-2 4 183,-9 5 0,-2 5 1,-1 5-1,-1 5 49,17 2 1,-1 4 0,-1 3-1,2 3 1,0 1 13,1 1 0,0 3 0,2 2 0,0 2 0,3 1 0,-15 11 0,3 3 0,3 3 0,4 1 245,10-2 0,3 3 0,3 0 1,4 2-246,-7 12 0,5 2 0,9 2 227,12-7 0,7 1 1,7-1-228,2 19 0,15-5 491,15-19 1,15-8-1,13-9 1,15-15-270,18-29 0,15-19 1,-3-6-223,-14 4 0,-3-5 0,2-6 245,3-3 1,3-5 0,-2-4 0,-9-1 81,-4-9 1,-9-3 0,-7-2-261,-7 1 0,-8-3 0,-6 0 424,-7-28 1,-17 3-176,-20 4 0,-16 8-316,-12 13 0,-11 11 0,-10 13 0,-8 15-249,-9 13 1,-2 14 248,30 10 0,0 6 0,1 6-328,-2 7 0,0 6 0,5 7 15,1 9 0,4 8 0,6 4 313,4 5 0,6 4 0,5 4-82,4 6 0,7 4 0,6 1 82,9 0 0,7 0 0,7 0 0,5-4 0,6 0 0,9-5-188,9-5 1,8-4 0,7-7 187,3-9 0,6-5 0,6-9 0,9-10 0,6-9 0,1-9 0,1-10 0,0-8 0,0-8-271,6-10 1,0-9 0,-4-8 270,-1-10 0,-4-9 0,-4-4 0,-5-3 0,-4-5 0,-8-10 0,-21 13 0,-3-8 0,-5-4 0,-3 0 0,-3 6 0,-1-20 0,-7 5 0,-5-4 0,-4 6 0,-3-5 0,-5 3 0,-9 11 432,-23-13 1,-11 14-433,0 14 0,-5 11 491,2 18 1,-3 14-36,-3 19 0,0 14-456,2 12 0,4 11 398,-5 16 1,5 9-399,4 8 0,5 5 0,5 5 0,6 2 0,8 2 0,6-1 0,8-9 0,7-3 491,6-14 1,8-6 491,24 14 0,20-47 0,13-44-492,-30-1 1,-1-9-724,-1-11 0,-2-7 232,-2-7 0,-6-2 0,-9 1 0,-6-1 0,-6 0 0,-7 4 983,-31-28-279,-22 25-704,-25 53 0,-14 44-492,37 5 0,2 8 23,-2 13 1,4 7 468,1 10 0,6 5 0,5-1 0,7 0 0,12-4 0,7-1-280,7-7 0,9-5 280,25 26 983,31-30-891,24-63-92,-25-17 0,1-11-492,5-19 0,-1-10 164,-15 13 0,-1-3 0,-3-3 268,-4-5 0,-2-3 1,-4 0 59,11-29 0,-9-1 0,-13 6 0,-9 4 491,-10 18 1,-7 6-154,-27-28 231,-11 49-569,-25 48 0,-4 50-492,27-13 0,0 6 221,0 12 1,4 2 270,4-1 0,4 1 491,7-4 1,6-1-221,6-9 0,9-4 177,24 17-448,35-71 0,-16-23 0,1-15-492,11-26 0,-1-12 164,-16 21 0,-1-5 0,-3-1 0,-2-7 0,-3-2 0,-3-1 130,-2 1 1,-2-1-1,-5 0 198,-5 4 0,-4 0 0,-5 2-206,-6-22 1,-8 7 205,-4 16 0,-7 9 0,-27-17 0,-3 48 983,5 41 0,-5 45-911,23-14 1,0 5 418,-1 13 1,1 4-295,0 9 1,4 2-198,4 3 0,5 3 0,4 1 0,5 0 0,7-6 0,6-4 0,3-10 0,7-5 983,30 22-680,27-59-303,-24-35 0,2-14-492,10-18 0,-2-12 164,-13 7 0,-2-6 0,-3-2 0,1-5 0,-4-3 0,-2-1 0,-4-2 0,-2-2 0,-6 1-16,0-28 0,-11 3 560,-7 13 1,-10 6-217,-12 16 0,-8 10-1,-33-5 1,-29 56 0,43 19 0,0 11 280,-7 12 1,2 9-281,2 10 0,5 5 0,5 3 0,6 1 0,7 0 0,5-2 0,9-15 0,4-3 983,-1 20 0,10-38 0,4-43-240,-3-9-742,4-23-1,-5 15 983,0 6-256,-4 11-727,5 65 0,10-11 0,-4 5 0,4 3 0,26 22 0,5-5 0,1-1 0,3-20 0,-17-10 0,-6-20 0,-16 0 0,-18 15 0,-16 28 0,2-12 0,-5 5-492,-8 14 0,-2 4 0,-3 11 0,0 4 164,14-23 0,2 2 0,3 1 0,1 2 0,4 2 0,4 0 0,5 1 0,4 0 0,4 0 265,4-1 0,3 0 0,6-3-429,16 27 0,12-8 155,10-11 1,10-10 336,8-11 0,8-10 0,8-14 0,2-11 0,-4-10 0,-3-9-263,-6-6 1,-5-8 262,-17-6 0,-6-4 983,7-18-261,-38 3 261,-33 15 0,-36 21-271,-25 24-712,31 4 0,0 8 321,-1 10 0,3 7-321,3 8 0,6 6 0,5 11 0,6 3-492,5 0 0,7 2 424,12 3 0,7 0 68,5-12 0,7-4-304,10-8 0,10-9 304,5-15 0,8-11 0,12-15 0,6-15-492,13-20 0,1-17 164,-22 5 0,0-6 0,-2-4 0,4-10 0,-2-5 0,-5-3 74,-6-1 1,-4-4 0,-5 0 253,-6 3 0,-5 0 0,-6 1 175,-5-27 0,-16 6-175,-15 17 0,-13 9-59,-12 14 0,-10 12 59,-9 19 0,-5 15 0,-6 16 0,0 15-7,-1 22 0,6 14 7,22-12 0,3 6 0,4 4-90,3 10 1,5 5 0,3 2 89,2 6 0,5 1 0,3 1 0,5 3 0,4 0 0,4 0 0,4 0 0,4 0 0,3-1 0,3-7 0,3-1 0,4-3-261,3-5 1,3-3 0,3-3 260,17 17 0,5-8-62,-4-17 1,4-10 61,-1-16 0,0-10 983,26-8-103,-21-18 103,-26-12 0,-39 22 0,-29 25-869,3-2 1,-2 7 238,-11 13 1,0 7-354,-2 6 0,2 5-492,0 10 0,4 3 357,4-1 0,5 1 135,8 1 0,7 0-492,6-5 0,9-2 420,10-10 0,10-5-119,7-8 0,9-9 191,11-11 0,8-13 0,6-17 0,3-13-59,9-13 1,1-13 58,6-17 0,-5-10-96,-1-11 0,-7-7 96,-23 23 0,-4-2 0,-6-1 0,2-30 0,-13-2-225,-12 4 0,-14 2 225,-16 6 0,-14 7 0,-11 9 0,-11 10 0,-11 11 0,-8 13 0,-10 12 0,-3 13-492,-3 16 0,1 12 258,30 2 0,1 6 0,2 4-66,-2 8 0,2 5 0,4 4 300,3 5 0,5 5 0,2 2 0,4 6 0,2 3 0,6 1 0,5-1 0,5 2 0,6 1 0,7-1 0,6 2 0,6-2 68,6-6 0,5-2 0,7-3-68,19 23 0,15-10 0,12-16 0,11-14 0,9-15 0,6-14 0,10-14 0,2-15-213,-34-5 1,0-7-1,-3-4 213,2-5 0,-2-5 0,-4-4 0,-9-4 0,-4-5 0,-4-3 119,-3-3 1,-5-3 0,-6-1-120,-2-27 0,-12-2 0,-14-2 0,-11 2 0,-11 5 0,-9 4 0,-10 10 0,-7 5 491,1 4 1,-2 7-292,-3 13 1,0 8 782,-36-11-494,-6 39-489,22 42 0,30-4 0,4 6 491,10 11 1,5 5-172,1 5 1,6 2-321,12 2 0,7-1 0,5-3 0,7-4 0,8-6 0,8-6 983,50 11-492,-1-63 1,5-23-453,-15-7 1,-2-12-368,-3-3 0,1-8 0,-7-4 0,-14 1 0,-6-3 0,-3-2 304,-3-5 1,-5-2 0,-2-2 23,-3-1 0,-4-1 0,-5-1 0,-9 1 0,-5-1 0,-4 1 0,-3 5 0,-5 0 0,-4 3-492,-19-22 0,-9 6 249,-6 13 0,-7 10 243,-5 17 0,-5 12-208,-2 15 0,-2 13 208,-4 13 0,0 14 0,-5 17 0,3 12-492,1 10 0,3 9 164,21-14 0,1 2 0,3 3 270,5-1 0,3 3 1,2 0 57,2 0 0,1 0 0,4 1 491,-7 24 1,8-2-298,13-13 0,10-4 297,12-10 1,11-8-12,50 6-480,-14-48 0,6-12 188,12-10 1,5-15-189,-15-5 0,5-10 0,0-5 0,-4 2-328,6-5 0,-5-1 0,2-4 326,-2-3 0,2-5 1,-3-2-1,-7 2 2,-8-2 0,-7 1 0,-4-1-199,-3 2 0,-4 0 1,-4 1 198,0-23 0,-7 3-239,-9 9 0,-6 6 239,-18-23 740,-13 30-740,-16 55 0,-11 47 0,20-5 0,1 7 491,-6 15 1,0 6-1,-4 3 1,1 2-380,-2 6 0,1 1 7,-1 3 0,2-1-119,4-4 0,2-1 0,6-2 0,2-3 201,7-9 1,3-2-202,-2 25 0,16-19 0,14-31 983,14-20-475,11-26 475,12-24 0,2-7-521,-8 7-462,-15 13 0,-25 33 0,-22 33 0,-20 43 0,10-20 0,1 6-492,2 13 0,1 3 0,-5 7 0,2 2 263,5 3 0,2 1 229,0-4 0,1-2 0,5-5 0,3-2-337,1-14 1,2-4 336,2 31 0,7-41 0,7-31 0,26-51 0,16-41 0,-9 8 0,1-8-318,5-17 0,0-6 318,-15 23 0,0-2 0,-1-2-328,2-5 0,0-1 0,-4-1 0,-5-3 0,-3 0 0,-3 0 186,-2 5 1,-3 0 0,-5 1-187,-7 5 0,-6 0 0,-4 4 45,-12-16 0,-10 8-26,-4 15 0,-9 13 309,-7 19 0,-4 17 0,-4 17 0,0 17 243,-2 18 0,2 14-243,-5 14 0,4 10 17,24-18 1,3 4-1,3 2-17,0 3 0,2 3 0,3 1 0,3 3 0,2 1 0,4 1 0,4 0 0,3 1 0,5 0 0,4 0 0,4 0 0,5-1 0,4-3 0,3-2 0,6-1-104,4-2 0,6-3 0,4-2 104,2-7 0,3-2 0,3-4 0,21 18 0,5-7-172,-2-10 1,3-7 171,-8-11 0,0-5 491,-8-6 1,-3-3 87,15-1 404,-20-3 0,-30-10 0,-5 18 0,-12 31 0,-6 30-939,5-23 0,0 4-44,-2 5 0,0 5-492,3 17 0,4 5 164,2-28 0,3 1 0,1 0 80,2 6 0,3 0 1,2-2 247,2-2 0,3-3 0,4-2 0,12 22 0,6-8-436,-2-18 1,4-10 435,4-14 0,3-12-54,34-13 54,3-44 0,-50-7 0,-4-9 288,-2-7 1,-4-6-289,-6-7 0,-5-1 0,-4 0 0,-4 0 0,-7 2 0,-3 3 983,-2-28 0,-9 22 0,7 38-176,3 18-738,7 40-69,4 18 0,14 36 0,7 2 572,16-1-572,5-17 0,-1-17 0,-9-22 0,-4-23 0,-16-11 0,0-8 0,-30 42 0,-3 9 0,-10 51 0,5 1-291,18-37 1,3 1 290,3 1 0,3-1 0,5-2 0,4-3 0,21 31 0,8-24 0,-5-35 0,4-23 0,-10-34 0,1-12 983,-18-4-876,-4 13-107,-13 17 0,-3 11 0,-16 65 0,11 0 0,0 7 0,3 5-492,8-8 0,5-1 372,4 9 1,3-1 119,3-4 0,3-2 0,0-6 0,3-3 0,28 24 0,-11-29 0,7-30 0,-8-22 0,4-30 0,-7-27 0,-10-19 0,-16-10 0,-16 18 983,-6 20-743,-5 29-240,-5 23 0,-13 27 0,-2 22 0,4 27 0,17 8-746,10 13 746,20 2 0,2-14 0,19-5 0,0-32 0,-3-12 0,-6-23 0,-8-11 0,-8-16 0,0 1 746,-11 57-746,7 13 0,-1 1 0,4 3-476,7-3 1,5-2 475,4-1 0,4-2 0,2-1 0,1-2 0,-1-5 0,1-4 0,31 21 0,-13-24 0,-13-22 0,-13-20 0,-7-24 0,-4-20 951,-4-13-951,-5-15 0,-5 9 0,0 1 0,3 19 0,-2 21 0,6 14 0,-3 13 0,4 18 0,0-3 0,0 11 0,-1-24 0,5-16 0,8-28 0,1-25 0,-6 19 0,1-4-492,-2-4 0,0-3 352,0-8 0,0-2 140,2 3 0,0 0 0,-2 0 0,0 2 0,2 6 0,1 2-155,-1 5 0,1 2 155,10-30 0,-2 13 0,-10 18 0,-2 17 0,-8 11 983,2 10-723,0 7 71,4 4-331,8 4 0,7 4 0,-1-3 0,26 4 0,-10-8 0,30 4 0,-3-5 0,22-5-630,-2-1 630,-37 1 0,-1-1 0,37-9 0,3-2 0,-4-4 0,-1-1 0,0 6 0,-10 5-8,2 6 8,-14 5 0,4 5 0,-22 0 0,-8 7 0,-22-4 629,-4 6-629,-7-6 9,-1 10-9,-3-6 0,0 4 0,0-6 0,-23-11 0,-20 22 0,-48-3 0,36 7 0,-2 4-492,-9 1 0,-1 1 201,2 4 1,1 3 290,3 3 0,1 1 0,1-3 0,2 0-355,6-2 0,2-2 355,4-4 0,3-3 0,-14 8 0,23-12 0,25-27 0,19-29 0,15-25 0,17-28 81,-14 34 0,2-2-81,2-2 0,1-1 0,2-2 0,1-1 0,-2-1 0,1 0 0,0 1 0,-1 1 0,-1 2 0,-1 1 0,1 2 0,-2 2 716,16-24-716,-14 25 0,-16 23 0,-14 27 0,-15 25 0,-10 32 0,-16 29-18,17-30 1,1 3 17,-1 1 0,1 2 0,2 2 0,1-1-286,2-4 0,1-2 286,-3 40 0,1-30 0,9-27 0,5-23 0,20-27 983,12-26-577,11-23-406,-13 15 0,0-4-325,1-3 0,1-2 325,4-5 0,2-1 0,2-6 0,0-2-492,5-3 0,0-1 0,-1-4 0,0-1 451,7-6 0,0 1 41,-1 1 0,-1 1 0,0 0 0,0 1 0,-3 4 0,-1 2 0,-2 7 0,-1 2-352,-6 4 0,-3 3 352,-3 11 0,-3 2 0,9-23 0,-16 28 983,-6 17-883,-9 16 883,11-15 0,-2-13-852,21-36-131,-1-23-154,-12 40 0,1 0 154,1-3 0,-2 1 0,-2 5 0,0 0-98,1 0 0,-2 2 98,9-28 0,-7 9 0,-9 29 0,-7 12 0,-7 24 983,-5 26-831,21-69-152,-1-1 0,5-21 0,3-11-492,2-3 0,0-3 164,-7 19 0,0-1 0,1-3 0,4-7 0,1-2 0,0-3 0,2-13 0,1-4 0,0-2 82,-3 16 0,0-1 0,1-1 0,-1-1 0,1-3 0,0-1 0,0 0 0,0 0 0,1-2 0,0 0 0,1 1 0,-2 1 0,-1 6 0,-1 2 0,-1 0 0,-1 2 0,-1 2 0,-2 2 0,0 0 0,-1 1-82,2-18 0,-1 2 0,-2 0 0,-4 1 0,-2 1 0,0 1 205,1 2 0,-1 2 0,0 7 0,-3 2 0,-1 7 0,2 15 0,0 0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3"/>
    </inkml:context>
    <inkml:brush xml:id="br0">
      <inkml:brushProperty name="width" value="0.6" units="cm"/>
      <inkml:brushProperty name="height" value="0.6" units="cm"/>
      <inkml:brushProperty name="color" value="#004F8B"/>
    </inkml:brush>
  </inkml:definitions>
  <inkml:trace contextRef="#ctx0" brushRef="#br0">4260 3707 8027,'-67'44'0,"9"-6"0,8-5 0,4-10 0,-4-4 0,6-3 0,-5-9 0,-1-1 0,12-3 0,-6-6 0,28-26 0,6-12 0,8-7 0,17-4 0,9 0 0,14 1 0,6 2 0,7 5 0,1 8 0,6 15 0,6 13 0,-10 21 0,1 17 0,-16 30 0,-14 31 0,-17-41 0,-2 2 0,-2 4 0,-3 1 0,-5 0 0,-4 0 0,-2 3 0,-4-1 0,-8-1 0,-5-2 0,-7-2 0,-3-4 0,2-7 0,-2-3 0,-2-3 0,-2-3 0,-36 21 0,-1-8 0,7-15 0,5-16 0,8-19 0,17-34 0,10-26 0,16-23 0,11 33 0,5-2 0,8 2 0,5 0 0,2-2 0,6 3 0,8 3 0,6 4 0,6 3 0,5 4 0,2 4 0,3 5 0,5 6 0,2 5 0,-1 2 0,0 4 0,3 7 0,-1 2 0,-5 1 0,-1 2 0,42 8 0,-8 15 0,-25 20 0,-4 10 0,-13 18 0,-29 8 0,-25 13 0,-6-44 0,-8-2 0,-10 5 0,-7-3 0,-13 0 0,-6-3 0,-4-1 0,-2-3 0,-3-5 0,-4-4 0,-5 0 0,-2-4 0,5-9 0,-2-5 0,-7-2 0,0-4 0,7-4 0,2-8 0,0-12 0,7-12 0,18-8 0,8-10 0,9-14 0,8-7-81,1-23 0,11-2 1,16 17-1,9 0 81,8-9 0,11 3 0,9 15 0,9 5 0,13-2 0,7 8 0,8 10 0,7 11-118,-19 16 1,2 4 0,1 5 0,-2 4 0,-1 4 0,2 5 117,9 7 0,1 5 0,-5 4 0,15 8 0,-8 10 0,-12 12 0,-6 7 0,-5 4 0,-5 4-78,-3 6 1,-9 4 0,-15-4 0,-10 2 77,-9 12 0,-14-4 0,-17-21 0,-14-7 0,-29 0 0,-13-8 0,17-15 0,-5-3 0,-1-6 0,-1-4 0,-2-6 0,-3-2 0,-10 0 0,-3-2 0,3-6 0,14-7 0,4-5 0,1-4-122,-29-12 1,6-12 0,11-12 0,5-9 121,24 13 0,1-4 0,5-3 0,-8-29 0,11-6 0,13-7 0,13-1 0,14 7 0,12 1 0,12 4 0,12 5 0,12 10 0,12 9 0,15 7 0,9 9 0,-18 19 0,4 5 0,2 5 0,6 2 0,2 5 0,-2 4 0,-9 4 0,-2 4 0,-3 4 0,18 9 0,-4 7 0,-4 6 0,-3 8 33,-5 6 0,-8 7 0,-17 5 0,-10 6-33,-7 7 0,-18 2 0,-31 3 0,-22-2 0,-1-21 0,-10-2 0,-1-3 0,0-4 0,-1-2 0,-3-1 0,-12 3 0,-3 0 0,0-3 21,6-3 1,0-1 0,1-2 0,4-4 0,1-2 0,1-2-22,-21 6 0,2-5 0,4-8 0,0-4 0,-8 5 0,5-14 0,24-22 0,9-15 0,9-17 0,16-10 0,33-17 0,21-7 0,3 10 0,10-3 0,5 3 0,6 1 0,6 4 0,4 2 0,4 2 0,4 2 0,3 3 0,-13 14 0,2 1 0,2 2 0,1 3-116,21-7 1,2 5 0,2 5-1,-20 10 1,2 3 0,0 3-1,2 2 116,2 2 0,1 3 0,1 3 0,-2 3 0,17 3 0,0 4 0,-4 6 0,-8 6 0,-3 5 0,-3 4 0,-8 2 0,-3 3 0,-5 6 13,14 27 0,-11 11 0,-16 5 1,-8 7-14,-10-20 0,-2 3 0,-15 1 0,-27 32 0,-27-4 0,0-36 0,-10-4 0,-6-3 0,-11 5 0,-7-2 0,-3-4 0,-3-7 0,-3-6 0,-2 0-96,18-6 1,-3-1 0,1-1 0,1-3-1,-15 3 1,1-3 0,1-3 95,0-5 0,0-2 0,1-3 0,8-5 0,1-2 0,0-3 0,-3 0 0,1-1 0,3-6 0,-14-11 0,6-9 64,9-10 0,10-10 0,22-6 0,9-8-64,-4-17 0,13-4 0,25 4 0,16 1 0,14-12 0,14 3 0,-6 31 0,5 3 0,6 2 58,9 0 0,6 3 0,3 3 0,1 3 0,3 2 0,1 3-58,2 5 0,2 2 0,2 3 0,8 1 0,2 1 0,2 4 0,2 4 0,0 4 0,-2 1 0,-14 2 0,-2 1 0,1 4 0,5 2 0,1 3 0,-1 5 0,-8 1 0,-2 4 0,-4 6 0,19 18 0,-8 13 0,-8 14 0,-12 10 0,-15-1 0,-19 8 0,-26-11 0,-13 6 0,-10-2 0,-12 1 0,-10-2 0,-6-1 0,-9 4 0,-7-2 0,-4-2 0,13-20 0,-2-1 0,-2-2 0,0-1 0,-2-3 0,0-1 0,-1-2 0,0-3 0,-13 8 0,0-3 0,3-4 0,-15 2 0,2-5 0,24-12 0,-1-1 0,0-2 58,-29 7 0,2-6 0,6-7 0,3-10-58,1-12 0,10-19 0,30-27 0,14-17 0,11 6 0,9-8 0,8-1 0,11-11 0,12-1 0,7-1-33,-1 15 1,5-1 0,5 2 0,0 1 0,4 0 0,2 1 0,2 2 0,2 2 32,0 3 0,2 2 0,2 1 0,1 1 0,5 0 0,1 1 0,2 3 0,1 3 0,17-5 0,1 6 0,3 4 0,3 5 0,2 3 0,1 6 0,2 5 0,1 5 0,0 7 0,-5 7 0,-1 6 0,-2 7-57,-2 7 1,-2 7 0,-6 5-1,16 16 1,-12 11 56,-11 16 0,-11 11 0,-28-20 0,-6 4 0,-3 2 0,-1 6 0,-3 2 0,-10 1 0,-12 3 0,-11 2 0,-8-4 0,-10-4 0,-9-4 0,-4-4 0,-4-3 0,-6-3 0,-4-5 0,-8-1 0,-5-5 0,0-3 0,5-6 0,0-3 0,-1-4 0,0-4 0,1-3 0,-1-2 0,5-2 0,0-1 0,0-4 0,-25-1 0,-1-4 0,-7 3 0,1-6 0,13-13 0,4-10 157,6-8 0,10-10 1,22-7-1,9-8-157,5-14 0,15-6 0,22-2 0,15 0 0,8 3 0,13 4 0,-2 16 0,8 1 0,2 7-100,30-5 1,8 7 0,-13 8 0,6 2 0,1 6 99,-3 7 0,1 5 0,-1 2 0,-2-2 0,-1 2 0,0 3 0,-4 4 0,0 4 0,-5 3 0,13 4 0,-6 5 233,-3 3 0,-2 5 1,2 8-1,-4 5-233,-7 2 0,-7 6 0,-15 2 0,-15 5 0,-21 6 0,-18 1 0,-21-2 0,-16-4 0,0-12 0,-8-2 0,-3-2 0,-5 1 0,-3-2 0,0-4 0,4-4 0,0-3 0,0-2 0,0-2 0,0-2 0,0-1 0,-1-3 0,0-1 0,0-1 16,-29 2 0,-2-3 1,29-6-1,-2-3 1,2-3-17,-28-6 0,5-11 0,14-10 0,11-14 0,23-16 0,12-11 0,8-15 0,11-7 0,10 23 0,6-1 0,5 0 0,5 0 0,6 0 0,4 3 0,5 4 0,4 3 0,4 1 0,5-1 0,4 2 0,3 4 0,0 7 0,4 3 0,1 3 0,4 2 0,3 3 0,1 3 0,4 2 0,1 3 0,1 4 0,-2 5 0,1 4 0,0 4 0,33 0 0,-2 9 0,-11 9 0,-5 8 0,-12 6 0,-5 6 0,-2 8 0,-9 8 0,-18 8 0,-8 6-9,1 4 0,-9 3 1,-12 3-1,-13-1 9,-17-2 0,-11-3 0,-3-11 0,-6-4 0,-15-4 0,-5-6 0,4-7 0,-2-4 0,-4-3 0,-1-4 0,5-6 0,2-5 187,6-7 1,2-10 0,6-16-1,6-10-187,8-11 0,8-7 0,2-13 0,8-6 0,12-8 0,9-2 0,8-3 0,8 1-61,7-2 1,7 2-1,8 3 1,6 4 60,8 2 0,5 7 0,5 9 0,6 8 0,5 8 0,4 9 0,0 9 0,2 9 0,2 7 0,-1 10 0,-5 15 0,-2 10 0,-3 10 0,-7 8 0,-13 6 0,-9 9 0,-8 13 0,-8 7 0,-3 5 0,-6 4 0,-5 4 0,-10 1 0,-14-1 0,-9-2 0,-7-5 0,-8-4 0,-8-6 0,-7-4 0,-4-4 0,-2-5 119,5-17 1,-3-5 0,-3 4-1,-2-4-119,6-10 0,-2-5 0,-4-3 0,0-4 34,2-4 0,0-8 1,-43-40-35,30-32 0,32 12 0,7-7 0,7-13 0,6-3 0,2-2 0,2-2-97,0-13 0,5-2 0,6 7 0,4 1 97,4 2 0,4 1 0,4 5 0,6 4 0,4 8 0,3 4 0,2 0 0,1 4 92,-5 16 0,1 2 0,4-1 1,0 2-1,27-17-92,-1 9 0,-4 13 0,0 3 0,-4 11 0,3 14 0,-14 33 0,-8 25 0,-22 25 0,-31 22 0,0-33 0,-4 3 0,-10 4 0,-2 1 0,-1 2 0,-1 1 0,-1 1 0,0-1 0,0-1 0,1-3 0,7-13 0,0-3 0,3-5 0,1-3 203,-13 28 1,3-8-204,-1 4 0,17-25 0,20-32 0,33-44 0,21-33 0,-12 11 0,3-5 0,7-9 0,1-4 0,2-3 0,3-3 0,-15 17 0,1-3 0,0 1 0,0 2 0,-1 0 0,-1 0-62,0 2 1,-1-1-1,0 3 1,16-21-1,-2 6 62,-13 16 0,-1 3 0,-3 6 0,-1 1 0,-2 3 0,0 2 0,33-29 0,-30 28 0,-1 3 0,19-4 0,-33 59 0,-40 54 0,-8-19 0,-8 4 0,-14 13 0,-7 0 0,0 3 0,-4 0 0,13-16 0,-1 2 0,0-1 0,2-3 0,1 1 0,0-1-83,-19 23 1,1 1-1,0-1 1,2-1 82,10-16 0,2-1 0,3-5 0,3-3 0,-15 25 0,0 3 149,9-6 0,20-11-149,42-35 0,45-57 0,8-22 0,8-14 0,-23 14 0,0-3 0,0-2 0,4-3 0,1-1 0,-2 0 0,-5 3 0,0 1 0,-1-1-77,0-2 0,0-1 1,-2 3-1,8-11 0,-2 2 77,-2-1 0,-2 2 0,-10 13 0,-3 2 0,-3 6 0,-1 0 0,-2 1 0,-1 1 0,6-5 0,-13 6 0,-30 17 0,-50 57 0,3 7 0,-5 8 0,-6 7 0,-3 3 0,-1-2 0,-1 1 0,-1-1 0,1-1 0,2-4 0,2-3 0,8-6 0,2-4 0,-25 12 0,-7-2 328,5-4-328,-8-7 0,27-25 0,17-27 0,27-29 0,38-18 0,19-15 0,16-6 0,-21 40 0,0-2 0,2-1 0,1 0 0,2-2 0,1 2 0,-5 6 0,-1 1 132,1 2 0,1 0 0,30-37-132,-28 30 0,0 0 0,20-26 0,1-2 0,-10 10 0,1-7 0,-6-1 0,-4-2 0,-5 1 0,-1 0 0,-1 0 0,-5 0 0,1 5 0,-3 5 0,2 2 0,1 2 0,0 3 0,-1 1 0,0 3 0,-3 2 0,-5 4 0,-2-3 0,-3 6 0,1 2 0,-2-9 0,0 16 0,2 0 0,-9 27 0,1 43 0,-7 25 0,-1 20 0,-1 12 0,-1-43 0,0 0 0,-4 47 0,3-47 0,-1 0 0,-3 33 0,0 3 0,2-16 0,1-3 0,3-10 0,9-29 0,15-25 0,17-35 0,21-36 0,-28 26 0,-1-3 0,3-3 0,1-1 0,-2-2 0,1 0 0,-1-3 0,0 2 0,17-32 0,-9 8 0,-6 5 0,-7 6 0,-4 0 0,-49 57 0,-27 34 0,14 1 0,-1 6 0,-5 9 0,-1 3 0,0 0 0,0-1 0,6-7 0,1-1 0,1-1 0,1-1 0,-24 24 0,5-7 0,-3 2 0,4-8 0,29-33 0,11-28 0,35-28 0,23-38 0,-12 36 0,1 1 0,1 1 0,1 2 0,34-33 0,0 2 0,-4 14 0,-2 5 0,0 8 0,-15 17 0,0 3 0,-2 10 0,-5 7 0,-7 7 0,-6 0 0,-11 0 0,11-18 0,3-10 0,10-10 0,3-11 0,-7 5 0,4-14 0,-13 10 0,3-1 0,-11 5 0,-1 0 0,-5 9 0,-17 3 0,-3 18 0,-21 3 0,4 11 0,-9 0 0,4 0 0,5-4 0,3 0 0,8-23 0,4 0 0,4-18 0,-4 4 0,4 3 0,-1 1 0,-2 4 0,6-4 0,-3-4 0,4-1 0,0-2 0,0 9 0,0-4 0,4 5 0,-3-7 0,2 3 0,-3 1 0,0 1 0,4-2 0,-3-3 0,3 3 0,-4 5 0,0 5 0,7 10 0,-1 6 0,5 9 0,1 3 0,5 0 0,-3 3 0,1 2 0,-7 7 0,4 8 0,-2 17 0,-2 9 0,-5 8 0,-3-11 0,0-11 0,0-12 0,0 7 0,0 7 0,0 9 0,0-2 0,-3-8 0,2-8 0,-3-9 0,4-4 0,0-4 0,0 4 0,0 5 0,0-3 0,-3-39 0,2-3 0,-6-43 0,4 16 0,-3 5 0,1 2 0,-6 1 0,5 9 0,-1 11 0,-1 18 0,3 1 0,-7 8 0,-7 0 0,-15 7 0,-13 1 0,2 2 0,4-2 0,4 0 0,-12 1 0,3-2 0,-7-1 0,-8 0 0,0-3 0,-2-1 0,5-2 0,12 0 0,-9 0 0,10 0 0,-20 0 0,10 0 0,2-1 0,12-1 0,3-3 0,-17-7 0,-1-1 0,-9-1 0,7 3 0,12 0 0,-10 10 0,1-4 0,-16 3 0,20 1 0,-4-10 0,24-2 0,-2-8 0,17-4 0,8 0 0,8 4 0,4-3 0,18 1 0,12-2 0,8 4 0,9 2 0,4 0 0,4 1 0,2-1 0,-3 2 0,-9 0 0,3 1 0,-8-1 0,-1 3 0,-2 1 0,-7 3 0,2-2 0,-10 3 0,3 5 0,-5 0 0,-3 4 0,7 4 0,1-3 0,8 2 0,2-3 0,-6 0 0,10 0 0,-5 4 0,8-3 0,-8 6 0,-6-2 0,0-1 0,2 4 0,11-7 0,-7 6 0,3-2 0,-12 3 0,-8 4 0,-9-3 0,-8 3 0,-4 0 0,0-3 0,0 3 0,0 0 0,-7 2 0,-6 5 0,-1-2 0,-20 2 0,-2-3 0,-1-5 0,-16 5 0,-2-5 0,-5 0 0,-6 0 0,8-3 0,4-3 0,1 2 0,2-6 0,-10 3 0,6-4 0,2 0 0,4 0 0,-1-4 0,1-1 0,-8 1 0,4-3 0,-2 5 0,-6-1 0,9 3 0,2 0 0,12 0 0,3 0 0,-24 0 0,10 0 0,-27 0 0,16 0 0,-9-4 0,10 0 0,-2-1 0,3-2 0,5 1 0,3-5 0,12 6 0,6-6 0,11 2 0,1-4 0,7 4 0,4-5 0,2 8 0,3-2 0,-8 4 0,2 4 0,-5 0 0,-2 0 0,-7 0 0,-9 8 0,-1-3 0,-7 11 0,7-7 0,-6 3 0,2 0 0,-7 1 0,0 3 0,-5 4 0,0 2 0,12-3 0,-1 0 0,13-6 0,-10 3 0,13-5 0,-12 1 0,13-4 0,-2-3 0,7-1 0,1-4 0,4 0 0,-9 0 0,0 0 0,-11 0 0,-2 0 0,-3 0 0,0 0 0,0-4 0,3 3 0,-6-3 0,6 1 0,-6 2 0,6-6 0,-3 6 0,4-7 0,11 7 0,3-2 0,11-1 0,-1 3 0,-3-3 0,-4 4 0,-5 0 0,-11 0 0,1 0 0,-5 0 0,-1 0 0,3 0 0,-6 4 0,2 1 0,-3 7 0,-4-3 0,5 3 0,-1-4 0,13 0 0,-7 0 0,9-3 0,-7-1 0,0-4 0,-4 0 0,3 0 0,-6 0 0,6 3 0,-10-2 0,17 3 0,-19-4 0,22 0 0,-12 0 0,11 0 0,1 0 0,-1 0 0,-4 0 0,0-4 0,-4 0 0,4-5 0,-7 1 0,13 4 0,-12-4 0,17 7 0,-6-6 0,4 6 0,-1-3 0,-4 1 0,0 2 0,-3-3 0,2 1 0,-6-2 0,6 0 0,-13-6 0,8 6 0,-5-7 0,6 4 0,8 3 0,-16 1 0,11 4 0,-9 0 0,3 0 0,3 0 0,2 0 0,3-3 0,-3-2 0,9-3 0,-11 0 0,8 3 0,-11-2 0,0 6 0,0-3 0,0 4 0,-4 0 0,0 0 0,-8 0 0,-1 0 0,-5 0 0,-1 0 0,13 0 0,-19 0 0,14 0 0,-18 0 0,5 4 0,-1 0 0,4 5 0,4-1 0,5-4 0,11 0 0,-1-4 0,13 0 0,-2 0 0,11 0 0,1 0 0,4-7 0,-1 5 0,1-5 0,-7 7 0,-7 0 0,-7 0 0,-8 0 0,0 3 0,-12 5 0,-1 5 0,-9 3 0,4-2 0,4-1 0,4-2 0,8-2 0,-7 2 0,8-6 0,-10 6 0,-2-5 0,-9 2 0,1-1 0,5-6 0,7 3 0,9-4 0,5 0 0,11 0 0,0 0 0,5-4 0,3 3 0,1-6 0,0 6 0,-4-6 0,-9 2 0,-4-7 0,-1 3 0,-2-3 0,-1 0 0,6 3 0,-15-7 0,15 7 0,-6-3 0,9 4 0,11 4 0,1 0 0,4 4 0,-6 4 0,-5 5 0,1-1 0,-16 8 0,0 4 0,-12 5 0,-7 12 0,2-7 0,-2 2 0,11-10 0,5-10 0,12-4 0,9-8 0,8-4 0,0-4 0,4-1 0,-1-3 0,-6 0 0,6 6 0,-11-8 0,3 4 0,-4-6 0,5-1 0,-4-3 0,7-1 0,-3-7 0,7 6 0,-2-2 0,6 11 0,-3 1 0,4 4 0,0 0 0,-7 40 0,2-11 0,-6 31 0,1-15 0,-1-4 0,1 2 0,-5 13 0,6 0 0,-2 8 0,5-9 0,-1-13 0,6-3 0,-3 1 0,4-5 0,0 6 0,0-10 0,0-5 0,0 2 0,0 0 0,0-2 0,4 5 0,-3-5 0,6 6 0,1 0 0,-2 2 0,5 3 0,-7-8 0,1 2 0,2 2 0,-6 5 0,3 3 0,-4 3 0,0 2 0,0 7 0,3-2 0,-1 4 0,1-11 0,-3 10 0,4-7 0,-3 7 0,6-1 0,-2-8 0,-1-4 0,4-4 0,-4-1 0,8 5 0,1 6 0,3 5 0,-3-9 0,0 2 0,-2-7 0,-2-3 0,7 16 0,-3-8 0,0 14 0,-1-4 0,-4 5 0,0 0 0,0-1 0,1-7 0,-1-1 0,-4-8 0,0 3 0,-4 6 0,0-11 0,4 11 0,-3-19 0,2 9 0,-3-7 0,0 7 0,0 2 0,0 7 0,-3 4 0,-2-3 0,-3-1 0,3 4 0,-6 0 0,7 10 0,-5 0 0,-2 4 0,5-5 0,-10 5 0,7 2 0,-10-3 0,5 0 0,-6-4 0,7-8 0,5-13 0,4-9 0,4-4 0,0-3 0,0 7 0,0-6 0,0 6 0,0-3 0,0 11 0,0 5 0,0 13 0,0 4 0,4 0 0,-3-1 0,3-7 0,-4-4 0,0-3 0,0-8 0,0 9 0,0-7 0,0 9 0,0-5 0,0 4 0,0 0 0,-4 5 0,-1 7 0,1-6 0,-4 5 0,7-6 0,-2 4 0,3-1 0,0-10 0,0 7 0,0-11 0,0 14 0,0-7 0,0 3 0,0-7 0,0 2 0,0 1 0,0 1 0,7 2 0,4-5 0,0-6 0,5-1 0,0 1 0,4 7 0,2 1 0,-4-5 0,-4-5 0,-4-1 0,5 14 0,2 3 0,0 7 0,3-5 0,-10-4 0,1-3 0,-6-1 0,-1-14 0,-1 3 0,1-16 0,-3 2 0,3 3 0,-4-5 0,0 6 0,0-3 0,0-1 0,0 4 0,0 2 0,0 10 0,0-2 0,0 10 0,-4 2 0,-4-8 0,-1-1 0,-11-21 0,3-4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4"/>
    </inkml:context>
    <inkml:brush xml:id="br0">
      <inkml:brushProperty name="width" value="0.6" units="cm"/>
      <inkml:brushProperty name="height" value="0.6" units="cm"/>
      <inkml:brushProperty name="color" value="#004F8B"/>
    </inkml:brush>
  </inkml:definitions>
  <inkml:trace contextRef="#ctx0" brushRef="#br0">2526 1775 8027,'-57'13'0,"0"1"0,-40 8 0,52-22 0,4 0 0,7 0 0,6 4 0,7 0 0,-2 19 0,-3 0 0,-7 14 0,0 0 0,0-3 0,0 10 0,0-9 0,3 5 0,6-11 0,7-4 0,5 3 0,1 1 0,0 9 0,0-5 0,3 7 0,-4-3 0,0 11 0,-2 2 0,2-6 0,0 11 0,3 1 0,-3 14 0,4-4 0,-4 0 0,-2-9 0,2-4 0,-3-12 0,-2 4 0,-1 3 0,-4 5 0,0 4 0,-6 16 0,-3 7 0,-1 2 0,-4 6 0,-3 3 0,19-45 0,0 0 0,-1 2 0,0 0 0,-14 33 0,-1-1 0,5-5 0,-2 5 0,10-12 0,6-8 0,3 8 0,-3 1 0,4 0 0,2-12 0,4-5 0,0 0 0,-3 3 0,0 1 0,2-13 0,0-2 0,-1 0 0,-2-5 0,-1 14 0,-2-1 0,1 2 0,2-4 0,1-3 0,-4 2 0,6-2 0,-3 3 0,4-1 0,-4 1 0,-2 9 0,-6 2 0,-3 5 0,2-11 0,4-16 0,-3 3 0,-7 8 0,1 0 0,-2-4 0,5-10 0,1-4 0,-1-1 0,-3 1 0,1-6 0,-4 2 0,12-9 0,-15 3 0,13-3 0,-14 2 0,3 2 0,-8-11 0,-4-1 0,-1-8 0,-7 0 0,3 0 0,-4 0 0,-3-8 0,10-1 0,-1-4 0,22 1 0,-1 0 0,14 3 0,1-3 0,4 4 0,4-8 0,0-8 0,0-14 0,4-8 0,4 8 0,1 2 0,-1 15 0,0 4 0,0-2 0,1 2 0,3-1 0,-7-1 0,-2 10 0,-3-3 0,0 4 0,0-12 0,0-2 0,0-18 0,-3 1 0,1 0 0,-4 3 0,5 15 0,-7-9 0,7 16 0,-2-6 0,3 0 0,0-1 0,0-4 0,0 4 0,0 1 0,11 14 0,-5 7 0,13 26 0,-6 12 0,4 19 0,-2 4 0,-1 4 0,-6-14 0,-4-5 0,-4-4 0,0 4 0,0-7 0,0-1 0,0-13 0,4 9 0,-3 3 0,2 8 0,1 3 0,-3 1 0,3-4 0,-4 2 0,0-9 0,0 3 0,0-3 0,0-1 0,0 7 0,0-7 0,0-5 0,0-5 0,0-3 0,0 0 0,0-4 0,0-1 0,0-7 0,0 3 0,0 0 0,0 5 0,0 4 0,7 0 0,-2-1 0,11-3 0,-3 3 0,3 1 0,1 4 0,3 4 0,2 0 0,-2-7 0,4 5 0,1-5 0,4 7 0,4 0 0,0 0 0,-3 0 0,-2 0 0,-3 0 0,-1 4 0,-2-3 0,1 5 0,-4-3 0,-7-8 0,-1 7 0,-7-8 0,5 13 0,-1 2 0,-4-4 0,4 2 0,-7-14 0,6 2 0,-2-11 0,3 7 0,4-3 0,-2 7 0,4 3 0,-4-10 0,3 3 0,-2-4 0,-2-3 0,6 11 0,-2-4 0,4 6 0,-1 3 0,4-4 0,-2 0 0,2-5 0,-4 5 0,1 1 0,-4-5 0,0 1 0,-1-4 0,4 9 0,-3-6 0,6 13 0,-6-8 0,7 8 0,1 2 0,4-2 0,4 3 0,-4-3 0,7-5 0,1-5 0,1-3 0,3-4 0,-4-1 0,4-3 0,1-1 0,-9-3 0,10 3 0,-9-11 0,12 3 0,-5-8 0,3 0 0,-5-8 0,-1-15 0,-6-12 0,-4-11 0,-8-4 0,2-7 0,1-6 0,3-2 0,5-5 0,6-6 0,5-1 0,0 7 0,4-8 0,-4 15 0,7-16 0,2 8 0,-9 4 0,6-9 0,-6 6 0,-4-1 0,-5-2 0,-10-1 0,-6-1 0,-5 1 0,-4 0 0,-4 3 0,0 10 0,-3 6 0,-1 7 0,-1-2 0,1 7 0,4 5 0,20 16 0,13 8 0,20 39 0,16 31 0,-6 13 0,-30-25 0,-2 3 0,-3 0 0,-2 1 0,0 2 0,-3 1 0,0 6 0,-2 1 0,-6 0 0,-3 0 0,-4-5 0,-3 0 0,-3 3 0,-7-2 0,-31 32 0,-30-20 0,-19-21 0,34-30 0,-3-5 0,-8-3 0,-2-5 0,-6-6 0,0-6 0,-2-6 0,2-7 0,4-9 0,3-5 0,2-3 0,4-4 0,4-1 0,4-4 0,0-5 0,4-3 0,10 2 0,4-2 0,1-3 0,4-2 0,6 1 0,5-1 0,6 3 0,5 0 0,7 5 0,7 1 0,7 2 0,5 3 0,7 3 0,7 4 0,10 5 0,4 4 0,1 2 0,0 5 0,-1 5 0,2 4 0,8 0 0,0 3 0,-7 5 0,-1 2 0,6 0 0,-2 2 0,32 4 0,0 6 0,-14 8 0,-14 12 0,-19 15 0,-16 4 0,-13 4 0,-14-4 0,-15-4 0,-16-11 0,-24-12 0,-11-10 0,-5-19 0,-2-21 0,33 2 0,1-8 0,-2-13 0,4-3 0,5 4 0,3-1 0,7 1 0,2-2 0,1 2 0,2-1 0,2 2 0,1-1 0,-9-44 0,11 9 0,14 10 0,19 26 0,32 18 0,29 37 0,-34 14 0,0 8 0,2 8 0,-2 7 0,-2 10 0,-3 5 0,-4 2 0,-3 3 0,0 13 0,-4 2 0,-6 5 0,-4 0 0,-6-5 0,-4 0 0,-3 3 0,-6-2 0,-10-4 0,-8-4 0,-6-14 0,-6-4 0,-6-3 0,-6-6 0,-6-4 0,-5-8 0,-6-8 0,-3-10 0,-4-8 0,1-12 0,3-15 0,4-13 0,3-14 0,6-11 0,1-18 0,7-10-164,13 15 0,3-4 0,3-2 0,4-1 0,3-2 0,2-3 160,1-10 0,4-4 0,3 1 0,5 4 0,4 1 0,4 1 0,2 4 0,4 0 0,3 4 4,1 7 0,4 3 0,4 2 0,6 2 0,5 2 0,3 5-132,24-11 0,8 9 1,-13 21-1,5 4 1,3 5 131,4 4 0,4 5 0,1 6 0,1 6 0,2 7 0,-2 9 0,-3 10 0,0 9 0,-5 4 0,21 15 0,-8 10 0,-30-7 0,-4 5 0,-5 4 0,-5 1 0,-5 4 0,-3 3 0,0 9 0,-3 3 0,-7 1 0,-9-6 0,-5 1 0,-7 0 0,-8 6 0,-6 1 0,-8-4 0,-7-5 0,-6-4 0,-8-3 0,-10-2 0,-8-3 0,-1-6 0,5-6 0,-1-4 0,-3-4 0,-3-4 0,-2-3 0,-2-4 0,-5-5 0,-1-4 0,-3-2 0,-4 0 0,-1-3 0,0-8 0,4-10 0,1-8 0,4-7 0,7-5 0,4-6 0,3-6 0,3-8 0,4-6 0,4-5 0,2-8 0,5-6 0,4-2 0,2-4 0,5-3 0,4-1 0,7 6 0,4-1 0,4 0 0,5 0 0,3 0 0,3 0 0,4 3 0,2 0 0,4 2 0,4 1 0,3 1 0,6 4 0,6 5 0,4 4 0,7 4 0,8 4 0,5 5 0,6 8 0,6 10 0,5 9 0,2 7 0,11 7 0,4 7 0,-4 9 0,-7 7 0,-4 7 0,-2 8 0,-2 13 0,-3 8 0,-6 3 0,-10-5 0,-6 3 0,-1 2 0,3 7 0,-1 3 0,-6 2 0,-8 0 0,-4 2 0,-4 2 0,0 10 0,-4 3 0,-6-2 0,-6-13 0,-4-1 0,-6-1 0,-6-2 0,-5-1 0,-4-4 0,-14 13 0,-11-10-67,-15-16 0,-9-12 1,1-15-1,-4-7 67,-19 4 0,1-15 0,15-25 0,6-17 0,-2-23 0,8-16 0,24 16 0,3-6 0,7-3 0,7-3 0,6-3 0,1-3 0,-2-15 0,3-4 0,4 1 0,5 8 0,5 2 0,4 2-79,3 7 1,4 3-1,4 2 1,4 0 0,4 3-1,5 4 79,22-13 0,9 10 0,7 10 0,9 10 0,11 9 0,5 15 0,-6 17 0,1 16 0,-23 8 0,0 8 0,-5 5 0,14 18 0,-8 10 0,-8 22 0,-10 8 0,-10 3 0,-9 5 0,-9-20 0,-3 2 0,-7-1 0,-7-7 0,-5-2 0,-7 0 0,-6 5 0,-6 0 0,-6-4 0,-22 19 0,-11-10 0,-12-13 0,-8-9 0,23-20 0,-3-4 0,-1-4 0,-27 0 0,-3-9 0,-3-4 0,0-6 0,-2-9 0,1-11 0,7-17 0,7-15 0,8-16 0,8-12 0,9-8 0,9-8 0,17 19 0,3-3 0,9-2 0,12-1 0,7-1 0,3-1 0,0-4 0,1 0 0,5 2 0,3 8 0,3 3 0,7 3 0,8 1 0,7 2 0,6 7 0,8 7 0,6 5 0,3 7 0,2 7 0,4 5 0,2 5 0,10 2 0,5 4 0,-2 10 0,-4 11 0,-1 9 0,-2 5 0,2 8 0,-1 7 0,-6 3 0,-10 0 0,-6 3 0,-3 4 0,-4 4 0,-4 5 0,-6 1 0,4 29 0,-10 3 0,-10-22 0,-4 3 0,-8-3 0,-13 19 0,-14-3 0,-15-1 0,-13-7 0,-11-15 0,-9-10 0,-11-6 0,-6-9 0,-7-9 0,-4-8 0,-2-4 0,-1-10 0,5-16 0,2-11 0,4-8 0,6-11 0,8-12 0,8-11 0,9-14 0,8-9 0,7-3 0,9-4 0,17 27 0,4-1 0,2-1 0,-3-28 0,6 1 0,10 5 0,8 3 181,2 9 1,8 6-1,5 12 1,8 5-182,8-1 0,7 4 0,10 9 0,6 8 0,6 13 0,2 9 0,1 8 0,0 10 0,-2 14 0,-5 12 0,-13 8 0,-6 9 0,-4 6 0,-7 7 0,-9 10 0,-6 6 0,2 11 0,-11 2 0,-21-10 0,-12-2 0,-11-5 0,-12-4 0,-12-5 0,-9-7 0,-7-11 0,-6-7 0,-3-5 0,-4-6 76,-7-5 1,-2-8 0,6-6-1,1-9-76,2-9 0,3-10 0,11-8 0,7-9 0,11-11 0,6-9 0,-4-18 0,7-8 0,12-3 0,8-4 0,6 24 0,3 0 0,3-1 0,6 0 0,3-1 0,3 2 0,6-29 0,6 2 0,3 7 0,6 4 0,3 7 0,7 6 0,4 10 0,7 4 0,10-1 0,5 8 0,-5 16 0,2 10 95,7 8 0,-2 12 0,31 37-95,-51-1 0,-5 9 0,-3 16 0,-4 8 0,0 11 0,-6 4 0,-4 3 0,-9 1 0,-12-2 0,-10-1 0,-7-6 0,-10-6 0,-7-9 0,-7-6 0,-5 0 0,-4-8 0,-1-13 0,-2-7 0,1-4 0,-2-5 137,2-6 1,1-7-1,3-12 1,2-8-138,2-11 0,6-8 0,-11-49 16,30 19 0,6-6 0,6-2 0,5-3 0,0-8 0,2-2 0,1 0 0,2 0 0,2 7 0,1 0-16,3 1 0,3 2 0,3 9 0,4 4 0,2 6 0,3 3 0,5 2 0,3 4 194,36-25 1,15 25-195,-31 26 0,2 7 0,44 25 0,-46 9 0,-3 8 0,-6 8 0,-5 7 0,-2 11 0,-6 7 0,-9 7 0,-4 4 0,0 7 0,-5 2 0,-9-4 0,-9-3 0,-8-12 0,-6-5 0,-7 0 0,-7-7 0,-7-9 0,-4-6 0,0-6 0,-2-5 0,-3-6 0,0-5 0,-42-4 0,3-27 0,19-26 0,11-34 0,37 28 0,5-5 0,3-9 0,5-3 0,2-2 0,5-2 0,4-13 0,4-1 0,5 3 0,5 0 0,9 2 0,6 1 0,9-2 0,6 3 0,4 8 0,5 5-492,1 8 0,5 4 479,15-7 1,3 11 0,-11 26-1,2 8 1,14-4 0,0 7 12,-3 8 0,-5 12 0,-14 13 0,-5 10-61,3 16 1,-8 9-1,-17 6 1,-7 7 60,4 14 0,-8 5 0,-14-23 0,-7 3 0,-5-1 0,-6 2 0,-5 0 0,-4-1 0,-4 2 0,-4 0 0,-5-3-97,-9-3 1,-6-2 0,0-4-1,2-6 1,-1-2 0,-2-3 96,-4 1 0,-2-3 0,1-3 0,-14 5 0,1-4 0,-1-4 0,-1-3 0,2-4 0,0-3-16,3-6 0,-1-4 1,-1-4-1,-1-6 16,2-8 0,4-12 0,15-17 0,9-12 0,11-23 0,10-9 0,4-18 0,8-6 0,9 27 0,5-1 0,2-3 0,2-12 0,2-3 0,3 2 0,2 5 0,3 2 0,1 1 0,2 2 0,2 1 0,0 2 0,-2 8 0,1 1 0,0 3 0,12-21 0,0 3 0,-3 11 0,1 6 0,-5 17 0,1 3 319,1-5 0,0 12 0,14 30-319,-34 59 0,-30 4 0,-16 9 0,-1-9 0,-8 2 0,-1 0 0,-2 3 0,-1-1 0,-2-1-13,0 1 1,0-1 0,0-2 0,-16 18 0,3-5 12,14-19 0,3-3 0,2-6 0,2 0 0,4-6 0,1 0 317,-2 1 1,1-1-318,-2 3 0,2-7 18,-8-9 1,40-65 0,20-12-1,10-10-18,7-13 0,3-5 0,-7 20 0,1-2 0,1-1 0,1-6 0,1 0 0,0 0 0,-3 7 0,0 2 0,-1-1-52,1-4 1,-1 1 0,-1 2 0,8-10 0,-2 3 51,1 1 0,-1 2 0,-8 13 0,-1 3 163,18-36 1,-3 8-164,-10 26 0,-13 16 0,-23 34 0,-33 47 0,-13 20 0,-9 11 0,16-23 0,-2 2 0,-1 0 0,-5 5 0,-2 2 0,2-3 0,-14 16 0,2-3 0,5-5 0,4-3 0,10-15 0,3-4 0,-18 17 0,20-25 0,-2-4 132,-27 4 1,45-62-133,37-32 0,17-14 0,2-5 0,4-3 0,-6 18 0,3-1 0,0 0 0,0-4 0,0 0 0,0 0-59,-1 6 1,-1 0-1,-1 1 1,11-17 0,-1 2 58,-4 5 0,-2 4 0,-7 13 0,-2 4 0,17-36 0,-12 33 0,-13 8 0,-30 27 0,-38 50 0,-7 24 0,-8 15 0,12-14 0,-2 4 0,-2 1 0,-6 8 0,-2 0 0,2 0 0,7-9 0,2 0 0,0-1 0,3-4 0,0 0 0,3-2 0,-12 14 0,3-6 0,13-14 0,1-4 0,6-9 0,0-3 0,-31 21 0,22-38 0,53-74 0,22-9 0,14-12 0,-3 9 0,5-6 0,2 0 0,-7 11 0,1 0 0,2-2 0,-1 1 0,4-5 0,0 0 0,1-1 0,-2 3 0,11-15 0,-1 1 0,-1 1 0,2-1 0,1 0 0,-2 1 0,-4 6 0,0 1 0,0 1 0,0 0 0,1 0 0,-1 1 0,-4 7 0,-1 1 0,-2 4 0,7-9 0,-2 3 0,-2 4 0,-1 2 0,-8 12 0,-2 2 0,-2 1 0,-1 0 0,27-30 0,-21 25 0,-18 27 0,-59 66 0,-2 4 0,-7 6 0,-3 2 0,-3 1 0,-8 8 0,-1-1 0,12-10 0,1-2 0,-1 0 0,2-2 0,7-8 0,2-2 0,-28 32 0,0-10 0,-5 4 0,49-72 0,36-49 0,9 4 0,10-7 0,2 5 0,5-4 0,1-1 0,2-3 0,0 0 0,1 0-73,3-2 0,1 0 0,0-1 1,1 1-1,-1-1 0,-1 1 73,-1 3 0,-1 0 0,-1 2 0,16-20 0,-5 5 0,-14 18 0,-2 3 0,3-1 0,1 0 0,3 0 0,-4 7 0,-2 14 0,-27 57 0,-37 24 0,-21 16 0,2 3 0,-6 9 0,-2 1 0,-5 1 0,-3 0 0,-1 0-123,13-18 0,-1-1 0,-1 1 0,1-1 0,-1 3 0,-1 0 0,1-1 0,2-2 116,-7 8 1,2-2-1,1-2 1,5-4-1,1-1 1,4-5-1,-1 5 1,4-3-1,2-4 1,1-1 6,-3 3 0,4-4 0,2 9 0,24-26 0,58-70 0,-9-5 0,8-13 0,1-1 0,1 1 0,1-1 0,2-1 0,3-3 0,1-1 0,0 2 0,-6 7 0,-1 3 0,-1 1 0,23-17 0,-3 3 0,-9 12 0,-2 3 0,-5 7 0,2 3 0,0 3 0,0 3 0,4-1 0,-4 12 0,9 30 0,-51 67 0,-32-14 0,-13 8 0,-1-5 0,-5 4 0,-1-3 0,5-8 0,-1-1 0,-1 0 75,-6 7 0,-3 2 1,3-4-1,-9 14 1,2-6-76,9-13 0,1-3 0,3-4 0,1-1 0,-2 5 0,6-5 0,9-1 0,19-11 0,36-60 0,17-27 0,2-2 0,6-10 0,2-2 0,-9 11 0,1-2 0,1-1 0,1 0 0,5-5 0,2-2 0,1 0 0,0 0 0,4-5 0,1 0 0,0-1 0,-2 3 0,-6 7 0,-1 1 0,-1 1 0,1 1-96,0-1 0,1 1 0,-1 2 1,-3 2-1,3-2 0,-2 4 0,-1 1 96,-1 1 0,-1 1 0,0 4 0,15-9 0,-1 6 0,3 1 0,-4 11 0,10 25 186,-5 38 0,-89 38 0,-31 21-186,13-25 0,-7 6 0,-4 2 0,-1 0 0,4-8 0,-2 2 0,-1 0 0,-1 1 0,-2 0 0,-4 4 0,-2 1 0,-1-1 0,0 1 0,1 0 0,1 0 0,0 0 0,1 1 0,0-1 0,-1-1-110,2-2 1,0 0 0,1-1 0,0-1-1,1-1 1,-5 8 0,1 0 0,1-3-1,4-4 85,-3 3 0,4-5 1,2-2-1,-12 19 0,4-6 25,14-21 0,0 0 11,-29 41 0,29-34 0,108-129 0,-12 9 0,9-13-11,-14 12 0,5-8 0,3-5 0,2-2 0,-10 14 0,3-2 0,1-2 0,1-1 0,1-2 0,1 0 0,-3 1 0,2-2 0,1-2 0,0 0 0,1 1 0,-1 1 0,-2 3 0,4-2 0,-2 2 0,0 1 0,1 2 0,-1-2 0,2 0-164,6-7 0,1 0 0,1-2 0,-1 2 0,-1 2 0,-3 3 82,-3 2 0,-2 3 0,-2 1 0,0 2 0,0 1 0,11-12 0,1 0 0,-3 4 0,-5 4 0,-4 5 0,-5 5 0,-2 3 43,13-7 1,0 5 0,6 1 0,1 10 134,-15 19 1,-9 18 0,-9 65-97,-49-8 0,-19 11 0,-3 3 0,-6 10 0,-4 2 0,-5 3 0,3-11 0,-4 2 0,-2 2 0,-1-1 0,-1 3 0,-2 1 0,-1 0 0,0 0 0,11-16 0,0 1 0,-1-1 0,0 1 0,-1 1 0,-4 4 0,-1 2 0,0 1 0,0-2 0,2-1 0,-6 8 0,1-2 0,1-1 0,1-2 0,6-7 0,0-1 0,2-2 0,0 0 0,-10 15 0,0-1 0,4-4 0,10-12 0,2-3 0,3-3 0,-8 11 0,4-3 0,3-3 0,0 0 34,-5 8 0,6-4 1,7 8-1,15 0-34,78-89 0,-4-25 0,7-15 0,-4 1 0,4-6 0,1-2 0,3-1 0,1-1 0,1-1 140,-14 13 0,-1-2 1,1 0-1,-1 2 1,11-11-1,0 1 1,-1 0 20,2-3 1,0 1 0,-3 3 0,-14 14 0,-2 1 0,0 2-162,24-22 0,-3 4 0,-12 14 0,-2 5 0,-6 7 0,-1 4 0,-4 7 0,0 4 0,7-4 0,-5 15 0,-6 50 0,-32 12 0,-15 13 0,-20 21 0,-14 9 0,-1-10 0,-6 6 0,-3 0 0,11-20 0,-2 0 0,-2 1 0,-1 0 13,-4 5 1,-2 1 0,-1 0 0,2-3 0,6-8 0,0-2 0,1-1 0,1-1-14,-13 17 0,1-1 0,3-3 0,8-13 0,1-2 0,3-2 0,-8 11 0,1-2 0,-2 5 0,0 0-86,-2 0 0,8-10 0,16-26 86,58-81 0,1-3 0,9-13 0,5-5 0,-5 6 0,5-5 0,2-4 0,2-1 0,-1 0 0,3-3 0,1-2 0,0 0 0,1-1 0,1 1 0,1-4 0,2-1 0,0 0 0,0 0 0,-1 2-68,-3 3 0,0 1 0,0 1 0,0 0 0,0 0 0,2-2 1,1 0-1,0 1 0,-2 1 0,-1 3 68,3-3 0,-2 4 0,0 1 0,-1 1 0,-3 5 0,0 0 0,-2 3 0,-1 4 0,1 1 0,-2 5 0,0 1 0,15-15 0,0 3-38,-5 9 1,0 3 0,0 6-1,0 5 38,-2 0 0,-10 21 0,-24 63 0,-54 29 0,-29 18 0,22-32 0,-6 3 0,-3 3 0,-2 0 0,2-6 0,-3 0 0,-2 2 0,0 0 0,-1 0 0,-1 4 0,-1 1 0,0 1 0,-1-1 0,-1-1-63,0 1 1,-1-1 0,-1 0 0,1-1-1,2-1 1,-9 11 0,1-1 0,1 0 0,0 0 62,0 2 0,-1 1 0,1-1 0,3-3 0,10-12 0,2-2 0,1-1 0,0 0 0,-14 20 0,0-1 0,3-3 0,11-14 0,2-2 0,3-4 0,-8 11 0,3-3 0,-2 2 0,1-1 9,-2 3 0,9-13 0,23-32 0,67-84-9,-7 8 0,8-11 0,4-3 0,-2 2 0,2-4 0,3-2 0,0 0 0,3-2 0,1 0 0,1-1 0,2-2 0,-5 5 0,2-3 0,0 0 0,0 0 0,-1 2 0,-6 9 0,-1 0 0,-1 2 0,0 0 0,-1 2-44,8-10 0,-2 2 0,0 1 0,-1 3 44,10-11 0,-1 4 0,-3 4 0,-12 16 0,-3 3 0,-1 2 0,18-13 0,-1 2 0,-6 7 0,0 0 67,0 1 0,1 2-67,-1 2 0,-7 16 0,-15 33 0,-51 41 0,-25 18 0,4-12 0,-6 3 0,-3 1 0,-12 10 0,-5 2 0,0-1 0,-1 1 0,1-1 0,0-3 196,7-11 1,0-3-1,3-2 1,-20 19 0,5-6-63,23-22 1,-1-2-94,-27 27 1,19-29 0,64-84 0,10 4 0,11-7-42,10-5 0,11-5 0,4-2 0,0 2 0,5-3 0,3 0 0,-1 0 0,1 3 0,0 0 0,1 1 0,1 0 0,0-1 0,1 1 0,1 0 0,-1 0 113,-1 3 1,1 1 0,-1 1 0,0 0 0,-1 2 0,0-1-1,0 2 1,-3 4-114,7-4 0,-4 4 0,-1 2 0,-5 5 0,-2 1 0,-4 4 0,2 3 0,-2 2 0,6-4 0,1 2 0,-4 1 0,-13 19 0,-28 40 0,-47 30 0,-25 14 0,13-13 0,-6 2 0,-6 5 0,6-7 0,-5 4 0,-2 2 0,-2 1 0,2-1 0,1-1 0,0-1 0,-1 1 0,0 1 0,-3 2-90,1-1 1,-1 1-1,-2 2 1,-1 1 0,1-1-1,2-1 1,-8 8 0,1 0-1,0-1 1,1 0-1,1-2 7,3-4 0,0 0 0,1-2 0,1 0 0,2-2 1,-6 9-1,1-2 0,3-1 0,2-5 83,0 0 0,4-4 0,1-2 0,-13 15 0,4-6-23,15-16 0,3-4 0,-5 7 0,16-25 23,33-44 0,29-27 0,20-15 0,-7 7 0,8-9 0,6-5 0,0-1 0,-1 2 0,-1 2 0,1 0 0,0-1 0,1 1 0,-1 0 14,0 1 0,0 1 0,1 0 0,-1-1 0,2 1 1,3-4-1,2 0 0,0 0 0,0 1 0,-1 2 0,7-6 1,0 2-1,-1 2 0,0 0 0,-2 3 0,0 1 1,-1 0-1,-1 3-14,11-8 0,-2 2 0,-2 3 0,-13 12 0,-2 2 0,-2 3 0,15-6 0,-3 3 0,-4 3 0,0 1-6,2 1 0,0 3 1,-9 11-1,-1 4 6,9-6 0,-13 18 0,-40 69 0,-48 8 0,-21 9 0,11-13 0,-5 4 0,-4 1 0,7-10 0,-3 1 0,-2 0 0,0 1 0,-3 4 0,-2-1 0,1 1 0,-1 0 0,-2 2 0,0-1 0,0 0 0,0-1 61,4-5 0,0 0 0,0-2 1,1-2-62,-11 10 0,1-3 0,5-5 0,-1-1 0,4-5 0,6-8 0,0-2 0,-6 9 0,6-13 0,19-31-118,18-31 0,63-39 1,36-19 117,-27 24 0,6-4 0,4-3 0,-1 3 0,-1 2 0,2 0 0,1 2 0,0-1 0,5-1 0,0 1 0,2 0 0,-2 2 0,-3 3 0,0 2 0,-1 0 0,1 0 8,0 0 1,0-1 0,0 2 0,-2 2 0,11-7 0,-2 2 0,-4 6-9,5 0 0,-4 5 0,-6 4 0,-1 3 0,2-2 0,-2 6 0,26 7 11,-8 18 0,-107 88-11,-11-30 0,-13 5 0,-4 2 0,4-1 0,-4 3 0,-2 1 0,-1 0 0,-4 3 0,-2 0 0,-1 1 0,-1 2 0,7-6 0,-2 3 0,0 0 0,-1 0 0,1 0 55,1-1 1,-1 0 0,1-1 0,1 0-1,1-2 1,-5 6 0,2-2 0,0-1-1,0 0 1,-3 3 0,-1 0 0,1-1 0,3-3-56,-7 7 0,3-4 0,3-3 0,-10 13 0,4-6 0,8-11 0,4-3 0,4-4 0,4-3 0,-26 23 235,49-51 1,85-85-236,-3 4 0,13-14 0,3 0 0,-18 18 0,2-1 0,2 0 0,0-1 0,6-5 0,2-2 0,0 1 0,0 0 0,-2 2 0,0 1 0,-1 0 0,0 1-13,-2 2 0,-1 0 0,-1 2 1,-1 2-1,11-10 0,0 2 1,-5 6 12,10-6 0,-4 7 0,-5 6 0,-2 4 0,-5 3 0,0 2 0,4 4 0,1 5-23,-4-2 0,-8 20 0,-5 80 0,-60-10 0,-21 13 1,-4 3 22,2-4 0,-5 3 0,-2 3 0,-1-1 0,-6 7 0,-1 0 0,-3 1 0,-2 3 0,3-5 0,-3 2 0,-2 2 0,1-1 0,-1-1-83,3-3 0,0 0 0,-1-1 0,1 1 1,0-1-1,1-1 0,-1 0 0,1 0 0,0-1 1,0 0 82,3-4 0,0-1 0,1 0 0,-1 0 0,0 1 0,-2 2 0,-1 0 0,1 1 0,0-1 0,1-3 0,-4 7 0,1-2 0,1-2 0,0 0 0,1-2 0,1-1 0,0 0 0,2-3 0,-9 13 0,2-2 0,4-6-8,0 0 0,4-5 0,6-8 0,3-4 8,4-6 0,0-2 0,-6 9 0,12-24 0,28-51 0,19-23 0,10-13 0,2-4 0,6-6 0,3-3 0,-3 7 0,4-3 0,0-1 0,1 1 0,0-2 0,1 0 0,1 1 0,-1 0-11,0 1 0,1 1 0,0 0 0,0 1 0,1-2 0,0 0 0,-1 1 0,0 4 11,5-7 0,0 3 0,-2 2 0,-3 5 0,-2 1 0,-1 5 0,6-2 0,-2 4 0,3-3 0,2 1 35,2-1 1,-1 11 0,2 25-36,-21 74 0,-51 17 0,-21 18 0,10-21 0,-6 8 0,-2 2 0,0-3 0,2-6 0,-2-2 0,0 1 0,-3 1 0,2-5 0,-2 2 0,-1 1 0,-1 0 0,0-1 42,0-1 1,0 0-1,-1 0 1,0-1-1,0 0 1,-9 14 0,0-1-1,0-1 1,-1-1-43,2-5 0,0-2 0,1-1 0,1-2 0,-7 11 0,1-3 0,5-7 0,-3 1 0,4-7 0,5-7 0,1-2 20,3-2 1,3-7-1,-8-9-20,9-26 0,45-52 0,19-24 0,2-2 0,8-10 0,1-1 0,-5 11 0,1-1 0,1-2 0,0-1-53,5-9 1,1-2 0,1-1 0,-1 1 0,0 1 0,0 0 0,0 0 0,0 1 52,-2 2 0,0 0 0,0 0 0,0 1 0,-1 0 0,1 1 0,0 0 0,-3 4 0,4-5 0,-2 3 0,0 2 0,-4 7 0,0 3 0,-3 4-309,-3 4 0,-1 1 309,25-40 0,-20 34 0,-55 93 0,-28 41 0,5-6 0,-10 16 0,-4 5 0,15-25 0,-3 4 0,-2 2 0,-1 1 0,0-1 0,-2 3 0,-1 0 0,0 1 0,0-1 0,1-1 0,4-6 0,0 0 0,1-1 0,-1-1 0,0 1 0,-1 1 0,-1 0 0,0 0 0,1-1 0,3-3 0,-3 2 0,3-2 0,0-2 0,1 1 0,0 1 0,0 0 0,1-1 0,2-3 0,-4 6 0,1-3 0,3-3 0,-8 12 0,1-3 0,-2 1 0,0-1 327,3-5 1,3-8 0,-10-6-253,30-71 0,40-34 0,20-20-75,-2-3 0,5-11 0,3-2 0,-5 13 0,2-1 0,1-3 0,2-3-110,-4 6 1,3-3 0,0-1 0,-1 0-1,0 3 1,3-8 0,-1 3 0,-1 0-1,2-2 45,-5 9 1,1-2 0,1 0 0,-2 1 0,-1 5 0,0 0 0,-2 4 0,-1 2 0,1 0 64,10-20 0,-1 2 0,-1 4 0,-9 17 0,-1 3 0,-2 3 0,10-13 0,-1 3 269,1-4 0,-2 3-269,-5 18 0,-6 8 0,-12 8 0,-36 68 0,-14 26 0,0-1 0,-5 7 0,-5 4 0,0-1 0,-4 3 0,-2 3 0,0-1 0,-2 5 0,0 0 0,-1 2 0,0-1 0,0 1 0,1 0 0,-1 0 0,1 0 0,2-4 0,1 0 0,0-1 0,0 0 0,0-1 0,0 1 0,0-2 0,3-4 0,-4 5 0,3-5 0,1-2 0,3-6 0,2-3 0,3-5 0,3-4 0,1-3 0,-6 5 0,1-4 324,-26 16 1,49-103-325,32-27 0,17-16 0,-7 19 0,6-6 0,2-4 0,3-1 0,-1 4 0,3-3 0,2-2 0,0 0 0,-1 0 0,2-2 0,-1-2 0,1 0 0,-1 1 0,0 1-106,-2 5 0,-1 0 1,0 1-1,-1 1 1,1 1-1,4-10 1,1 0-1,-2 3 1,-1 3 105,3-5 0,-2 5 0,-1 2 0,-4 8 0,-2 3 0,0 2 0,8-15 0,-2 1 0,3-13 0,-2 1 196,-2 5 1,-18 12-1,-47 23 1,-28 75 0,-16 33-80,4 0 1,-4 10 0,-2 6-118,20-21 0,-2 4 0,0 2 0,-1 1 0,2 1 0,-3 4 0,0 1 0,0 1 0,1 1 0,0 0 0,0 0 0,0 1 0,0 1 0,1 0 0,0-1-66,2-1 1,0 1-1,0-1 1,2-1-1,3-3 1,-3 3-1,4-2 1,0-1-1,1 1 66,0 0 0,0 1 0,1-1 0,3-4 0,-3 6 0,2-4 0,2-4 0,-6 13 0,1-4 0,3-7 0,0 0 0,-5 7 0,2-7 0,-3-9 0,-12-3 0,91-146 0,-5 33 0,6-9 0,1-2 0,7-13 0,3-4 0,1-1 0,-9 20 0,1-2 0,1 0 0,-1 0 0,-1 1 0,1-1 0,-1 0 0,0 1 0,0 1 0,0 0 0,-2 1 0,-1 3 0,2-4 0,-3 3 0,0 0 182,-1 3 0,-1 0 0,-3 2 1,5-11-1,-3 4-182,-3 6 0,-6 5 0,-15-9 0,-30 23 0,-27 82 0,-15 38 0,18-20 0,-4 8 0,-2 6 0,1 0 0,7-9 0,-1 3 0,0 1 0,0 1 0,0 1-99,-4 7 1,0 1 0,-1 1-1,2 0 1,0-1 0,5-5-1,1-1 1,1-1 0,0 1-1,-1 0 87,1 2 0,-1 1 0,1 0 1,0-2-1,3-3 0,-1 2 1,2-3-1,0-2 0,1 1 1,-12 19-1,0-1 0,2-4 12,10-15 0,1-2 0,2-4 0,-6 9 0,2-5 245,10-15 1,1 0 0,-10 10 0,-1 1-174,5 1 0,3-19 0,2-41-72,55-92 0,2 18 0,8-8 0,-3 16 0,4-3 0,0-1-81,2-5 1,0-1 0,0 2-1,-6 9 1,0 3 0,0 1 80,10-27 0,-3 4 0,-9 18 0,-2 3 0,-7 16 0,0 0 0,2-9 0,-1-1 66,0 2 1,-7 8-1,-12 15-66,-51 82 0,9 12 0,-5 15 0,-1 1 0,-4 9 0,0 1 0,13-21 0,-1 0 0,0 0 0,0 1 77,0 0 1,0 1 0,-1 1-1,1-1 1,0 1 0,0 1 0,1 0-1,1-4-77,-4 8 0,2-3 0,1-1 0,4-7 0,1-2 0,3-5 0,-1 3 0,2-4 0,-1 3 0,3-5 0,5 1 11,8-15 1,64-92-12,-5-11 0,6-10 0,-8 18 0,3-2 0,1 0 0,6-9 0,3-1 0,0 2 0,2 3 0,0 1 0,1 2 4,-1 4 0,0 2 0,0 2 1,-4 6-1,0 2 0,0 3-4,19-9 0,0 6 0,-1 5 0,3 2 0,4-1 0,1 4 0,-10 11 0,-1 7-13,-10 6 0,-3 12 0,-5 20 1,-6 15 12,-7 12 0,-8 12 0,-6 20 0,-11 10 0,-10-14 0,-5 4 0,-3 1 0,-1 3 0,-3-1 0,-2 0 0,-2-7 0,-1 0 0,-1-1 0,-2 2 0,-1 0 0,0-3 0,-6 23 0,1-4 0,4-13 0,1-1 0,2 1 0,1 0 327,1 0 0,6-7 0,11 4-327,24-34 0,12-69 0,8-27 0,-4 5 0,2-8 0,0-3 0,9-14 0,1-4 0,-1 0 0,-3 4 0,0 0 0,1 0 0,2-4 0,1 0 0,-1 3-65,-7 11 0,0 3 1,-1 1-1,-2 3 0,-1 2 1,-1 3 64,7-5 0,-2 3 0,-5 6 0,0 2 270,-6 4 0,2 0-270,9-11 0,-2 11 0,2 36 0,-33 51 0,-28 9 0,-14 9 0,-3-7 0,-6 3 0,0-1 0,-10 18 0,1 0 0,1 1 0,2-2 0,7-14 0,4-4 0,6-10 0,2-1 0,-2 5 0,1 1 14,-2 2 1,4-2 0,3 15-1,24-18-14,43-55 0,36-51 0,-28 6 0,0-4 0,-7 6 0,-1 1 0,-3 1 0,0 2 0,27-26 0,-13 12 0,9-12 0,-58 63 0,-36 45 0,-15 13 0,-10 13 0,1 1 0,-4 8 0,1-2 0,9-9 0,1-2 0,0 2-85,-3 8 1,-1 1-1,3-3 1,-8 15-1,4-4 85,10-12 0,1-4 0,4-6 0,1-3 0,3-5 0,-1 0 197,-4 6 1,2-4-198,-7 3 0,85-142 0,2 4 0,6-7 0,-16 28 0,2-1 0,1 3 0,16-19 0,1 3 0,0 0 0,-1 2 0,-5 7 0,-2 4 0,-9 10 0,-1 4 0,-7 7 0,1 2 0,0-1 0,-1 3 0,2 4 0,-13 10 0,-68 84 0,-1 7 0,-9 10 0,6-8 0,-4 4 0,-1 3 0,-1 4 0,0 3 0,0 0-48,2 0 1,0 0 0,0-2-1,6-10 1,1-2 0,2-5 47,-7 6 0,2-5 0,7-11 0,1-5 0,-25 23 0,26-29 0,-1-1 0,2-1 0,3-16 0,-3-42 0,37-30 0,14-14 0,9-14 0,8-8 0,3 8 0,4-4 0,1-1 0,1-4 0,2-1 0,0 0 0,-1 1 0,0 0 0,0 1-70,0 2 0,-1 1 0,-1 2 0,-5 11 0,0 2 0,-3 5 70,2-4 0,-3 4 0,-2 4 0,-1 1 0,0 1 0,-2 1 0,-1-28 0,-4 6 0,-73 124 0,4 22 0,-4 17 0,6-11 0,-4 6 0,-1 3 0,5-6 0,-2 3 0,-1 1 0,3-3 0,8-14 0,1-2 0,0 0 0,0 0 15,-1 5 1,-2 0-1,2 0 1,1-5-1,-3 3 1,2-4-1,2-6-15,-10 5 0,3-5 0,4-6 0,0-3 0,4-7 0,1-1 0,-4 7 0,8-21 0,10-83 0,30-6 0,13-9 0,2 9 0,6-2 0,3-4 0,9-14 0,5-3 0,1 0 0,2 2 0,1 1 0,0 2 0,-6 10 0,0 3 0,0 1 42,-1 2 1,0 2 0,-2 3 0,8-11-1,-3 5-42,-8 16 0,-1 2 0,3-5 0,-1-1 0,5-13 0,-7 27 0,-22 54 0,-26 23 0,-15 17 0,-12 18 0,-2 3 0,7-12 0,-1 3 0,-1 1 0,-1 2 0,-5 7 0,-1 4 0,-1-1 0,2-2 0,2-7 0,1-1 0,1-2 0,2-5 0,2-1 0,1-5 0,2-2 0,-14 16 0,3-6 0,9-18 0,1-1 0,-1 6 0,0-2 0,-17 23 0,34-50 0,65-101 0,-5 11 0,8-10 0,-9 17 0,4-6 0,3-2 0,0 1 0,1-1 0,0 0 0,2 0 0,2-2-26,4-5 1,3-2 0,0 1 0,-1 2 0,-5 7 0,0 2 0,-1 2 0,1 0 0,-3 3 0,1 2 0,-1 0 0,-1 1 25,14-13 0,-1 2 0,-2 2 0,-6 5 0,-2 2 0,-2 5 0,7-1 0,-4 5 0,-5 3 0,-1 0 0,4-2 0,0 4 0,27-9 0,0 13 0,-91 124 0,-12-27 0,-11 8 0,-3 3 0,3-3 0,-4 3 0,-1 3 0,-2 1 0,1-2 0,-3 3 0,0 2 0,0-1 0,2-3 0,-4 7 0,1-1 0,0-1 0,0 1-94,-3 5 0,0 2 0,0 0 1,2-6-1,-3 7 0,3-5 0,0-5 94,-10 12 0,2-7 0,9-12 0,2-5 0,10-17 0,0 1-60,-29 42 1,25-30 0,41-61 59,38-49 0,2-11 0,9-16 0,-11 15 0,5-7 0,2-3 0,0-1 0,4-4 0,2-2 0,0-1 0,0 0-62,-9 15 1,0 0 0,0-1 0,0 1 0,1 0 0,2-2 0,1-1 0,0 0 0,-1 2 0,-2 5 61,16-19 0,-3 5 0,-1 2 0,-3 2 0,-1 2 0,-3 5 0,9-8 0,-3 6 0,-8 7 0,0 3 0,-6 8 0,1 0-11,4-5 0,-2 8 0,-2 23 11,-1 27 0,-55 47 0,-24 24 0,0 4 0,-8 9 0,-3 4 0,12-24 0,-2 3 0,-1 2 0,-2 1 0,1 1-59,-5 8 0,-1 3 0,0 0 0,0-1 0,1-2 0,5-9 0,0-1 0,0-1 0,1-1 0,1-2 59,-3 9 0,0 0 0,2-4 0,1-3 0,-4 6 0,2-4 0,1-5 0,-6 9 0,1-6 0,8-12 0,1-5 50,-16 27 1,20-30 0,1 2-51,4-3 0,4-4 0,1 7 0,52-65 0,8-37 0,6-19 0,-2 8 0,4-5 0,-1-2 0,-1-3 0,0-1 0,0-3 0,5-7 0,1-4 0,0 3 0,-6 8 0,0 1 0,-1 0 0,-1 3 0,0 0 0,-2 3 0,-6 10 0,0 1 0,-3 3 0,9-11 0,-3 4 245,-8 15 1,-1 3 0,0-2 0,1 0-127,3-4 1,-1 4 0,6 1-102,-6 31 0,-49 69-18,-5 1 0,-4 7 0,-5 9 0,-3 4 0,-5 8 0,0 1 0,3 1 0,1 1 0,3-6 0,2-2 0,6-10 0,3-5 0,-3 31 327,8-37 1,13-14 0,42-39-101,30-56 0,-25 3 0,0-9-227,9-17 0,0-5 0,-2 6 0,-1 0 0,1-1 0,-2 2 0,-9 11 0,-1 3 0,-8 10 0,0 2 0,24-35 0,-1 10 0,1-1 0,-23 41 0,-17 39 0,-42 51 0,-3 1 0,-5 8 0,-5 9 0,-4 5 0,6-14 0,-2 4 0,2-3 0,-7 18 0,4-2 0,4-6 0,4-3 0,7-16 0,2-5 0,-14 35 0,14-32 0,12-22 0,30-58 0,6-16 0,3-11 0,17-31 0,5-9 0,-10 19 0,1-4 0,1 1 0,-1 0 0,0 0 0,1 0 0,0 0 0,2 0 0,-2 0-71,-1 5 1,-1 0 0,-2 3 0,6-8 0,-2 3 70,-1 3 0,-1 3 0,-9 15 0,-2 4 0,20-30 0,-15 23 0,-8 15 0,-24 33 0,-39 66 0,-8 5 0,-9 13 0,2-3 0,-3 7 0,-1 2 0,14-20 0,-1 1 0,1 0 0,0 1 0,1 0 0,0 2 0,1-2 0,1-1 0,-8 14 0,0-3 0,4-4 0,-5 13 0,3-7 0,5-13 0,1-3 0,3-7 0,0 1 0,-5 7 0,3-4 0,-5 5 0,8-37 0,45-72 0,16-29 0,5-10 0,7-8 0,-1 3 0,5-6 0,0 0 0,-3 5 0,1 0 0,0-1-123,-5 14 0,0-2 0,1-1 0,0 1 0,0 0 0,0-1 0,0 1 0,-1 2 64,9-15 1,-1 1 0,-1 4 0,-6 11 0,0 2 0,-2 2 58,-3 7 0,0 2 0,-2 3 0,6-7 0,-2 5 0,-7 16 0,-1 1 0,3-1 0,1 0 0,-2-6 0,-1 13 0,6 34 0,-27 48 0,-20 10 0,-12 9 0,-2-7 0,-7 3 0,-1 1 0,0 2 0,0 1 0,-2 0-61,-1 1 0,-1-1 0,1-1 0,-13 22 0,1-7 61,11-19 0,0-4 0,4-5 0,-1 0 0,1-1 0,1-1 97,3-4 1,-1-10 0,-12-23-98,50-86 0,14 6 0,10-8 0,0 10 0,5-3 0,2 0 0,-1 1 0,1 1 0,1 0 196,0 1 1,-1 2-1,1 1 1,13-20 0,-1 6-192,-10 21 0,-1 2 1,-3 5-1,1 1-5,0 2 0,-1 1 0,27-33 0,0 1 0,-10 19 0,-22 31 0,-17 30 0,-34 40 176,-25 37 1,-8-1-177,24-38 0,0 0 0,-22 27 0,5-7 0,-7-1 0,20-41 169,15-43 1,40-49-170,11-1 0,7-6 0,0 3 0,3 0 0,-9 19 0,2-2 0,-1 2 0,12-22 0,-1 2 0,-5 10 0,-1 1 0,-2 3 0,0 1 0,0-1 0,0 3 0,-7 13 0,-2 2 0,20-26 0,-4 7 0,-8 7 0,-15 50 0,-48 53 0,1 1 0,-3 4 0,-3 3 0,0-2 0,1-9 0,1-3 0,-20 32 0,2-8 0,-3 5 0,23-33 0,38-44 0,48-63 0,-16 21 0,4-3 0,9-8 0,3-3 0,-15 14 0,1-1 0,0-2-102,-1 2 1,0-1 0,0-1-1,4-4 1,0-1 0,0 2 101,13-21 0,-2 4 0,-7 10 0,-1 2 0,-4 4 0,-1 3 0,-8 10 0,0 3 0,-4 2 0,0 3 0,30-28 0,3-7 0,-35 44 0,-33 34 0,-48 51 0,-2 0 0,-6 7 0,2-1 0,-2 2 0,-6 8 0,-1 0 0,7-8 0,2-2 0,4-8 0,2-3 0,11-10 0,1-1 0,0-2 0,-1-1 0,-30 29 608,8-14-608,2 1 0,36-45 0,31-22 0,44-47 0,12-9 0,-27 33 0,1 0 0,26-25 0,-11 12 0,1 3 0,4 6 0,-32 46 0,-26 36 0,-20 6 0,-12 7 0,-18 21 0,-7 5 0,16-20 0,-2 1 0,0 1 0,-2 5 0,-1 2 0,0-1 0,0-1 0,0-1 0,0 0 0,3-5 0,-1 0 0,3-2 0,-13 19 0,4-5 0,15-21 0,1-4 0,4-3 0,0-1 0,1-2 0,0-1 0,-18 25 0,48-71 0,51-73 0,-6 11 0,6-6 0,-11 16 0,2-2 0,-1 1 0,18-21 0,0 0-65,-19 23 1,1-1 0,-2 2 0,10-10 0,-2 3 64,0 1 0,-2 2 0,-6 10 0,-2 3 0,-5 7 0,0 1 0,34-36 0,-24 25 0,-13 21 0,-31 50 0,-43 62 0,-2-11 0,-8 9 0,3-7 0,-5 5 0,0 1 0,14-21 0,-2 1 0,1-1 0,0 1-123,-1 0 0,1 0 0,0 0 0,-1 0 0,0 0 0,0 1 0,0-1 0,1-3 121,-4 7 0,1-3 0,2-2 0,-16 23 0,5-7 2,17-26 0,2-3 0,-2 1 0,1-1 0,2-4 0,2-6 0,-9 0 0,26-46 0,52-76 0,-1 7 0,7-8 0,-10 22 0,3-2 0,1-1 0,6-8 0,2-2 0,0 0 0,-2 0 0,0 0 0,0 0 0,0 2 0,0 0 0,-2 2 0,-5 9 0,-1 1 0,-2 5 0,3-7 0,-3 4 0,-3 8 0,-1 1-127,0 0 0,1 0 127,6-13 0,-13 13 0,-25 35 0,-46 61 0,-4 20 0,-8 14 0,8-7 0,-3 7 0,-3 1 0,10-12 0,-3 1 0,1 1 0,0-1 0,4-6 0,1-1 0,-1 0 0,1 0-67,-3 3 0,0 0 0,0-1 1,3-2-1,-4 4 0,2-2 0,0-1 67,1-1 0,1-1 0,2-3 0,-9 11 0,4-6 0,13-18 0,0-2 0,-13 15 0,-2-2 152,8-9 0,1-9 1,-15-13-1,75-118 0,12 16 1,8-10-153,-3 14 0,3-4 0,2 0 0,2-1 0,0 1 0,3 0 0,1-3 0,2-1 0,1 2 0,-2 6 0,0 0 0,1 1 0,0-1 0,1 0 0,-1 3 0,-7 12 0,-1 3 0,-1 3 0,7-9 0,-1 6 0,-10 16 0,1 1 0,6-8 0,1 0 0,-3 2 0,-1 8 0,8 15 0,-47 87 0,-30 3 0,-16 12 0,11-17 0,-5 6 0,-2 3 0,-1-2 0,1-4 0,-1 0 0,-2 0 0,-2 3-110,-1 0 1,-3 5 0,-1 0 0,1-2-1,2-3 1,1 0 0,1-4 0,1 0-1,-1 1 82,-5 8 0,-2 2 0,2-1 0,1-4 0,-3 4 0,2-3 0,2-5 28,-10 12 0,2-6 0,4-10 0,1-3 217,1 0 1,0-9 0,-23-6-218,-2-29 0,71-61 0,17-23 0,8-2 0,10-10 0,3-4 0,-1 6 0,3-5 0,2-1 0,1 0 0,4-3 0,1 0 0,1-2 0,2-2 0,-4 6 0,3-3 0,0-1 0,-1 1 0,0 3-110,3-7 1,-1 3 0,0 1 0,0-2-1,-6 12 1,1-1 0,0-1 0,-1 3-1,-1 3 71,-1 0 1,-1 4 0,-1 2-1,0 1 1,7-16 0,0 2 0,-3 7-1,0-3 1,-2 7 38,-7 14 0,-1 0 0,14-24 0,-22 24 0,-53 65 0,-45 42 0,22 6 0,-8 16 0,-3 6 0,16-19 0,-2 3 0,-1 4 0,0 0 0,0 1 0,-4 5 0,1 0 0,-1 2 0,0 0 0,1 0-37,-1 1 1,0 1 0,1 0 0,0-1-1,1-1 1,6-7 0,1 0 0,0 0 0,1-1-1,-1 0 37,0-1 0,0 2 0,1-1 0,0-2 0,3-3 0,-14 19 0,3-5 0,1-1 0,3-2 0,1-2 0,3-6 0,-8 7 0,6-10 19,-14 11 0,25-32 0,-1-7-19,-16-10 0,54-88 0,17 5 0,11-11 0,4-2 0,7-12 0,6-3 0,1-2 0,-5 12 0,2-2 0,2-2 0,1 0 0,-4 9 0,2-1 0,1 0 0,0-1 0,1 2-2,-2 0 0,1 0 0,0 1 0,0 0 0,1-1 0,1-1 1,1-2-1,0 1 0,-1 2 0,-2 4 2,0 0 0,-1 3 0,-1 2 0,-1 1 0,12-14 0,-1 1 0,-2 6 0,5-5 0,-2 7 0,-6 8 0,-1 4 0,-3 6 0,1 2 0,6-10 0,-5 20 0,-18 50 0,-44 74 0,-12-19 0,-13 11 0,-4 4 0,-1-4 0,-6 3 0,-2 3 0,1 1 0,7-12 0,0 2 0,-1 1 0,-1 0 0,0 0-6,-2 2 1,0 1-1,-2-1 1,1 1 0,1-1-1,-1-1 1,1 1 0,1-1-1,-1 0 1,0-2 5,3-3 0,-1 0 0,1-1 0,1-2 0,0-2 0,-5 7 0,1-2 0,2-4 0,2-4 0,2-4 0,2-5 0,2-3 0,-15 16 0,2-6-17,11-10 0,1-6 1,-31 12 16,18-44 0,79-109 0,3 25 0,10-11 0,3-3 0,-2 8 0,3-4 0,3-2 0,0-1 0,-4 10 0,1-1 0,1-2 0,1 0 0,0 0 0,3-4 0,0-1 0,0-1 0,1 3 0,-2 2 46,2 0 0,-1 4 0,1-1 1,1-3-1,-2-1 0,3-4 1,0-1-1,-1 3 0,-3 5 1,11-14-1,-3 6 0,-2 2-46,-6 8 0,-2 1 0,-2 4 0,7-13 0,-4 7 0,-15 22 0,0 1 0,20-35 0,-22 28 0,-88 97 0,15-6 0,-7 10 0,5 6 0,-6 10 0,-3 6 0,0 2 0,3-5 0,-1 4 0,-2 2 0,1 1 0,0 0 0,-2 2 0,1 1 0,-1 0 0,1 0 0,0-1 29,3-5 1,0-1 0,1 0 0,0-1 0,0 1 0,-1 2 0,-1 0 0,1-1 0,0 0 0,3-3-30,-3 3 0,1-2 0,2-2 0,0-1 0,-12 15 0,1-2 0,3-6 0,-4 3 0,3-6 0,5-7 0,0-3 13,1-1 0,1-8 1,-24-1-14,-3-22 0,78-108 0,20 24 0,11-9 0,3-3 0,6-12 0,3-3 0,2-3-14,-4 15 1,1-2 0,2 0 0,0-1 0,1-2 0,1 0 0,0-1 0,2 1 0,0 0 0,1 1 0,0-1 0,0 3 13,-3 3 0,1 2 0,-1 1 0,-1 2 0,9-14 0,0 2 0,-3 5 0,9-10 0,-3 5 0,-8 13 0,-2 5-16,-10 12 1,1 1 0,10-13 0,1 0 15,-4 7 0,-4 14 0,-10 29 0,-44 54 0,-20 26 0,3-8 0,-6 6 0,-3 2 0,1-3 0,-4 3 0,-2 2 0,0 0 0,-2 4 0,0 1 0,-1 1 0,0-1 0,-2 0 0,1 1 0,-1-1 0,1-1 0,4-6 0,0-1 0,1-2 0,1-2 196,-6 9 1,1-3-1,2-5 1,-8 12 0,3-7-128,13-18 0,1-3 0,-1 2 0,0-2-65,2-4 1,2-6 0,-6-5 0,37-67-5,21-22 0,13-13 0,-3 7 0,4-4 0,3-4 0,1 5 0,2-3 0,3-2 0,-1 1 0,1-2 0,1-1 0,-1 0 0,2-1-38,2-5 1,1-1 0,0 0 0,0 1-1,-1 2 1,0 0 0,0 1 0,-1 1 37,-2 3 0,-1 1 0,0 2 0,-2 1 0,8-12 0,-1 3 0,-4 6 0,3-3 0,-3 6 0,-7 11 0,0 3 0,-3 3 0,0 3 0,22-30 34,-14 25 1,-80 107-35,6-4 0,-7 11 0,-3 3 0,-8 13 0,-5 4 0,-1 2 0,8-11 0,-3 3 0,1 0 0,-1-1 0,1 0 0,0-1 0,0 0 0,1 0-71,1-3 0,0 0 0,1-1 0,1-2 0,-9 12 0,3-2 0,2-5 71,-5 7 0,3-6 0,7-12 0,3-5 0,11-16 0,-1 0 0,-22 36 0,5-27 0,21-71 0,9-26 0,42-37 0,23-19 0,-13 37 0,5-3 0,3-2 0,-1-1 0,2-5 0,2-1 0,-1-1 0,1-1 40,1-1 1,0-1 0,0 1 0,0 1 0,-5 6 0,0 2 0,0 1 0,-2 0 0,0 2 0,-1 0 0,-1 1 0,0 1-41,8-16 0,-2 1 0,-1 2 0,-7 12 0,-2 1 0,-3 5 0,-1-1 0,-3 2 0,1-13 0,-2-1 0,0 4 0,-15 10 0,-54 8 0,-5 63 0,-7 19 0,-19 16 0,-2 12 0,19-6 0,-1 5 0,1-1 0,5-6 0,2-2 0,1-2-37,-13 11 1,2-2 36,1 1 0,-1-3 0,6-9 0,-2-2 0,-3 6 0,0 1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5"/>
    </inkml:context>
    <inkml:brush xml:id="br0">
      <inkml:brushProperty name="width" value="0.35" units="cm"/>
      <inkml:brushProperty name="height" value="0.35" units="cm"/>
      <inkml:brushProperty name="color" value="#E71224"/>
    </inkml:brush>
  </inkml:definitions>
  <inkml:trace contextRef="#ctx0" brushRef="#br0">9011 0 24575,'0'41'0,"0"-4"0,0-13 0,0-1 0,0 1 0,0 0 0,0 0 0,0 0 0,0 0 0,0 0 0,0 0 0,0 0 0,0 10 0,0-7 0,-4 19 0,3-19 0,-3 5 0,4-13 0,0-4 0,0-1 0,0 1 0,0-3 0,0 1 0,0-4 0,0 4 0,-5 14 0,1-4 0,-5 8 0,5-16 0,0-1 0,4-3 0,0 4 0,0 0 0,-3 4 0,-1-7 0,-1 3 0,2-8 0,3 4 0,0 0 0,-3 8 0,2-7 0,-3 6 0,4-6 0,0 7 0,0 0 0,0 5 0,-3 0 0,2-7 0,-7 10 0,4-13 0,-1 11 0,2-11 0,3 11 0,-4-4 0,0 8 0,-1-12 0,2 1 0,3-10 0,-3 6 0,2-6 0,-3 3 0,1-1 0,-1 2 0,-3-1 0,3 0 0,-3-1 0,3 2 0,-3 2 0,-1 1 0,1 4 0,-1 6 0,-1 0 0,1 5 0,0-10 0,1-1 0,-1-5 0,1 1 0,0 0 0,-1-1 0,-3 5 0,3-3 0,-3 3 0,3-5 0,1 1 0,3-4 0,-3 3 0,7-6 0,-7 10 0,3-5 0,-4 5 0,4-6 0,-3 6 0,3-6 0,0 4 0,-4 7 0,7-12 0,-3 9 0,-2-6 0,4-5 0,-8 12 0,9-12 0,-2 9 0,3-6 0,-4 7 0,0-4 0,0 1 0,-3 2 0,6-9 0,-3 13 0,1-5 0,-2 12 0,-4 2 0,1-4 0,0 1 0,0-12 0,0 7 0,1-3 0,-1 3 0,-1 6 0,2-9 0,-5 9 0,3-9 0,-6 4 0,6-1 0,-2-3 0,7-4 0,-3 2 0,3-2 0,-4 4 0,4-4 0,-3 2 0,2-2 0,-6 4 0,3-1 0,1-8 0,0 7 0,6-9 0,-6 9 0,3-6 0,-3 2 0,3-2 0,-3 8 0,6-10 0,-5 18 0,5-15 0,-6 13 0,6-13 0,-3 4 0,1-5 0,-1 3 0,-4-1 0,4 1 0,-3 9 0,3-2 0,-5 7 0,1-5 0,0-4 0,1-1 0,-1-1 0,0 2 0,-3 4 0,-5 11 0,3-9 0,-2 9 0,7-11 0,0-5 0,0 0 0,4-7 0,-2 5 0,1-4 0,-2 2 0,3-4 0,0 0 0,1 0 0,-1 4 0,-4 4 0,1-7 0,-1 6 0,4-7 0,-2 4 0,5-4 0,-6 7 0,3-5 0,0 2 0,-3-1 0,6-6 0,-2 6 0,3 2 0,-3 4 0,-2-1 0,1 4 0,-3 3 0,6-5 0,-7 13 0,3-7 0,-8 4 0,4-2 0,-2-5 0,3 0 0,0-4 0,0-2 0,1-3 0,-1 4 0,-3 1 0,2 4 0,-2 0 0,3-1 0,-5 7 0,0 1 0,-6 5 0,6-5 0,0-1 0,9-10 0,-3 2 0,2-6 0,-2 0 0,3-6 0,-3 1 0,3 0 0,-3 1 0,3-2 0,0-2 0,1 6 0,-1-1 0,-4 10 0,0-4 0,0 1 0,1-1 0,3-4 0,-3-1 0,3 1 0,-3-3 0,3-2 0,-3 5 0,3 1 0,-4 4 0,0-1 0,1-4 0,-1 3 0,1 2 0,-1 4 0,0 0 0,0 0 0,0-4 0,-3 3 0,2-8 0,-2 8 0,3-3 0,0 0 0,1-1 0,3-8 0,-3 7 0,3-6 0,-4 7 0,1 0 0,-1 1 0,-4 4 0,3 0 0,-2-1 0,-1 12 0,0-8 0,0 3 0,-2-11 0,5-5 0,-4 1 0,4 4 0,-2-3 0,7-1 0,-3 3 0,3-5 0,-4 5 0,1 1 0,-1-3 0,1 7 0,-5-4 0,3 5 0,-6 0 0,3 0 0,0 0 0,-3 0 0,2 0 0,-3 0 0,0 0 0,1 2 0,3-6 0,1 2 0,1-8 0,2 1 0,-7 4 0,7 1 0,-7-1 0,7 0 0,-3-4 0,7 0 0,-3 3 0,3-2 0,-4 0 0,-2-3 0,1 3 0,-2 4 0,3 4 0,1 0 0,-1-5 0,0 0 0,1-4 0,-1 4 0,1-7 0,-1 6 0,4-10 0,-3 10 0,3-5 0,-3 5 0,2-6 0,-1 2 0,2-6 0,0 6 0,-3-3 0,3 4 0,-3 3 0,-1 2 0,0 0 0,0 3 0,1-7 0,-1 2 0,1-6 0,0 2 0,-1-3 0,1 8 0,-5 1 0,4 4 0,-7 0 0,2-1 0,-4 7 0,0 1 0,0 0 0,0-2 0,1-9 0,4-1 0,-1-5 0,4 1 0,-4-3 0,4 1 0,-4-4 0,4 4 0,-5 3 0,5 4 0,-6 4 0,3 0 0,-9 1 0,4-1 0,-4-2 0,9 1 0,-3-4 0,0 8 0,2-3 0,-1-5 0,7-1 0,-1-10 0,4 3 0,-2-1 0,2 2 0,-4-1 0,4 0 0,-2 0 0,5-3 0,-6 10 0,3-9 0,0 6 0,-3-5 0,6-2 0,-2 3 0,0-1 0,-1 2 0,-7 3 0,3-1 0,-6 1 0,6 4 0,-6-4 0,5 8 0,-5-3 0,5 0 0,-5-1 0,2-1 0,-7-1 0,2 6 0,-3-3 0,5 0 0,-4-1 0,-1-3 0,-4 0 0,0-1 0,0-2 0,0 2 0,0-3 0,0 4 0,8 0 0,-2-4 0,10-2 0,-3-2 0,1-1 0,1 3 0,-4 2 0,1 7 0,-3-4 0,-1 8 0,1-7 0,0 3 0,0 0 0,3 0 0,-3 1 0,4-1 0,-5 0 0,2-4 0,1 8 0,-1-3 0,5 0 0,-5-1 0,5-1 0,-5-2 0,6 7 0,-3-7 0,0 6 0,3-7 0,-3 0 0,4-1 0,-3-3 0,1 8 0,-5-3 0,2 2 0,-2-3 0,-1 0 0,0 0 0,1-1 0,-1 5 0,0-3 0,-1 2 0,-2-2 0,1 3 0,-11-2 0,10 3 0,-10-4 0,1 6 0,-4-4 0,-7 6 0,2-6 0,-2 5 0,7-5 0,0 4 0,7-6 0,0 0 0,0 0 0,4-4 0,2 0 0,-1-5 0,3 1 0,-7 3 0,3 1 0,-5 9 0,1-4 0,2 4 0,4-9 0,-7 3 0,4-6 0,-8 7 0,5-7 0,4 2 0,4-3 0,2-1 0,3 0 0,-4 1 0,1-1 0,-1 1 0,-4-1 0,-1 1 0,-20 11 0,7-3 0,-14 9 0,16-11 0,-4-1 0,4 0 0,0-4 0,1 4 0,6-5 0,1 3 0,-7-1 0,-1 6 0,-5-6 0,-1 7 0,1-7 0,-1 8 0,6-9 0,2 4 0,9-6 0,1 1 0,4-1 0,4-3 0,-13 4 0,7-4 0,-19 9 0,6-3 0,-23 15 0,7-8 0,-8 10 0,6-12 0,10 2 0,6-7 0,-2 3 0,16-6 0,-10 2 0,8-2 0,-4-2 0,-11 3 0,3-3 0,-10 4 0,11-4 0,-4 3 0,4-2 0,0-1 0,-4 3 0,14-7 0,-13 7 0,7-3 0,-37 9 0,9-4 0,-22 9 0,15-7 0,11 2 0,-2-4 0,10 0 0,-1-1 0,8-3 0,1-2 0,4 0 0,0 0 0,9 1 0,4-1 0,9-4 0,-4 0 0,1 0 0,-2 0 0,-1 0 0,-10-4 0,4-1 0,-14-8 0,10 4 0,-5-7 0,6 7 0,5-2 0,-4 3 0,7 0 0,-9-6 0,12 5 0,-8-4 0,13 5 0,-6 1 0,6-1 0,-6-2 0,3-2 0,-8-3 0,3 4 0,-2 0 0,3 3 0,0 1 0,1 0 0,-1-1 0,0 1 0,1-4 0,-1 3 0,-4-6 0,3 5 0,-2-5 0,-1 5 0,3-4 0,-7 4 0,8-2 0,-4 4 0,7-1 0,-1 1 0,4 0 0,-5-1 0,3 1 0,-4 3 0,-9-8 0,3 7 0,-9-11 0,6 3 0,1-3 0,-1 1 0,0-1 0,0 3 0,0-2 0,0 3 0,4-4 0,1 1 0,8 4 0,-3-3 0,6 6 0,-6-6 0,6 6 0,-6-6 0,6 2 0,-6-6 0,1-2 0,-8-6 0,-1 1 0,-5-3 0,-1 1 0,0-6 0,0-1 0,-1 0 0,0-4 0,0 0 0,0-2 0,5 3 0,-10-6 0,19 16 0,-12-9 0,18 16 0,-5 1 0,5 8 0,-1-3 0,3 3 0,-1-8 0,-3-1 0,-7-6 0,2 6 0,-2 0 0,8 9 0,-1-3 0,3 2 0,-6-2 0,6-1 0,-6 0 0,6 1 0,-3-1 0,0-4 0,-1-1 0,-1-9 0,-3-2 0,-3-7 0,-1 1 0,-8-2 0,10 8 0,-5-5 0,7 11 0,-7-12 0,5 12 0,-4-6 0,10 7 0,-3 0 0,2 0 0,1 4 0,-3-2 0,3 2 0,0 0 0,1 1 0,4 4 0,-1 1 0,1-1 0,-1-4 0,-4-6 0,2-6 0,-6 0 0,7 2 0,-7-1 0,7 5 0,-4-5 0,5 6 0,0 1 0,4 3 0,-4-9 0,3 2 0,-4-9 0,-1-12 0,1 3 0,-1-9 0,-4 10 0,4 8 0,-6 6 0,7 6 0,-2 0 0,3 1 0,0 3 0,4 4 0,1 6 0,3-1 0,0 3 0,0-3 0,-4 1 0,3 1 0,-2-1 0,3-1 0,-3 0 0,-1-1 0,-4-6 0,1 2 0,-1-4 0,4 1 0,0 5 0,1-5 0,2 6 0,-3-1 0,4 3 0,0 3 0,-3-6 0,-4 6 0,-1-3 0,-3 4 0,4 0 0,-1-1 0,1 1 0,0 0 0,-1-1 0,-12 0 0,6 4 0,-10 0 0,12 4 0,2 0 0,2 0 0,-2 0 0,2 3 0,0 8 0,5 5 0,3 13 0,0 2 0,0 11 0,0 7 0,0 12 0,0 7 0,0 6 0,0 5 0,0-5 0,0 10 0,0-9 0,0-1 0,0-8 0,0 1 0,0-4 0,0 4 0,5 0 0,-4-9 0,3 7 0,-4-9 0,0 6 0,0-6 0,0-1 0,0-6 0,0 0 0,0 0 0,0 0 0,0 6 0,0-11 0,0 10 0,0-16 0,0 4 0,0-6 0,0-5 0,0-1 0,0-7 0,0 1 0,-4 6 0,-1 1 0,-4 5 0,0 17 0,4-12 0,-4 11 0,5-21 0,-1-5 0,1-8 0,4-6 0,3-2 0,5-6 0,3 0 0,8-4 0,1 0 0,4 0 0,5-4 0,-8 3 0,13-8 0,-7 4 0,15-8 0,2-2 0,5-9 0,6 3 0,1-4 0,-6 10 0,-2-4 0,-17 10 0,-9-4 0,-4 6 0,-13-1 0,1 1 0,-6-3 0,0 1 0,0-1 0,0-1 0,0 3 0,0-6 0,0 3 0,0-8 0,0-1 0,0-4 0,0 0 0,0 0 0,4-5 0,1 4 0,0-1 0,-2 3 0,-3 4 0,0-1 0,-3-3 0,-1 10 0,-4-1 0,1 3 0,-8 3 0,-2-3 0,-2 3 0,0 0 0,4 1 0,4 0 0,-3-1 0,6-2 0,-3-2 0,7 1 0,1 0 0,3 4 0,-10 3 0,1 7 0,-10 15 0,-3 14 0,-3 18 0,-5 6 0,-2 11 0,1 1 0,0 10 0,4 2-460,0 6 460,6-6 0,5-7 0,1-6 0,9-22 0,2 1 0,4-20 0,0 3 0,0-5 0,3 0 460,-2-4-460,3-1 0,-4-8 0,0 0 0,0-4 0,3 4 0,1-3 0,7 2 0,-3-6 0,15 4 0,6-3 0,15 5 0,-1-5 0,11-1 0,-9-4 0,9 0 0,-5-4 0,0-1 0,-5-5 0,-2-3 0,-6 2 0,1-6 0,-6 8 0,-9 0 0,-7 5 0,-1 4 0,-6 0 0,6 0 0,-3 0 0,0 0 0,4 0 0,4 4 0,-3 0 0,2 3 0,-3 1 0,-4-1 0,0 0 0,-4 1 0,-3-1 0,0 7 0,-4 2 0,-4 13 0,-1-4 0,-3 1 0,4-11 0,0-4 0,4-4 0,4 7 0,3-5 0,20 10 0,6-5 0,33 2 0,13 4-492,-26-12 0,3 1 337,7 4 0,2 1 155,6-3 0,2 1-492,7 2 0,1-1 0,3-3 0,2-2 490,6 1 1,1-2 1,-2-3 0,-1-2 0,3 1 0,-1-1 0,-7-2 0,0 0 0,1 2 0,0 1 0,-9 0 0,-2 0-492,-2 1 0,-2-1 456,-6-1 1,-4 1-114,-8-3 0,-2 0 149,40 0 0,-7-5 0,-10-1 0,5-9 0,-5 3 0,-1-3 0,-5 9 983,-1 1-896,-5 5 896,-6 0-28,-1 0 28,-6 0-734,0 0 129,0 0-378,6 0 0,1 0 0,5 0 0,6 0 0,7 0 0,16-4-728,3-2 728,-42-2 0,1 0 0,45-9 0,0-4 0,-46 10 0,0 0 0,-2 0 0,1 0 0,4 0 0,-1 0 0,41-10 0,1-5 0,-15-1 0,-1 0-173,-5-4 173,-6 9 0,4-3 0,-4 4 0,0 0 0,5 0 0,-10 5 0,9-4 0,-4 9 0,0-9 0,-1 4 0,-11-8 0,4-2 0,-9-4 722,5-5-722,-6-6 179,-3-6-179,-10-4 0,-8 6 0,-14-2 0,3-2 0,3-13 0,5-11 0,-1 22 0,1-1 0,15-29 0,-16 33 0,1 1 0,14-16 0,-7-4 0,13-2 0,-7-5-526,8-1 526,-4-4 0,4-2 0,-20 38 0,0-1 0,3-1 0,1-1 0,-1-1 0,0 1 0,2-3 0,0-1 0,-2 2 0,1-2-492,1-1 0,1-1 423,0-2 0,0-2 69,0 1 0,0-1 0,0-1 0,0-1 0,0 3 0,0 0 0,0 1 0,0-1 0,-2 0 0,-1 0 0,1-2 0,-2-1 0,-4 3 0,0-1 0,2-4 0,0 0 0,-5 2 0,1 0 0,1-2 0,1-1 0,-3 1 0,0 0 0,0-3 0,0 0 0,-5 2 0,0-1 0,-1-3 0,0-1 0,-2 5 0,-1 0 0,-2-2 0,1 0 0,1 5 0,1 1 0,-3 2 0,-1 1-257,1 2 0,0 1 257,11-46 0,-6 0 0,5 0 0,-4 0 0,4 0 0,1 0 0,-6-1 0,5 7 0,-9 0 0,8 6 0,-8-1 0,-2 35 0,-1 1 0,3-35 0,3 1 0,-5 24 0,0 5 483,0 5-483,-5 6 983,4 4-846,-8 22 422,3-6-559,-4 16 0,-16 56 0,13-5 0,-8 13 0,2 6-699,7 32 699,0-38 0,-1 2 0,3-1 0,0 0 0,1 1 0,-2 0-492,-3 7 0,-1 1 370,-1-2 0,-1 1 122,-3 4 0,-2 0 0,-1-3 0,-1 0 0,0 0 0,0 1 0,-3 1 0,1 2 0,1 1 0,1 2-492,0 2 0,1 1 138,2 4 1,0 2 353,-1 1 0,1 2 0,2 2 0,1 0 0,1 0 0,3 1-492,0 4 0,3 0 5,1-4 1,0 0 486,-2 2 0,-1 0 0,0-8 0,-1-2-296,-3-4 1,-2-2 295,1-7 0,-1-1 0,-1-6 0,-2 0 146,1 0 1,0 0-147,3-5 0,-1 0 0,-1 5 0,0 0 0,3-2 0,2-1 0,-1-2 0,1 0 0,-3 5 0,1-2 0,4-5 0,-1-1 0,-6 3 0,-1-1 0,-1 44 983,-8-13-757,8-12-226,-3-6 983,6-16 0,-1 2 0,0-10-458,1 1 339,-1-2-864,1-5 326,0 5-326,-1 7 0,0 1 0,0 10 0,0-3 0,-1 4 0,1-5 0,-4 15 0,8-36 0,-3 14 0,6-32 0,-2 7 0,1-8 0,-3 6 0,6-9 0,-7 15 0,4-11 0,-8 12 0,-10-7 0,-7 5 0,-20-2 0,-3 0 0,-15-9 0,-12 4-935,-13-3 935,36-4 0,-2 0-492,-5 1 0,-1 1 312,-5 2 1,-1-1 179,-4-4 0,-2-1 0,-2 1 0,0-3 0,4-5 0,1-1 0,-4-1 0,0 1 0,7-3 0,1 0 0,-1 0 0,1 0 0,7 0 0,2 0-236,2 0 1,3 0 235,-37 0 0,1 0 0,17 0 0,2 0 0,15 0 849,8 0-849,7 0 983,16 0-595,1 0 141,10 0-529,4 0 0,0-4 0,14-14 0,-1 0 0,14-18 0,-6 0 0,8-13 0,3-8 0,1-15 0,8-2-711,-7-22 711,3 3 0,-11 39 0,1 0 0,-2 4 0,1 1 0,8-2 0,1 0 0,-4-1 0,0 1 0,6 4 0,1 0 0,-5 1 0,0 1 0,31-35 0,-9 6 0,-2 5-68,-6 1 68,-5 7 0,-5 5 0,3-5 0,-3 5 0,5-5 0,5-2 0,1 1 0,4 4 708,0 7-708,3 11 71,1 6-71,10 4 0,1 0 0,6-6 0,0 4 0,1-9 0,-1 4 0,11-10-823,3-2 823,-31 22 0,2 0 0,2-1 0,0 1 0,0 2 0,1 1 0,1-1 0,1 2 0,40-16 0,-7 3 0,-1-1 0,-9-1-305,-5-9 305,-3-1 0,-9-9 0,-4-2 0,3-9 0,-14-7 0,5-5 0,-10-6 0,-2 6 0,-13 7 0,-4 1 0,-13 14 0,-1-12 0,-10 2 0,-1-12 0,0-6-774,1-4 774,1 39 0,-1-1 0,1 3 0,0-1 0,-3-4 0,-1 0 0,0 0 0,0 0 0,0 2 0,-1-1 0,1-1 0,-1 0 0,-1 2 0,0 1 0,3 0 0,2 0 395,-6-42-395,9 42 0,4 1 0,8-37 0,11 2 0,-1 31 0,1 1 0,9-22 0,9-13 0,-23 33 299,2 12-299,-8-5 0,8 10 0,-3-10 803,3 10-803,0 2 405,0 1-405,-2 9 0,1-3 0,-5 9 0,-1 5 0,-7 11 0,-12 44 0,-3-4 0,-12 40 0,-2-9 0,-2 13-492,9-30 0,-2 2 381,-1 5 0,-2 2 111,-1 6 0,-2 2-492,-1 5 0,-2 1 86,-1 2 0,0 1 406,-1 5 0,-1 0-492,-3 3 0,-2 1 0,0 5 0,0 0 357,0 1 1,0 0 134,0 0 0,1-1 0,2-6 0,1 0 0,-1-2 0,1-2 0,-1-1 0,0-1-492,1-2 0,-1 0 276,3-3 1,0-1 215,0-3 0,2 0 0,3-2 0,1-1 0,-2 1 0,0 0 16,4-6 1,1 0-17,-3-1 0,1 0 0,2-6 0,0 0 0,1-1 0,-1-2 0,-2 1 0,-1-1 473,4-2 1,-2-1-474,-4-1 0,1-1 0,4-1 0,0 1 0,-26 39 0,10 1 0,2-6 0,4-2 0,1-4 0,-6-5 0,0 3 0,-6-2 0,-4 10 0,-2 1 0,0 5 0,-4-5 0,10 3 0,-10-8 0,5 8 0,-11-7 0,29-35 0,0 1 0,-2-2 0,-1 0 0,2 4 0,-4 2 0,-20 13 0,-3-2 0,17-16 0,0 0 0,-16 8 0,0-3 0,-6 1 983,13-12 0,17-10 0,12-13-21,69-26-962,17-9 0,3-4 0,8-4-492,1 0 0,4-2 285,-18 6 0,4 0 0,0-1-121,4-2 0,2 0 0,0 1 0,5-1 0,0 0 0,0 1 147,1 0 1,-1 2 0,-1 0 180,-2 2 0,-1 2 0,-1 0-328,-2 2 0,-1 2 0,-2-1-105,24-6 1,-3 0-60,-6 3 0,-4 0 454,-11 0 1,-3 0 528,-9-2 1,-3-1-307,-5-1 1,-4-2-186,26-36 0,-7-12 0,-14-10 0,-23 38 0,-4-1 0,-3-3 0,-4 0 0,0-2 0,-3-1 0,-7 1 0,-4-1 0,0-2 0,-3 0 0,-5 2 0,-2 0 0,1-3 0,-1 1 0,-2 5 0,0 1 0,0-1 0,1 1 0,-7-46 0,-4 0 0,0 0 0,-7 5 0,-4 7 0,1 11 983,9 7 0,3 17 0,14 9 0,1 19 0,0 14 0,-13 44 0,5 9-433,-5 40-550,12 10-492,5-41 0,0 3 294,-4 8 0,-2 2 198,1 2 0,-2 1 0,-6 5 0,-1 0-492,0 3 0,-1 0 55,-3 4 1,-2-1 436,-2 1 0,-1-1 0,-2-4 0,-1-3 0,1-6 0,0-3-213,2-9 1,2-3 212,-11 32 0,7-24 0,11-23 983,5-17-751,9-24 751,10-40-23,5-16-960,15-32-332,8 0 332,-10 49 0,3 1 0,3 2 0,3 2 0,44-16 0,5 11 0,-1 19 0,-21 8 0,5 15 0,-35 8 0,3 9 0,-12 10 0,-6 10 836,1 19-836,-10 1 0,-10 26 0,-10-13 0,-2 14 0,-3-15 0,5-14 0,0-7 0,5-21 0,1-6 0,4-10 0,3-4 0,8-3 0,-2 3 0,2 0 0,1 20 0,-1 12 0,14 22 0,2 7 0,-1 1 0,0-2 0,-10-6 0,-6-20 0,-6-1 0,-4-28 0,0 3 0,4-8 0,-12-36 0,1 8 0,-21-40 0,-18 6 0,-20-15 0,23 26 0,4 5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6"/>
    </inkml:context>
    <inkml:brush xml:id="br0">
      <inkml:brushProperty name="width" value="0.2" units="cm"/>
      <inkml:brushProperty name="height" value="0.2" units="cm"/>
      <inkml:brushProperty name="color" value="#5B2D90"/>
    </inkml:brush>
  </inkml:definitions>
  <inkml:trace contextRef="#ctx0" brushRef="#br0">4429 1 24575,'0'15'0,"0"-1"0,0-3 0,0-3 0,0 6 0,0-6 0,-3 6 0,-1-6 0,0 9 0,0-8 0,1 5 0,2-3 0,-2-3 0,3 2 0,0 1 0,-3 0 0,-1 1 0,0-2 0,-3-2 0,6-1 0,-5 4 0,2-3 0,-4 2 0,4-2 0,-3 12 0,3-6 0,-4 10 0,4-12 0,-3 6 0,3-6 0,-4 4 0,4-6 0,1-2 0,-1 6 0,0-5 0,-4 9 0,4-9 0,1 1 0,0 1 0,-1 0 0,-4 1 0,4 1 0,-3 3 0,3-4 0,0 3 0,-3-4 0,7-3 0,-7 6 0,3-6 0,0 2 0,-3 1 0,7-3 0,-7 10 0,3-9 0,-4 9 0,0-2 0,1 4 0,-1 4 0,0-5 0,0 4 0,0-3 0,4-3 0,-3 5 0,3-13 0,-4 6 0,4-8 0,-2 3 0,1 2 0,1-1 0,1 0 0,3-1 0,-3 6 0,2-4 0,-3 6 0,0 4 0,0-5 0,-1 4 0,2-7 0,-1-3 0,4 0 0,-4 0 0,4-4 0,0 1 0,0-1 0,0 0 0,4 1 0,0-7 0,3 1 0,0-9 0,1 3 0,-1-3 0,0 3 0,4-3 0,-3 3 0,3-3 0,-4 0 0,0-1 0,1 1 0,-1 6 0,-9 12 0,0 2 0,-9 8 0,4-6 0,-1 4 0,1-4 0,-1 8 0,0-3 0,1 0 0,-1-2 0,1-6 0,3-2 0,-3 1 0,3-3 0,-3 6 0,3-6 0,-3 6 0,3-2 0,-3 2 0,3 1 0,-4 9 0,4-7 0,-7 8 0,2-6 0,-1-4 0,5 4 0,-2 0 0,3-7 0,-3 3 0,3-4 0,-3 4 0,3-3 0,-4 11 0,0-7 0,0 1 0,1 1 0,3-7 0,-3 8 0,3-7 0,-4 10 0,4-9 0,0 2 0,1-1 0,-1-6 0,0 3 0,-3-4 0,6 1 0,-5 2 0,2-2 0,-4 10 0,4-9 0,-3 14 0,3-11 0,-4 3 0,4-4 0,1 0 0,-1 4 0,0 1 0,-3-1 0,2-4 0,-1 0 0,2 0 0,0 0 0,1 3 0,-1 2 0,3-4 0,-2 6 0,3-6 0,-4 6 0,0-2 0,0 0 0,0-2 0,1-3 0,2 4 0,-2-4 0,3 3 0,0-6 0,-4 10 0,0-9 0,0 6 0,1-8 0,-1 8 0,3-3 0,-2 11 0,-1-3 0,0 0 0,0-5 0,0-4 0,4-4 0,0 1 0,-3 2 0,2-2 0,-5 6 0,2-2 0,-4-1 0,4 0 0,1-4 0,3 4 0,0-3 0,-4 10 0,0-9 0,-3 9 0,3-10 0,-3 10 0,3-6 0,-4 7 0,1-4 0,-1 0 0,1-1 0,3 1 0,-3 0 0,3-4 0,0 0 0,1-4 0,0 4 0,2-3 0,-6 6 0,3-6 0,-3 6 0,3-6 0,-3 10 0,3-9 0,0 6 0,-3-5 0,6-2 0,-5 6 0,2-2 0,-4 2 0,4-2 0,-3 6 0,3-6 0,-3 7 0,-1-8 0,1 3 0,0-2 0,-1 2 0,1 5 0,-1 1 0,4 0 0,0-2 0,1-3 0,-1-3 0,0-2 0,0-2 0,1 2 0,2-2 0,-2 3 0,0-1 0,-1-1 0,-4 1 0,1 1 0,-1 4 0,1 1 0,-1 7 0,1-7 0,-1 2 0,4-3 0,-3 4 0,3 1 0,-8 4 0,3-1 0,1-3 0,1 9 0,6-15 0,-7 13 0,4-14 0,-4 5 0,1-3 0,0 0 0,3 0 0,-3 3 0,6-5 0,-6 5 0,3-7 0,-3 1 0,3-2 0,-3 1 0,3 0 0,-3 4 0,-1 4 0,0 0 0,1 1 0,2-4 0,-1-2 0,2-3 0,-4 0 0,4 0 0,-2 4 0,1 1 0,-6 8 0,2 0 0,-2-4 0,6-5 0,-2 3 0,3-5 0,-7 6 0,3-1 0,-7 2 0,3 4 0,-4 0 0,1-4 0,2 3 0,3-8 0,-4 11 0,5-10 0,-5 5 0,6-6 0,1 0 0,0-1 0,-4 1 0,3 4 0,-7 0 0,3 5 0,-4 0 0,1-4 0,2 3 0,-1-3 0,5 4 0,-6 0 0,-3 6 0,0-4 0,-5 16 0,5-10 0,-6 11 0,5-6 0,-9 2 0,8-2 0,-3 1 0,5-2 0,-1 1 0,1-1 0,0 1 0,1-6 0,0-2 0,4-5 0,-3 6 0,7 0 0,-8 1 0,8-1 0,-2-6 0,3 0 0,0 0 0,-3-5 0,2 4 0,-6-3 0,7 4 0,-7 0 0,6 0 0,-6 10 0,6-7 0,-2 3 0,3-7 0,0-3 0,-3 0 0,3-1 0,-7-1 0,7 2 0,-7 4 0,2 0 0,-3 0 0,4 0 0,-3-4 0,3 2 0,-4 4 0,-7 6 0,-1 6 0,-5 1 0,-1 1 0,1-1 0,5-7 0,2-1 0,10-7 0,-7 10 0,6-7 0,-7 7 0,5-10 0,-1 0 0,3 0 0,-2 0 0,6 0 0,-6 0 0,7-4 0,-7-1 0,7-1 0,-6-2 0,2 7 0,-4-3 0,0 4 0,4-1 0,-3 1 0,3 0 0,-4 0 0,0 0 0,0 0 0,-5 1 0,6 5 0,-6 3 0,7 3 0,-3-5 0,3-1 0,-1-6 0,3-1 0,-3-3 0,-1-1 0,5-4 0,-4 4 0,7-4 0,-6 4 0,2 0 0,-9 2 0,4 3 0,-7-2 0,2 3 0,-4-3 0,-11 6 0,2 1 0,-13 0 0,7 5 0,-8 2 0,9-1 0,0-1 0,7-8 0,11-5 0,4-6 0,7-2 0,4-4 0,0 4 0,-1 3 0,1-4 0,2 3 0,2-8 0,0 4 0,2-3 0,-2 3 0,3-4 0,0 0 0,0 4 0,0-3 0,0 3 0,9-17 0,-3 4 0,11-16 0,-5 3 0,4-5 0,0-4 0,0 0 0,5-1 0,-4 1 0,9-3 0,-9 2 0,4 0 0,0-1 0,1 1 0,6-3 0,4 0 0,2-1 0,0 1 0,-1 0 0,-6 0 0,-1 6 0,0 1 0,-7 6 0,1-5 0,0-1 0,3-5 0,9-2 0,2-1 0,1-5 0,3 0 0,-2-11 0,-1 4 0,-5-8 0,-1 9 0,-9-3 0,14-1 0,-14 12 0,5-4 0,-10 12 0,-3 0 0,4 0 0,0 0 0,-4 7 0,3 3 0,-7 3 0,6 0 0,-6-4 0,6 0 0,-3 1 0,8-2 0,-3 2 0,6-2 0,-6 1 0,3 0 0,-4 0 0,-1 0 0,-2 1 0,2-1 0,-2-4 0,2 4 0,2-4 0,-1 0 0,0-1 0,1 0 0,-1-2 0,0 6 0,0-3 0,-3 4 0,2-3 0,-5 2 0,5-3 0,-3 4 0,4 1 0,0-1 0,-4-4 0,3 4 0,-2-4 0,3 4 0,0-4 0,-3 4 0,3-8 0,-7 3 0,7-4 0,-2 0 0,3 0 0,-1 4 0,4-9 0,-7 12 0,7-13 0,-11 10 0,7-3 0,-2-1 0,4-6 0,0-1 0,6-6 0,-4 0 0,10-2 0,-11 8 0,5-6 0,-7 12 0,1-5 0,-1 7 0,-3-1 0,2 0 0,-6 0 0,3-6 0,0-1 0,3-11 0,-1 4 0,0 2 0,-3 4 0,-2 8 0,2-3 0,-4 7 0,1 2 0,-1 3 0,1-4 0,-1 3 0,1-2 0,-1 3 0,1 0 0,-4 4 0,3-7 0,-3 1 0,4-2 0,-4 3 0,3-2 0,-3 2 0,1-4 0,2-3 0,-3 7 0,4-7 0,3-7 0,-2 3 0,2-3 0,-6 11 0,2-5 0,-3 7 0,1-4 0,-2 7 0,1-2 0,-3 4 0,5-6 0,-5 10 0,6-10 0,-6 8 0,3-8 0,0-3 0,-3 8 0,7-21 0,-4 20 0,4-10 0,0 5 0,0-6 0,1-6 0,-1 0 0,8-9 0,-7 13 0,7-7 0,-9 10 0,1 4 0,0 1 0,-1 1 0,1 2 0,0-7 0,-1 3 0,7-20 0,-4 0 0,4-9 0,-1 13 0,-4 6 0,3 6 0,-4 0 0,0 0 0,-1 5 0,-2 3 0,-2 2 0,1-1 0,0-1 0,3 1 0,-3 4 0,0 4 0,-4-4 0,0 3 0,0-6 0,0 6 0,3-10 0,2 1 0,3-7 0,-4 8 0,0-2 0,-1 2 0,1 1 0,4-4 0,-4 7 0,2-1 0,-5 4 0,6-8 0,-6 7 0,3-8 0,-4-3 0,4-11 0,-3 4 0,7-2 0,-4 15 0,0 4 0,-1-3 0,-3-1 0,0-5 0,0-3 0,3 4 0,-2 3 0,2 5 0,-3 4 0,0 0 0,0-1 0,4-2 0,0 2 0,0-3 0,-1 1 0,-3-2 0,3-3 0,-2 4 0,6-3 0,-3 3 0,3-4 0,1-4 0,-1-1 0,5-3 0,-3-1 0,2 4 0,-7 4 0,3 2 0,-3 3 0,0 0 0,3 0 0,-7 4 0,4-1 0,-21 17 0,10 2 0,-18 15 0,12 4 0,-8-3 0,-3 4 0,-3-4 0,-1 6 0,-1 1 0,-3 20 0,1-11 0,4 10 0,-1-14 0,9-7 0,0 4 0,8-11 0,2 5 0,1-6 0,0-1 0,0-3 0,-3 3 0,2-3 0,-2 0 0,4-1 0,-1-1 0,0 2 0,0 4 0,0 0 0,0 0 0,0 0 0,0 0 0,0 0 0,4-8 0,0 6 0,4-9 0,-3 9 0,-1-6 0,-1 0 0,2-2 0,0-3 0,2 0 0,-5 3 0,1-2 0,-2 2 0,0 5 0,-1 1 0,0 4 0,0 0 0,0 0 0,-4 0 0,3 5 0,-7 2 0,6 0 0,-7 4 0,8-10 0,-7 5 0,7-1 0,-8 2 0,7 11 0,-7-4 0,7-1 0,-6-8 0,7-5 0,-2-4 0,6-5 0,-2 3 0,3-5 0,-4 10 0,1-11 0,-1 6 0,1-2 0,-1-1 0,0 8 0,1-3 0,-1 4 0,0 0 0,0-4 0,0-2 0,1-6 0,0 2 0,-1 1 0,0 5 0,0 4 0,1 0 0,-2 5 0,-3-3 0,3 9 0,-7-10 0,6 10 0,-5-10 0,5 10 0,-5-9 0,5 9 0,-1-10 0,-1 15 0,-1-13 0,0 13 0,-3-9 0,6 11 0,-7-10 0,8 3 0,-3-11 0,4 0 0,0 0 0,-3-4 0,3 3 0,-3-3 0,-2 9 0,1-4 0,-2 10 0,-3-4 0,3 6 0,-9 1 0,3-2 0,-2-4 0,8 4 0,-4-1 0,4-6 0,-1 4 0,1-17 0,5 3 0,-2-1 0,4 2 0,-5 4 0,3 0 0,-2 0 0,-1 0 0,4-4 0,-3-2 0,6-6 0,-1 6 0,1-6 0,-2 7 0,3-8 0,-3 7 0,3-5 0,-4 2 0,1-1 0,-4 12 0,2-3 0,-2 11 0,-1-10 0,3 0 0,-2 0 0,3-4 0,0 3 0,1-8 0,-1 4 0,1-7 0,-1 1 0,1-1 0,-4 7 0,-1 0 0,-4 5 0,-6 7 0,4 0 0,-10 3 0,10-4 0,-3-5 0,6-5 0,-1 3 0,0-3 0,1 0 0,-6 4 0,5-4 0,-5 6 0,0-1 0,-2 1 0,0 5 0,-4 3 0,3-1 0,-4-1 0,0-4 0,1-1 0,0 0 0,-1 1 0,6-2 0,1-1 0,5-1 0,-3-4 0,2 3 0,-2-6 0,7 1 0,1-3 0,4-3 0,-4 1 0,-1 3 0,-3 4 0,-6 5 0,-3 10 0,1-11 0,1 6 0,7-16 0,1 1 0,2 4 0,1 0 0,3 1 0,1-1 0,-4-4 0,3 3 0,-6-2 0,5 0 0,-1-6 0,2 5 0,1-6 0,-1 9 0,4-10 0,-2 6 0,1-6 0,-2 6 0,0-6 0,-1 3 0,-2 0 0,-2 0 0,-8 9 0,-3 7 0,-4 2 0,4 2 0,2-5 0,-1 4 0,4-4 0,-4 5 0,7-12 0,3 0 0,-2-7 0,6 1 0,-6-4 0,6 5 0,-3-6 0,4 6 0,0-6 0,-1 6 0,1-6 0,0 6 0,-4-6 0,3 2 0,-3-2 0,4-1 0,0-3 0,-8 3 0,2-3 0,-2 4 0,1 2 0,3 2 0,-8 3 0,3 0 0,-3 0 0,8 0 0,-3-4 0,6 0 0,-6-4 0,6 0 0,-3-3 0,1 3 0,2-3 0,-3 3 0,-4 1 0,6-1 0,-9 1 0,10-1 0,-6 1 0,3-1 0,-1 0 0,2 1 0,-1-1 0,3 0 0,-3 1 0,4-4 0,-4-1 0,0-3 0,-8 0 0,-12-4 0,-7-2 0,-16-8 0,-2 2 0,-11 2 0,31 6 0,3 4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7"/>
    </inkml:context>
    <inkml:brush xml:id="br0">
      <inkml:brushProperty name="width" value="0.2" units="cm"/>
      <inkml:brushProperty name="height" value="0.2" units="cm"/>
      <inkml:brushProperty name="color" value="#5B2D90"/>
    </inkml:brush>
  </inkml:definitions>
  <inkml:trace contextRef="#ctx0" brushRef="#br0">179 437 24575,'15'12'0,"-1"-2"0,-6 1 0,-1 0 0,0 4 0,1 0 0,-1-1 0,0 1 0,1 0 0,-1-1 0,0 1 0,4 6 0,-3-4 0,3 4 0,-4-2 0,1-4 0,-1 4 0,1 0 0,-1-4 0,1 4 0,-1-4 0,1-4 0,-1 3 0,0-2 0,-3-1 0,3 7 0,-2-1 0,3 6 0,3 1 0,-1 6 0,5-5 0,-1 10 0,2-9 0,1 3 0,-1-5 0,0 0 0,0 0 0,-4-4 0,-1-2 0,-7-6 0,6 6 0,-5-9 0,3 6 0,-1-5 0,-3-2 0,3 3 0,1 0 0,-1-3 0,0 6 0,4 1 0,-2 1 0,2 7 0,-3-4 0,0 5 0,0 0 0,0 0 0,0 0 0,0 0 0,0 0 0,3 0 0,2 0 0,-1 0 0,3 0 0,-6-5 0,2-3 0,-4-6 0,1 5 0,-1-6 0,1 6 0,-1-4 0,0 0 0,1 0 0,2 3 0,-2-6 0,3 3 0,-4-4 0,1 1 0,-4 2 0,3 6 0,-3-4 0,3 6 0,1-10 0,-1 6 0,4-2 0,-3-1 0,2 3 0,-2-3 0,-1 4 0,0-3 0,1 1 0,-1-1 0,0 2 0,1 1 0,-1-3 0,0 1 0,1-4 0,-1 4 0,0-4 0,-2 1 0,1 1 0,-2-3 0,3 3 0,1-1 0,-1-2 0,1 3 0,3 4 0,0-3 0,1 4 0,2-3 0,-3-4 0,4 4 0,0-1 0,0 3 0,-1-1 0,1 1 0,0 0 0,3 0 0,-2 0 0,3 0 0,0 0 0,-4-3 0,7 5 0,-9-8 0,0 5 0,-5-6 0,-1-1 0,4 0 0,-3 1 0,6-1 0,-6 0 0,2 1 0,-2-1 0,-1 0 0,1 1 0,2 2 0,2 2 0,2 2 0,1 1 0,-4-4 0,3 3 0,-6-6 0,6 6 0,-6-6 0,3 6 0,0-2 0,0 2 0,0 1 0,3 0 0,-2 4 0,3-4 0,0 4 0,-3-4 0,2-1 0,-6-2 0,2 2 0,-2-3 0,-1 0 0,4 3 0,-3-6 0,6 6 0,-3-2 0,4 2 0,-1 1 0,-2-3 0,2 1 0,-3-4 0,4 4 0,-4-4 0,0 4 0,-4-4 0,4 4 0,3 2 0,-1 1 0,4 2 0,-9-7 0,2 0 0,-9-4 0,2-6 0,-16-9 0,7-8 0,-8-3 0,2-4 0,0 3 0,-4-3 0,0-1 0,0 0 0,-6-7 0,-1-1 0,-6-8 0,0 6 0,5-2 0,2 3 0,3-3 0,2 5 0,-1-4 0,1 4 0,-5-2 0,7 3 0,-2-1 0,4 0 0,-1-5 0,-4-1 0,-1 1 0,-4-2 0,5 7 0,-4 0 0,6 12 0,4-4 0,1 7 0,4-3 0,-1 4 0,1 1 0,0 2 0,-1-1 0,1 1 0,3 1 0,-3-7 0,3 1 0,-7-3 0,2 2 0,-4 3 0,-2-6 0,3 4 0,-2-8 0,6 9 0,0-2 0,-3-1 0,3 3 0,-3-7 0,3 3 0,-4-3 0,0-1 0,0 4 0,1 1 0,3 8 0,1 0 0,3 4 0,-3-4 0,0 3 0,2-3 0,-5 1 0,6 2 0,-3-3 0,0 0 0,-1 0 0,1-4 0,0 1 0,-1-1 0,-2 0 0,-2-4 0,-3 4 0,3-4 0,1 4 0,4 1 0,-4-1 0,3-4 0,-6 3 0,5-6 0,-5 2 0,5 0 0,-2 1 0,1 5 0,1-1 0,-1 0 0,2 1 0,-3-5 0,3 3 0,-3-3 0,0 5 0,3-1 0,-3 0 0,4 4 0,0-3 0,3 6 0,-4-16 0,4 6 0,-8-11 0,-2-1 0,-8-2 0,3-5 0,-4 5 0,5-3 0,1 4 0,-1-5 0,1 5 0,-6-6 0,-1 5 0,1 0 0,-3-15 0,9 19 0,-3-12 0,4 16 0,4 4 0,1 1 0,3 4 0,-3-3 0,3 2 0,-3-3 0,4 4 0,-1 1 0,1-1 0,3 4 0,0-3 0,1-2 0,-1 4 0,-1-3 0,-1 5 0,5 1 0,-2-1 0,0-1 0,-2 3 0,-2-6 0,0 3 0,-1-4 0,1 4 0,0-3 0,-4 2 0,0-2 0,-4-1 0,0 0 0,1 1 0,-1-1 0,4 4 0,-3 0 0,6 7 0,-6-3 0,6 3 0,-6-3 0,2 3 0,-6-3 0,2 3 0,0 0 0,6 0 0,-1 4 0,3 0 0,-3 0 0,4 0 0,0 0 0,-4 0 0,0 0 0,-1 0 0,2 0 0,-1 4 0,6 0 0,-1 10 0,6 14 0,0 16 0,4 22 0,2 9 0,10 10-869,5 11 869,-5-47 0,1 0 0,2 6 0,1-1 0,1-1 0,1-2 0,2 1 0,0-1 0,1-2 0,0 0 0,1 0 0,2 0 0,1-2 0,2-1 0,-2 0 0,2 0 0,1-2 0,1-1 0,0-1 0,0-2-137,31 30 137,-6-12 0,-6-13 0,-13-10 0,-6-2 0,-11-7 0,-5-8 862,-6-4-862,-3-3 144,2-3-144,-2 3 0,3-4 0,0 4 0,0 4 0,4 1 0,1 3 0,-2-5 0,-2 5 0,2 1 0,5 11 0,4 1 0,12 13 0,-9-6 0,2 4 0,-10-6 0,1-1 0,-1 1 0,0-1 0,0 1 0,1 5 0,5 1 0,1 6 0,0 1 0,-2-7 0,-8-1 0,2-5 0,-2 5 0,8 1 0,2 6 0,0-5 0,0-1 0,-7-12 0,-2-1 0,-2-10 0,-5 3 0,2-7 0,-4 3 0,1-5 0,-1 5 0,1-3 0,-1 2 0,1-6 0,-1 2 0,0-6 0,1 6 0,-1-6 0,0 3 0,1-4 0,-1 0 0,0 1 0,1-1 0,-1 0 0,0 1 0,1-4 0,2 2 0,-2-2 0,3 4 0,-4-4 0,1-1 0,-1-3 0,0 0 0,1 0 0,2 3 0,-2 1 0,3 0 0,0 0 0,-3-4 0,2 0 0,-2 0 0,2 3 0,-1-2 0,1 2 0,5 0 0,-3 2 0,4-1 0,2 3 0,-6-6 0,11 2 0,2 1 0,6 1 0,0 7 0,-5-2 0,-8-3 0,1 0 0,-6-6 0,9 6 0,-10-3 0,7 4 0,-8-4 0,3-1 0,-2-3 0,6 4 0,-2 0 0,3 0 0,0 3 0,-7-6 0,3 3 0,-5-1 0,-1 1 0,4 3 0,-4-3 0,4 0 0,3-1 0,0 1 0,2 4 0,1-4 0,7 3 0,5-2 0,-1 4 0,-7-4 0,-1 2 0,-13-3 0,6 4 0,-8-4 0,0-1 0,1-3 0,2 0 0,11 4 0,0 1 0,9 3 0,-14-3 0,7 2 0,-7-3 0,1 4 0,-3-4 0,-6-1 0,2 1 0,-2 0 0,10 3 0,-8-2 0,4-2 0,-6-3 0,-1 0 0,-3 0 0,-1 0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8"/>
    </inkml:context>
    <inkml:brush xml:id="br0">
      <inkml:brushProperty name="width" value="0.2" units="cm"/>
      <inkml:brushProperty name="height" value="0.2" units="cm"/>
      <inkml:brushProperty name="color" value="#5B2D90"/>
    </inkml:brush>
  </inkml:definitions>
  <inkml:trace contextRef="#ctx0" brushRef="#br0">251 6813 24575,'-19'12'0,"-2"-2"0,10-2 0,-1-1 0,2 0 0,2 1 0,1-1 0,3 0 0,1 1 0,-1 7 0,0-6 0,-4 5 0,1-6 0,0-1 0,-4 0 0,0 1 0,-4-1 0,4 0 0,0 1 0,4-1 0,-1 0 0,1-2 0,0 1 0,-4-2 0,3 3 0,-3 1 0,4-1 0,6-3 0,9-1 0,9-3 0,29-4 0,0-2 0,31-9 0,3-2-740,18-4 740,-50 10 0,2 0 0,4 0 0,0 0 0,-2-1 0,-1-2 0,-1-2 0,-1 0 0,42-23-254,-17-3 254,-12 5 0,-11 2 0,-13 7 0,-10 1 0,-7 2 731,-4-5-731,-1 5 263,1-5-263,0 1 0,-1 3 0,-2-3 0,0 9 0,-5-3 0,5 8 0,-6-8 0,6 7 0,-5-3 0,5 0 0,-1-6 0,10-7 0,-5 1 0,4 0 0,-6 7 0,0 0 0,0 0 0,-4 4 0,2 2 0,-6 3 0,7-4 0,-7-1 0,7-4 0,-2 1 0,3-1 0,0 0 0,-4 4 0,-1 1 0,-4 8 0,1-3 0,-1 6 0,0-3 0,1 4 0,2-4 0,5-7 0,5 1 0,9-11 0,3 10 0,0-4 0,4-1 0,-5 4 0,3-8 0,-8 5 0,-1 0 0,-3-2 0,4 2 0,-4-4 0,4-1 0,-3-4 0,0 3 0,0-8 0,-7 11 0,-3-5 0,-1 1 0,-1 8 0,-1-13 0,5 12 0,-6-7 0,7-1 0,2 4 0,5-6 0,0 6 0,-2 1 0,-9 1 0,-1 4 0,-6 5 0,1 1 0,-5 6 0,2-3 0,-6 4 0,-4 3 0,-9 0 0,-4 8 0,-4 0 0,-1 13 0,-12 8 0,-8 10 0,-19 17 0,-11 3-477,35-23 0,-2 1 477,-4-2 0,0-2 0,2-1 0,1-2-152,-44 22 152,14-15 0,16-8 0,23-11 0,13-16 0,21-7 0,1-11 947,7-4-947,5-5 159,5-8-159,7-6 0,5-12 0,-1 5 0,1 0 0,0 6 0,-6 6 0,0-5 0,0 3 0,1-3 0,3 9 0,1-4 0,6-7 0,-8-12 0,7-1 0,-14 4 0,3 17 0,-6 8 0,-2 5 0,2-5 0,1-2 0,-4-6 0,3 1 0,-7-1 0,7 1 0,-2-6 0,4-2 0,1-11 0,0 5 0,0-5 0,-1 12 0,1-5 0,3 5 0,3-12 0,3 4 0,1-3 0,-1 14 0,-6 5 0,-2 9 0,-9 3 0,3 3 0,-6-3 0,5 7 0,-3-3 0,10-1 0,-5 0 0,17-18 0,-10 15 0,6-12 0,-6 18 0,-7-2 0,3 4 0,-8 0 0,3 0 0,-2-3 0,4-2 0,0-4 0,-4 0 0,3 0 0,-2-6 0,10-6 0,2-13 0,4 3 0,-3-8 0,-3 15 0,1-4 0,1 0 0,9-2 0,3-21 0,10-4 0,-16 16 0,1-1 0,-6 9 0,0 0-294,7-9 0,0 1 294,11-26 0,9 0 0,-10 5 0,5 1 0,-11-1 0,0 1 0,-6 6 0,0 1 0,-1 11 0,-3-4 0,-4 15 0,-4-3 0,5 11 588,-6 5-588,4 2 0,-10 6 0,4-6 0,11-18 0,0 2 0,10-15 0,-7 12 0,-1-1 0,1 1 0,-1 0 0,6-1 0,1 0 0,-1 4 0,-1 6 0,-7 13 0,-6 6 0,-1 2 0,-6 3 0,2-2 0,-5 3 0,4-4 0,7-3 0,3-9 0,3-3 0,1-5 0,-6 6 0,1-4 0,17-18 0,-19 13 0,10-12 0,-19 24 0,-6 10 0,1-2 0,-3 6 0,2-13 0,-2 3 0,4-5 0,-4 9 0,-2 4 0,-3 2 0,0-4 0,0-20 0,0-5 0,-9-22 0,3 15 0,-5 12 0,7 23 0,4 14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9"/>
    </inkml:context>
    <inkml:brush xml:id="br0">
      <inkml:brushProperty name="width" value="0.2" units="cm"/>
      <inkml:brushProperty name="height" value="0.2" units="cm"/>
      <inkml:brushProperty name="color" value="#5B2D90"/>
    </inkml:brush>
  </inkml:definitions>
  <inkml:trace contextRef="#ctx0" brushRef="#br0">569 729 24575,'0'-60'0,"4"-3"0,2-10 0,9 4 0,6 2 0,10 10 0,10 1 0,5 14 0,10 6 0,0 16 0,-5 10 0,8 10 0,-20 9 0,5 15 0,-11 11 0,-7 26 0,-6 13 0,-11-22 0,-2 4-602,-6 1 0,-1 3 602,1 8 0,-3 1 0,-7-1 0,-3-2 0,-1-1 0,-2-2 0,-6-2 0,-2-3 0,1-9 0,-1-4-58,-29 40 58,5-31 0,-3-19 0,6-21 0,-20-23 0,0-19 0,21 1 0,0-5-11,-2-7 0,2-5 11,-2-7 0,2-4-782,0-7 0,2-3 782,3-1 0,3-3 0,3 0 0,4-1 0,5 1 0,6 0 0,6 5 0,5 1-274,4 4 0,5 2 274,4 5 0,3 2 0,16-30 0,9 17 0,6 18 1088,20 14-1088,-3 16 0,-6 15 0,1 9 0,14 19 0,18 23 0,-45 12 0,-18 5 0,-7 1 0,-20 13 0,-11-11 0,-6 13 0,-4-21 1671,-3-2-1671,3-22 637,-2-6-637,11-20 0,7-6 0,-1-10 0,6-1 0,-1-22 0,6-10 0,4-31 0,7-2 0,10-10 0,6 11 0,8 5 0,5 17 0,6 16 0,-3 15 0,5 20 0,-19 8 0,3 20 0,-18 10 0,-4 13 0,-10 11 0,-11-4 0,-9-1 0,-5-12 0,-4-12 0,3-10 0,0-11 0,10-9 0,1-4 0,8-4 0,-1-4 0,4 0 0,1-10 0,3-3 0,4-12 0,0 7 0,8-2 0,6 13 0,8 11 0,13 12 0,0 22 0,2 13 0,-15 10 0,-11-7 0,-15 9 0,-6-20 0,-6-1 0,0-17 0,1-13 0,-7-8 0,1-8 0,-9-15 0,-6-11 0,-5-23 0,-5-7 0,4-10 0,7 0 0,10 6 0,10 12 0,7 8 0,11 17 0,17 13 0,7 21 0,19 24 0,-3 25 0,1 13 0,-10 14 0,-12 2 0,-11-1 0,-13-6 0,-7-13 0,-9-18 0,-7-11 0,-5-16 0,0-8 0,-20-8 0,1-15 0,-27-12 0,2-15-465,25 14 0,0-3 465,3-1 0,1-2 0,-5-4 0,0-1 0,4 2 0,2-2 0,3 2 0,3-1-9,-19-31 9,12 1 0,20 18 0,6 8 0,14 12 0,9 6 930,10-1-930,-1 1 2,4 5 0,-13 8 0,-1 8 1</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100"/>
    </inkml:context>
    <inkml:brush xml:id="br0">
      <inkml:brushProperty name="width" value="0.2" units="cm"/>
      <inkml:brushProperty name="height" value="0.2" units="cm"/>
      <inkml:brushProperty name="color" value="#004F8B"/>
    </inkml:brush>
  </inkml:definitions>
  <inkml:trace contextRef="#ctx0" brushRef="#br0">510 528 24575,'24'-38'0,"-1"5"0,5 1 0,9 8 0,3 5 0,3 9 0,5 6 0,-10 8 0,-6 4 0,-11 4 0,-9 18 0,-8 4 0,1 36 0,-10 11 0,-4-12 0,-2 4 0,-3-17 0,-1 1-427,-3 14 1,-3-2 426,1-21 0,-1-4 0,-17 37-54,-4-14 54,-3-20 0,-11-16 0,-2-17 0,-19-14 0,7-10 0,2-11 0,8-4 850,16-5-850,-1-9 57,9-12-57,5-18 0,5-17-784,9-11 784,2-1 0,13 46 0,2 1 0,6-40 0,20 0 0,17 15 0,16 7 0,11 21-137,4 12 137,-6 19 0,-1 13 0,-11 18 0,-10 11 0,-12 14 778,-10 17-778,-8 17 0,-5 8-287,-8-31 0,-2 1 287,-1 43 0,0-3 0,-4-7 0,-6-27 0,-7-13 0,-4-22 0,4-14 0,-5-8 0,10-8 717,-14-19-717,7-12 0,-1-22 0,10-2 0,5-20 0,5 7-245,2 26 1,1-1 244,8-32 0,10-6 0,15 25 0,12 7-45,15 19 45,11 22 0,1 17 0,-2 20 0,-10 10 0,-12 10 0,-14 11 0,-12 10 487,-15-5-487,-5 14 47,-15-8-47,0-6 0,-19-7 0,-5-27 0,-16-8 0,-22-16 0,-4-14-656,-20-13 656,9-15 0,6-10 0,11-12 0,17-5 0,15-4-209,17 6 209,16-15 0,16 12 0,10-8 0,15 16 0,11 17 0,10 14 0,10 22 0,2 21 0,5 16 0,0 25-466,-35-21 1,-2 4 465,-3 9 0,-2 4 0,-1 1 0,-3 2 0,-6 2 0,-5 3 0,-4 0 0,-9 2 0,-14 17 0,-10-1 0,1-21 0,-5-2 0,-12 9 0,-7-8 590,-26-9-590,-5-27 0,1-17 0,-1-20 0,5-10 0,11-11 0,12-15 0,19-6 0,3-11 0,12-5 0,2 10 0,10-14 205,14 25-205,11 1 0,15 28 0,10 19 970,6 21-970,1 15 31,-10 19-31,-7 13 0,-18 5 0,-26 37 0,-19-30 0,2-23 0,-6-3 0,-30 8 0,-6-15 0,-6-11 0,12-15 0,-7-11 0,25-6 0,-9-3 0,22-3 0,1 0 0,14-3 0,0 1 0,4-1 0,3 4 0,0-3 0,4-2 0,0-4 0,0-4 0,-4-5 0,0 4 0,-9-10 0,7 20 0,-2-1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101"/>
    </inkml:context>
    <inkml:brush xml:id="br0">
      <inkml:brushProperty name="width" value="0.2" units="cm"/>
      <inkml:brushProperty name="height" value="0.2" units="cm"/>
      <inkml:brushProperty name="color" value="#E71224"/>
    </inkml:brush>
  </inkml:definitions>
  <inkml:trace contextRef="#ctx0" brushRef="#br0">691 577 24575,'18'-42'0,"2"-2"0,-1 1 0,9 4 0,6 6 0,16 8 0,39 5 0,-9 14 0,17 7 0,-10 43 0,-45-3 0,1 31 0,-53 0 0,-13 4 0,-5 17 0,-1-15 0,-9 1 0,-17-9 0,-5-8 0,19-24 0,-2-3-427,-25 19 1,-2-8 426,-20-20 0,30-18 0,0-5 0,-38-8 0,43-1 0,2-4 0,-20-21-194,11-11 194,4-10 0,0-17 0,10-7 0,5-9 0,11-1 0,10 6 0,7 1 0,9 17 0,11-4 0,5 21 0,19 1 0,-1 16 843,16 9-843,-1 14 204,1 10-204,-1 14 0,-9 15 0,-4 11 0,-10 17 0,-10 1 0,-10 19 0,-11-5 0,-5 8 0,-9-17 0,8-14 0,-4-22 0,12-10 0,-1-12 0,6-12 0,1-18 0,3-20 0,0-21 0,0-13 0,4-11-494,7-7 494,10 6 0,16 1 0,6 21 0,14 11 0,6 22 0,0 16 0,9 15 0,-14 10 0,3 15 0,-16 11 494,-8 15-494,-12 12 0,-15 0 0,-10 19 0,-10-11 0,-6 2 0,-8-22 0,2-23 0,-9-15 0,-17-19 0,-9-15 0,-17-17 0,4-15-533,6-11 533,11-6 0,15-4 0,12-5 0,11 4-33,9 1 33,10 2 0,7 15 0,12 12 0,-1 17 0,1 21 532,13 7-532,-3 15 34,22 21-34,-7 17 0,10 22-899,-9 11 899,-26-38 0,-3 2 0,13 43-253,-16-8 253,-12-13 0,-11-21 0,-10-13 0,-10-24 0,-7-25 887,-9-26-887,0-20 0,-5-23-327,22 37 0,1-2 327,-2-3 0,2-1 0,-14-38-226,16 3 226,22 10 0,16 16 0,18 12 0,12 22 0,15 19 908,2 15-908,5 17 0,-10 24 0,-5 9 0,-15 25-344,-12 2 344,-15 5 0,-11 4 0,-15-15 0,-12-7 0,-31-13 0,14-33 0,-32-16 0,19-28 0,-7-15 0,8-1 581,21-6-581,12 5 0,13-3 0,11-6 0,18-3 0,13-1 0,20 0 0,10 9 0,18 10 0,1 12-496,15 15 496,-15 15 0,-12 7 0,-24 11 0,-25 6 0,-26 10 0,-25 3 0,-23 0 0,-2-23 0,-6-6 0,15-6 0,-2-4-110,-18 0 1,-1-6 109,16-10 0,1-5 0,-1-4 0,1-4 0,0-4 0,3-3 0,0-2 0,4-4 0,-22-35-227,14-1 227,25-8 0,17 10 0,30-4 0,28 18 0,33 8-679,-28 30 1,3 6 678,12 0 0,2 5 0,1 6 0,0 4 0,10 4 0,-2 5 0,-12 4 0,-3 5 0,-2 3 0,-4 4 181,-16-1 0,-7 3-181,18 32 0,-41 20 0,-18-31 215,-23 3-215,-4-37 0,-4-15 0,-16-14 1401,-4-7-1401,-21-19 0,33 11 0,-1-3-457,-6-6 1,-1-3 456,-5-3 0,0-2 0,-4-2 0,1 0 0,5 1 0,1-1 0,3 1 0,5-1-88,9 1 1,4 0 87,-13-26 0,22 4 0,15 33 0,6 5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102"/>
    </inkml:context>
    <inkml:brush xml:id="br0">
      <inkml:brushProperty name="width" value="0.2" units="cm"/>
      <inkml:brushProperty name="height" value="0.2" units="cm"/>
      <inkml:brushProperty name="color" value="#F6630D"/>
    </inkml:brush>
  </inkml:definitions>
  <inkml:trace contextRef="#ctx0" brushRef="#br0">0 5357 24575,'16'-11'0,"1"-3"0,-2 2 0,5-3 0,6-6 0,-2 3 0,1-3 0,-1 5 0,-4 1 0,-1 0 0,-5 3 0,16-6 0,-12 9 0,22-13 0,-18 9 0,4-5 0,-3 6 0,-3-3 0,4 6 0,0-6 0,-1 3 0,1-4 0,0 0 0,0 4 0,0-4 0,0 4 0,1-9 0,5 3 0,3-4 0,-2 4 0,4 0 0,-10 2 0,10-2 0,-3-4 0,5 2 0,-5-2 0,3 4 0,-4 1 0,6-1 0,-6 4 0,4-3 0,-4 7 0,5-7 0,1 3 0,-1-4 0,1-1 0,-1 1 0,1 0 0,-7 1 0,6 3 0,-6-2 0,7 5 0,5-6 0,2 2 0,5-9 0,0 3 0,0-3 0,5 4 0,3 0 0,-1 0 0,20-14 0,-26 7 0,16-11 0,-23 13 0,-4 2 0,5-1 0,-7 4 0,2-8 0,-1 4 0,0-1 0,-1 2 0,0 5 0,1-6 0,-2 5 0,2-4 0,-1 4 0,0-4 0,1-1 0,0-1 0,0 2 0,0 0 0,4-2 0,3-4 0,-2 4 0,5-3 0,-9 4 0,9-6 0,-7 1 0,7-1 0,2 0 0,6 0 0,6-1 0,-1 0 0,-5 1 0,5-5 0,-10 4 0,0-4 0,-8 5 0,-5 6 0,1-4 0,-8 9 0,6-4 0,-5 1 0,5 3 0,-5-4 0,-3 6 0,-5 1 0,0 0 0,0 1 0,-4 2 0,-1-1 0,-1-1 0,-6 3 0,5-2 0,-9 7 0,6 0 0,-6-4 0,6 3 0,-3-6 0,8 5 0,-3-1 0,3 2 0,-5 1 0,5-4 0,-3 2 0,9-8 0,-9 8 0,6-5 0,-8 7 0,1-4 0,0 0 0,3-5 0,8 0 0,-1 0 0,1-5 0,3 3 0,-12-1 0,19-4 0,-13 1 0,4 0 0,-3 1 0,-4 5 0,0 1 0,3-1 0,-8 1 0,4 4 0,-7-3 0,1 5 0,-1-4 0,-1 4 0,0-1 0,-1 3 0,-1-1 0,5 1 0,-3 0 0,4-1 0,-1-2 0,1 1 0,0-4 0,-1 4 0,1-4 0,0 1 0,-1-3 0,5 0 0,-3 0 0,7 0 0,-3-1 0,3 0 0,3-5 0,0-1 0,1-5 0,0-1 0,1 1 0,4-1 0,-4 5 0,2 1 0,-6 6 0,0 0 0,0 0 0,0 4 0,-4-3 0,3 7 0,-4-7 0,1 7 0,-1-7 0,0 7 0,6-8 0,1 7 0,3-7 0,-5 4 0,1-9 0,5 2 0,-3-2 0,8 3 0,-3-4 0,0 3 0,-2-2 0,-10 8 0,3-2 0,-3 7 0,4-7 0,0 6 0,-1-6 0,1 3 0,0-4 0,0 0 0,0 3 0,6-3 0,-5 4 0,6-11 0,-1 5 0,-3-3 0,2 4 0,-5 1 0,0 0 0,0 0 0,0 0 0,5-1 0,2 0 0,2-5 0,-3 4 0,1-4 0,-6 5 0,10-1 0,-4 1 0,-4 0 0,1 1 0,-8 0 0,4 4 0,0-3 0,0 2 0,0-3 0,5 0 0,19-15 0,-6 5 0,18-8 0,-15 11 0,-1 3 0,-8 3 0,-11 0 0,-2 5 0,-7 1 0,3 4 0,0-1 0,7-9 0,13-13 0,17-8 0,14-9 0,5 9-435,9 1 435,-9 6 0,3-1 0,-4 1 0,-1-1 0,-10 6 0,7-2 0,-29 9 0,5 1 0,-22 7 0,-5 3 0,0 1 435,-7-1-435,1 1 0,-1 0 0,3-1 0,-4 4 0,3-2 0,-3 1 0,8-2 0,1-1 0,21-15 0,5-4 0,11-9 0,3 0 0,-15 16 0,3-3 0,-6 8 0,-4-3 0,-2 0 0,0 0 0,-11 2 0,4-1 0,-5 1 0,0 0 0,0 3 0,0-2 0,-4 7 0,-1-7 0,-5 7 0,5-6 0,1 5 0,4-6 0,0 3 0,6-10 0,2 3 0,11-5 0,0 10 0,1-4 0,-2 7 0,-15-4 0,1 6 0,-15-2 0,1 7 0,-6 0 0,-4 4 0,-1 0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103"/>
    </inkml:context>
    <inkml:brush xml:id="br0">
      <inkml:brushProperty name="width" value="0.2" units="cm"/>
      <inkml:brushProperty name="height" value="0.2" units="cm"/>
      <inkml:brushProperty name="color" value="#F6630D"/>
    </inkml:brush>
  </inkml:definitions>
  <inkml:trace contextRef="#ctx0" brushRef="#br0">742 0 24575,'42'4'0,"-9"1"0,2 7 0,-9 11 0,-4 5 0,2 15 0,-9 6 0,4 18 0,-7 13 0,3 12 0,-10-28 0,-4 1 0,-2-12 0,-2 0 0,-2 8 0,-2-3 0,-19 21 0,-5-17 0,-10-11 0,-10-9 0,-6-12 0,-5-9 0,6-11 0,-10-15 0,9-11 0,11-8 0,1-6 0,-9-22 0,20 13 0,4-3 0,5-32 0,8-1 0,7-3 0,10-1 0,10-1 0,7 0 0,4 6 0,4 13 0,10 10 0,11 15 0,16 11 0,17 20 0,13 20-492,-43 0 0,1 4 492,0 7 0,-2 3 0,-3 2 0,-3 3 0,-5 3 0,-3 2-244,19 36 244,-16 10 0,-26-34 0,-5 0 0,-1 24 0,-14 7 0,-5-46 0,-2-11 0,-3-5 972,-1-8-972,-10 0 256,5-8-256,-21-9 0,6-10 0,-16-21 0,0-11 0,2-17 0,1-6 0,5-4 0,15-1 0,7-4 0,16 10 0,10-9 0,23 3 0,3 25 0,16 4 0,0 42 0,3 19 0,5 17 0,3 26 0,-10 11 0,-1 6 0,-20 15 0,-7-14-427,-15 18 427,-6-12 0,-13-2 0,-8-13 0,-14-15 0,-5-16 0,2-12 0,2-14 0,0-10 0,4-10 427,-6-9-427,6-15 0,7-7 0,2-3 0,14-4 0,2 10 0,8-4 0,5 0 0,8 10 0,31-4 0,-8 22 0,33 7 0,-19 22 0,6 15 0,-16 16 0,-14 11 0,-17 21 0,-19 3-425,1-32 1,-5 0 424,-5-2 0,-6-1 0,-6-3 0,-5-4 0,-1-5 0,-3-3 0,-1-5 0,-1-4-16,-38 6 16,11-13 0,8-15 0,10-14 0,4-17 0,12-20 0,14-18 0,6-17 205,18-5-205,8-7 0,13 35 0,8 1 0,25-22 0,-13 35 0,6 7 0,41 5 0,-5 20 0,3 17 17,-21 15-17,-12 20 0,-17 5 0,-19 9 0,-16 16 0,-15-1 0,-25 6 0,-8-13 0,-14-11 0,0-9 0,1-10 643,1-17-643,-1-15 0,10-15 0,12-9 0,17-10 0,13-4 0,11-22 0,19 0 0,18-15 0,21 15-425,-18 36 1,4 4 424,3 4 0,3 5 0,3 5 0,2 5 0,2 4 0,-2 4 0,37 10-34,-13 18 34,-29 1 0,-20 14 0,-21-1 0,-15 0 0,-19-1 848,-10-9-848,-17-4 35,-5-10-35,-5-10 0,-1-15 0,6-6 0,6-17 0,5-8 0,14-20 0,11 2 0,5-4 0,7-33-330,5 26 1,7 2 329,33-13 0,27 16 0,29 23 0,-39 27 0,2 5 0,5 6 0,-1 8 0,-7 4 0,-5 6 0,23 30-9,-49 25 9,-51 1 0,-5-32 0,-9-3-917,-14 3 1,-8-4 916,-9-3 0,-5-4 0,-8-4 0,-1-5 0,10-5 0,2-3 0,10-6 0,6-2 0,-8-1 0,27-2 597,30-10-597,7-12 9,11-14-9,18-23 0,17-9 0,23-7 0,-5 30 0,0 3 0,-1 0 0,23-1 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10EF18E-E2D1-DF4E-B09B-F05BFA987E62}" name="Table9" displayName="Table9" ref="B2:D5" totalsRowShown="0">
  <autoFilter ref="B2:D5" xr:uid="{710EF18E-E2D1-DF4E-B09B-F05BFA987E62}"/>
  <tableColumns count="3">
    <tableColumn id="1" xr3:uid="{310D29E7-4FBE-F944-B541-15E42ED5087E}" name="Nome"/>
    <tableColumn id="2" xr3:uid="{B98AECB7-53E6-824C-A230-24D5DD7EA973}" name="Matricula"/>
    <tableColumn id="3" xr3:uid="{8A74A170-38C4-8649-98DF-82BD42D46459}" name="Curso"/>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A17A4B1-456C-9F4B-978B-F4E05300ABA8}" name="Table6" displayName="Table6" ref="B2:F8" totalsRowCount="1" headerRowDxfId="94" headerRowBorderDxfId="93" tableBorderDxfId="92" totalsRowBorderDxfId="91">
  <autoFilter ref="B2:F7" xr:uid="{4A17A4B1-456C-9F4B-978B-F4E05300ABA8}"/>
  <tableColumns count="5">
    <tableColumn id="1" xr3:uid="{4F69EF12-3A0E-CB43-B5A5-A36847EE4095}" name="Step" totalsRowLabel="6" dataDxfId="90" totalsRowDxfId="89"/>
    <tableColumn id="3" xr3:uid="{B8BC2B9E-90B9-E342-AF04-D9F089CE2EA0}" name="Entalpy" totalsRowLabel="ΔHform KF s" dataDxfId="88" totalsRowDxfId="87"/>
    <tableColumn id="4" xr3:uid="{AF802FFC-F996-E34C-AA4E-F108F311CAF1}" name="Mole" totalsRowLabel="1.00" dataDxfId="86" totalsRowDxfId="85"/>
    <tableColumn id="5" xr3:uid="{A7B61756-F723-5840-AFFB-4E58645598EC}" name="Value (KJ/mole)" totalsRowFunction="custom" dataDxfId="84" totalsRowDxfId="83">
      <totalsRowFormula array="1">SUMPRODUCT(Table6[Value (KJ/mole)]*Table6[Mole])</totalsRowFormula>
    </tableColumn>
    <tableColumn id="6" xr3:uid="{79594FDB-C54D-694F-9ECE-988E28EF3143}" name="length (cm)" totalsRowFunction="custom" dataDxfId="82" totalsRowDxfId="81">
      <calculatedColumnFormula>PRODUCT(Table6[[#This Row],[Mole]:[Value (KJ/mole)]])*$F$10</calculatedColumnFormula>
      <totalsRowFormula>SUM(Table6[length (cm)])</totalsRowFormula>
    </tableColumn>
  </tableColumns>
  <tableStyleInfo name="TableStyleDark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3C7E05-6659-C24E-B632-B30A2F44788D}" name="Table7" displayName="Table7" ref="B10:C13" totalsRowShown="0" headerRowDxfId="80" headerRowBorderDxfId="79">
  <autoFilter ref="B10:C13" xr:uid="{1B3C7E05-6659-C24E-B632-B30A2F44788D}"/>
  <tableColumns count="2">
    <tableColumn id="1" xr3:uid="{50A50CFC-D5A0-B946-B03A-0A93F207268A}" name="Compound"/>
    <tableColumn id="2" xr3:uid="{9CD10E74-68FB-094F-BE12-2E27B7F41F72}" name="Entrophy(J/K*mol)"/>
  </tableColumns>
  <tableStyleInfo name="TableStyleDark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F5DB84-03AD-FF49-A172-ED01DD8C5759}" name="Table8" displayName="Table8" ref="B15:E16" totalsRowShown="0" headerRowDxfId="78" headerRowBorderDxfId="77">
  <autoFilter ref="B15:E16" xr:uid="{44F5DB84-03AD-FF49-A172-ED01DD8C5759}"/>
  <tableColumns count="4">
    <tableColumn id="1" xr3:uid="{FC009787-C5AE-EE42-880D-D3DA987BE37E}" name="Reaction " dataDxfId="76"/>
    <tableColumn id="2" xr3:uid="{F3A351F2-11AB-2D41-8395-1C2926F610BF}" name=" ΔS" dataDxfId="75">
      <calculatedColumnFormula>($C$13-$C$12/2-$C$11)/1000</calculatedColumnFormula>
    </tableColumn>
    <tableColumn id="3" xr3:uid="{9A56E550-6106-B043-9643-9DF97AAC2383}" name="ΔHf" dataDxfId="74">
      <calculatedColumnFormula>$E$8</calculatedColumnFormula>
    </tableColumn>
    <tableColumn id="4" xr3:uid="{050D684C-4247-D34B-B448-16DF5D86C7B8}" name="ΔG" dataDxfId="73">
      <calculatedColumnFormula>D16-$C$18*C16</calculatedColumnFormula>
    </tableColumn>
  </tableColumns>
  <tableStyleInfo name="TableStyleDark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FA9324-9AB9-FE4A-8FAC-364BBB899107}" name="Table1" displayName="Table1" ref="B2:F8" totalsRowCount="1" headerRowDxfId="72" headerRowBorderDxfId="71" tableBorderDxfId="70">
  <autoFilter ref="B2:F7" xr:uid="{97FA9324-9AB9-FE4A-8FAC-364BBB899107}"/>
  <tableColumns count="5">
    <tableColumn id="1" xr3:uid="{BD13F082-FB9D-BD4D-A74F-E44276734902}" name="Step" totalsRowLabel="6" dataDxfId="69" totalsRowDxfId="68"/>
    <tableColumn id="3" xr3:uid="{36DF7738-3834-0F4B-87CE-04FB5BA00077}" name="Entalpy" totalsRowLabel="ΔHform MgCl s" dataDxfId="67" totalsRowDxfId="66"/>
    <tableColumn id="4" xr3:uid="{2A25516F-4052-214D-BBF4-A01AAB7988DE}" name="Mole" totalsRowLabel="1.0" dataDxfId="65" totalsRowDxfId="64"/>
    <tableColumn id="5" xr3:uid="{620BFF20-DAC6-A040-801B-08B4478A6705}" name="Value (Kj/mol)" totalsRowFunction="custom" dataDxfId="63" totalsRowDxfId="62">
      <totalsRowFormula array="1">SUMPRODUCT(Table1[Mole]*Table1[Value (Kj/mol)])</totalsRowFormula>
    </tableColumn>
    <tableColumn id="6" xr3:uid="{D0624495-01DF-1C41-A4BC-5D07875B0C54}" name="length (cm)" totalsRowFunction="custom" dataDxfId="61" totalsRowDxfId="60">
      <calculatedColumnFormula>PRODUCT(Table1[[#This Row],[Mole]:[Value (Kj/mol)]])*$G$11</calculatedColumnFormula>
      <totalsRowFormula>SUM(Table1[length (cm)])</totalsRowFormula>
    </tableColumn>
  </tableColumns>
  <tableStyleInfo name="TableStyleDark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37A121-3A3B-1F49-912A-831861AD662A}" name="Table2" displayName="Table2" ref="B10:C16" totalsRowShown="0">
  <autoFilter ref="B10:C16" xr:uid="{7C37A121-3A3B-1F49-912A-831861AD662A}"/>
  <tableColumns count="2">
    <tableColumn id="1" xr3:uid="{9B9C5B8E-8B5D-B549-AC88-EEFF1C77DD6A}" name="Compound"/>
    <tableColumn id="2" xr3:uid="{804921C1-DA18-3D40-B4E1-0BE46587903E}" name="Entrophy(J/K*mol)" dataDxfId="59"/>
  </tableColumns>
  <tableStyleInfo name="TableStyleDark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F756695-4DD5-D544-8F91-7D797AEC212A}" name="Table3" displayName="Table3" ref="B18:E21" totalsRowShown="0">
  <autoFilter ref="B18:E21" xr:uid="{3F756695-4DD5-D544-8F91-7D797AEC212A}"/>
  <tableColumns count="4">
    <tableColumn id="1" xr3:uid="{FC971E26-098E-7640-AC18-2EF49C1447BE}" name="Reaction "/>
    <tableColumn id="2" xr3:uid="{8DA0C6FA-F644-794E-95E9-C3A6668500B0}" name=" ΔS" dataDxfId="58"/>
    <tableColumn id="3" xr3:uid="{594A9F25-982D-4B44-830E-EC2C1E9E6B1B}" name="ΔHf" dataDxfId="57"/>
    <tableColumn id="4" xr3:uid="{B81EC45D-B128-0541-8CE1-DE633AB3B0F7}" name="ΔG" dataDxfId="56">
      <calculatedColumnFormula>D19-$C$23*C19</calculatedColumnFormula>
    </tableColumn>
  </tableColumns>
  <tableStyleInfo name="TableStyleDark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890C6-7410-6948-84FF-B8BFF03807CE}" name="Table4" displayName="Table4" ref="B2:F8" totalsRowCount="1" headerRowDxfId="55" headerRowBorderDxfId="54" tableBorderDxfId="53" totalsRowBorderDxfId="52">
  <autoFilter ref="B2:F7" xr:uid="{0EB890C6-7410-6948-84FF-B8BFF03807CE}"/>
  <tableColumns count="5">
    <tableColumn id="1" xr3:uid="{F944E0DB-62D6-8948-997A-B9027D507E41}" name="Step" totalsRowLabel="6" dataDxfId="51" totalsRowDxfId="50"/>
    <tableColumn id="3" xr3:uid="{059BE368-FBE6-984E-9717-7109095CC941}" name="Entalpy" totalsRowLabel="ΔHform MgCl s" dataDxfId="49" totalsRowDxfId="48"/>
    <tableColumn id="4" xr3:uid="{324A8204-C0F0-B346-A8CE-F3F24A141842}" name="Mole" totalsRowLabel="1" dataDxfId="47" totalsRowDxfId="46"/>
    <tableColumn id="5" xr3:uid="{2DF27431-401D-D945-AC77-7FF48E0E84BA}" name="Value (KJ/mole)" totalsRowFunction="custom" dataDxfId="45" totalsRowDxfId="44">
      <totalsRowFormula array="1">SUMPRODUCT(Table4[Mole]*Table4[Value (KJ/mole)])</totalsRowFormula>
    </tableColumn>
    <tableColumn id="6" xr3:uid="{60AAC7E7-D9B8-8D41-AF30-9C88D4229E4F}" name="Length (cm)" totalsRowFunction="custom" dataDxfId="43" totalsRowDxfId="42">
      <calculatedColumnFormula>D3*E3*$G$12</calculatedColumnFormula>
      <totalsRowFormula>SUM(Table4[Length (cm)])</totalsRowFormula>
    </tableColumn>
  </tableColumns>
  <tableStyleInfo name="TableStyleDark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B931C8-9A45-074A-B959-D2B8F7260151}" name="Table5" displayName="Table5" ref="B15:E16" totalsRowShown="0" headerRowDxfId="41" dataDxfId="40">
  <autoFilter ref="B15:E16" xr:uid="{5CB931C8-9A45-074A-B959-D2B8F7260151}"/>
  <tableColumns count="4">
    <tableColumn id="1" xr3:uid="{5CD78BDB-28B3-2D4C-828A-481B4F42F59A}" name="Reaction " dataDxfId="39"/>
    <tableColumn id="2" xr3:uid="{4A9ADA2E-A3DD-8041-8163-10A789E2427B}" name=" ΔS" dataDxfId="38">
      <calculatedColumnFormula>(C13-C12-C11)/1000</calculatedColumnFormula>
    </tableColumn>
    <tableColumn id="3" xr3:uid="{2963BD63-D71D-214E-AB6D-A587A2DE192E}" name="ΔHf" dataDxfId="37">
      <calculatedColumnFormula>Table4[[#Totals],[Value (KJ/mole)]]</calculatedColumnFormula>
    </tableColumn>
    <tableColumn id="4" xr3:uid="{1E4C54C3-86D5-4544-B14F-5BD2CDC36531}" name="ΔG" dataDxfId="36">
      <calculatedColumnFormula>Table5[[#This Row],[ΔHf]]-Table5[[#This Row],[ ΔS]]*C18</calculatedColumnFormula>
    </tableColumn>
  </tableColumns>
  <tableStyleInfo name="TableStyleDark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21CA0AC-67F2-C34B-A078-F2D91D2BF02E}" name="Table111" displayName="Table111" ref="A1:E2" totalsRowShown="0" headerRowDxfId="35" dataDxfId="34">
  <autoFilter ref="A1:E2" xr:uid="{B584D7F9-98F5-BA4F-BEB9-A62FCD243456}"/>
  <tableColumns count="5">
    <tableColumn id="1" xr3:uid="{6A8CF672-9A0C-6D4A-9312-1659737110FE}" name="T/℃" dataDxfId="33"/>
    <tableColumn id="2" xr3:uid="{3FFE1030-3187-1349-9AF9-FF8A28B6C4D0}" name="lnP1(sat)/kPa" dataDxfId="32">
      <calculatedColumnFormula>14.2724-2945.47/(A2+224)</calculatedColumnFormula>
    </tableColumn>
    <tableColumn id="3" xr3:uid="{FD5317BA-D26E-F046-97D2-52F65C304E6F}" name="P1* /kPa" dataDxfId="31">
      <calculatedColumnFormula>EXP(B2)</calculatedColumnFormula>
    </tableColumn>
    <tableColumn id="4" xr3:uid="{12118CE2-AE0E-2349-904B-4DE99EBB7C70}" name="lnP2(sat)/kPa" dataDxfId="30">
      <calculatedColumnFormula>14.2043-2972.64/($A$2+209)</calculatedColumnFormula>
    </tableColumn>
    <tableColumn id="5" xr3:uid="{00D90090-78B9-B948-BB1D-39C447D53113}" name="P2*" dataDxfId="29">
      <calculatedColumnFormula>EXP(D2)</calculatedColumnFormula>
    </tableColumn>
  </tableColumns>
  <tableStyleInfo name="TableStyleDark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C3AA7CA-FBD8-EF49-862B-C78D9CF95205}" name="Table212" displayName="Table212" ref="A4:E16" totalsRowShown="0" headerRowDxfId="28" dataDxfId="27">
  <autoFilter ref="A4:E16" xr:uid="{3F35CFBE-5C6C-DA4A-B428-F2C8ED3BE599}"/>
  <tableColumns count="5">
    <tableColumn id="1" xr3:uid="{EEA7DB8F-C40F-D240-A5E7-0477FB43B40F}" name="x1" dataDxfId="26">
      <calculatedColumnFormula>A4+0.1</calculatedColumnFormula>
    </tableColumn>
    <tableColumn id="2" xr3:uid="{B3DBA753-1D0B-0F4C-BF69-798E69732A99}" name="p1" dataDxfId="25">
      <calculatedColumnFormula>A5*$C$2</calculatedColumnFormula>
    </tableColumn>
    <tableColumn id="3" xr3:uid="{E2CA64C4-B410-B54C-8150-B82B264AB74A}" name="p2" dataDxfId="24">
      <calculatedColumnFormula>(1-A5)*$E$2</calculatedColumnFormula>
    </tableColumn>
    <tableColumn id="4" xr3:uid="{3D623501-A471-8345-834F-564396539AB2}" name="ptot" dataDxfId="23">
      <calculatedColumnFormula>SUM(B5:C5)</calculatedColumnFormula>
    </tableColumn>
    <tableColumn id="5" xr3:uid="{12B8F1F9-B653-6F4A-A08D-DD6316835E65}" name="y1" dataDxfId="22">
      <calculatedColumnFormula>B5/D5</calculatedColumnFormula>
    </tableColumn>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823B8D6-9991-034F-B802-A6E7B886E831}" name="Table413" displayName="Table413" ref="A4:I15" totalsRowShown="0" headerRowDxfId="21" dataDxfId="20">
  <autoFilter ref="A4:I15" xr:uid="{F6823FC0-DE92-124F-B30B-A5133895FB9D}"/>
  <tableColumns count="9">
    <tableColumn id="1" xr3:uid="{17728268-F1C3-3043-BEB1-F99750F62A1B}" name="Teb" dataDxfId="19"/>
    <tableColumn id="2" xr3:uid="{9B0440F4-0C7C-3145-9D89-DD44F58F3A02}" name="lnP1/kPa" dataDxfId="18">
      <calculatedColumnFormula>14.2724-2945.47/(A5+224)</calculatedColumnFormula>
    </tableColumn>
    <tableColumn id="3" xr3:uid="{899DAD2B-2CFA-8F4D-9D75-CDA84B4C3D11}" name="P1*" dataDxfId="17">
      <calculatedColumnFormula>EXP(B5)</calculatedColumnFormula>
    </tableColumn>
    <tableColumn id="4" xr3:uid="{DDD53B48-E5A4-2D42-A2B7-B27CAAF0F920}" name="lnP2/kPa" dataDxfId="16">
      <calculatedColumnFormula>14.2043-2972.64/(A5+209)</calculatedColumnFormula>
    </tableColumn>
    <tableColumn id="5" xr3:uid="{5FDA2E26-E2E7-BF44-9400-D9189C377CE3}" name="P2*" dataDxfId="15">
      <calculatedColumnFormula>EXP(D5)</calculatedColumnFormula>
    </tableColumn>
    <tableColumn id="6" xr3:uid="{6C09CC37-39A5-A245-B501-B14F8FDC23DA}" name="x1" dataDxfId="14">
      <calculatedColumnFormula>($A$2-E5)/(C5-E5)</calculatedColumnFormula>
    </tableColumn>
    <tableColumn id="7" xr3:uid="{F6B40BBE-E002-714A-8726-3864757F0819}" name="p1" dataDxfId="13">
      <calculatedColumnFormula>C5*F5</calculatedColumnFormula>
    </tableColumn>
    <tableColumn id="8" xr3:uid="{33C6B320-171A-3146-9148-8DFDBB9A4AE3}" name="p2" dataDxfId="12">
      <calculatedColumnFormula>E5*(1-F5)</calculatedColumnFormula>
    </tableColumn>
    <tableColumn id="9" xr3:uid="{9C8F609C-3411-9A47-BB08-BC8C755720CF}" name="y1" dataDxfId="11">
      <calculatedColumnFormula>G5/$A$2</calculatedColumnFormula>
    </tableColumn>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2FC7E59-9D5F-BA45-A481-6C3D48F574D3}" name="Table514" displayName="Table514" ref="A1:C2" totalsRowShown="0" headerRowDxfId="10" dataDxfId="9">
  <autoFilter ref="A1:C2" xr:uid="{C519312D-AB57-0740-8C4F-D97F4CA8DD26}"/>
  <tableColumns count="3">
    <tableColumn id="1" xr3:uid="{52B29A2D-AE0D-0C40-9762-E7EA95C3C1DA}" name="p/kPa" dataDxfId="8"/>
    <tableColumn id="2" xr3:uid="{6D2138C9-460D-B64E-B123-ABBD23547099}" name="T1/℃" dataDxfId="7">
      <calculatedColumnFormula>-2945.47/(LN(70)-14.2724)-224</calculatedColumnFormula>
    </tableColumn>
    <tableColumn id="3" xr3:uid="{85FEB0A7-C22E-6040-AF7E-C62652C87E44}" name="T2/℃" dataDxfId="6">
      <calculatedColumnFormula>-2972.64/(LN(A2)-14.2043)-209</calculatedColumnFormula>
    </tableColumn>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A4D6325-7848-6044-A170-A2163C51F290}" name="Table315" displayName="Table315" ref="A1:E12" totalsRowShown="0" dataDxfId="5">
  <autoFilter ref="A1:E12" xr:uid="{8FD5FF8F-A98D-F94F-B01A-C3267D49A624}"/>
  <tableColumns count="5">
    <tableColumn id="1" xr3:uid="{B76C7763-7148-7143-8B97-B541C303F8D0}" name="p/kPa" dataDxfId="4"/>
    <tableColumn id="2" xr3:uid="{8A8C014A-8250-1F4D-B31B-052834AF5078}" name="x1" dataDxfId="3"/>
    <tableColumn id="3" xr3:uid="{6AE87CAB-451B-D440-A0F5-AF273C267E17}" name="y1" dataDxfId="2"/>
    <tableColumn id="4" xr3:uid="{8A1CAB7F-8BE4-B748-AD0D-E0D7B9DAB631}" name="Ptot Rault's Law" dataDxfId="1">
      <calculatedColumnFormula>($A$12*B2)+($A$2*(1-B2))</calculatedColumnFormula>
    </tableColumn>
    <tableColumn id="5" xr3:uid="{0FFADB1A-08FE-6B44-A51E-4BBB4F22C25E}" name="Column1" dataDxfId="0">
      <calculatedColumnFormula>+$A$2+$B2*($A$12-$A$2)</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7.xml"/><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5115-DB50-594B-A410-C35982BA971F}">
  <dimension ref="B2:D5"/>
  <sheetViews>
    <sheetView workbookViewId="0">
      <selection activeCell="D5" sqref="D5"/>
    </sheetView>
  </sheetViews>
  <sheetFormatPr baseColWidth="10" defaultColWidth="11.5" defaultRowHeight="15"/>
  <cols>
    <col min="2" max="2" width="60.5" customWidth="1"/>
  </cols>
  <sheetData>
    <row r="2" spans="2:4">
      <c r="B2" t="s">
        <v>49</v>
      </c>
      <c r="C2" t="s">
        <v>51</v>
      </c>
      <c r="D2" t="s">
        <v>50</v>
      </c>
    </row>
    <row r="3" spans="2:4">
      <c r="B3" t="s">
        <v>52</v>
      </c>
      <c r="C3">
        <v>61387</v>
      </c>
      <c r="D3" t="s">
        <v>53</v>
      </c>
    </row>
    <row r="4" spans="2:4">
      <c r="B4" t="s">
        <v>54</v>
      </c>
      <c r="C4">
        <v>63672</v>
      </c>
      <c r="D4" t="s">
        <v>56</v>
      </c>
    </row>
    <row r="5" spans="2:4">
      <c r="B5" t="s">
        <v>55</v>
      </c>
      <c r="C5">
        <v>62495</v>
      </c>
      <c r="D5" t="s">
        <v>56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EB904-217A-4185-927C-2D70C97561F3}">
  <dimension ref="B2:K19"/>
  <sheetViews>
    <sheetView zoomScaleNormal="100" workbookViewId="0">
      <selection activeCell="P17" sqref="P17"/>
    </sheetView>
  </sheetViews>
  <sheetFormatPr baseColWidth="10" defaultColWidth="8.83203125" defaultRowHeight="15"/>
  <cols>
    <col min="2" max="2" width="16.83203125" customWidth="1"/>
    <col min="3" max="3" width="24.6640625" bestFit="1" customWidth="1"/>
    <col min="4" max="4" width="17.33203125" bestFit="1" customWidth="1"/>
    <col min="5" max="5" width="20.5" bestFit="1" customWidth="1"/>
    <col min="6" max="6" width="15.1640625" customWidth="1"/>
    <col min="7" max="7" width="13" customWidth="1"/>
  </cols>
  <sheetData>
    <row r="2" spans="2:11" ht="16">
      <c r="B2" s="5" t="s">
        <v>6</v>
      </c>
      <c r="C2" s="10" t="s">
        <v>27</v>
      </c>
      <c r="D2" s="10" t="s">
        <v>28</v>
      </c>
      <c r="E2" s="10" t="s">
        <v>35</v>
      </c>
      <c r="F2" s="31" t="s">
        <v>24</v>
      </c>
    </row>
    <row r="3" spans="2:11" ht="17">
      <c r="B3" s="3">
        <v>1</v>
      </c>
      <c r="C3" s="36" t="s">
        <v>8</v>
      </c>
      <c r="D3" s="32" t="str">
        <f>D$8</f>
        <v>1.00</v>
      </c>
      <c r="E3" s="32">
        <v>90</v>
      </c>
      <c r="F3" s="33">
        <f>PRODUCT(Table6[[#This Row],[Mole]:[Value (KJ/mole)]])*$F$10</f>
        <v>0.45</v>
      </c>
    </row>
    <row r="4" spans="2:11" ht="17">
      <c r="B4" s="3">
        <v>2</v>
      </c>
      <c r="C4" s="36" t="s">
        <v>7</v>
      </c>
      <c r="D4" s="32">
        <f>Table6[[#Totals],[Mole]]/2</f>
        <v>0.5</v>
      </c>
      <c r="E4" s="32">
        <v>158</v>
      </c>
      <c r="F4" s="33">
        <f>PRODUCT(Table6[[#This Row],[Mole]:[Value (KJ/mole)]])*$F$10</f>
        <v>0.39500000000000002</v>
      </c>
    </row>
    <row r="5" spans="2:11" ht="17">
      <c r="B5" s="3">
        <v>3</v>
      </c>
      <c r="C5" s="36" t="s">
        <v>9</v>
      </c>
      <c r="D5" s="32" t="str">
        <f>D$8</f>
        <v>1.00</v>
      </c>
      <c r="E5" s="32">
        <v>418</v>
      </c>
      <c r="F5" s="33">
        <f>PRODUCT(Table6[[#This Row],[Mole]:[Value (KJ/mole)]])*$F$10</f>
        <v>2.09</v>
      </c>
      <c r="J5" s="1"/>
    </row>
    <row r="6" spans="2:11" ht="17">
      <c r="B6" s="3">
        <v>4</v>
      </c>
      <c r="C6" s="36" t="s">
        <v>10</v>
      </c>
      <c r="D6" s="32" t="str">
        <f t="shared" ref="D6:D7" si="0">D$8</f>
        <v>1.00</v>
      </c>
      <c r="E6" s="32">
        <v>-328</v>
      </c>
      <c r="F6" s="33">
        <f>PRODUCT(Table6[[#This Row],[Mole]:[Value (KJ/mole)]])*$F$10</f>
        <v>-1.6400000000000001</v>
      </c>
    </row>
    <row r="7" spans="2:11" ht="17">
      <c r="B7" s="3">
        <v>5</v>
      </c>
      <c r="C7" s="36" t="s">
        <v>11</v>
      </c>
      <c r="D7" s="32" t="str">
        <f t="shared" si="0"/>
        <v>1.00</v>
      </c>
      <c r="E7" s="32">
        <v>-826</v>
      </c>
      <c r="F7" s="33">
        <f>PRODUCT(Table6[[#This Row],[Mole]:[Value (KJ/mole)]])*$F$10</f>
        <v>-4.13</v>
      </c>
    </row>
    <row r="8" spans="2:11" ht="17">
      <c r="B8" s="44" t="s">
        <v>39</v>
      </c>
      <c r="C8" s="45" t="s">
        <v>12</v>
      </c>
      <c r="D8" s="34" t="s">
        <v>40</v>
      </c>
      <c r="E8" s="34" cm="1">
        <f t="array" ref="E8">SUMPRODUCT(Table6[Value (KJ/mole)]*Table6[Mole])</f>
        <v>-567</v>
      </c>
      <c r="F8" s="35">
        <f>SUM(Table6[length (cm)])</f>
        <v>-2.8350000000000004</v>
      </c>
    </row>
    <row r="9" spans="2:11">
      <c r="F9" s="9"/>
    </row>
    <row r="10" spans="2:11" ht="16" thickBot="1">
      <c r="B10" s="13" t="s">
        <v>13</v>
      </c>
      <c r="C10" s="13" t="s">
        <v>25</v>
      </c>
      <c r="E10" s="2" t="s">
        <v>38</v>
      </c>
      <c r="F10">
        <v>5.0000000000000001E-3</v>
      </c>
      <c r="G10" t="s">
        <v>47</v>
      </c>
    </row>
    <row r="11" spans="2:11">
      <c r="B11" s="6" t="s">
        <v>17</v>
      </c>
      <c r="C11" s="19">
        <v>64.180000000000007</v>
      </c>
      <c r="E11" s="2" t="s">
        <v>45</v>
      </c>
      <c r="H11" s="1"/>
      <c r="K11" s="1"/>
    </row>
    <row r="12" spans="2:11">
      <c r="B12" s="11" t="s">
        <v>18</v>
      </c>
      <c r="C12" s="18">
        <v>202.78</v>
      </c>
    </row>
    <row r="13" spans="2:11">
      <c r="B13" s="6" t="s">
        <v>19</v>
      </c>
      <c r="C13" s="19">
        <v>66.569999999999993</v>
      </c>
      <c r="H13" t="s">
        <v>58</v>
      </c>
      <c r="K13" s="1"/>
    </row>
    <row r="15" spans="2:11" ht="16" thickBot="1">
      <c r="B15" s="13" t="s">
        <v>20</v>
      </c>
      <c r="C15" s="13" t="s">
        <v>32</v>
      </c>
      <c r="D15" s="13" t="s">
        <v>31</v>
      </c>
      <c r="E15" s="13" t="s">
        <v>30</v>
      </c>
    </row>
    <row r="16" spans="2:11">
      <c r="B16" s="11" t="s">
        <v>23</v>
      </c>
      <c r="C16" s="20">
        <f>($C$13-$C$12/2-$C$11)/1000</f>
        <v>-9.9000000000000019E-2</v>
      </c>
      <c r="D16" s="21">
        <f>$E$8</f>
        <v>-567</v>
      </c>
      <c r="E16" s="22">
        <f>D16-$C$18*C16</f>
        <v>-537.48315000000002</v>
      </c>
    </row>
    <row r="18" spans="2:11">
      <c r="B18" t="s">
        <v>41</v>
      </c>
      <c r="C18" s="7">
        <v>298.14999999999998</v>
      </c>
    </row>
    <row r="19" spans="2:11">
      <c r="K19" s="1"/>
    </row>
  </sheetData>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553C-65C8-4B2A-8E29-25AB6FF09950}">
  <dimension ref="B2:P35"/>
  <sheetViews>
    <sheetView topLeftCell="C1" zoomScaleNormal="100" workbookViewId="0">
      <selection activeCell="P18" sqref="P18"/>
    </sheetView>
  </sheetViews>
  <sheetFormatPr baseColWidth="10" defaultColWidth="8.83203125" defaultRowHeight="15"/>
  <cols>
    <col min="2" max="2" width="21.6640625" customWidth="1"/>
    <col min="3" max="3" width="26.33203125" bestFit="1" customWidth="1"/>
    <col min="4" max="4" width="18.33203125" bestFit="1" customWidth="1"/>
    <col min="5" max="5" width="19.1640625" bestFit="1" customWidth="1"/>
    <col min="6" max="6" width="16.83203125" bestFit="1" customWidth="1"/>
    <col min="7" max="7" width="14.33203125" customWidth="1"/>
  </cols>
  <sheetData>
    <row r="2" spans="2:16" ht="16">
      <c r="B2" s="5" t="s">
        <v>6</v>
      </c>
      <c r="C2" s="10" t="s">
        <v>27</v>
      </c>
      <c r="D2" s="10" t="s">
        <v>28</v>
      </c>
      <c r="E2" s="10" t="s">
        <v>29</v>
      </c>
      <c r="F2" s="14" t="s">
        <v>24</v>
      </c>
      <c r="H2" s="1"/>
      <c r="O2" s="1"/>
    </row>
    <row r="3" spans="2:16" ht="17">
      <c r="B3" s="4">
        <v>1</v>
      </c>
      <c r="C3" s="12" t="s">
        <v>1</v>
      </c>
      <c r="D3" s="25" t="str">
        <f>Table1[[#Totals],[Mole]]</f>
        <v>1.0</v>
      </c>
      <c r="E3" s="25">
        <v>150.19999999999999</v>
      </c>
      <c r="F3" s="39">
        <f>PRODUCT(Table1[[#This Row],[Mole]:[Value (Kj/mol)]])*$G$11</f>
        <v>1.502</v>
      </c>
      <c r="O3" s="1"/>
    </row>
    <row r="4" spans="2:16" ht="17">
      <c r="B4" s="4">
        <v>2</v>
      </c>
      <c r="C4" s="8" t="s">
        <v>0</v>
      </c>
      <c r="D4" s="25">
        <f>Table1[[#Totals],[Mole]]/2</f>
        <v>0.5</v>
      </c>
      <c r="E4" s="25">
        <f>242</f>
        <v>242</v>
      </c>
      <c r="F4" s="39">
        <f>PRODUCT(Table1[[#This Row],[Mole]:[Value (Kj/mol)]])*$G$11</f>
        <v>1.21</v>
      </c>
      <c r="H4" s="1"/>
      <c r="L4" s="1">
        <v>4</v>
      </c>
    </row>
    <row r="5" spans="2:16" ht="17">
      <c r="B5" s="4">
        <v>3</v>
      </c>
      <c r="C5" s="8" t="s">
        <v>2</v>
      </c>
      <c r="D5" s="25" t="str">
        <f>Table1[[#Totals],[Mole]]</f>
        <v>1.0</v>
      </c>
      <c r="E5" s="25">
        <v>738.1</v>
      </c>
      <c r="F5" s="39">
        <f>PRODUCT(Table1[[#This Row],[Mole]:[Value (Kj/mol)]])*$G$11</f>
        <v>7.3810000000000002</v>
      </c>
      <c r="H5" s="1"/>
      <c r="O5" s="1"/>
    </row>
    <row r="6" spans="2:16" ht="17">
      <c r="B6" s="4">
        <v>4</v>
      </c>
      <c r="C6" s="8" t="s">
        <v>3</v>
      </c>
      <c r="D6" s="25" t="str">
        <f>Table1[[#Totals],[Mole]]</f>
        <v>1.0</v>
      </c>
      <c r="E6" s="25">
        <v>-349</v>
      </c>
      <c r="F6" s="39">
        <f>PRODUCT(Table1[[#This Row],[Mole]:[Value (Kj/mol)]])*$G$11</f>
        <v>-3.49</v>
      </c>
      <c r="H6" s="1"/>
      <c r="O6" s="1"/>
    </row>
    <row r="7" spans="2:16" ht="17">
      <c r="B7" s="4">
        <v>5</v>
      </c>
      <c r="C7" s="8" t="s">
        <v>4</v>
      </c>
      <c r="D7" s="25" t="str">
        <f>Table1[[#Totals],[Mole]]</f>
        <v>1.0</v>
      </c>
      <c r="E7" s="25">
        <v>-676</v>
      </c>
      <c r="F7" s="39">
        <f>PRODUCT(Table1[[#This Row],[Mole]:[Value (Kj/mol)]])*$G$11</f>
        <v>-6.76</v>
      </c>
      <c r="H7" s="1"/>
      <c r="O7" s="1"/>
    </row>
    <row r="8" spans="2:16" ht="17">
      <c r="B8" s="46" t="s">
        <v>39</v>
      </c>
      <c r="C8" s="47" t="s">
        <v>5</v>
      </c>
      <c r="D8" s="37" t="s">
        <v>42</v>
      </c>
      <c r="E8" s="37" cm="1">
        <f t="array" ref="E8">SUMPRODUCT(Table1[Mole]*Table1[Value (Kj/mol)])</f>
        <v>-15.700000000000045</v>
      </c>
      <c r="F8" s="38">
        <f>SUM(Table1[length (cm)])</f>
        <v>-0.15700000000000003</v>
      </c>
      <c r="H8" s="1">
        <v>3</v>
      </c>
      <c r="O8" s="1"/>
    </row>
    <row r="9" spans="2:16">
      <c r="I9" s="1"/>
      <c r="P9" s="1"/>
    </row>
    <row r="10" spans="2:16">
      <c r="B10" t="s">
        <v>13</v>
      </c>
      <c r="C10" t="s">
        <v>25</v>
      </c>
      <c r="G10" s="1"/>
      <c r="I10" s="1"/>
      <c r="M10" s="1">
        <v>5</v>
      </c>
      <c r="P10" s="1"/>
    </row>
    <row r="11" spans="2:16">
      <c r="B11" t="s">
        <v>14</v>
      </c>
      <c r="C11" s="7">
        <v>32.68</v>
      </c>
      <c r="F11" s="2" t="s">
        <v>38</v>
      </c>
      <c r="G11" s="48">
        <v>0.01</v>
      </c>
      <c r="H11" t="s">
        <v>47</v>
      </c>
      <c r="I11" s="1"/>
      <c r="P11" s="1"/>
    </row>
    <row r="12" spans="2:16">
      <c r="B12" t="s">
        <v>15</v>
      </c>
      <c r="C12" s="7">
        <v>223.066</v>
      </c>
      <c r="F12" t="s">
        <v>48</v>
      </c>
      <c r="I12" s="1"/>
      <c r="P12" s="1"/>
    </row>
    <row r="13" spans="2:16">
      <c r="B13" t="s">
        <v>16</v>
      </c>
      <c r="C13" s="7">
        <v>89.62</v>
      </c>
      <c r="I13" s="1"/>
      <c r="P13" s="1"/>
    </row>
    <row r="14" spans="2:16">
      <c r="B14" t="s">
        <v>17</v>
      </c>
      <c r="C14" s="7">
        <v>64.180000000000007</v>
      </c>
      <c r="H14" s="1">
        <v>2</v>
      </c>
      <c r="N14" s="1"/>
    </row>
    <row r="15" spans="2:16">
      <c r="B15" t="s">
        <v>18</v>
      </c>
      <c r="C15" s="7">
        <v>202.78</v>
      </c>
      <c r="I15" s="1"/>
      <c r="P15" s="1"/>
    </row>
    <row r="16" spans="2:16">
      <c r="B16" t="s">
        <v>19</v>
      </c>
      <c r="C16" s="7">
        <v>66.569999999999993</v>
      </c>
      <c r="P16" s="1"/>
    </row>
    <row r="17" spans="2:16">
      <c r="H17" s="1">
        <v>1</v>
      </c>
      <c r="P17" s="1"/>
    </row>
    <row r="18" spans="2:16">
      <c r="B18" t="s">
        <v>20</v>
      </c>
      <c r="C18" t="s">
        <v>32</v>
      </c>
      <c r="D18" t="s">
        <v>31</v>
      </c>
      <c r="E18" t="s">
        <v>30</v>
      </c>
      <c r="I18" s="1"/>
      <c r="P18" s="1"/>
    </row>
    <row r="19" spans="2:16">
      <c r="B19" s="11" t="s">
        <v>22</v>
      </c>
      <c r="C19" s="20">
        <f>($C$13-$C$11-$C$12)/1000</f>
        <v>-0.166126</v>
      </c>
      <c r="D19" s="21">
        <f>'PL1-MgCl2'!$E$8</f>
        <v>-641.70000000000027</v>
      </c>
      <c r="E19" s="22">
        <f>D19-$C$23*C19</f>
        <v>-592.16953310000031</v>
      </c>
      <c r="I19" s="1"/>
      <c r="P19" s="1"/>
    </row>
    <row r="20" spans="2:16">
      <c r="B20" t="s">
        <v>21</v>
      </c>
      <c r="C20" s="17">
        <f>($C$13-$C$11-$C$12/2)/1000</f>
        <v>-5.4592999999999996E-2</v>
      </c>
      <c r="D20" s="16">
        <f>'PL1-MgCl'!$E$8</f>
        <v>-15.700000000000045</v>
      </c>
      <c r="E20" s="15">
        <f>D20-$C$23*C20</f>
        <v>0.57690294999995118</v>
      </c>
      <c r="I20" t="s">
        <v>57</v>
      </c>
      <c r="P20" s="1"/>
    </row>
    <row r="21" spans="2:16">
      <c r="B21" t="s">
        <v>23</v>
      </c>
      <c r="C21" s="17">
        <f>($C$16-$C$14-$C$15/2)/1000</f>
        <v>-9.9000000000000019E-2</v>
      </c>
      <c r="D21" s="16">
        <f>'PL1-KF'!$E$8</f>
        <v>-567</v>
      </c>
      <c r="E21" s="15">
        <f>D21-$C$23*C21</f>
        <v>-537.48315000000002</v>
      </c>
    </row>
    <row r="23" spans="2:16">
      <c r="B23" t="s">
        <v>26</v>
      </c>
      <c r="C23" s="7">
        <v>298.14999999999998</v>
      </c>
    </row>
    <row r="34" spans="2:5">
      <c r="B34" t="s">
        <v>34</v>
      </c>
    </row>
    <row r="35" spans="2:5" ht="114" customHeight="1">
      <c r="B35" s="53" t="s">
        <v>43</v>
      </c>
      <c r="C35" s="53"/>
      <c r="D35" s="53"/>
      <c r="E35" s="53"/>
    </row>
  </sheetData>
  <mergeCells count="1">
    <mergeCell ref="B35:E35"/>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EE136-BFD9-434C-8825-E51527632F5B}">
  <dimension ref="B2:N58"/>
  <sheetViews>
    <sheetView zoomScaleNormal="100" workbookViewId="0">
      <selection activeCell="K22" sqref="K22"/>
    </sheetView>
  </sheetViews>
  <sheetFormatPr baseColWidth="10" defaultColWidth="8.83203125" defaultRowHeight="15"/>
  <cols>
    <col min="2" max="2" width="20.1640625" customWidth="1"/>
    <col min="3" max="3" width="26.33203125" bestFit="1" customWidth="1"/>
    <col min="4" max="4" width="11" customWidth="1"/>
    <col min="5" max="5" width="20.5" bestFit="1" customWidth="1"/>
    <col min="6" max="6" width="20.33203125" customWidth="1"/>
    <col min="7" max="7" width="13.33203125" customWidth="1"/>
  </cols>
  <sheetData>
    <row r="2" spans="2:14" ht="16">
      <c r="B2" s="5" t="s">
        <v>6</v>
      </c>
      <c r="C2" s="10" t="s">
        <v>27</v>
      </c>
      <c r="D2" s="10" t="s">
        <v>28</v>
      </c>
      <c r="E2" s="10" t="s">
        <v>35</v>
      </c>
      <c r="F2" s="14" t="s">
        <v>36</v>
      </c>
    </row>
    <row r="3" spans="2:14" ht="17">
      <c r="B3" s="4">
        <v>1</v>
      </c>
      <c r="C3" s="52" t="s">
        <v>1</v>
      </c>
      <c r="D3" s="40" t="str">
        <f>D$8</f>
        <v>1</v>
      </c>
      <c r="E3" s="25">
        <v>150.19999999999999</v>
      </c>
      <c r="F3" s="49">
        <f>D3*E3*$G$12</f>
        <v>0.3755</v>
      </c>
    </row>
    <row r="4" spans="2:14" ht="17">
      <c r="B4" s="4">
        <v>2</v>
      </c>
      <c r="C4" s="52" t="s">
        <v>0</v>
      </c>
      <c r="D4" s="40" t="str">
        <f t="shared" ref="D4:D5" si="0">D$8</f>
        <v>1</v>
      </c>
      <c r="E4" s="25">
        <v>242</v>
      </c>
      <c r="F4" s="49">
        <f t="shared" ref="F4:F7" si="1">D4*E4*$G$12</f>
        <v>0.60499999999999998</v>
      </c>
    </row>
    <row r="5" spans="2:14" ht="17">
      <c r="B5" s="4">
        <v>3</v>
      </c>
      <c r="C5" s="52" t="s">
        <v>33</v>
      </c>
      <c r="D5" s="40" t="str">
        <f t="shared" si="0"/>
        <v>1</v>
      </c>
      <c r="E5" s="25">
        <v>2188.1</v>
      </c>
      <c r="F5" s="49">
        <f t="shared" si="1"/>
        <v>5.4702500000000001</v>
      </c>
    </row>
    <row r="6" spans="2:14" ht="17">
      <c r="B6" s="4">
        <v>4</v>
      </c>
      <c r="C6" s="52" t="s">
        <v>3</v>
      </c>
      <c r="D6" s="40">
        <f>D$8*2</f>
        <v>2</v>
      </c>
      <c r="E6" s="25">
        <v>-349</v>
      </c>
      <c r="F6" s="49">
        <f>D6*E6*$G$12</f>
        <v>-1.7450000000000001</v>
      </c>
    </row>
    <row r="7" spans="2:14" ht="17">
      <c r="B7" s="4">
        <v>5</v>
      </c>
      <c r="C7" s="52" t="s">
        <v>4</v>
      </c>
      <c r="D7" s="40" t="str">
        <f>D$8</f>
        <v>1</v>
      </c>
      <c r="E7" s="25">
        <v>-2524</v>
      </c>
      <c r="F7" s="49">
        <f t="shared" si="1"/>
        <v>-6.3100000000000005</v>
      </c>
    </row>
    <row r="8" spans="2:14" ht="17">
      <c r="B8" s="23" t="s">
        <v>39</v>
      </c>
      <c r="C8" s="24" t="s">
        <v>5</v>
      </c>
      <c r="D8" s="41" t="s">
        <v>37</v>
      </c>
      <c r="E8" s="50" cm="1">
        <f t="array" ref="E8">SUMPRODUCT(Table4[Mole]*Table4[Value (KJ/mole)])</f>
        <v>-641.70000000000027</v>
      </c>
      <c r="F8" s="51">
        <f>SUM(Table4[Length (cm)])</f>
        <v>-1.6042500000000004</v>
      </c>
    </row>
    <row r="10" spans="2:14" ht="16" thickBot="1">
      <c r="B10" s="13" t="s">
        <v>13</v>
      </c>
      <c r="C10" s="13" t="s">
        <v>25</v>
      </c>
      <c r="N10" s="42"/>
    </row>
    <row r="11" spans="2:14">
      <c r="B11" s="11" t="s">
        <v>14</v>
      </c>
      <c r="C11" s="18">
        <v>32.68</v>
      </c>
    </row>
    <row r="12" spans="2:14">
      <c r="B12" s="6" t="s">
        <v>15</v>
      </c>
      <c r="C12" s="19">
        <v>223.066</v>
      </c>
      <c r="F12" s="2" t="s">
        <v>38</v>
      </c>
      <c r="G12">
        <f>1/400</f>
        <v>2.5000000000000001E-3</v>
      </c>
      <c r="H12" t="s">
        <v>47</v>
      </c>
    </row>
    <row r="13" spans="2:14">
      <c r="B13" s="11" t="s">
        <v>16</v>
      </c>
      <c r="C13" s="18">
        <v>89.62</v>
      </c>
      <c r="F13" s="2" t="s">
        <v>46</v>
      </c>
    </row>
    <row r="15" spans="2:14">
      <c r="B15" s="26" t="s">
        <v>20</v>
      </c>
      <c r="C15" s="26" t="s">
        <v>32</v>
      </c>
      <c r="D15" s="26" t="s">
        <v>31</v>
      </c>
      <c r="E15" s="26" t="s">
        <v>30</v>
      </c>
      <c r="N15" s="42"/>
    </row>
    <row r="16" spans="2:14">
      <c r="B16" s="27" t="s">
        <v>22</v>
      </c>
      <c r="C16" s="28">
        <f>(C13-C12-C11)/1000</f>
        <v>-0.166126</v>
      </c>
      <c r="D16" s="29">
        <f>Table4[[#Totals],[Value (KJ/mole)]]</f>
        <v>-641.70000000000027</v>
      </c>
      <c r="E16" s="30">
        <f>Table5[[#This Row],[ΔHf]]-Table5[[#This Row],[ ΔS]]*C18</f>
        <v>-592.16953310000031</v>
      </c>
    </row>
    <row r="17" spans="2:9">
      <c r="H17" t="s">
        <v>59</v>
      </c>
    </row>
    <row r="18" spans="2:9">
      <c r="B18" t="s">
        <v>26</v>
      </c>
      <c r="C18" s="7">
        <v>298.14999999999998</v>
      </c>
    </row>
    <row r="24" spans="2:9">
      <c r="I24" s="42"/>
    </row>
    <row r="44" spans="9:9">
      <c r="I44" s="42"/>
    </row>
    <row r="48" spans="9:9">
      <c r="I48" s="42"/>
    </row>
    <row r="58" spans="9:9">
      <c r="I58" s="42"/>
    </row>
  </sheetData>
  <pageMargins left="0.7" right="0.7" top="0.75" bottom="0.75" header="0.3" footer="0.3"/>
  <ignoredErrors>
    <ignoredError sqref="D6" formula="1"/>
  </ignoredErrors>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85A07-BE53-4731-993C-E7ADA0BA5A53}">
  <dimension ref="B4:E25"/>
  <sheetViews>
    <sheetView workbookViewId="0">
      <selection activeCell="B5" sqref="B5:E23"/>
    </sheetView>
  </sheetViews>
  <sheetFormatPr baseColWidth="10" defaultColWidth="8.83203125" defaultRowHeight="15"/>
  <cols>
    <col min="5" max="5" width="8.83203125" customWidth="1"/>
  </cols>
  <sheetData>
    <row r="4" spans="2:5">
      <c r="B4" s="55" t="s">
        <v>34</v>
      </c>
      <c r="C4" s="55"/>
    </row>
    <row r="5" spans="2:5" ht="14.5" customHeight="1">
      <c r="B5" s="54" t="s">
        <v>44</v>
      </c>
      <c r="C5" s="54"/>
      <c r="D5" s="54"/>
      <c r="E5" s="54"/>
    </row>
    <row r="6" spans="2:5">
      <c r="B6" s="54"/>
      <c r="C6" s="54"/>
      <c r="D6" s="54"/>
      <c r="E6" s="54"/>
    </row>
    <row r="7" spans="2:5">
      <c r="B7" s="54"/>
      <c r="C7" s="54"/>
      <c r="D7" s="54"/>
      <c r="E7" s="54"/>
    </row>
    <row r="8" spans="2:5">
      <c r="B8" s="54"/>
      <c r="C8" s="54"/>
      <c r="D8" s="54"/>
      <c r="E8" s="54"/>
    </row>
    <row r="9" spans="2:5">
      <c r="B9" s="54"/>
      <c r="C9" s="54"/>
      <c r="D9" s="54"/>
      <c r="E9" s="54"/>
    </row>
    <row r="10" spans="2:5">
      <c r="B10" s="54"/>
      <c r="C10" s="54"/>
      <c r="D10" s="54"/>
      <c r="E10" s="54"/>
    </row>
    <row r="11" spans="2:5">
      <c r="B11" s="54"/>
      <c r="C11" s="54"/>
      <c r="D11" s="54"/>
      <c r="E11" s="54"/>
    </row>
    <row r="12" spans="2:5">
      <c r="B12" s="54"/>
      <c r="C12" s="54"/>
      <c r="D12" s="54"/>
      <c r="E12" s="54"/>
    </row>
    <row r="13" spans="2:5">
      <c r="B13" s="54"/>
      <c r="C13" s="54"/>
      <c r="D13" s="54"/>
      <c r="E13" s="54"/>
    </row>
    <row r="14" spans="2:5">
      <c r="B14" s="54"/>
      <c r="C14" s="54"/>
      <c r="D14" s="54"/>
      <c r="E14" s="54"/>
    </row>
    <row r="15" spans="2:5">
      <c r="B15" s="54"/>
      <c r="C15" s="54"/>
      <c r="D15" s="54"/>
      <c r="E15" s="54"/>
    </row>
    <row r="16" spans="2:5">
      <c r="B16" s="54"/>
      <c r="C16" s="54"/>
      <c r="D16" s="54"/>
      <c r="E16" s="54"/>
    </row>
    <row r="17" spans="2:5">
      <c r="B17" s="54"/>
      <c r="C17" s="54"/>
      <c r="D17" s="54"/>
      <c r="E17" s="54"/>
    </row>
    <row r="18" spans="2:5">
      <c r="B18" s="54"/>
      <c r="C18" s="54"/>
      <c r="D18" s="54"/>
      <c r="E18" s="54"/>
    </row>
    <row r="19" spans="2:5">
      <c r="B19" s="54"/>
      <c r="C19" s="54"/>
      <c r="D19" s="54"/>
      <c r="E19" s="54"/>
    </row>
    <row r="20" spans="2:5">
      <c r="B20" s="54"/>
      <c r="C20" s="54"/>
      <c r="D20" s="54"/>
      <c r="E20" s="54"/>
    </row>
    <row r="21" spans="2:5">
      <c r="B21" s="54"/>
      <c r="C21" s="54"/>
      <c r="D21" s="54"/>
      <c r="E21" s="54"/>
    </row>
    <row r="22" spans="2:5">
      <c r="B22" s="54"/>
      <c r="C22" s="54"/>
      <c r="D22" s="54"/>
      <c r="E22" s="54"/>
    </row>
    <row r="23" spans="2:5">
      <c r="B23" s="54"/>
      <c r="C23" s="54"/>
      <c r="D23" s="54"/>
      <c r="E23" s="54"/>
    </row>
    <row r="24" spans="2:5">
      <c r="B24" s="43"/>
      <c r="C24" s="43"/>
      <c r="D24" s="43"/>
      <c r="E24" s="43"/>
    </row>
    <row r="25" spans="2:5">
      <c r="B25" s="43"/>
      <c r="C25" s="43"/>
      <c r="D25" s="43"/>
      <c r="E25" s="43"/>
    </row>
  </sheetData>
  <mergeCells count="2">
    <mergeCell ref="B5:E23"/>
    <mergeCell ref="B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B9AA8-E35C-E84F-B5B5-1C2D7D89464E}">
  <dimension ref="A1:E16"/>
  <sheetViews>
    <sheetView showGridLines="0" workbookViewId="0">
      <selection activeCell="E21" sqref="E21"/>
    </sheetView>
  </sheetViews>
  <sheetFormatPr baseColWidth="10" defaultRowHeight="16"/>
  <cols>
    <col min="1" max="5" width="15.83203125" style="56" customWidth="1"/>
    <col min="6" max="16384" width="10.83203125" style="56"/>
  </cols>
  <sheetData>
    <row r="1" spans="1:5">
      <c r="A1" s="56" t="s">
        <v>69</v>
      </c>
      <c r="B1" s="56" t="s">
        <v>68</v>
      </c>
      <c r="C1" s="56" t="s">
        <v>67</v>
      </c>
      <c r="D1" s="56" t="s">
        <v>66</v>
      </c>
      <c r="E1" s="56" t="s">
        <v>65</v>
      </c>
    </row>
    <row r="2" spans="1:5">
      <c r="A2" s="64">
        <v>75</v>
      </c>
      <c r="B2" s="59">
        <f>14.2724-2945.47/(A2+224)</f>
        <v>4.4213297658862878</v>
      </c>
      <c r="C2" s="59">
        <f>EXP(B2)</f>
        <v>83.20685746510479</v>
      </c>
      <c r="D2" s="59">
        <f>14.2043-2972.64/($A$2+209)</f>
        <v>3.737257746478873</v>
      </c>
      <c r="E2" s="59">
        <f>EXP(D2)</f>
        <v>41.982704946128216</v>
      </c>
    </row>
    <row r="4" spans="1:5">
      <c r="A4" s="63" t="s">
        <v>64</v>
      </c>
      <c r="B4" s="63" t="s">
        <v>63</v>
      </c>
      <c r="C4" s="63" t="s">
        <v>62</v>
      </c>
      <c r="D4" s="63" t="s">
        <v>61</v>
      </c>
      <c r="E4" s="63" t="s">
        <v>60</v>
      </c>
    </row>
    <row r="5" spans="1:5">
      <c r="A5" s="62">
        <v>0</v>
      </c>
      <c r="B5" s="61">
        <f>A5*$C$2</f>
        <v>0</v>
      </c>
      <c r="C5" s="61">
        <f>(1-A5)*$E$2</f>
        <v>41.982704946128216</v>
      </c>
      <c r="D5" s="61">
        <f>SUM(B5:C5)</f>
        <v>41.982704946128216</v>
      </c>
      <c r="E5" s="61">
        <f>B5/D5</f>
        <v>0</v>
      </c>
    </row>
    <row r="6" spans="1:5">
      <c r="A6" s="60">
        <v>0.1</v>
      </c>
      <c r="B6" s="59">
        <f>A6*$C$2</f>
        <v>8.3206857465104793</v>
      </c>
      <c r="C6" s="59">
        <f>(1-A6)*$E$2</f>
        <v>37.784434451515395</v>
      </c>
      <c r="D6" s="59">
        <f>SUM(B6:C6)</f>
        <v>46.105120198025872</v>
      </c>
      <c r="E6" s="59">
        <f>B6/D6</f>
        <v>0.18047205409664574</v>
      </c>
    </row>
    <row r="7" spans="1:5">
      <c r="A7" s="60">
        <v>0.13</v>
      </c>
      <c r="B7" s="59">
        <f>A7*$C$2</f>
        <v>10.816891470463624</v>
      </c>
      <c r="C7" s="59">
        <f>(1-A7)*$E$2</f>
        <v>36.524953303131547</v>
      </c>
      <c r="D7" s="59">
        <f>SUM(B7:C7)</f>
        <v>47.34184477359517</v>
      </c>
      <c r="E7" s="59">
        <f>B7/D7</f>
        <v>0.22848479019340467</v>
      </c>
    </row>
    <row r="8" spans="1:5">
      <c r="A8" s="60">
        <v>0.2</v>
      </c>
      <c r="B8" s="59">
        <f>A8*$C$2</f>
        <v>16.641371493020959</v>
      </c>
      <c r="C8" s="59">
        <f>(1-A8)*$E$2</f>
        <v>33.586163956902574</v>
      </c>
      <c r="D8" s="59">
        <f>SUM(B8:C8)</f>
        <v>50.227535449923536</v>
      </c>
      <c r="E8" s="59">
        <f>B8/D8</f>
        <v>0.33131969036410869</v>
      </c>
    </row>
    <row r="9" spans="1:5">
      <c r="A9" s="60">
        <f>A8+0.1</f>
        <v>0.30000000000000004</v>
      </c>
      <c r="B9" s="59">
        <f>A9*$C$2</f>
        <v>24.96205723953144</v>
      </c>
      <c r="C9" s="59">
        <f>(1-A9)*$E$2</f>
        <v>29.38789346228975</v>
      </c>
      <c r="D9" s="59">
        <f>SUM(B9:C9)</f>
        <v>54.349950701821186</v>
      </c>
      <c r="E9" s="59">
        <f>B9/D9</f>
        <v>0.45928389846165946</v>
      </c>
    </row>
    <row r="10" spans="1:5">
      <c r="A10" s="60">
        <f>A9+0.1</f>
        <v>0.4</v>
      </c>
      <c r="B10" s="59">
        <f>A10*$C$2</f>
        <v>33.282742986041917</v>
      </c>
      <c r="C10" s="59">
        <f>(1-A10)*$E$2</f>
        <v>25.189622967676929</v>
      </c>
      <c r="D10" s="59">
        <f>SUM(B10:C10)</f>
        <v>58.47236595371885</v>
      </c>
      <c r="E10" s="59">
        <f>B10/D10</f>
        <v>0.5692046566473018</v>
      </c>
    </row>
    <row r="11" spans="1:5">
      <c r="A11" s="60">
        <f>A10+0.1</f>
        <v>0.5</v>
      </c>
      <c r="B11" s="59">
        <f>A11*$C$2</f>
        <v>41.603428732552395</v>
      </c>
      <c r="C11" s="59">
        <f>(1-A11)*$E$2</f>
        <v>20.991352473064108</v>
      </c>
      <c r="D11" s="59">
        <f>SUM(B11:C11)</f>
        <v>62.594781205616499</v>
      </c>
      <c r="E11" s="59">
        <f>B11/D11</f>
        <v>0.66464692313389551</v>
      </c>
    </row>
    <row r="12" spans="1:5">
      <c r="A12" s="60">
        <f>A11+0.1</f>
        <v>0.6</v>
      </c>
      <c r="B12" s="59">
        <f>A12*$C$2</f>
        <v>49.924114479062872</v>
      </c>
      <c r="C12" s="59">
        <f>(1-A12)*$E$2</f>
        <v>16.793081978451287</v>
      </c>
      <c r="D12" s="59">
        <f>SUM(B12:C12)</f>
        <v>66.717196457514163</v>
      </c>
      <c r="E12" s="59">
        <f>B12/D12</f>
        <v>0.74829454967962861</v>
      </c>
    </row>
    <row r="13" spans="1:5">
      <c r="A13" s="60">
        <f>A12+0.1</f>
        <v>0.7</v>
      </c>
      <c r="B13" s="59">
        <f>A13*$C$2</f>
        <v>58.24480022557335</v>
      </c>
      <c r="C13" s="59">
        <f>(1-A13)*$E$2</f>
        <v>12.594811483838466</v>
      </c>
      <c r="D13" s="59">
        <f>SUM(B13:C13)</f>
        <v>70.839611709411813</v>
      </c>
      <c r="E13" s="59">
        <f>B13/D13</f>
        <v>0.82220665557141803</v>
      </c>
    </row>
    <row r="14" spans="1:5">
      <c r="A14" s="60">
        <f>A13+0.1</f>
        <v>0.79999999999999993</v>
      </c>
      <c r="B14" s="59">
        <f>A14*$C$2</f>
        <v>66.56548597208382</v>
      </c>
      <c r="C14" s="59">
        <f>(1-A14)*$E$2</f>
        <v>8.3965409892256453</v>
      </c>
      <c r="D14" s="59">
        <f>SUM(B14:C14)</f>
        <v>74.962026961309462</v>
      </c>
      <c r="E14" s="59">
        <f>B14/D14</f>
        <v>0.88798940837659857</v>
      </c>
    </row>
    <row r="15" spans="1:5">
      <c r="A15" s="60">
        <f>A14+0.1</f>
        <v>0.89999999999999991</v>
      </c>
      <c r="B15" s="59">
        <f>A15*$C$2</f>
        <v>74.886171718594298</v>
      </c>
      <c r="C15" s="59">
        <f>(1-A15)*$E$2</f>
        <v>4.1982704946128253</v>
      </c>
      <c r="D15" s="59">
        <f>SUM(B15:C15)</f>
        <v>79.084442213207126</v>
      </c>
      <c r="E15" s="59">
        <f>B15/D15</f>
        <v>0.94691407845686604</v>
      </c>
    </row>
    <row r="16" spans="1:5">
      <c r="A16" s="58">
        <f>A15+0.1</f>
        <v>0.99999999999999989</v>
      </c>
      <c r="B16" s="57">
        <f>A16*$C$2</f>
        <v>83.206857465104775</v>
      </c>
      <c r="C16" s="57">
        <f>(1-A16)*$E$2</f>
        <v>4.6610165667235987E-15</v>
      </c>
      <c r="D16" s="57">
        <f>SUM(B16:C16)</f>
        <v>83.206857465104775</v>
      </c>
      <c r="E16" s="57">
        <f>B16/D16</f>
        <v>1</v>
      </c>
    </row>
  </sheetData>
  <pageMargins left="0.7" right="0.7" top="0.75" bottom="0.75" header="0.3" footer="0.3"/>
  <pageSetup paperSize="9" orientation="portrait" horizontalDpi="0" verticalDpi="0"/>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D2795-EB08-8145-9E37-EB35A7B161B9}">
  <dimension ref="A1:I15"/>
  <sheetViews>
    <sheetView showGridLines="0" workbookViewId="0">
      <selection activeCell="A4" sqref="A4"/>
    </sheetView>
  </sheetViews>
  <sheetFormatPr baseColWidth="10" defaultRowHeight="16"/>
  <cols>
    <col min="1" max="5" width="10.83203125" style="65"/>
    <col min="6" max="7" width="12.83203125" style="65" customWidth="1"/>
    <col min="8" max="16384" width="10.83203125" style="65"/>
  </cols>
  <sheetData>
    <row r="1" spans="1:9">
      <c r="A1" s="67" t="s">
        <v>76</v>
      </c>
      <c r="B1" s="67" t="s">
        <v>75</v>
      </c>
      <c r="C1" s="67" t="s">
        <v>74</v>
      </c>
      <c r="D1" s="68"/>
      <c r="E1" s="68"/>
      <c r="F1" s="68"/>
      <c r="G1" s="68"/>
      <c r="H1" s="68"/>
      <c r="I1" s="68"/>
    </row>
    <row r="2" spans="1:9">
      <c r="A2" s="70">
        <v>70</v>
      </c>
      <c r="B2" s="69">
        <f>-2945.47/(LN(70)-14.2724)-224</f>
        <v>69.844571663926445</v>
      </c>
      <c r="C2" s="69">
        <f>-2972.64/(LN(A2)-14.2043)-209</f>
        <v>89.583597436065475</v>
      </c>
      <c r="D2" s="68"/>
      <c r="E2" s="68"/>
      <c r="F2" s="68"/>
      <c r="G2" s="68"/>
      <c r="H2" s="68"/>
      <c r="I2" s="68"/>
    </row>
    <row r="3" spans="1:9">
      <c r="A3" s="68"/>
      <c r="B3" s="68"/>
      <c r="C3" s="68"/>
      <c r="D3" s="68"/>
      <c r="E3" s="68"/>
      <c r="F3" s="68"/>
      <c r="G3" s="68"/>
      <c r="H3" s="68"/>
      <c r="I3" s="68"/>
    </row>
    <row r="4" spans="1:9">
      <c r="A4" s="67" t="s">
        <v>73</v>
      </c>
      <c r="B4" s="67" t="s">
        <v>72</v>
      </c>
      <c r="C4" s="67" t="s">
        <v>71</v>
      </c>
      <c r="D4" s="67" t="s">
        <v>70</v>
      </c>
      <c r="E4" s="67" t="s">
        <v>65</v>
      </c>
      <c r="F4" s="67" t="s">
        <v>64</v>
      </c>
      <c r="G4" s="67" t="s">
        <v>63</v>
      </c>
      <c r="H4" s="67" t="s">
        <v>62</v>
      </c>
      <c r="I4" s="67" t="s">
        <v>60</v>
      </c>
    </row>
    <row r="5" spans="1:9">
      <c r="A5" s="66">
        <f>$C$2</f>
        <v>89.583597436065475</v>
      </c>
      <c r="B5" s="66">
        <f>14.2724-2945.47/(A5+224)</f>
        <v>4.8794661090603348</v>
      </c>
      <c r="C5" s="66">
        <f>EXP(B5)</f>
        <v>131.56040622363295</v>
      </c>
      <c r="D5" s="66">
        <f>14.2043-2972.64/(A5+209)</f>
        <v>4.2484952420493567</v>
      </c>
      <c r="E5" s="66">
        <f>EXP(D5)</f>
        <v>69.999999999999844</v>
      </c>
      <c r="F5" s="66">
        <f>($A$2-E5)/(C5-E5)</f>
        <v>2.5392847685142606E-15</v>
      </c>
      <c r="G5" s="66">
        <f>C5*F5</f>
        <v>3.3406933566321988E-13</v>
      </c>
      <c r="H5" s="66">
        <f>E5*(1-F5)</f>
        <v>69.999999999999659</v>
      </c>
      <c r="I5" s="66">
        <f>G5/$A$2</f>
        <v>4.7724190809031413E-15</v>
      </c>
    </row>
    <row r="6" spans="1:9">
      <c r="A6" s="66">
        <f>A5-2</f>
        <v>87.583597436065475</v>
      </c>
      <c r="B6" s="66">
        <f>14.2724-2945.47/(A6+224)</f>
        <v>4.8191745278074603</v>
      </c>
      <c r="C6" s="66">
        <f>EXP(B6)</f>
        <v>123.86280326809604</v>
      </c>
      <c r="D6" s="66">
        <f>14.2043-2972.64/(A6+209)</f>
        <v>4.181358658340633</v>
      </c>
      <c r="E6" s="66">
        <f>EXP(D6)</f>
        <v>65.454723434133783</v>
      </c>
      <c r="F6" s="66">
        <f>($A$2-E6)/(C6-E6)</f>
        <v>7.7819311622418674E-2</v>
      </c>
      <c r="G6" s="66">
        <f>C6*F6</f>
        <v>9.6389180859463046</v>
      </c>
      <c r="H6" s="66">
        <f>E6*(1-F6)</f>
        <v>60.361081914053699</v>
      </c>
      <c r="I6" s="66">
        <f>G6/$A$2</f>
        <v>0.13769882979923292</v>
      </c>
    </row>
    <row r="7" spans="1:9">
      <c r="A7" s="66">
        <f>A6-2</f>
        <v>85.583597436065475</v>
      </c>
      <c r="B7" s="66">
        <f>14.2724-2945.47/(A7+224)</f>
        <v>4.7581039442850592</v>
      </c>
      <c r="C7" s="66">
        <f>EXP(B7)</f>
        <v>116.52477883881919</v>
      </c>
      <c r="D7" s="66">
        <f>14.2043-2972.64/(A7+209)</f>
        <v>4.113310461299827</v>
      </c>
      <c r="E7" s="66">
        <f>EXP(D7)</f>
        <v>61.148813650548504</v>
      </c>
      <c r="F7" s="66">
        <f>($A$2-E7)/(C7-E7)</f>
        <v>0.15983805102734872</v>
      </c>
      <c r="G7" s="66">
        <f>C7*F7</f>
        <v>18.625093545989706</v>
      </c>
      <c r="H7" s="66">
        <f>E7*(1-F7)</f>
        <v>51.374906454010294</v>
      </c>
      <c r="I7" s="66">
        <f>G7/$A$2</f>
        <v>0.26607276494271009</v>
      </c>
    </row>
    <row r="8" spans="1:9">
      <c r="A8" s="66">
        <f>A7-2</f>
        <v>83.583597436065475</v>
      </c>
      <c r="B8" s="66">
        <f>14.2724-2945.47/(A8+224)</f>
        <v>4.6962391625800297</v>
      </c>
      <c r="C8" s="66">
        <f>EXP(B8)</f>
        <v>109.53445557872828</v>
      </c>
      <c r="D8" s="66">
        <f>14.2043-2972.64/(A8+209)</f>
        <v>4.0443319565092075</v>
      </c>
      <c r="E8" s="66">
        <f>EXP(D8)</f>
        <v>57.073046019076202</v>
      </c>
      <c r="F8" s="66">
        <f>($A$2-E8)/(C8-E8)</f>
        <v>0.2464088191573465</v>
      </c>
      <c r="G8" s="66">
        <f>C8*F8</f>
        <v>26.990255856197262</v>
      </c>
      <c r="H8" s="66">
        <f>E8*(1-F8)</f>
        <v>43.009744143802742</v>
      </c>
      <c r="I8" s="66">
        <f>G8/$A$2</f>
        <v>0.3855750836599609</v>
      </c>
    </row>
    <row r="9" spans="1:9">
      <c r="A9" s="66">
        <f>A8-2</f>
        <v>81.583597436065475</v>
      </c>
      <c r="B9" s="66">
        <f>14.2724-2945.47/(A9+224)</f>
        <v>4.6335645889591497</v>
      </c>
      <c r="C9" s="66">
        <f>EXP(B9)</f>
        <v>102.88013667306797</v>
      </c>
      <c r="D9" s="66">
        <f>14.2043-2972.64/(A9+209)</f>
        <v>3.9744039348786941</v>
      </c>
      <c r="E9" s="66">
        <f>EXP(D9)</f>
        <v>53.218385826177027</v>
      </c>
      <c r="F9" s="66">
        <f>($A$2-E9)/(C9-E9)</f>
        <v>0.33791829501866189</v>
      </c>
      <c r="G9" s="66">
        <f>C9*F9</f>
        <v>34.76508037585004</v>
      </c>
      <c r="H9" s="66">
        <f>E9*(1-F9)</f>
        <v>35.234919624149967</v>
      </c>
      <c r="I9" s="66">
        <f>G9/$A$2</f>
        <v>0.49664400536928627</v>
      </c>
    </row>
    <row r="10" spans="1:9">
      <c r="A10" s="66">
        <f>A9-2</f>
        <v>79.583597436065475</v>
      </c>
      <c r="B10" s="66">
        <f>14.2724-2945.47/(A10+224)</f>
        <v>4.5700642187649336</v>
      </c>
      <c r="C10" s="66">
        <f>EXP(B10)</f>
        <v>96.550309915416506</v>
      </c>
      <c r="D10" s="66">
        <f>14.2043-2972.64/(A10+209)</f>
        <v>3.9035066548114319</v>
      </c>
      <c r="E10" s="66">
        <f>EXP(D10)</f>
        <v>49.575990538501891</v>
      </c>
      <c r="F10" s="66">
        <f>($A$2-E10)/(C10-E10)</f>
        <v>0.43479096094227659</v>
      </c>
      <c r="G10" s="66">
        <f>C10*F10</f>
        <v>41.979202027398557</v>
      </c>
      <c r="H10" s="66">
        <f>E10*(1-F10)</f>
        <v>28.020797972601439</v>
      </c>
      <c r="I10" s="66">
        <f>G10/$A$2</f>
        <v>0.59970288610569367</v>
      </c>
    </row>
    <row r="11" spans="1:9">
      <c r="A11" s="66">
        <f>A10-2</f>
        <v>77.583597436065475</v>
      </c>
      <c r="B11" s="66">
        <f>14.2724-2945.47/(A11+224)</f>
        <v>4.5057216227900856</v>
      </c>
      <c r="C11" s="66">
        <f>EXP(B11)</f>
        <v>90.533651628601021</v>
      </c>
      <c r="D11" s="66">
        <f>14.2043-2972.64/(A11+209)</f>
        <v>3.8316198236225922</v>
      </c>
      <c r="E11" s="66">
        <f>EXP(D11)</f>
        <v>46.137211884506605</v>
      </c>
      <c r="F11" s="66">
        <f>($A$2-E11)/(C11-E11)</f>
        <v>0.53749328218751158</v>
      </c>
      <c r="G11" s="66">
        <f>C11*F11</f>
        <v>48.661229562277512</v>
      </c>
      <c r="H11" s="66">
        <f>E11*(1-F11)</f>
        <v>21.338770437722484</v>
      </c>
      <c r="I11" s="66">
        <f>G11/$A$2</f>
        <v>0.69516042231825015</v>
      </c>
    </row>
    <row r="12" spans="1:9">
      <c r="A12" s="66">
        <f>A11-2</f>
        <v>75.583597436065475</v>
      </c>
      <c r="B12" s="66">
        <f>14.2724-2945.47/(A12+224)</f>
        <v>4.4405199331061613</v>
      </c>
      <c r="C12" s="66">
        <f>EXP(B12)</f>
        <v>84.819030433186711</v>
      </c>
      <c r="D12" s="66">
        <f>14.2043-2972.64/(A12+209)</f>
        <v>3.7587225781746501</v>
      </c>
      <c r="E12" s="66">
        <f>EXP(D12)</f>
        <v>42.893597748897818</v>
      </c>
      <c r="F12" s="66">
        <f>($A$2-E12)/(C12-E12)</f>
        <v>0.64653840200580726</v>
      </c>
      <c r="G12" s="66">
        <f>C12*F12</f>
        <v>54.838760395954466</v>
      </c>
      <c r="H12" s="66">
        <f>E12*(1-F12)</f>
        <v>15.161239604045532</v>
      </c>
      <c r="I12" s="66">
        <f>G12/$A$2</f>
        <v>0.78341086279934957</v>
      </c>
    </row>
    <row r="13" spans="1:9">
      <c r="A13" s="66">
        <f>A12-2</f>
        <v>73.583597436065475</v>
      </c>
      <c r="B13" s="66">
        <f>14.2724-2945.47/(A13+224)</f>
        <v>4.3744418283207924</v>
      </c>
      <c r="C13" s="66">
        <f>EXP(B13)</f>
        <v>79.395510856284702</v>
      </c>
      <c r="D13" s="66">
        <f>14.2043-2972.64/(A13+209)</f>
        <v>3.6847934646903582</v>
      </c>
      <c r="E13" s="66">
        <f>EXP(D13)</f>
        <v>39.836893874933388</v>
      </c>
      <c r="F13" s="66">
        <f>($A$2-E13)/(C13-E13)</f>
        <v>0.76249142226802513</v>
      </c>
      <c r="G13" s="66">
        <f>C13*F13</f>
        <v>60.538395994504953</v>
      </c>
      <c r="H13" s="66">
        <f>E13*(1-F13)</f>
        <v>9.4616040054950492</v>
      </c>
      <c r="I13" s="66">
        <f>G13/$A$2</f>
        <v>0.8648342284929279</v>
      </c>
    </row>
    <row r="14" spans="1:9">
      <c r="A14" s="66">
        <f>A13-2</f>
        <v>71.583597436065475</v>
      </c>
      <c r="B14" s="66">
        <f>14.2724-2945.47/(A14+224)</f>
        <v>4.3074695182363651</v>
      </c>
      <c r="C14" s="66">
        <f>EXP(B14)</f>
        <v>74.25235677350399</v>
      </c>
      <c r="D14" s="66">
        <f>14.2043-2972.64/(A14+209)</f>
        <v>3.6098104177023256</v>
      </c>
      <c r="E14" s="66">
        <f>EXP(D14)</f>
        <v>36.959045369858664</v>
      </c>
      <c r="F14" s="66">
        <f>($A$2-E14)/(C14-E14)</f>
        <v>0.88597535017798568</v>
      </c>
      <c r="G14" s="66">
        <f>C14*F14</f>
        <v>65.785757793945919</v>
      </c>
      <c r="H14" s="66">
        <f>E14*(1-F14)</f>
        <v>4.2142422060540738</v>
      </c>
      <c r="I14" s="66">
        <f>G14/$A$2</f>
        <v>0.93979653991351308</v>
      </c>
    </row>
    <row r="15" spans="1:9">
      <c r="A15" s="66">
        <f>$B$2</f>
        <v>69.844571663926445</v>
      </c>
      <c r="B15" s="66">
        <f>14.2724-2945.47/(A15+224)</f>
        <v>4.2484952420493602</v>
      </c>
      <c r="C15" s="66">
        <f>EXP(B15)</f>
        <v>70.000000000000085</v>
      </c>
      <c r="D15" s="66">
        <f>14.2043-2972.64/(A15+209)</f>
        <v>3.5437374426527004</v>
      </c>
      <c r="E15" s="66">
        <f>EXP(D15)</f>
        <v>34.59597835012179</v>
      </c>
      <c r="F15" s="66">
        <f>($A$2-E15)/(C15-E15)</f>
        <v>0.99999999999999756</v>
      </c>
      <c r="G15" s="66">
        <f>C15*F15</f>
        <v>69.999999999999915</v>
      </c>
      <c r="H15" s="66">
        <f>E15*(1-F15)</f>
        <v>8.4500353792225024E-14</v>
      </c>
      <c r="I15" s="66">
        <f>G15/$A$2</f>
        <v>0.99999999999999878</v>
      </c>
    </row>
  </sheetData>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94E04-4EFA-2A48-8117-86BE1B471738}">
  <dimension ref="A1:E12"/>
  <sheetViews>
    <sheetView showGridLines="0" topLeftCell="B1" workbookViewId="0">
      <selection activeCell="O19" sqref="O19"/>
    </sheetView>
  </sheetViews>
  <sheetFormatPr baseColWidth="10" defaultRowHeight="16"/>
  <cols>
    <col min="1" max="3" width="10.83203125" style="65"/>
    <col min="4" max="4" width="16.83203125" style="65" customWidth="1"/>
    <col min="5" max="16384" width="10.83203125" style="65"/>
  </cols>
  <sheetData>
    <row r="1" spans="1:5">
      <c r="A1" s="65" t="s">
        <v>76</v>
      </c>
      <c r="B1" s="65" t="s">
        <v>64</v>
      </c>
      <c r="C1" s="65" t="s">
        <v>60</v>
      </c>
      <c r="D1" s="65" t="s">
        <v>78</v>
      </c>
      <c r="E1" s="65" t="s">
        <v>77</v>
      </c>
    </row>
    <row r="2" spans="1:5">
      <c r="A2" s="71">
        <v>12.3</v>
      </c>
      <c r="B2" s="72">
        <v>0</v>
      </c>
      <c r="C2" s="72">
        <v>0</v>
      </c>
      <c r="D2" s="71">
        <f>($A$12*B2)+($A$2*(1-B2))</f>
        <v>12.3</v>
      </c>
      <c r="E2" s="71">
        <f>+$A$2+$B2*($A$12-$A$2)</f>
        <v>12.3</v>
      </c>
    </row>
    <row r="3" spans="1:5">
      <c r="A3" s="71">
        <v>12.51</v>
      </c>
      <c r="B3" s="72">
        <v>8.9499999999999996E-2</v>
      </c>
      <c r="C3" s="72">
        <v>0.27160000000000001</v>
      </c>
      <c r="D3" s="71">
        <f>($A$12*B3)+($A$2*(1-B3))</f>
        <v>14.429205</v>
      </c>
      <c r="E3" s="71">
        <f>+$A$2+$B3*($A$12-$A$2)</f>
        <v>14.429205000000001</v>
      </c>
    </row>
    <row r="4" spans="1:5">
      <c r="A4" s="71">
        <v>18.61</v>
      </c>
      <c r="B4" s="72">
        <v>0.1981</v>
      </c>
      <c r="C4" s="72">
        <v>0.45689999999999997</v>
      </c>
      <c r="D4" s="71">
        <f>($A$12*B4)+($A$2*(1-B4))</f>
        <v>17.012799000000001</v>
      </c>
      <c r="E4" s="71">
        <f>+$A$2+$B4*($A$12-$A$2)</f>
        <v>17.012799000000001</v>
      </c>
    </row>
    <row r="5" spans="1:5">
      <c r="A5" s="71">
        <v>21.63</v>
      </c>
      <c r="B5" s="72">
        <v>0.31929999999999997</v>
      </c>
      <c r="C5" s="72">
        <v>0.59340000000000004</v>
      </c>
      <c r="D5" s="71">
        <f>($A$12*B5)+($A$2*(1-B5))</f>
        <v>19.896146999999999</v>
      </c>
      <c r="E5" s="71">
        <f>+$A$2+$B5*($A$12-$A$2)</f>
        <v>19.896146999999999</v>
      </c>
    </row>
    <row r="6" spans="1:5">
      <c r="A6" s="71">
        <v>24.01</v>
      </c>
      <c r="B6" s="72">
        <v>0.42320000000000002</v>
      </c>
      <c r="C6" s="72">
        <v>0.68149999999999999</v>
      </c>
      <c r="D6" s="71">
        <f>($A$12*B6)+($A$2*(1-B6))</f>
        <v>22.367928000000003</v>
      </c>
      <c r="E6" s="71">
        <f>+$A$2+$B6*($A$12-$A$2)</f>
        <v>22.367928000000003</v>
      </c>
    </row>
    <row r="7" spans="1:5">
      <c r="A7" s="71">
        <v>25.92</v>
      </c>
      <c r="B7" s="72">
        <v>0.51190000000000002</v>
      </c>
      <c r="C7" s="72">
        <v>0.74399999999999999</v>
      </c>
      <c r="D7" s="71">
        <f>($A$12*B7)+($A$2*(1-B7))</f>
        <v>24.478101000000002</v>
      </c>
      <c r="E7" s="71">
        <f>+$A$2+$B7*($A$12-$A$2)</f>
        <v>24.478101000000002</v>
      </c>
    </row>
    <row r="8" spans="1:5">
      <c r="A8" s="71">
        <v>29.96</v>
      </c>
      <c r="B8" s="72">
        <v>0.60960000000000003</v>
      </c>
      <c r="C8" s="72">
        <v>0.80500000000000005</v>
      </c>
      <c r="D8" s="71">
        <f>($A$12*B8)+($A$2*(1-B8))</f>
        <v>26.802384000000004</v>
      </c>
      <c r="E8" s="71">
        <f>+$A$2+$B8*($A$12-$A$2)</f>
        <v>26.802384000000004</v>
      </c>
    </row>
    <row r="9" spans="1:5">
      <c r="A9" s="71">
        <v>30.12</v>
      </c>
      <c r="B9" s="72">
        <v>0.71350000000000002</v>
      </c>
      <c r="C9" s="72">
        <v>0.8639</v>
      </c>
      <c r="D9" s="71">
        <f>($A$12*B9)+($A$2*(1-B9))</f>
        <v>29.274165000000004</v>
      </c>
      <c r="E9" s="71">
        <f>+$A$2+$B9*($A$12-$A$2)</f>
        <v>29.274165000000004</v>
      </c>
    </row>
    <row r="10" spans="1:5">
      <c r="A10" s="71">
        <v>31.75</v>
      </c>
      <c r="B10" s="72">
        <v>0.79339999999999999</v>
      </c>
      <c r="C10" s="72">
        <v>0.90480000000000005</v>
      </c>
      <c r="D10" s="71">
        <f>($A$12*B10)+($A$2*(1-B10))</f>
        <v>31.174986000000004</v>
      </c>
      <c r="E10" s="71">
        <f>+$A$2+$B10*($A$12-$A$2)</f>
        <v>31.174986000000004</v>
      </c>
    </row>
    <row r="11" spans="1:5">
      <c r="A11" s="71">
        <v>34.15</v>
      </c>
      <c r="B11" s="72">
        <v>0.91020000000000001</v>
      </c>
      <c r="C11" s="72">
        <v>0.95899999999999996</v>
      </c>
      <c r="D11" s="71">
        <f>($A$12*B11)+($A$2*(1-B11))</f>
        <v>33.953658000000004</v>
      </c>
      <c r="E11" s="71">
        <f>+$A$2+$B11*($A$12-$A$2)</f>
        <v>33.953658000000004</v>
      </c>
    </row>
    <row r="12" spans="1:5">
      <c r="A12" s="71">
        <v>36.090000000000003</v>
      </c>
      <c r="B12" s="72">
        <v>1</v>
      </c>
      <c r="C12" s="72">
        <v>1</v>
      </c>
      <c r="D12" s="71">
        <f>($A$12*B12)+($A$2*(1-B12))</f>
        <v>36.090000000000003</v>
      </c>
      <c r="E12" s="71">
        <f>+$A$2+$B12*($A$12-$A$2)</f>
        <v>36.090000000000003</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161C2-147E-624A-846B-D014FA22E2ED}">
  <dimension ref="A1"/>
  <sheetViews>
    <sheetView showGridLines="0" tabSelected="1" workbookViewId="0">
      <selection activeCell="M8" sqref="M8"/>
    </sheetView>
  </sheetViews>
  <sheetFormatPr baseColWidth="10" defaultRowHeight="16"/>
  <cols>
    <col min="1" max="16384" width="10.83203125" style="65"/>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Grupo</vt:lpstr>
      <vt:lpstr>PL1-KF</vt:lpstr>
      <vt:lpstr>PL1-MgCl</vt:lpstr>
      <vt:lpstr>PL1-MgCl2</vt:lpstr>
      <vt:lpstr>PL1-Q6</vt:lpstr>
      <vt:lpstr>PL2-Q1</vt:lpstr>
      <vt:lpstr>PL2-Q2</vt:lpstr>
      <vt:lpstr>PL2-Q3.1</vt:lpstr>
      <vt:lpstr>PL2-Q3.2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Canhoto</dc:creator>
  <cp:lastModifiedBy>Microsoft Office User</cp:lastModifiedBy>
  <dcterms:created xsi:type="dcterms:W3CDTF">2021-10-16T15:12:14Z</dcterms:created>
  <dcterms:modified xsi:type="dcterms:W3CDTF">2021-11-13T20:04:59Z</dcterms:modified>
</cp:coreProperties>
</file>