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BCECFFCA-37F4-4362-B366-C9DF1F8FBE1F}" xr6:coauthVersionLast="47" xr6:coauthVersionMax="47" xr10:uidLastSave="{00000000-0000-0000-0000-000000000000}"/>
  <bookViews>
    <workbookView xWindow="-28920" yWindow="-120" windowWidth="29040" windowHeight="1644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C6" i="3"/>
  <c r="V27" i="2"/>
  <c r="V26" i="2"/>
  <c r="AF32" i="2"/>
  <c r="C21" i="3"/>
  <c r="C27" i="3"/>
  <c r="C25" i="3"/>
  <c r="C23" i="3"/>
  <c r="C19" i="3"/>
  <c r="B9" i="3"/>
  <c r="B27" i="3"/>
  <c r="B25" i="3"/>
  <c r="B23" i="3"/>
  <c r="B21" i="3"/>
  <c r="B19" i="3"/>
  <c r="C15" i="3"/>
  <c r="B15" i="3"/>
  <c r="C12" i="3"/>
  <c r="B12" i="3"/>
  <c r="C9" i="3"/>
  <c r="B6" i="3"/>
  <c r="C3" i="3"/>
  <c r="B3" i="3"/>
  <c r="AJ15" i="2"/>
  <c r="AJ16" i="2"/>
  <c r="AJ17" i="2"/>
  <c r="AJ19" i="2"/>
  <c r="AJ20" i="2"/>
  <c r="AJ21" i="2"/>
  <c r="AJ22" i="2"/>
  <c r="AJ23" i="2"/>
  <c r="AJ24" i="2"/>
  <c r="AJ25" i="2"/>
  <c r="AJ26" i="2"/>
  <c r="AJ27" i="2"/>
  <c r="AK19" i="2"/>
  <c r="AK18" i="2"/>
  <c r="AK17" i="2"/>
  <c r="AK15" i="2"/>
  <c r="AI8" i="2"/>
  <c r="AF8" i="2"/>
  <c r="AI10" i="2"/>
  <c r="AJ10" i="2" s="1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J9" i="2" s="1"/>
  <c r="AH9" i="2"/>
  <c r="AF9" i="2"/>
  <c r="AG8" i="2"/>
  <c r="AJ1" i="2"/>
  <c r="AG3" i="2" s="1"/>
  <c r="A27" i="3" s="1"/>
  <c r="AI1" i="2"/>
  <c r="AH1" i="2"/>
  <c r="AG1" i="2"/>
  <c r="AF2" i="2"/>
  <c r="Q8" i="2" s="1"/>
  <c r="R14" i="2" s="1"/>
  <c r="AK12" i="2"/>
  <c r="AK11" i="2"/>
  <c r="AK10" i="2"/>
  <c r="AH10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" i="2"/>
  <c r="Q9" i="2" s="1"/>
  <c r="AG10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U4" i="2"/>
  <c r="AF24" i="2"/>
  <c r="AF25" i="2"/>
  <c r="AF26" i="2"/>
  <c r="AF27" i="2"/>
  <c r="AF10" i="2"/>
  <c r="AF15" i="2"/>
  <c r="AF16" i="2"/>
  <c r="AF17" i="2"/>
  <c r="AF18" i="2"/>
  <c r="AF19" i="2"/>
  <c r="AF20" i="2"/>
  <c r="AF21" i="2"/>
  <c r="AF22" i="2"/>
  <c r="AF23" i="2"/>
  <c r="T5" i="2"/>
  <c r="U5" i="2" s="1"/>
  <c r="AF6" i="2"/>
  <c r="AF5" i="2"/>
  <c r="Q11" i="2" s="1"/>
  <c r="AF4" i="2"/>
  <c r="AK1" i="2" s="1"/>
  <c r="AE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Z11" i="2" s="1"/>
  <c r="AA1" i="2"/>
  <c r="W4" i="2"/>
  <c r="W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11" i="2"/>
  <c r="T12" i="2"/>
  <c r="T13" i="2"/>
  <c r="T14" i="2"/>
  <c r="T15" i="2"/>
  <c r="T16" i="2"/>
  <c r="T17" i="2"/>
  <c r="T18" i="2"/>
  <c r="T19" i="2"/>
  <c r="T20" i="2"/>
  <c r="T21" i="2"/>
  <c r="T2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Y7" i="2" l="1"/>
  <c r="AK14" i="2"/>
  <c r="E37" i="2"/>
  <c r="E15" i="2"/>
  <c r="Q10" i="2"/>
  <c r="R16" i="2" s="1"/>
  <c r="AG4" i="2"/>
  <c r="A21" i="3" s="1"/>
  <c r="AG5" i="2"/>
  <c r="A23" i="3" s="1"/>
  <c r="R17" i="2"/>
  <c r="R11" i="2"/>
  <c r="R2" i="2" s="1"/>
  <c r="R9" i="2"/>
  <c r="R5" i="2" s="1"/>
  <c r="R15" i="2"/>
  <c r="Q12" i="2"/>
  <c r="R12" i="2" s="1"/>
  <c r="R8" i="2"/>
  <c r="Y5" i="2"/>
  <c r="F37" i="2"/>
  <c r="F38" i="2" s="1"/>
  <c r="W5" i="2"/>
  <c r="Y4" i="2"/>
  <c r="Y6" i="2"/>
  <c r="Y3" i="2"/>
  <c r="D15" i="2"/>
  <c r="L15" i="2"/>
  <c r="D37" i="2"/>
  <c r="A15" i="3" l="1"/>
  <c r="R10" i="2"/>
  <c r="R3" i="2" s="1"/>
  <c r="R18" i="2"/>
  <c r="R20" i="2" s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AH14" i="2" l="1"/>
  <c r="AG14" i="2"/>
  <c r="AI14" i="2"/>
  <c r="AJ14" i="2" s="1"/>
  <c r="AF14" i="2"/>
  <c r="T10" i="2"/>
  <c r="O12" i="2"/>
  <c r="U10" i="2"/>
  <c r="AF13" i="2"/>
  <c r="T9" i="2"/>
  <c r="U9" i="2" s="1"/>
  <c r="O11" i="2"/>
  <c r="AI13" i="2"/>
  <c r="AH13" i="2"/>
  <c r="AJ13" i="2"/>
  <c r="AG13" i="2"/>
  <c r="AH12" i="2"/>
  <c r="O10" i="2"/>
  <c r="AF12" i="2"/>
  <c r="U8" i="2"/>
  <c r="AG12" i="2"/>
  <c r="T8" i="2"/>
  <c r="AI12" i="2"/>
  <c r="AJ12" i="2" s="1"/>
  <c r="AI11" i="2"/>
  <c r="T7" i="2"/>
  <c r="AG11" i="2"/>
  <c r="AF11" i="2"/>
  <c r="AF28" i="2" s="1"/>
  <c r="AF30" i="2" s="1"/>
  <c r="AH11" i="2"/>
  <c r="U7" i="2"/>
  <c r="AJ11" i="2"/>
  <c r="O9" i="2"/>
  <c r="O26" i="2" s="1"/>
  <c r="R4" i="2" s="1"/>
  <c r="B34" i="2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AH28" i="2" l="1"/>
  <c r="AK9" i="2" s="1"/>
  <c r="AG2" i="2" s="1"/>
  <c r="A19" i="3" s="1"/>
  <c r="R1" i="2"/>
  <c r="A9" i="3" s="1"/>
  <c r="AJ28" i="2"/>
  <c r="AG28" i="2"/>
  <c r="AF31" i="2" s="1"/>
  <c r="T24" i="2"/>
  <c r="W3" i="2" s="1"/>
  <c r="T25" i="2"/>
  <c r="W6" i="2" s="1"/>
  <c r="B15" i="2"/>
  <c r="C15" i="2"/>
  <c r="G37" i="2"/>
  <c r="G38" i="2" s="1"/>
  <c r="J37" i="2"/>
  <c r="J15" i="2"/>
  <c r="C37" i="2"/>
  <c r="B37" i="2"/>
  <c r="AG6" i="2" l="1"/>
  <c r="A25" i="3" s="1"/>
  <c r="A12" i="3"/>
  <c r="A6" i="3"/>
  <c r="A3" i="3"/>
</calcChain>
</file>

<file path=xl/sharedStrings.xml><?xml version="1.0" encoding="utf-8"?>
<sst xmlns="http://schemas.openxmlformats.org/spreadsheetml/2006/main" count="195" uniqueCount="48">
  <si>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</si>
  <si>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</si>
  <si>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</si>
  <si>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</si>
  <si>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</si>
  <si>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</si>
  <si>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</si>
  <si>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</si>
  <si>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</si>
  <si>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</si>
  <si>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</si>
  <si>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</si>
  <si>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</si>
  <si>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</si>
  <si>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</si>
  <si>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</si>
  <si>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</si>
  <si>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</si>
  <si>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</si>
  <si>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</si>
  <si>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</si>
  <si>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</si>
  <si>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</si>
  <si>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</si>
  <si>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</si>
  <si>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</si>
  <si>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</si>
  <si>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</si>
  <si>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</si>
  <si>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</si>
  <si>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</si>
  <si>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</si>
  <si>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</si>
  <si>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</si>
  <si>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</si>
  <si>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</si>
  <si>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UseCase</t>
  </si>
  <si>
    <t>Create</t>
  </si>
  <si>
    <t>Delete</t>
  </si>
  <si>
    <t>execute</t>
  </si>
  <si>
    <t>Params</t>
  </si>
  <si>
    <t>UseCases</t>
  </si>
  <si>
    <t>List</t>
  </si>
  <si>
    <t>Update</t>
  </si>
  <si>
    <t>Get by ID</t>
  </si>
  <si>
    <t>name</t>
  </si>
  <si>
    <t>price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</si>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</sst>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B0F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5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4" borderId="60" xfId="0" applyFill="1" applyBorder="1"/>
    <xf numFmtId="0" fontId="0" fillId="4" borderId="61" xfId="0" applyFill="1" applyBorder="1"/>
    <xf numFmtId="0" fontId="9" fillId="4" borderId="6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3" fillId="2" borderId="18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14" xfId="0" applyFont="1" applyFill="1" applyBorder="1" applyAlignment="1">
      <alignment horizontal="right" vertical="center"/>
    </xf>
    <xf numFmtId="0" fontId="9" fillId="2" borderId="15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59" xfId="0" applyFont="1" applyFill="1" applyBorder="1" applyAlignment="1">
      <alignment vertical="center"/>
    </xf>
    <xf numFmtId="0" fontId="7" fillId="6" borderId="48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37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36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7" fillId="6" borderId="41" xfId="0" applyFont="1" applyFill="1" applyBorder="1" applyAlignment="1">
      <alignment horizontal="center"/>
    </xf>
    <xf numFmtId="0" fontId="11" fillId="6" borderId="34" xfId="0" applyFont="1" applyFill="1" applyBorder="1"/>
    <xf numFmtId="0" fontId="11" fillId="6" borderId="23" xfId="0" applyFont="1" applyFill="1" applyBorder="1"/>
    <xf numFmtId="0" fontId="11" fillId="6" borderId="35" xfId="0" applyFont="1" applyFill="1" applyBorder="1"/>
    <xf numFmtId="0" fontId="11" fillId="6" borderId="29" xfId="0" applyFont="1" applyFill="1" applyBorder="1"/>
    <xf numFmtId="0" fontId="11" fillId="6" borderId="20" xfId="0" applyFont="1" applyFill="1" applyBorder="1"/>
    <xf numFmtId="0" fontId="11" fillId="6" borderId="30" xfId="0" applyFont="1" applyFill="1" applyBorder="1"/>
    <xf numFmtId="0" fontId="11" fillId="6" borderId="31" xfId="0" applyFont="1" applyFill="1" applyBorder="1"/>
    <xf numFmtId="0" fontId="11" fillId="6" borderId="32" xfId="0" applyFont="1" applyFill="1" applyBorder="1"/>
    <xf numFmtId="0" fontId="11" fillId="6" borderId="33" xfId="0" applyFont="1" applyFill="1" applyBorder="1"/>
    <xf numFmtId="0" fontId="11" fillId="6" borderId="47" xfId="0" applyFont="1" applyFill="1" applyBorder="1" applyAlignment="1">
      <alignment horizontal="center"/>
    </xf>
    <xf numFmtId="0" fontId="11" fillId="6" borderId="42" xfId="0" applyFont="1" applyFill="1" applyBorder="1" applyAlignment="1">
      <alignment horizontal="center"/>
    </xf>
    <xf numFmtId="0" fontId="11" fillId="6" borderId="43" xfId="0" applyFont="1" applyFill="1" applyBorder="1" applyAlignment="1">
      <alignment horizontal="center"/>
    </xf>
    <xf numFmtId="0" fontId="11" fillId="6" borderId="44" xfId="0" applyFont="1" applyFill="1" applyBorder="1" applyAlignment="1">
      <alignment horizontal="center"/>
    </xf>
    <xf numFmtId="0" fontId="11" fillId="6" borderId="44" xfId="0" quotePrefix="1" applyFont="1" applyFill="1" applyBorder="1" applyAlignment="1">
      <alignment horizontal="center"/>
    </xf>
    <xf numFmtId="0" fontId="11" fillId="6" borderId="43" xfId="0" quotePrefix="1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0" xfId="0" quotePrefix="1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53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sheetPr codeName="Planilha1"/>
  <dimension ref="B1:AG1048575"/>
  <sheetViews>
    <sheetView workbookViewId="0">
      <selection activeCell="Q17" sqref="Q17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96" t="s">
        <v>20</v>
      </c>
      <c r="E1" s="97"/>
      <c r="F1" s="97"/>
      <c r="G1" s="97"/>
      <c r="H1" s="102" t="s">
        <v>47</v>
      </c>
      <c r="I1" s="103"/>
      <c r="J1" s="17" t="s">
        <v>21</v>
      </c>
      <c r="K1" s="18" t="str">
        <f>LOWER(H1)&amp;"s"</f>
        <v>products</v>
      </c>
      <c r="P1" s="98" t="s">
        <v>30</v>
      </c>
      <c r="Q1" s="99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100"/>
      <c r="Q2" s="101"/>
      <c r="W2" s="9"/>
    </row>
    <row r="3" spans="2:33" ht="15.75" thickBot="1" x14ac:dyDescent="0.3">
      <c r="B3" s="2"/>
      <c r="E3" s="2"/>
      <c r="F3" s="2"/>
      <c r="G3" s="2"/>
      <c r="I3" s="93" t="s">
        <v>0</v>
      </c>
      <c r="J3" s="94"/>
      <c r="K3" s="95"/>
      <c r="P3" s="91" t="s">
        <v>29</v>
      </c>
      <c r="Q3" s="92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80" t="s">
        <v>1</v>
      </c>
      <c r="E4" s="81" t="s">
        <v>2</v>
      </c>
      <c r="F4" s="84" t="s">
        <v>3</v>
      </c>
      <c r="G4" s="85" t="s">
        <v>4</v>
      </c>
      <c r="I4" s="77" t="s">
        <v>5</v>
      </c>
      <c r="J4" s="86" t="s">
        <v>6</v>
      </c>
      <c r="K4" s="87" t="s">
        <v>7</v>
      </c>
      <c r="M4" s="88" t="s">
        <v>8</v>
      </c>
      <c r="P4" s="89" t="s">
        <v>28</v>
      </c>
      <c r="Q4" s="90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40" t="s">
        <v>9</v>
      </c>
      <c r="E5" s="41" t="s">
        <v>9</v>
      </c>
      <c r="F5" s="41" t="s">
        <v>9</v>
      </c>
      <c r="G5" s="42" t="s">
        <v>9</v>
      </c>
      <c r="I5" s="53" t="s">
        <v>10</v>
      </c>
      <c r="J5" s="54" t="s">
        <v>11</v>
      </c>
      <c r="K5" s="55" t="s">
        <v>12</v>
      </c>
      <c r="M5" s="62" t="s">
        <v>13</v>
      </c>
      <c r="P5" s="20" t="s">
        <v>26</v>
      </c>
      <c r="Q5" s="20" t="s">
        <v>27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43"/>
      <c r="E6" s="44"/>
      <c r="F6" s="45"/>
      <c r="G6" s="42"/>
      <c r="I6" s="56"/>
      <c r="J6" s="57"/>
      <c r="K6" s="58"/>
      <c r="M6" s="63"/>
      <c r="P6" s="69" t="s">
        <v>9</v>
      </c>
      <c r="Q6" s="70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43"/>
      <c r="E7" s="44"/>
      <c r="F7" s="46"/>
      <c r="G7" s="47"/>
      <c r="I7" s="56"/>
      <c r="J7" s="57"/>
      <c r="K7" s="58"/>
      <c r="M7" s="64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43"/>
      <c r="E8" s="44"/>
      <c r="F8" s="46"/>
      <c r="G8" s="47"/>
      <c r="I8" s="56"/>
      <c r="J8" s="57"/>
      <c r="K8" s="58"/>
      <c r="M8" s="65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43"/>
      <c r="E9" s="44"/>
      <c r="F9" s="46"/>
      <c r="G9" s="47"/>
      <c r="I9" s="56"/>
      <c r="J9" s="57"/>
      <c r="K9" s="58"/>
      <c r="M9" s="66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48"/>
      <c r="E10" s="41"/>
      <c r="F10" s="45"/>
      <c r="G10" s="42"/>
      <c r="I10" s="56"/>
      <c r="J10" s="57"/>
      <c r="K10" s="58"/>
      <c r="M10" s="65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43"/>
      <c r="E11" s="44"/>
      <c r="F11" s="46"/>
      <c r="G11" s="47"/>
      <c r="I11" s="56"/>
      <c r="J11" s="57"/>
      <c r="K11" s="58"/>
      <c r="M11" s="65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43"/>
      <c r="E12" s="44"/>
      <c r="F12" s="46"/>
      <c r="G12" s="47"/>
      <c r="I12" s="56"/>
      <c r="J12" s="57"/>
      <c r="K12" s="58"/>
      <c r="M12" s="6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43"/>
      <c r="E13" s="44"/>
      <c r="F13" s="46"/>
      <c r="G13" s="47"/>
      <c r="I13" s="56"/>
      <c r="J13" s="57"/>
      <c r="K13" s="58"/>
      <c r="M13" s="65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49"/>
      <c r="E14" s="50"/>
      <c r="F14" s="51"/>
      <c r="G14" s="52"/>
      <c r="I14" s="59"/>
      <c r="J14" s="60"/>
      <c r="K14" s="61"/>
      <c r="M14" s="68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93" t="s">
        <v>14</v>
      </c>
      <c r="J17" s="94"/>
      <c r="K17" s="95"/>
      <c r="L17" s="1"/>
      <c r="Q17" s="1"/>
      <c r="AE17" s="10"/>
    </row>
    <row r="18" spans="2:32" ht="15.75" thickBot="1" x14ac:dyDescent="0.3">
      <c r="D18" s="80" t="s">
        <v>1</v>
      </c>
      <c r="E18" s="81" t="s">
        <v>2</v>
      </c>
      <c r="F18" s="82" t="s">
        <v>3</v>
      </c>
      <c r="G18" s="83" t="s">
        <v>4</v>
      </c>
      <c r="I18" s="77" t="s">
        <v>5</v>
      </c>
      <c r="J18" s="78" t="s">
        <v>6</v>
      </c>
      <c r="K18" s="79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48" t="s">
        <v>9</v>
      </c>
      <c r="E19" s="41" t="s">
        <v>9</v>
      </c>
      <c r="F19" s="41" t="s">
        <v>9</v>
      </c>
      <c r="G19" s="71"/>
      <c r="I19" s="53" t="s">
        <v>10</v>
      </c>
      <c r="J19" s="54" t="s">
        <v>45</v>
      </c>
      <c r="K19" s="55" t="s">
        <v>12</v>
      </c>
      <c r="AE19" s="10"/>
      <c r="AF19" s="10"/>
    </row>
    <row r="20" spans="2:32" x14ac:dyDescent="0.25">
      <c r="B20" s="1">
        <f t="shared" si="1"/>
        <v>1</v>
      </c>
      <c r="D20" s="43" t="s">
        <v>9</v>
      </c>
      <c r="E20" s="44" t="s">
        <v>9</v>
      </c>
      <c r="F20" s="44" t="s">
        <v>9</v>
      </c>
      <c r="G20" s="72"/>
      <c r="I20" s="56" t="s">
        <v>10</v>
      </c>
      <c r="J20" s="57" t="s">
        <v>46</v>
      </c>
      <c r="K20" s="58" t="s">
        <v>15</v>
      </c>
      <c r="AE20" s="10"/>
      <c r="AF20" s="10"/>
    </row>
    <row r="21" spans="2:32" x14ac:dyDescent="0.25">
      <c r="B21" s="1">
        <f t="shared" si="1"/>
        <v>0</v>
      </c>
      <c r="D21" s="43"/>
      <c r="E21" s="44"/>
      <c r="F21" s="44"/>
      <c r="G21" s="72"/>
      <c r="I21" s="56"/>
      <c r="J21" s="57"/>
      <c r="K21" s="58"/>
      <c r="AE21" s="10"/>
      <c r="AF21" s="10"/>
    </row>
    <row r="22" spans="2:32" x14ac:dyDescent="0.25">
      <c r="B22" s="1">
        <f t="shared" si="1"/>
        <v>0</v>
      </c>
      <c r="D22" s="43"/>
      <c r="E22" s="44"/>
      <c r="F22" s="44"/>
      <c r="G22" s="72"/>
      <c r="I22" s="56"/>
      <c r="J22" s="57"/>
      <c r="K22" s="58"/>
      <c r="AE22" s="10"/>
      <c r="AF22" s="10"/>
    </row>
    <row r="23" spans="2:32" x14ac:dyDescent="0.25">
      <c r="B23" s="1">
        <f t="shared" si="1"/>
        <v>0</v>
      </c>
      <c r="D23" s="43"/>
      <c r="E23" s="44"/>
      <c r="F23" s="44"/>
      <c r="G23" s="72"/>
      <c r="I23" s="56"/>
      <c r="J23" s="57"/>
      <c r="K23" s="58"/>
      <c r="AE23" s="10"/>
      <c r="AF23" s="10"/>
    </row>
    <row r="24" spans="2:32" x14ac:dyDescent="0.25">
      <c r="B24" s="1">
        <f t="shared" si="1"/>
        <v>0</v>
      </c>
      <c r="D24" s="43"/>
      <c r="E24" s="44"/>
      <c r="F24" s="44"/>
      <c r="G24" s="72"/>
      <c r="I24" s="56"/>
      <c r="J24" s="57"/>
      <c r="K24" s="58"/>
      <c r="AE24" s="10"/>
      <c r="AF24" s="10"/>
    </row>
    <row r="25" spans="2:32" x14ac:dyDescent="0.25">
      <c r="B25" s="1">
        <f t="shared" si="1"/>
        <v>0</v>
      </c>
      <c r="D25" s="43"/>
      <c r="E25" s="44"/>
      <c r="F25" s="44"/>
      <c r="G25" s="72"/>
      <c r="I25" s="56"/>
      <c r="J25" s="57"/>
      <c r="K25" s="58"/>
      <c r="AE25" s="10"/>
      <c r="AF25" s="10"/>
    </row>
    <row r="26" spans="2:32" x14ac:dyDescent="0.25">
      <c r="B26" s="1">
        <f t="shared" si="1"/>
        <v>0</v>
      </c>
      <c r="D26" s="43"/>
      <c r="E26" s="44"/>
      <c r="F26" s="44"/>
      <c r="G26" s="72"/>
      <c r="I26" s="56"/>
      <c r="J26" s="57"/>
      <c r="K26" s="58"/>
      <c r="AE26" s="10"/>
      <c r="AF26" s="10"/>
    </row>
    <row r="27" spans="2:32" x14ac:dyDescent="0.25">
      <c r="B27" s="1">
        <f t="shared" si="1"/>
        <v>0</v>
      </c>
      <c r="D27" s="43"/>
      <c r="E27" s="44"/>
      <c r="F27" s="44"/>
      <c r="G27" s="72"/>
      <c r="I27" s="56"/>
      <c r="J27" s="57"/>
      <c r="K27" s="58"/>
      <c r="AE27" s="10"/>
      <c r="AF27" s="10"/>
    </row>
    <row r="28" spans="2:32" x14ac:dyDescent="0.25">
      <c r="B28" s="1">
        <f t="shared" si="1"/>
        <v>0</v>
      </c>
      <c r="D28" s="43"/>
      <c r="E28" s="44"/>
      <c r="F28" s="44"/>
      <c r="G28" s="72"/>
      <c r="I28" s="56"/>
      <c r="J28" s="57"/>
      <c r="K28" s="58"/>
      <c r="AE28" s="10"/>
      <c r="AF28" s="10"/>
    </row>
    <row r="29" spans="2:32" x14ac:dyDescent="0.25">
      <c r="B29" s="1">
        <f t="shared" si="1"/>
        <v>0</v>
      </c>
      <c r="D29" s="43"/>
      <c r="E29" s="44"/>
      <c r="F29" s="44"/>
      <c r="G29" s="72"/>
      <c r="I29" s="56"/>
      <c r="J29" s="57"/>
      <c r="K29" s="58"/>
      <c r="AE29" s="10"/>
      <c r="AF29" s="10"/>
    </row>
    <row r="30" spans="2:32" x14ac:dyDescent="0.25">
      <c r="B30" s="1">
        <f t="shared" si="1"/>
        <v>0</v>
      </c>
      <c r="D30" s="43"/>
      <c r="E30" s="44"/>
      <c r="F30" s="44"/>
      <c r="G30" s="72"/>
      <c r="I30" s="56"/>
      <c r="J30" s="57"/>
      <c r="K30" s="58"/>
      <c r="AE30" s="10"/>
      <c r="AF30" s="10"/>
    </row>
    <row r="31" spans="2:32" x14ac:dyDescent="0.25">
      <c r="B31" s="1">
        <f t="shared" si="1"/>
        <v>0</v>
      </c>
      <c r="D31" s="43"/>
      <c r="E31" s="44"/>
      <c r="F31" s="44"/>
      <c r="G31" s="72"/>
      <c r="I31" s="56"/>
      <c r="J31" s="57"/>
      <c r="K31" s="58"/>
      <c r="AE31" s="10"/>
      <c r="AF31" s="10"/>
    </row>
    <row r="32" spans="2:32" x14ac:dyDescent="0.25">
      <c r="B32" s="1">
        <f t="shared" si="1"/>
        <v>0</v>
      </c>
      <c r="D32" s="43"/>
      <c r="E32" s="44"/>
      <c r="F32" s="44"/>
      <c r="G32" s="72"/>
      <c r="I32" s="56"/>
      <c r="J32" s="57"/>
      <c r="K32" s="58"/>
      <c r="AE32" s="10"/>
      <c r="AF32" s="10"/>
    </row>
    <row r="33" spans="2:32" x14ac:dyDescent="0.25">
      <c r="B33" s="1">
        <f t="shared" si="1"/>
        <v>0</v>
      </c>
      <c r="D33" s="43"/>
      <c r="E33" s="44"/>
      <c r="F33" s="44"/>
      <c r="G33" s="72"/>
      <c r="I33" s="56"/>
      <c r="J33" s="57"/>
      <c r="K33" s="58"/>
      <c r="AE33" s="10"/>
      <c r="AF33" s="10"/>
    </row>
    <row r="34" spans="2:32" x14ac:dyDescent="0.25">
      <c r="B34" s="1">
        <f t="shared" si="1"/>
        <v>0</v>
      </c>
      <c r="D34" s="43"/>
      <c r="E34" s="44"/>
      <c r="F34" s="44"/>
      <c r="G34" s="72"/>
      <c r="I34" s="56"/>
      <c r="J34" s="57"/>
      <c r="K34" s="58"/>
      <c r="AE34" s="10"/>
      <c r="AF34" s="10"/>
    </row>
    <row r="35" spans="2:32" x14ac:dyDescent="0.25">
      <c r="B35" s="1">
        <f t="shared" si="1"/>
        <v>0</v>
      </c>
      <c r="D35" s="43"/>
      <c r="E35" s="73"/>
      <c r="F35" s="44"/>
      <c r="G35" s="72"/>
      <c r="I35" s="56"/>
      <c r="J35" s="57"/>
      <c r="K35" s="58"/>
      <c r="AE35" s="10"/>
      <c r="AF35" s="10"/>
    </row>
    <row r="36" spans="2:32" x14ac:dyDescent="0.25">
      <c r="B36" s="1">
        <f t="shared" si="1"/>
        <v>0</v>
      </c>
      <c r="D36" s="43"/>
      <c r="E36" s="44"/>
      <c r="F36" s="44"/>
      <c r="G36" s="72"/>
      <c r="I36" s="56"/>
      <c r="J36" s="57"/>
      <c r="K36" s="58"/>
      <c r="AE36" s="10"/>
      <c r="AF36" s="10"/>
    </row>
    <row r="37" spans="2:32" ht="15.75" thickBot="1" x14ac:dyDescent="0.3">
      <c r="B37" s="1">
        <f t="shared" si="1"/>
        <v>0</v>
      </c>
      <c r="D37" s="74"/>
      <c r="E37" s="75"/>
      <c r="F37" s="75"/>
      <c r="G37" s="76"/>
      <c r="I37" s="59"/>
      <c r="J37" s="60"/>
      <c r="K37" s="61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sheetPr codeName="Planilha2"/>
  <dimension ref="B1:AL39"/>
  <sheetViews>
    <sheetView workbookViewId="0">
      <selection activeCell="N5" sqref="N5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0" width="5.5703125" customWidth="1"/>
    <col min="21" max="23" width="5.7109375" customWidth="1"/>
    <col min="24" max="24" width="3.140625" customWidth="1"/>
    <col min="25" max="29" width="5.7109375" customWidth="1"/>
    <col min="30" max="30" width="3.140625" style="21" customWidth="1"/>
    <col min="31" max="38" width="5.7109375" customWidth="1"/>
  </cols>
  <sheetData>
    <row r="1" spans="2:38" x14ac:dyDescent="0.25">
      <c r="G1" t="str">
        <f>IF(Entry!M5="createUuid()","import { v4 as createUuid } from 'uuid';","")</f>
        <v>import { v4 as createUuid } from 'uuid';</v>
      </c>
      <c r="H1" s="21" t="s">
        <v>16</v>
      </c>
      <c r="J1" t="s">
        <v>19</v>
      </c>
      <c r="K1" t="s">
        <v>22</v>
      </c>
      <c r="L1" t="s">
        <v>23</v>
      </c>
      <c r="M1" s="21" t="s">
        <v>16</v>
      </c>
      <c r="N1" t="s">
        <v>31</v>
      </c>
      <c r="O1" t="s">
        <v>32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N2&amp;N3&amp;O26&amp;O3&amp;R8&amp;"{ "&amp;O26&amp;" }"&amp;O4&amp;N5</f>
        <v>try { const { name,price, } = req.body; const result = await new CreateProductUseCase().execute({ name,price, }); return ApiResponse.done(res, result); } catch (error: any) { return ApiResponse.serverError(res, error); }</v>
      </c>
      <c r="S1" s="21" t="s">
        <v>16</v>
      </c>
      <c r="T1" t="s">
        <v>33</v>
      </c>
      <c r="V1" t="str">
        <f>"import { Database } from '../../../../main/database/database.connection';"</f>
        <v>import { Database } from '../../../../main/database/database.connection';</v>
      </c>
      <c r="X1" s="21" t="s">
        <v>16</v>
      </c>
      <c r="Y1" t="s">
        <v>34</v>
      </c>
      <c r="AA1" t="str">
        <f>"import { Router } from 'express'; "</f>
        <v xml:space="preserve">import { Router } from 'express'; </v>
      </c>
      <c r="AB1" t="s">
        <v>16</v>
      </c>
      <c r="AC1" t="str">
        <f>Entry!H1&amp;Engine!N1</f>
        <v>ProductController</v>
      </c>
      <c r="AD1" s="21" t="s">
        <v>16</v>
      </c>
      <c r="AE1" t="s">
        <v>36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Product } from '../../../models/product.model'; </v>
      </c>
      <c r="AJ1" t="str">
        <f>"import { "&amp;Entry!H1&amp;"Repository } from '../repositories/"&amp;LOWER(Entry!H1)&amp;".repository'; "</f>
        <v xml:space="preserve">import { ProductRepository } from '../repositories/product.repository'; </v>
      </c>
      <c r="AK1" t="str">
        <f>"import { "&amp;AF4&amp;AE1&amp;" } from './get-"&amp;LOWER(Entry!H1)&amp;"-by-id.usecase';"</f>
        <v>import { GetProductByIdUseCase } from './get-product-by-id.usecase';</v>
      </c>
      <c r="AL1" t="s">
        <v>16</v>
      </c>
    </row>
    <row r="2" spans="2:38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16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16</v>
      </c>
      <c r="L2" t="s">
        <v>24</v>
      </c>
      <c r="M2" s="21" t="s">
        <v>16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N2&amp;R11&amp;O4&amp;N5</f>
        <v>try { const result = await new ListProductsUseCase().execute(); return ApiResponse.done(res, result); } catch (error: any) { return ApiResponse.serverError(res, error); }</v>
      </c>
      <c r="S2" s="21" t="s">
        <v>16</v>
      </c>
      <c r="W2" t="str">
        <f>"private connection = Database.connection.getRepository("&amp;Entry!H1&amp;Engine!J1&amp;");"</f>
        <v>private connection = Database.connection.getRepository(ProductEntity);</v>
      </c>
      <c r="X2" s="21" t="s">
        <v>16</v>
      </c>
      <c r="Y2" t="str">
        <f>"export const "&amp;LOWER(Entry!H1)&amp;Engine!Y1&amp;" = () =&gt; { const app = Router(); "</f>
        <v xml:space="preserve">export const productRoutes = () =&gt; { const app = Router(); </v>
      </c>
      <c r="AD2" s="21" t="s">
        <v>16</v>
      </c>
      <c r="AF2" t="str">
        <f>"Create"&amp;Entry!H1</f>
        <v>CreateProduct</v>
      </c>
      <c r="AG2" t="str">
        <f>AG1&amp;AH1&amp;AI1&amp;AJ1&amp;AF30&amp;" export class "&amp;AF2&amp;AE1&amp;" { public async "&amp;AE3&amp;"("&amp;LOWER(AE8)&amp;": "&amp;AF2&amp;AE8&amp;") : Promise&lt;Result&gt; { "&amp;AK9&amp;AK10&amp;"create("&amp;LOWER(Entry!H1)&amp;");"&amp;AK11&amp;"created.toJson()"&amp;AK12&amp;" created');}}"</f>
        <v>import { Result } from '../../../shared/contracts/result.contract'; import { Return } from '../../../shared/util/return.adapter'; import { Product } from '../../../models/product.model'; import { ProductRepository } from '../repositories/product.repository'; interface CreateProductParams { name: string; price: number;  }  export class CreateProductUseCase { public async execute(params: CreateProductParams) : Promise&lt;Result&gt; { const product = new Product(params.name, params.price, ); const result = await new ProductRepository().create(product);return Return.created.toJson()(result, 'Product created');}}</v>
      </c>
      <c r="AL2" t="s">
        <v>16</v>
      </c>
    </row>
    <row r="3" spans="2:38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16</v>
      </c>
      <c r="L3" t="s">
        <v>25</v>
      </c>
      <c r="M3" s="21" t="s">
        <v>16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N2&amp;N3&amp;O6&amp;P3&amp;R10&amp;O6&amp;O4&amp;N5</f>
        <v>try { const { id } = req.params; const result = await new GetProductByIdUseCase().execute(id); return ApiResponse.done(res, result); } catch (error: any) { return ApiResponse.serverError(res, error); }</v>
      </c>
      <c r="S3" s="21" t="s">
        <v>16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create(product: Product) { const productEntity = this.connection.create({ id: product.id, name: product.name, price: product.price, }); const results = await  this.connection.save(productEntity); return ProductRepository.toModel(results);}</v>
      </c>
      <c r="X3" s="21" t="s">
        <v>16</v>
      </c>
      <c r="Y3" t="str">
        <f>"app.get('/', new "&amp;AC1&amp;"().list);"</f>
        <v>app.get('/', new ProductController().list);</v>
      </c>
      <c r="AD3" s="21" t="s">
        <v>16</v>
      </c>
      <c r="AE3" t="s">
        <v>39</v>
      </c>
      <c r="AF3" t="str">
        <f>"Delete"&amp;Entry!H1</f>
        <v>DeleteProduct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ProductRepository } from '../repositories/product.repository'; export class DeleteProductUseCase { public async execute(id: string): Promise&lt;Result&gt; { const deleted = await new ProductRepository().delete(id); if(deleted == 0) { return Return.notFound('Product');}return Return.success('Product deleted', '');}}</v>
      </c>
      <c r="AL3" t="s">
        <v>16</v>
      </c>
    </row>
    <row r="4" spans="2:38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16</v>
      </c>
      <c r="M4" s="21"/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N2&amp;N3&amp;O6&amp;P3&amp;N3&amp;O26&amp;O3&amp;R12&amp;"{ "&amp;O6&amp;","&amp;O26&amp;" }"&amp;O4&amp;N5</f>
        <v>try { const { id } = req.params; const { name,price, } = req.body; const result = await new UpdateProductUseCase().execute({ id,name,price, }); return ApiResponse.done(res, result); } catch (error: any) { return ApiResponse.serverError(res, error); }</v>
      </c>
      <c r="S4" s="21" t="s">
        <v>16</v>
      </c>
      <c r="T4" t="str">
        <f>Entry!J5</f>
        <v>id</v>
      </c>
      <c r="U4" t="str">
        <f>IF(Entry!B5=1,": "&amp;LOWER(Entry!H1)&amp;"."&amp;T4&amp;", ","")</f>
        <v xml:space="preserve">: product.id,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ProductRepository.toModel(entity));}</v>
      </c>
      <c r="X4" s="21" t="s">
        <v>16</v>
      </c>
      <c r="Y4" t="str">
        <f>"app.get('/:"&amp;Entry!J5&amp;"', new "&amp;AC1&amp;"().get);"</f>
        <v>app.get('/:id', new ProductController().get);</v>
      </c>
      <c r="AD4" s="21" t="s">
        <v>16</v>
      </c>
      <c r="AF4" t="str">
        <f>"Get"&amp;Entry!H1&amp;"ById"</f>
        <v>GetProductById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{"&amp;AK11&amp;"notFound('"&amp;Entry!H1&amp;"');} "&amp;AK11&amp;"success('"&amp;Entry!H1&amp;" obtained', result.toJson());}}"</f>
        <v>import { Result } from '../../../shared/contracts/result.contract'; import { Return } from '../../../shared/util/return.adapter'; import { ProductRepository } from '../repositories/product.repository'; export class GetProductByIdUseCase { public async execute(id: string): Promise&lt;Result&gt; { const result = await new ProductRepository().get(id); if(!result) {return Return.notFound('Product');} return Return.success('Product obtained', result.toJson());}}</v>
      </c>
      <c r="AL4" t="s">
        <v>16</v>
      </c>
    </row>
    <row r="5" spans="2:38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16</v>
      </c>
      <c r="L5" t="str">
        <f>J1&amp;", "&amp;K1&amp;", "&amp;L1</f>
        <v>Entity, Column, PrimaryColumn</v>
      </c>
      <c r="M5" s="21" t="s">
        <v>16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N2&amp;N3&amp;O6&amp;P3&amp;R9&amp;O6&amp;O4&amp;N5</f>
        <v>try { const { id } = req.params; const result = await new DeleteProductUseCase().execute(id); return ApiResponse.done(res, result); } catch (error: any) { return ApiResponse.serverError(res, error); }</v>
      </c>
      <c r="S5" s="21" t="s">
        <v>16</v>
      </c>
      <c r="T5" t="str">
        <f>IF(Entry!B19=1,Entry!J19,"")</f>
        <v>name</v>
      </c>
      <c r="U5" t="str">
        <f>IF(Entry!B19=1,": "&amp;LOWER(Entry!$H$1)&amp;"."&amp;T5&amp;", ","")</f>
        <v xml:space="preserve">: product.name,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ProductRepository.toModel(result);}</v>
      </c>
      <c r="X5" s="21" t="s">
        <v>16</v>
      </c>
      <c r="Y5" t="str">
        <f>"app.post('/', new "&amp;AC1&amp;"().create);"</f>
        <v>app.post('/', new ProductController().create);</v>
      </c>
      <c r="AD5" s="21" t="s">
        <v>16</v>
      </c>
      <c r="AF5" t="str">
        <f>"List"&amp;Entry!H1&amp;"s"</f>
        <v>ListProducts</v>
      </c>
      <c r="AG5" t="str">
        <f>AG1&amp;AH1&amp;AJ1&amp;"export class "&amp;AF5&amp;AE1&amp;" { public async "&amp;AE3&amp;"(): Promise&lt;Result&gt; { "&amp;AK10&amp;"list(); const data = result.map(("&amp;LOWER(Entry!H1)&amp;") =&gt; "&amp;LOWER(Entry!H1)&amp;".toJson());"&amp;AK11&amp;"success('"&amp;Entry!H1&amp;"s listed' , data);}}"</f>
        <v>import { Result } from '../../../shared/contracts/result.contract'; import { Return } from '../../../shared/util/return.adapter'; import { ProductRepository } from '../repositories/product.repository'; export class ListProductsUseCase { public async execute(): Promise&lt;Result&gt; { const result = await new ProductRepository().list(); const data = result.map((product) =&gt; product.toJson());return Return.success('Products listed' , data);}}</v>
      </c>
      <c r="AL5" t="s">
        <v>16</v>
      </c>
    </row>
    <row r="6" spans="2:38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16</v>
      </c>
      <c r="L6" t="str">
        <f>IF(Entry!P6="x",", "&amp;Engine!L2,"")</f>
        <v>, CreateDateColumn</v>
      </c>
      <c r="M6" s="21" t="s">
        <v>16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product.price, </v>
      </c>
      <c r="W6" t="str">
        <f>"public async update("&amp;LOWER(Entry!H1)&amp;": "&amp;Entry!H1&amp;") { await this.connection.update({"&amp;T4&amp;U4&amp;"},{"&amp;T25&amp;"});}"</f>
        <v>public async update(product: Product) { await this.connection.update({id: product.id, },{name: product.name, price: product.price, });}</v>
      </c>
      <c r="X6" s="21" t="s">
        <v>16</v>
      </c>
      <c r="Y6" t="str">
        <f>"app.put('/:"&amp;Entry!J5&amp;"' ,new "&amp;Engine!AC1&amp;"().update);"</f>
        <v>app.put('/:id' ,new ProductController().update);</v>
      </c>
      <c r="AD6" s="21" t="s">
        <v>16</v>
      </c>
      <c r="AF6" t="str">
        <f>"Update"&amp;Entry!H1</f>
        <v>UpdateProduct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Product } from '../../../models/product.model'; import { ProductRepository } from '../repositories/product.repository'; import { GetProductByIdUseCase } from './get-product-by-id.usecase';interface UpdateProductParams { id: string; name?: string; price?: number;  } export class UpdateProductUseCase { public async execute(params: UpdateProductParams): Promise&lt;Result&gt; { const product = await new GetProductByIdUseCase().execute(params.id); if(!product) { return Return.notFound('Product');}let newProduct: Product = product.data;if (params.name) { newProduct.name = params.name; } if (params.price) { newProduct.price = params.price; } product.data = newProduct; product.msg = 'Product updated'; await new ProductRepository().update(product.data); return product;}}</v>
      </c>
      <c r="AL6" t="s">
        <v>16</v>
      </c>
    </row>
    <row r="7" spans="2:38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16</v>
      </c>
      <c r="L7" t="str">
        <f>IF(Entry!Q6="x",", "&amp;Engine!L3,"")</f>
        <v>, UpdateDateColumn</v>
      </c>
      <c r="M7" s="21" t="s">
        <v>16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16</v>
      </c>
      <c r="Y7" t="str">
        <f>"app.delete('/:"&amp;Entry!J5&amp;"' , new "&amp;Engine!AC1&amp;"().delete);"</f>
        <v>app.delete('/:id' , new ProductController().delete);</v>
      </c>
      <c r="AD7" s="21" t="s">
        <v>16</v>
      </c>
      <c r="AE7" t="str">
        <f>"interface "</f>
        <v xml:space="preserve">interface </v>
      </c>
    </row>
    <row r="8" spans="2:38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16</v>
      </c>
      <c r="M8" s="21"/>
      <c r="O8" t="str">
        <f>IF(Entry!B20=1,Entry!J20&amp;",","")</f>
        <v>price,</v>
      </c>
      <c r="Q8" t="str">
        <f>AF2&amp;$AE$1</f>
        <v>CreateProductUseCase</v>
      </c>
      <c r="R8" t="str">
        <f>"const result = await new "&amp;Q8&amp;"().execute("</f>
        <v>const result = await new CreateProductUseCase().execute(</v>
      </c>
      <c r="S8" s="21" t="s">
        <v>16</v>
      </c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ProductEntity | null): Product { return Product.create(entity);}</v>
      </c>
      <c r="X8" s="21" t="s">
        <v>16</v>
      </c>
      <c r="Y8" t="s">
        <v>35</v>
      </c>
      <c r="AE8" t="s">
        <v>40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8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16</v>
      </c>
      <c r="M9" s="21"/>
      <c r="O9" t="str">
        <f>IF(Entry!B21=1,Entry!J21&amp;",","")</f>
        <v/>
      </c>
      <c r="Q9" t="str">
        <f>AF3&amp;$AE$1</f>
        <v>DeleteProductUseCase</v>
      </c>
      <c r="R9" t="str">
        <f t="shared" ref="R9:R11" si="0">"const result = await new "&amp;Q9&amp;"().execute("</f>
        <v>const result = await new DeleteProductUseCase().execute(</v>
      </c>
      <c r="S9" s="21" t="s">
        <v>16</v>
      </c>
      <c r="T9" t="str">
        <f>IF(Entry!B23=1,Entry!J23,"")</f>
        <v/>
      </c>
      <c r="U9" t="str">
        <f>IF(Entry!B23=1,": "&amp;LOWER(Entry!$H$1)&amp;"."&amp;T9&amp;", ","")</f>
        <v/>
      </c>
      <c r="X9" s="21" t="s">
        <v>16</v>
      </c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newProduct.name = params.name; } </v>
      </c>
      <c r="AK9" t="str">
        <f>"const "&amp;LOWER(Entry!H1)&amp;" = new "&amp;Entry!H1&amp;"("&amp;AH28&amp;"); "</f>
        <v xml:space="preserve">const product = new Product(params.name, params.price, ); </v>
      </c>
      <c r="AL9" t="s">
        <v>16</v>
      </c>
    </row>
    <row r="10" spans="2:38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16</v>
      </c>
      <c r="M10" s="21"/>
      <c r="O10" t="str">
        <f>IF(Entry!B22=1,Entry!J22&amp;",","")</f>
        <v/>
      </c>
      <c r="Q10" t="str">
        <f>AF4&amp;$AE$1</f>
        <v>GetProductByIdUseCase</v>
      </c>
      <c r="R10" t="str">
        <f t="shared" si="0"/>
        <v>const result = await new GetProductByIdUseCase().execute(</v>
      </c>
      <c r="S10" s="21" t="s">
        <v>16</v>
      </c>
      <c r="T10" t="str">
        <f>IF(Entry!B24=1,Entry!J24,"")</f>
        <v/>
      </c>
      <c r="U10" t="str">
        <f>IF(Entry!B24=1,": "&amp;LOWER(Entry!$H$1)&amp;"."&amp;T10&amp;", ","")</f>
        <v/>
      </c>
      <c r="X10" s="21" t="s">
        <v>16</v>
      </c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newProduct.price = params.price; } </v>
      </c>
      <c r="AK10" t="str">
        <f>"const result = await new "&amp;Entry!H1&amp;Engine!T1&amp;"()."</f>
        <v>const result = await new ProductRepository().</v>
      </c>
      <c r="AL10" t="s">
        <v>16</v>
      </c>
    </row>
    <row r="11" spans="2:38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16</v>
      </c>
      <c r="M11" s="21"/>
      <c r="O11" t="str">
        <f>IF(Entry!B23=1,Entry!J23&amp;",","")</f>
        <v/>
      </c>
      <c r="Q11" t="str">
        <f>AF5&amp;$AE$1</f>
        <v>ListProductsUseCase</v>
      </c>
      <c r="R11" t="str">
        <f t="shared" si="0"/>
        <v>const result = await new ListProductsUseCase().execute(</v>
      </c>
      <c r="S11" s="21" t="s">
        <v>16</v>
      </c>
      <c r="T11" t="str">
        <f>IF(Entry!B25=1,Entry!J25,"")</f>
        <v/>
      </c>
      <c r="U11" t="str">
        <f>IF(Entry!B25=1,": "&amp;LOWER(Entry!$H$1)&amp;"."&amp;T11&amp;", ","")</f>
        <v/>
      </c>
      <c r="X11" s="21"/>
      <c r="Z11" t="str">
        <f>"import { "&amp;AC1&amp;" } from '../controllers/"&amp;LOWER(Entry!H1)&amp;".controller'; "</f>
        <v xml:space="preserve">import { ProductController } from '../controllers/product.controller'; </v>
      </c>
      <c r="AD11" s="21" t="s">
        <v>16</v>
      </c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  <c r="AL11" t="s">
        <v>16</v>
      </c>
    </row>
    <row r="12" spans="2:38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s="2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16</v>
      </c>
      <c r="M12" s="21"/>
      <c r="O12" t="str">
        <f>IF(Entry!B24=1,Entry!J24&amp;",","")</f>
        <v/>
      </c>
      <c r="Q12" t="str">
        <f>AF6&amp;$AE$1</f>
        <v>UpdateProductUseCase</v>
      </c>
      <c r="R12" t="str">
        <f>"const result = await new "&amp;Q12&amp;"().execute("</f>
        <v>const result = await new UpdateProductUseCase().execute(</v>
      </c>
      <c r="S12" s="21" t="s">
        <v>16</v>
      </c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"(result, '"&amp;Entry!H1</f>
        <v>(result, 'Product</v>
      </c>
      <c r="AL12" t="s">
        <v>16</v>
      </c>
    </row>
    <row r="13" spans="2:38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  <c r="AL13" t="s">
        <v>16</v>
      </c>
    </row>
    <row r="14" spans="2:38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R14" s="31" t="str">
        <f>"import { "&amp;Q8&amp;" } from '../usecases/create-"&amp;LOWER(Entry!$H$1)&amp;".usecase'; "</f>
        <v xml:space="preserve">import { CreateProductUseCase } from '../usecases/create-product.usecase'; </v>
      </c>
      <c r="S14" s="21" t="s">
        <v>16</v>
      </c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product = await new GetProductByIdUseCase().execute(params.id); if(!product) { return Return.notFound('Product');}</v>
      </c>
      <c r="AL14" t="s">
        <v>16</v>
      </c>
    </row>
    <row r="15" spans="2:38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16</v>
      </c>
      <c r="O15" t="str">
        <f>IF(Entry!B27=1,Entry!J27&amp;",","")</f>
        <v/>
      </c>
      <c r="R15" s="31" t="str">
        <f>"import { "&amp;Q9&amp;" } from '../usecases/delete-"&amp;LOWER(Entry!$H$1)&amp;".usecase'; "</f>
        <v xml:space="preserve">import { DeleteProductUseCase } from '../usecases/delete-product.usecase'; </v>
      </c>
      <c r="S15" s="21" t="s">
        <v>16</v>
      </c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newProduct: Product = product.data;</v>
      </c>
      <c r="AL15" t="s">
        <v>16</v>
      </c>
    </row>
    <row r="16" spans="2:38" x14ac:dyDescent="0.25">
      <c r="H16" s="21"/>
      <c r="M16" s="21"/>
      <c r="O16" t="str">
        <f>IF(Entry!B28=1,Entry!J28&amp;",","")</f>
        <v/>
      </c>
      <c r="R16" s="31" t="str">
        <f>"import { "&amp;Q10&amp;" } from '../usecases/get-"&amp;LOWER(Entry!$H$1)&amp;"-by-id.usecase'; "</f>
        <v xml:space="preserve">import { GetProductByIdUseCase } from '../usecases/get-product-by-id.usecase'; </v>
      </c>
      <c r="S16" s="21" t="s">
        <v>16</v>
      </c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8" x14ac:dyDescent="0.25">
      <c r="B17" t="s">
        <v>14</v>
      </c>
      <c r="G17" t="s">
        <v>17</v>
      </c>
      <c r="H17" s="21"/>
      <c r="M17" s="21"/>
      <c r="O17" t="str">
        <f>IF(Entry!B29=1,Entry!J29&amp;",","")</f>
        <v/>
      </c>
      <c r="R17" s="31" t="str">
        <f>"import { "&amp;Q11&amp;" } from '../usecases/list-"&amp;LOWER(Entry!$H$1)&amp;"s.usecase'; "</f>
        <v xml:space="preserve">import { ListProductsUseCase } from '../usecases/list-products.usecase'; </v>
      </c>
      <c r="S17" s="21" t="s">
        <v>16</v>
      </c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product.data = newProduct; </v>
      </c>
      <c r="AL17" t="s">
        <v>16</v>
      </c>
    </row>
    <row r="18" spans="2:38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16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16</v>
      </c>
      <c r="M18" s="21"/>
      <c r="O18" t="str">
        <f>IF(Entry!B30=1,Entry!J30&amp;",","")</f>
        <v/>
      </c>
      <c r="R18" s="31" t="str">
        <f>"import { "&amp;Q12&amp;" } from '../usecases/update-"&amp;LOWER(Entry!$H$1)&amp;".usecase'; "</f>
        <v xml:space="preserve">import { UpdateProductUseCase } from '../usecases/update-product.usecase'; </v>
      </c>
      <c r="S18" s="21" t="s">
        <v>16</v>
      </c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product.msg = 'Product updated'; </v>
      </c>
      <c r="AL18" t="s">
        <v>16</v>
      </c>
    </row>
    <row r="19" spans="2:38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16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16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product;</v>
      </c>
      <c r="AL19" t="s">
        <v>16</v>
      </c>
    </row>
    <row r="20" spans="2:38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E20" t="str">
        <f>IF(Entry!F21="x","public set "&amp;Entry!J21&amp;"("&amp;Entry!J21&amp;": "&amp;Entry!K21&amp;") { this._"&amp;Entry!J21&amp;" = "&amp;Entry!J21&amp;"; }","")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 t="s">
        <v>16</v>
      </c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16</v>
      </c>
      <c r="M20" s="21"/>
      <c r="O20" t="str">
        <f>IF(Entry!B32=1,Entry!J32&amp;",","")</f>
        <v/>
      </c>
      <c r="R20" t="str">
        <f>R14&amp;R15&amp;R16&amp;R17&amp;R18</f>
        <v xml:space="preserve">import { CreateProductUseCase } from '../usecases/create-product.usecase'; import { DeleteProductUseCase } from '../usecases/delete-product.usecase'; import { GetProductByIdUseCase } from '../usecases/get-product-by-id.usecase'; import { ListProductsUseCase } from '../usecases/list-products.usecase'; import { UpdateProductUseCase } from '../usecases/update-product.usecase'; </v>
      </c>
      <c r="S20" s="21" t="s">
        <v>16</v>
      </c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8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E21" t="str">
        <f>IF(Entry!F22="x","public set "&amp;Entry!J22&amp;"("&amp;Entry!J22&amp;": "&amp;Entry!K22&amp;") { this._"&amp;Entry!J22&amp;" = "&amp;Entry!J22&amp;"; }","")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 t="s">
        <v>16</v>
      </c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16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8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E22" t="str">
        <f>IF(Entry!F23="x","public set "&amp;Entry!J23&amp;"("&amp;Entry!J23&amp;": "&amp;Entry!K23&amp;") { this._"&amp;Entry!J23&amp;" = "&amp;Entry!J23&amp;"; }","")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 t="s">
        <v>16</v>
      </c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16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8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E23" t="str">
        <f>IF(Entry!F24="x","public set "&amp;Entry!J24&amp;"("&amp;Entry!J24&amp;": "&amp;Entry!K24&amp;") { this._"&amp;Entry!J24&amp;" = "&amp;Entry!J24&amp;"; }","")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 t="s">
        <v>16</v>
      </c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16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8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E24" t="str">
        <f>IF(Entry!F25="x","public set "&amp;Entry!J25&amp;"("&amp;Entry!J25&amp;": "&amp;Entry!K25&amp;") { this._"&amp;Entry!J25&amp;" = "&amp;Entry!J25&amp;"; }","")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 t="s">
        <v>16</v>
      </c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16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product.id, name: product.name, price: product.price, </v>
      </c>
      <c r="X24" s="21" t="s">
        <v>16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8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E25" t="str">
        <f>IF(Entry!F26="x","public set "&amp;Entry!J26&amp;"("&amp;Entry!J26&amp;": "&amp;Entry!K26&amp;") { this._"&amp;Entry!J26&amp;" = "&amp;Entry!J26&amp;"; }","")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 t="s">
        <v>16</v>
      </c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16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product.name, price: product.price, </v>
      </c>
      <c r="X25" s="21" t="s">
        <v>16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8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E26" t="str">
        <f>IF(Entry!F27="x","public set "&amp;Entry!J27&amp;"("&amp;Entry!J27&amp;": "&amp;Entry!K27&amp;") { this._"&amp;Entry!J27&amp;" = "&amp;Entry!J27&amp;"; }","")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 t="s">
        <v>16</v>
      </c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16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V26" t="str">
        <f>"import { "&amp;Entry!H1&amp;"Entity } from '../../../shared/database/entities/"&amp;LOWER(Entry!H1)&amp;".entity'; "</f>
        <v xml:space="preserve">import { ProductEntity } from '../../../shared/database/entities/product.entity'; </v>
      </c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8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E27" t="str">
        <f>IF(Entry!F28="x","public set "&amp;Entry!J28&amp;"("&amp;Entry!J28&amp;": "&amp;Entry!K28&amp;") { this._"&amp;Entry!J28&amp;" = "&amp;Entry!J28&amp;"; }","")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 t="s">
        <v>16</v>
      </c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16</v>
      </c>
      <c r="M27" s="21"/>
      <c r="S27" s="21"/>
      <c r="V27" t="str">
        <f>"import { "&amp;Entry!H1&amp;" } from '../../../models/"&amp;LOWER(Entry!H1)&amp;".model'; "</f>
        <v xml:space="preserve">import { Product } from '../../../models/product.model'; </v>
      </c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8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E28" t="str">
        <f>IF(Entry!F29="x","public set "&amp;Entry!J29&amp;"("&amp;Entry!J29&amp;": "&amp;Entry!K29&amp;") { this._"&amp;Entry!J29&amp;" = "&amp;Entry!J29&amp;"; }","")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 t="s">
        <v>16</v>
      </c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16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newProduct.name = params.name; } if (params.price) { newProduct.price = params.price; } </v>
      </c>
    </row>
    <row r="29" spans="2:38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E29" t="str">
        <f>IF(Entry!F30="x","public set "&amp;Entry!J30&amp;"("&amp;Entry!J30&amp;": "&amp;Entry!K30&amp;") { this._"&amp;Entry!J30&amp;" = "&amp;Entry!J30&amp;"; }","")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 t="s">
        <v>16</v>
      </c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16</v>
      </c>
      <c r="M29" s="21"/>
      <c r="S29" s="21"/>
      <c r="X29" s="21"/>
    </row>
    <row r="30" spans="2:38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E30" t="str">
        <f>IF(Entry!F31="x","public set "&amp;Entry!J31&amp;"("&amp;Entry!J31&amp;": "&amp;Entry!K31&amp;") { this._"&amp;Entry!J31&amp;" = "&amp;Entry!J31&amp;"; }","")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 t="s">
        <v>16</v>
      </c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16</v>
      </c>
      <c r="M30" s="21"/>
      <c r="S30" s="21"/>
      <c r="X30" s="21"/>
      <c r="AF30" t="str">
        <f>AE7&amp;AF2&amp;AE8&amp;" { "&amp;AF28&amp;" } "</f>
        <v xml:space="preserve">interface CreateProductParams { name: string; price: number;  } </v>
      </c>
    </row>
    <row r="31" spans="2:38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E31" t="str">
        <f>IF(Entry!F32="x","public set "&amp;Entry!J32&amp;"("&amp;Entry!J32&amp;": "&amp;Entry!K32&amp;") { this._"&amp;Entry!J32&amp;" = "&amp;Entry!J32&amp;"; }","")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 t="s">
        <v>16</v>
      </c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16</v>
      </c>
      <c r="M31" s="21"/>
      <c r="S31" s="21"/>
      <c r="X31" s="21"/>
      <c r="AF31" t="str">
        <f>AE7&amp;AF6&amp;AE8&amp;" { "&amp;AF8&amp;AG28&amp;" } "</f>
        <v xml:space="preserve">interface UpdateProductParams { id: string; name?: string; price?: number;  } </v>
      </c>
    </row>
    <row r="32" spans="2:38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E32" t="str">
        <f>IF(Entry!F33="x","public set "&amp;Entry!J33&amp;"("&amp;Entry!J33&amp;": "&amp;Entry!K33&amp;") { this._"&amp;Entry!J33&amp;" = "&amp;Entry!J33&amp;"; }","")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 t="s">
        <v>16</v>
      </c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16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E33" t="str">
        <f>IF(Entry!F34="x","public set "&amp;Entry!J34&amp;"("&amp;Entry!J34&amp;": "&amp;Entry!K34&amp;") { this._"&amp;Entry!J34&amp;" = "&amp;Entry!J34&amp;"; }","")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 t="s">
        <v>16</v>
      </c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16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E34" t="str">
        <f>IF(Entry!F35="x","public set "&amp;Entry!J35&amp;"("&amp;Entry!J35&amp;": "&amp;Entry!K35&amp;") { this._"&amp;Entry!J35&amp;" = "&amp;Entry!J35&amp;"; }","")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 t="s">
        <v>16</v>
      </c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16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E35" t="str">
        <f>IF(Entry!F36="x","public set "&amp;Entry!J36&amp;"("&amp;Entry!J36&amp;": "&amp;Entry!K36&amp;") { this._"&amp;Entry!J36&amp;" = "&amp;Entry!J36&amp;"; }","")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 t="s">
        <v>16</v>
      </c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16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E36" t="str">
        <f>IF(Entry!F37="x","public set "&amp;Entry!J37&amp;"("&amp;Entry!J37&amp;": "&amp;Entry!K37&amp;") { this._"&amp;Entry!J37&amp;" = "&amp;Entry!J37&amp;"; }","")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 t="s">
        <v>16</v>
      </c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16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16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16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Product(entity.name, entity.price, ); created.id = entity.id; return created; }</v>
      </c>
      <c r="H38" s="21" t="s">
        <v>16</v>
      </c>
      <c r="J38" s="19" t="str">
        <f>"@CreateDateColumn() created: Date;"</f>
        <v>@CreateDateColumn() created: Date;</v>
      </c>
      <c r="K38" t="s">
        <v>16</v>
      </c>
      <c r="M38" s="21"/>
      <c r="S38" s="21"/>
      <c r="X38" s="21"/>
    </row>
    <row r="39" spans="2:24" x14ac:dyDescent="0.25">
      <c r="H39" s="21" t="s">
        <v>16</v>
      </c>
      <c r="J39" s="19" t="str">
        <f>"@UpdateDateColumn() updated: Date;"</f>
        <v>@UpdateDateColumn() updated: Date;</v>
      </c>
      <c r="K39" t="s">
        <v>16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sheetPr codeName="Planilha3"/>
  <dimension ref="A1:C28"/>
  <sheetViews>
    <sheetView tabSelected="1" workbookViewId="0">
      <selection activeCell="A33" sqref="A33"/>
    </sheetView>
  </sheetViews>
  <sheetFormatPr defaultRowHeight="15" x14ac:dyDescent="0.25"/>
  <cols>
    <col min="1" max="1" width="88" style="2" customWidth="1"/>
    <col min="2" max="2" width="47.42578125" style="2" customWidth="1"/>
    <col min="3" max="3" width="27.85546875" style="24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26"/>
      <c r="B1" s="27"/>
      <c r="C1" s="28"/>
    </row>
    <row r="2" spans="1:3" x14ac:dyDescent="0.25">
      <c r="A2" s="29" t="s">
        <v>18</v>
      </c>
      <c r="B2" s="104"/>
      <c r="C2" s="105"/>
    </row>
    <row r="3" spans="1:3" s="34" customFormat="1" ht="18.75" customHeight="1" x14ac:dyDescent="0.25">
      <c r="A3" s="37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Product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Product(entity.name, entity.price, ); created.id = entity.id; return created; }}</v>
      </c>
      <c r="B3" s="32" t="str">
        <f>"&lt;-- Colar dentro de um arquivo .ts - nome sugerido: "</f>
        <v xml:space="preserve">&lt;-- Colar dentro de um arquivo .ts - nome sugerido: </v>
      </c>
      <c r="C3" s="33" t="str">
        <f>LOWER(Entry!$H$1)&amp;".model.ts"</f>
        <v>product.model.ts</v>
      </c>
    </row>
    <row r="4" spans="1:3" x14ac:dyDescent="0.25">
      <c r="A4" s="106"/>
      <c r="B4" s="107"/>
      <c r="C4" s="108"/>
    </row>
    <row r="5" spans="1:3" x14ac:dyDescent="0.25">
      <c r="A5" s="30" t="s">
        <v>19</v>
      </c>
      <c r="B5" s="113"/>
      <c r="C5" s="114"/>
    </row>
    <row r="6" spans="1:3" s="34" customFormat="1" ht="18.75" customHeight="1" x14ac:dyDescent="0.25">
      <c r="A6" s="37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@Entity('products') export class ProductEntity {@PrimaryColumn()id: string; @Column()name: string; @Column()price: number; @CreateDateColumn() created: Date;@UpdateDateColumn() updated: Date;} // Relacionamentos precisam ser configurados</v>
      </c>
      <c r="B6" s="32" t="str">
        <f>"&lt;-- Colar dentro de um arquivo .ts - nome sugerido: "</f>
        <v xml:space="preserve">&lt;-- Colar dentro de um arquivo .ts - nome sugerido: </v>
      </c>
      <c r="C6" s="33" t="str">
        <f>LOWER(Entry!$H$1)&amp;".entity.ts"</f>
        <v>product.entity.ts</v>
      </c>
    </row>
    <row r="7" spans="1:3" x14ac:dyDescent="0.25">
      <c r="A7" s="106"/>
      <c r="B7" s="107"/>
      <c r="C7" s="28"/>
    </row>
    <row r="8" spans="1:3" x14ac:dyDescent="0.25">
      <c r="A8" s="23" t="s">
        <v>31</v>
      </c>
      <c r="B8" s="113"/>
      <c r="C8" s="114"/>
    </row>
    <row r="9" spans="1:3" s="34" customFormat="1" ht="18.75" customHeight="1" x14ac:dyDescent="0.25">
      <c r="A9" s="38" t="str">
        <f>Engine!R20&amp;Engine!P1&amp;Engine!P2&amp;"export class "&amp;Entry!H1&amp;Engine!N1&amp;" { "&amp;Engine!Q1&amp;Engine!R1&amp;" }"&amp;Engine!Q2&amp;Engine!R2&amp;" }"&amp;Engine!Q3&amp;Engine!R3&amp;" }"&amp;Engine!Q4&amp;Engine!R4&amp;" }"&amp;Engine!Q5&amp;Engine!R5&amp;" }"&amp;" }"</f>
        <v>import { CreateProductUseCase } from '../usecases/create-product.usecase'; import { DeleteProductUseCase } from '../usecases/delete-product.usecase'; import { GetProductByIdUseCase } from '../usecases/get-product-by-id.usecase'; import { ListProductsUseCase } from '../usecases/list-products.usecase'; import { UpdateProductUseCase } from '../usecases/update-product.usecase'; import { Request, Response } from 'express'; import { ApiResponse } from '../../../shared/util/http-response.adapter'; export class ProductController { public async create(req: Request, res: Response) {try { const { name,price, } = req.body; const result = await new CreateProductUseCase().execute({ name,price, }); return ApiResponse.done(res, result); } catch (error: any) { return ApiResponse.serverError(res, error); } }public async list(req: Request, res: Response) {try { const result = await new ListProductsUseCase().execute(); return ApiResponse.done(res, result); } catch (error: any) { return ApiResponse.serverError(res, error); } }public async get(req: Request, res: Response) {try { const { id } = req.params; const result = await new GetProductByIdUseCase().execute(id); return ApiResponse.done(res, result); } catch (error: any) { return ApiResponse.serverError(res, error); } }public async update(req: Request, res: Response) {try { const { id } = req.params; const { name,price, } = req.body; const result = await new UpdateProductUseCase().execute({ id,name,price, }); return ApiResponse.done(res, result); } catch (error: any) { return ApiResponse.serverError(res, error); } }public async delete(req: Request, res: Response) {try { const { id } = req.params; const result = await new DeleteProductUseCase().execute(id); return ApiResponse.done(res, result); } catch (error: any) { return ApiResponse.serverError(res, error); } } }</v>
      </c>
      <c r="B9" s="35" t="str">
        <f>"&lt;-- Colar dentro de um arquivo .ts - nome sugerido: "</f>
        <v xml:space="preserve">&lt;-- Colar dentro de um arquivo .ts - nome sugerido: </v>
      </c>
      <c r="C9" s="36" t="str">
        <f>LOWER(Entry!$H$1)&amp;".controller.ts"</f>
        <v>product.controller.ts</v>
      </c>
    </row>
    <row r="10" spans="1:3" x14ac:dyDescent="0.25">
      <c r="A10" s="106"/>
      <c r="B10" s="117"/>
      <c r="C10" s="118"/>
    </row>
    <row r="11" spans="1:3" x14ac:dyDescent="0.25">
      <c r="A11" s="30" t="s">
        <v>33</v>
      </c>
      <c r="B11" s="113"/>
      <c r="C11" s="114"/>
    </row>
    <row r="12" spans="1:3" s="34" customFormat="1" ht="18.75" customHeight="1" x14ac:dyDescent="0.25">
      <c r="A12" s="37" t="str">
        <f>Engine!V1&amp;Engine!V26&amp;Engine!V27&amp;"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'../../../../main/database/database.connection';import { ProductEntity } from '../../../shared/database/entities/product.entity'; import { Product } from '../../../models/product.model';  export class ProductRepository { private connection = Database.connection.getRepository(ProductEntity);public async create(product: Product) { const productEntity = this.connection.create({ id: product.id, name: product.name, price: product.price, }); const results = await  this.connection.save(productEntity); return ProductRepository.toModel(results);}public async list() { const results = await this.connection.find(); return results.map((entity) =&gt; ProductRepository.toModel(entity));}public async get(id: string) { const result = await this.connection.findOneBy({ id, }); if(!result) { return undefined; } return ProductRepository.toModel(result);}public async update(product: Product) { await this.connection.update({id: product.id, },{name: product.name, price: product.price, });}public async delete(id: string) { const result = await this.connection.delete({ id,}); return result.affected ?? 0; }public static toModel(entity: ProductEntity | null): Product { return Product.create(entity);} } //Corrigir imports e adicionar outros métodos de acordo com o projeto</v>
      </c>
      <c r="B12" s="35" t="str">
        <f>"&lt;-- Colar dentro de um arquivo .ts - nome sugerido: "</f>
        <v xml:space="preserve">&lt;-- Colar dentro de um arquivo .ts - nome sugerido: </v>
      </c>
      <c r="C12" s="36" t="str">
        <f>LOWER(Entry!$H$1)&amp;".repository.ts"</f>
        <v>product.repository.ts</v>
      </c>
    </row>
    <row r="13" spans="1:3" x14ac:dyDescent="0.25">
      <c r="A13" s="106"/>
      <c r="B13" s="115"/>
      <c r="C13" s="116"/>
    </row>
    <row r="14" spans="1:3" x14ac:dyDescent="0.25">
      <c r="A14" s="23" t="s">
        <v>34</v>
      </c>
      <c r="B14" s="113"/>
      <c r="C14" s="114"/>
    </row>
    <row r="15" spans="1:3" s="34" customFormat="1" ht="18.75" customHeight="1" x14ac:dyDescent="0.25">
      <c r="A15" s="38" t="str">
        <f>Engine!AA1&amp;Engine!Z11&amp;Engine!Y2&amp;Engine!Y3&amp;Engine!Y4&amp;Engine!Y5&amp;Engine!Y6&amp;Engine!Y7&amp;Engine!Y8&amp;"} // Necessário configurar os validators e adicionar rotas de acordo com o projeto"</f>
        <v>import { Router } from 'express'; import { ProductController } from '../controllers/product.controller'; export const productRoutes = () =&gt; { const app = Router(); app.get('/', new ProductController().list);app.get('/:id', new ProductController().get);app.post('/', new ProductController().create);app.put('/:id' ,new ProductController().update);app.delete('/:id' , new ProductController().delete);return app;} // Necessário configurar os validators e adicionar rotas de acordo com o projeto</v>
      </c>
      <c r="B15" s="35" t="str">
        <f>"&lt;-- Colar dentro de um arquivo .ts - nome sugerido: "</f>
        <v xml:space="preserve">&lt;-- Colar dentro de um arquivo .ts - nome sugerido: </v>
      </c>
      <c r="C15" s="36" t="str">
        <f>LOWER(Entry!$H$1)&amp;".routes.ts"</f>
        <v>product.routes.ts</v>
      </c>
    </row>
    <row r="16" spans="1:3" x14ac:dyDescent="0.25">
      <c r="A16" s="106"/>
      <c r="B16" s="107"/>
      <c r="C16" s="108"/>
    </row>
    <row r="17" spans="1:3" x14ac:dyDescent="0.25">
      <c r="A17" s="25" t="s">
        <v>41</v>
      </c>
      <c r="B17" s="109"/>
      <c r="C17" s="110"/>
    </row>
    <row r="18" spans="1:3" x14ac:dyDescent="0.25">
      <c r="A18" s="25" t="s">
        <v>37</v>
      </c>
      <c r="B18" s="111"/>
      <c r="C18" s="112"/>
    </row>
    <row r="19" spans="1:3" s="34" customFormat="1" ht="18.75" customHeight="1" x14ac:dyDescent="0.25">
      <c r="A19" s="39" t="str">
        <f>Engine!AG2&amp;Engine!AF32</f>
        <v>import { Result } from '../../../shared/contracts/result.contract'; import { Return } from '../../../shared/util/return.adapter'; import { Product } from '../../../models/product.model'; import { ProductRepository } from '../repositories/product.repository'; interface CreateProductParams { name: string; price: number;  }  export class CreateProductUseCase { public async execute(params: CreateProductParams) : Promise&lt;Result&gt; { const product = new Product(params.name, params.price, ); const result = await new ProductRepository().create(product);return Return.created.toJson()(result, 'Product created');}}// await new CacheRepository().[get(key), set(key, value) ou delete(key)] para manipular os dados em cache utilizando o Redis</v>
      </c>
      <c r="B19" s="35" t="str">
        <f>"&lt;-- Colar dentro de um arquivo .ts - nome sugerido: "</f>
        <v xml:space="preserve">&lt;-- Colar dentro de um arquivo .ts - nome sugerido: </v>
      </c>
      <c r="C19" s="36" t="str">
        <f>"create-"&amp;LOWER(Entry!H1)&amp;".usecase.ts"</f>
        <v>create-product.usecase.ts</v>
      </c>
    </row>
    <row r="20" spans="1:3" x14ac:dyDescent="0.25">
      <c r="A20" s="25" t="s">
        <v>44</v>
      </c>
      <c r="B20" s="104" t="s">
        <v>16</v>
      </c>
      <c r="C20" s="105"/>
    </row>
    <row r="21" spans="1:3" s="34" customFormat="1" ht="18.75" customHeight="1" x14ac:dyDescent="0.25">
      <c r="A21" s="39" t="str">
        <f>Engine!AG4&amp;Engine!AF32</f>
        <v>import { Result } from '../../../shared/contracts/result.contract'; import { Return } from '../../../shared/util/return.adapter'; import { ProductRepository } from '../repositories/product.repository'; export class GetProductByIdUseCase { public async execute(id: string): Promise&lt;Result&gt; { const result = await new ProductRepository().get(id); if(!result) {return Return.notFound('Product');} return Return.success('Product obtained', result.toJson());}}// await new CacheRepository().[get(key), set(key, value) ou delete(key)] para manipular os dados em cache utilizando o Redis</v>
      </c>
      <c r="B21" s="35" t="str">
        <f>"&lt;-- Colar dentro de um arquivo .ts - nome sugerido: "</f>
        <v xml:space="preserve">&lt;-- Colar dentro de um arquivo .ts - nome sugerido: </v>
      </c>
      <c r="C21" s="36" t="str">
        <f>"get-"&amp;LOWER(Entry!H1)&amp;"-by-id.usecase.ts"</f>
        <v>get-product-by-id.usecase.ts</v>
      </c>
    </row>
    <row r="22" spans="1:3" x14ac:dyDescent="0.25">
      <c r="A22" s="25" t="s">
        <v>42</v>
      </c>
      <c r="B22" s="104" t="s">
        <v>16</v>
      </c>
      <c r="C22" s="105"/>
    </row>
    <row r="23" spans="1:3" s="34" customFormat="1" ht="18.75" customHeight="1" x14ac:dyDescent="0.25">
      <c r="A23" s="39" t="str">
        <f>Engine!AG5&amp;Engine!AF32</f>
        <v>import { Result } from '../../../shared/contracts/result.contract'; import { Return } from '../../../shared/util/return.adapter'; import { ProductRepository } from '../repositories/product.repository'; export class ListProductsUseCase { public async execute(): Promise&lt;Result&gt; { const result = await new ProductRepository().list(); const data = result.map((product) =&gt; product.toJson());return Return.success('Products listed' , data);}}// await new CacheRepository().[get(key), set(key, value) ou delete(key)] para manipular os dados em cache utilizando o Redis</v>
      </c>
      <c r="B23" s="35" t="str">
        <f>"&lt;-- Colar dentro de um arquivo .ts - nome sugerido: "</f>
        <v xml:space="preserve">&lt;-- Colar dentro de um arquivo .ts - nome sugerido: </v>
      </c>
      <c r="C23" s="36" t="str">
        <f>"list-"&amp;LOWER(Entry!H1)&amp;"s.usecase.ts"</f>
        <v>list-products.usecase.ts</v>
      </c>
    </row>
    <row r="24" spans="1:3" x14ac:dyDescent="0.25">
      <c r="A24" s="25" t="s">
        <v>43</v>
      </c>
      <c r="B24" s="104" t="s">
        <v>16</v>
      </c>
      <c r="C24" s="105"/>
    </row>
    <row r="25" spans="1:3" s="34" customFormat="1" ht="18.75" customHeight="1" x14ac:dyDescent="0.25">
      <c r="A25" s="39" t="str">
        <f>Engine!AG6&amp;Engine!AF32</f>
        <v>import { Result } from '../../../shared/contracts/result.contract'; import { Return } from '../../../shared/util/return.adapter'; import { Product } from '../../../models/product.model'; import { ProductRepository } from '../repositories/product.repository'; import { GetProductByIdUseCase } from './get-product-by-id.usecase';interface UpdateProductParams { id: string; name?: string; price?: number;  } export class UpdateProductUseCase { public async execute(params: UpdateProductParams): Promise&lt;Result&gt; { const product = await new GetProductByIdUseCase().execute(params.id); if(!product) { return Return.notFound('Product');}let newProduct: Product = product.data;if (params.name) { newProduct.name = params.name; } if (params.price) { newProduct.price = params.price; } product.data = newProduct; product.msg = 'Product updated'; await new ProductRepository().update(product.data); return product;}}// await new CacheRepository().[get(key), set(key, value) ou delete(key)] para manipular os dados em cache utilizando o Redis</v>
      </c>
      <c r="B25" s="35" t="str">
        <f>"&lt;-- Colar dentro de um arquivo .ts - nome sugerido: "</f>
        <v xml:space="preserve">&lt;-- Colar dentro de um arquivo .ts - nome sugerido: </v>
      </c>
      <c r="C25" s="36" t="str">
        <f>"update-"&amp;LOWER(Entry!H1)&amp;".usecase.ts"</f>
        <v>update-product.usecase.ts</v>
      </c>
    </row>
    <row r="26" spans="1:3" x14ac:dyDescent="0.25">
      <c r="A26" s="25" t="s">
        <v>38</v>
      </c>
      <c r="B26" s="104" t="s">
        <v>16</v>
      </c>
      <c r="C26" s="105"/>
    </row>
    <row r="27" spans="1:3" s="34" customFormat="1" ht="18.75" customHeight="1" x14ac:dyDescent="0.25">
      <c r="A27" s="39" t="str">
        <f>Engine!AG3&amp;Engine!AF32</f>
        <v>import { Result } from '../../../shared/contracts/result.contract'; import { Return } from '../../../shared/util/return.adapter'; import { ProductRepository } from '../repositories/product.repository'; export class DeleteProductUseCase { public async execute(id: string): Promise&lt;Result&gt; { const deleted = await new ProductRepository().delete(id); if(deleted == 0) { return Return.notFound('Product');}return Return.success('Product deleted', '');}}// await new CacheRepository().[get(key), set(key, value) ou delete(key)] para manipular os dados em cache utilizando o Redis</v>
      </c>
      <c r="B27" s="35" t="str">
        <f>"&lt;-- Colar dentro de um arquivo .ts - nome sugerido: "</f>
        <v xml:space="preserve">&lt;-- Colar dentro de um arquivo .ts - nome sugerido: </v>
      </c>
      <c r="C27" s="36" t="str">
        <f>"delete-"&amp;LOWER(Entry!H1)&amp;".usecase.ts"</f>
        <v>delete-product.usecase.ts</v>
      </c>
    </row>
    <row r="28" spans="1:3" x14ac:dyDescent="0.25">
      <c r="A28" s="106" t="s">
        <v>16</v>
      </c>
      <c r="B28" s="107"/>
      <c r="C28" s="108"/>
    </row>
  </sheetData>
  <mergeCells count="16">
    <mergeCell ref="B2:C2"/>
    <mergeCell ref="B5:C5"/>
    <mergeCell ref="B8:C8"/>
    <mergeCell ref="B11:C11"/>
    <mergeCell ref="B14:C14"/>
    <mergeCell ref="A4:C4"/>
    <mergeCell ref="A7:B7"/>
    <mergeCell ref="A13:C13"/>
    <mergeCell ref="A10:C10"/>
    <mergeCell ref="B24:C24"/>
    <mergeCell ref="B26:C26"/>
    <mergeCell ref="A28:C28"/>
    <mergeCell ref="A16:C16"/>
    <mergeCell ref="B17:C18"/>
    <mergeCell ref="B20:C20"/>
    <mergeCell ref="B22:C2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2023-08-25T13:09:03Z</dcterms:modified>
</cp:coreProperties>
</file>