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Projects\project-templates\template-api-ts\"/>
    </mc:Choice>
  </mc:AlternateContent>
  <xr:revisionPtr revIDLastSave="0" documentId="13_ncr:1_{A2E7219B-9690-47D0-BC5A-99969355BC28}" xr6:coauthVersionLast="47" xr6:coauthVersionMax="47" xr10:uidLastSave="{00000000-0000-0000-0000-000000000000}"/>
  <bookViews>
    <workbookView xWindow="-28920" yWindow="-120" windowWidth="29040" windowHeight="16440" xr2:uid="{75994CF3-CE13-42EB-B49D-C2778692B7AF}"/>
  </bookViews>
  <sheets>
    <sheet name="Entry" sheetId="1" r:id="rId1"/>
    <sheet name="Engine" sheetId="2" state="hidden" r:id="rId2"/>
    <sheet name="Result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2" l="1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18" i="2"/>
  <c r="F4" i="2"/>
  <c r="F5" i="2"/>
  <c r="F6" i="2"/>
  <c r="F7" i="2"/>
  <c r="F8" i="2"/>
  <c r="F9" i="2"/>
  <c r="F10" i="2"/>
  <c r="F11" i="2"/>
  <c r="F12" i="2"/>
  <c r="F13" i="2"/>
  <c r="F14" i="2"/>
  <c r="F15" i="2"/>
  <c r="B15" i="3"/>
  <c r="B12" i="3"/>
  <c r="B9" i="3"/>
  <c r="B6" i="3"/>
  <c r="B3" i="3"/>
  <c r="K1" i="1"/>
  <c r="Y2" i="2"/>
  <c r="AC1" i="2"/>
  <c r="Y7" i="2" s="1"/>
  <c r="AA1" i="2"/>
  <c r="W4" i="2"/>
  <c r="W8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T23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T6" i="2"/>
  <c r="U6" i="2" s="1"/>
  <c r="T5" i="2"/>
  <c r="U5" i="2" s="1"/>
  <c r="T4" i="2"/>
  <c r="W7" i="2" s="1"/>
  <c r="O7" i="2"/>
  <c r="W2" i="2"/>
  <c r="V1" i="2"/>
  <c r="P2" i="2"/>
  <c r="Q5" i="2"/>
  <c r="Q4" i="2"/>
  <c r="Q3" i="2"/>
  <c r="Q2" i="2"/>
  <c r="Q1" i="2"/>
  <c r="N5" i="2"/>
  <c r="P1" i="2"/>
  <c r="P3" i="2"/>
  <c r="O6" i="2"/>
  <c r="O3" i="2"/>
  <c r="N3" i="2"/>
  <c r="O4" i="2"/>
  <c r="O8" i="2"/>
  <c r="N4" i="2"/>
  <c r="N2" i="2"/>
  <c r="E14" i="2"/>
  <c r="E13" i="2"/>
  <c r="D14" i="2"/>
  <c r="D13" i="2"/>
  <c r="B14" i="2"/>
  <c r="B13" i="2"/>
  <c r="J39" i="2"/>
  <c r="J38" i="2"/>
  <c r="L7" i="2"/>
  <c r="L6" i="2"/>
  <c r="L5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18" i="2"/>
  <c r="I3" i="2"/>
  <c r="I4" i="2"/>
  <c r="I5" i="2"/>
  <c r="I6" i="2"/>
  <c r="I7" i="2"/>
  <c r="I8" i="2"/>
  <c r="I9" i="2"/>
  <c r="I10" i="2"/>
  <c r="I11" i="2"/>
  <c r="I12" i="2"/>
  <c r="I2" i="2"/>
  <c r="J12" i="2"/>
  <c r="G1" i="2"/>
  <c r="F3" i="2"/>
  <c r="F2" i="2"/>
  <c r="D2" i="2"/>
  <c r="D3" i="2"/>
  <c r="D4" i="2"/>
  <c r="D5" i="2"/>
  <c r="D6" i="2"/>
  <c r="D7" i="2"/>
  <c r="D8" i="2"/>
  <c r="D9" i="2"/>
  <c r="D10" i="2"/>
  <c r="D11" i="2"/>
  <c r="D12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18" i="2"/>
  <c r="C12" i="2"/>
  <c r="B12" i="2"/>
  <c r="E3" i="2"/>
  <c r="E4" i="2"/>
  <c r="E5" i="2"/>
  <c r="E6" i="2"/>
  <c r="E7" i="2"/>
  <c r="E8" i="2"/>
  <c r="E9" i="2"/>
  <c r="E10" i="2"/>
  <c r="E11" i="2"/>
  <c r="E12" i="2"/>
  <c r="E18" i="2"/>
  <c r="E19" i="2"/>
  <c r="E2" i="2"/>
  <c r="F37" i="2" l="1"/>
  <c r="F38" i="2" s="1"/>
  <c r="O26" i="2"/>
  <c r="R2" i="2"/>
  <c r="R5" i="2"/>
  <c r="T25" i="2"/>
  <c r="W6" i="2" s="1"/>
  <c r="U4" i="2"/>
  <c r="W5" i="2"/>
  <c r="R3" i="2"/>
  <c r="E37" i="2"/>
  <c r="Y5" i="2"/>
  <c r="Y4" i="2"/>
  <c r="Y6" i="2"/>
  <c r="Y3" i="2"/>
  <c r="T24" i="2"/>
  <c r="W3" i="2" s="1"/>
  <c r="R1" i="2"/>
  <c r="R4" i="2"/>
  <c r="E15" i="2"/>
  <c r="D15" i="2"/>
  <c r="L15" i="2"/>
  <c r="D37" i="2"/>
  <c r="A12" i="3" l="1"/>
  <c r="A15" i="3"/>
  <c r="A9" i="3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4" i="1"/>
  <c r="B13" i="1"/>
  <c r="B12" i="1"/>
  <c r="B11" i="1"/>
  <c r="B10" i="1"/>
  <c r="B9" i="1"/>
  <c r="B8" i="1"/>
  <c r="B7" i="1"/>
  <c r="B6" i="1"/>
  <c r="B5" i="1"/>
  <c r="B34" i="2" l="1"/>
  <c r="C34" i="2"/>
  <c r="J34" i="2"/>
  <c r="G34" i="2"/>
  <c r="J7" i="2"/>
  <c r="C7" i="2"/>
  <c r="B7" i="2"/>
  <c r="J21" i="2"/>
  <c r="G21" i="2"/>
  <c r="B21" i="2"/>
  <c r="C21" i="2"/>
  <c r="J29" i="2"/>
  <c r="G29" i="2"/>
  <c r="B29" i="2"/>
  <c r="C29" i="2"/>
  <c r="C8" i="2"/>
  <c r="B8" i="2"/>
  <c r="J8" i="2"/>
  <c r="B26" i="2"/>
  <c r="C26" i="2"/>
  <c r="J26" i="2"/>
  <c r="G26" i="2"/>
  <c r="C5" i="2"/>
  <c r="B5" i="2"/>
  <c r="J5" i="2"/>
  <c r="B19" i="2"/>
  <c r="C19" i="2"/>
  <c r="J19" i="2"/>
  <c r="G19" i="2"/>
  <c r="B23" i="2"/>
  <c r="C23" i="2"/>
  <c r="J23" i="2"/>
  <c r="G23" i="2"/>
  <c r="B27" i="2"/>
  <c r="C27" i="2"/>
  <c r="J27" i="2"/>
  <c r="G27" i="2"/>
  <c r="B31" i="2"/>
  <c r="C31" i="2"/>
  <c r="J31" i="2"/>
  <c r="G31" i="2"/>
  <c r="B35" i="2"/>
  <c r="C35" i="2"/>
  <c r="J35" i="2"/>
  <c r="G35" i="2"/>
  <c r="J3" i="2"/>
  <c r="B3" i="2"/>
  <c r="C3" i="2"/>
  <c r="J11" i="2"/>
  <c r="B11" i="2"/>
  <c r="C11" i="2"/>
  <c r="J25" i="2"/>
  <c r="G25" i="2"/>
  <c r="B25" i="2"/>
  <c r="C25" i="2"/>
  <c r="C4" i="2"/>
  <c r="B4" i="2"/>
  <c r="J4" i="2"/>
  <c r="J18" i="2"/>
  <c r="G18" i="2"/>
  <c r="B18" i="2"/>
  <c r="C18" i="2"/>
  <c r="B22" i="2"/>
  <c r="C22" i="2"/>
  <c r="J22" i="2"/>
  <c r="G22" i="2"/>
  <c r="B30" i="2"/>
  <c r="C30" i="2"/>
  <c r="J30" i="2"/>
  <c r="G30" i="2"/>
  <c r="C9" i="2"/>
  <c r="B9" i="2"/>
  <c r="J9" i="2"/>
  <c r="B2" i="2"/>
  <c r="C2" i="2"/>
  <c r="J2" i="2"/>
  <c r="C6" i="2"/>
  <c r="B6" i="2"/>
  <c r="J6" i="2"/>
  <c r="C10" i="2"/>
  <c r="B10" i="2"/>
  <c r="J10" i="2"/>
  <c r="C20" i="2"/>
  <c r="J20" i="2"/>
  <c r="G20" i="2"/>
  <c r="B20" i="2"/>
  <c r="B24" i="2"/>
  <c r="C24" i="2"/>
  <c r="J24" i="2"/>
  <c r="G24" i="2"/>
  <c r="C28" i="2"/>
  <c r="G28" i="2"/>
  <c r="B28" i="2"/>
  <c r="J28" i="2"/>
  <c r="B32" i="2"/>
  <c r="C32" i="2"/>
  <c r="J32" i="2"/>
  <c r="G32" i="2"/>
  <c r="C36" i="2"/>
  <c r="J36" i="2"/>
  <c r="G36" i="2"/>
  <c r="B36" i="2"/>
  <c r="J33" i="2"/>
  <c r="G33" i="2"/>
  <c r="B33" i="2"/>
  <c r="C33" i="2"/>
  <c r="B15" i="2" l="1"/>
  <c r="C15" i="2"/>
  <c r="G37" i="2"/>
  <c r="G38" i="2" s="1"/>
  <c r="J37" i="2"/>
  <c r="J15" i="2"/>
  <c r="C37" i="2"/>
  <c r="B37" i="2"/>
  <c r="A6" i="3" l="1"/>
  <c r="A3" i="3"/>
</calcChain>
</file>

<file path=xl/sharedStrings.xml><?xml version="1.0" encoding="utf-8"?>
<sst xmlns="http://schemas.openxmlformats.org/spreadsheetml/2006/main" count="126" uniqueCount="39">
  <si>
    <t>fora do constructor</t>
  </si>
  <si>
    <t>toJson</t>
  </si>
  <si>
    <t>get</t>
  </si>
  <si>
    <t>set</t>
  </si>
  <si>
    <t>PK</t>
  </si>
  <si>
    <t>visibilidade</t>
  </si>
  <si>
    <t>nome</t>
  </si>
  <si>
    <t>tipo</t>
  </si>
  <si>
    <t>valor p/ constructor</t>
  </si>
  <si>
    <t>x</t>
  </si>
  <si>
    <t>private</t>
  </si>
  <si>
    <t>id</t>
  </si>
  <si>
    <t>string</t>
  </si>
  <si>
    <t>createUuid()</t>
  </si>
  <si>
    <t>constructor</t>
  </si>
  <si>
    <t>name</t>
  </si>
  <si>
    <t>price</t>
  </si>
  <si>
    <t>number</t>
  </si>
  <si>
    <t xml:space="preserve"> </t>
  </si>
  <si>
    <t>create</t>
  </si>
  <si>
    <t>Model</t>
  </si>
  <si>
    <t>Entity</t>
  </si>
  <si>
    <t>Nome do Model:</t>
  </si>
  <si>
    <t>Nome tabela BD:</t>
  </si>
  <si>
    <t>Column</t>
  </si>
  <si>
    <t>PrimaryColumn</t>
  </si>
  <si>
    <t>CreateDateColumn</t>
  </si>
  <si>
    <t>UpdateDateColumn</t>
  </si>
  <si>
    <t>Incluir create date</t>
  </si>
  <si>
    <t>Incluir update date</t>
  </si>
  <si>
    <t>Marcar com x</t>
  </si>
  <si>
    <t>Config Entity</t>
  </si>
  <si>
    <t>Ao marcar as opções abaixo não é necessário adicionar ao painel ao lado</t>
  </si>
  <si>
    <t>Controller</t>
  </si>
  <si>
    <t>req: Request, res: Response</t>
  </si>
  <si>
    <t>Repository</t>
  </si>
  <si>
    <t>Routes</t>
  </si>
  <si>
    <t>return app;</t>
  </si>
  <si>
    <t>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</si>
</sst>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medium">
        <color theme="1"/>
      </bottom>
      <diagonal/>
    </border>
    <border>
      <left style="medium">
        <color theme="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theme="1"/>
      </right>
      <top/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thin">
        <color theme="0"/>
      </right>
      <top/>
      <bottom style="medium">
        <color theme="1"/>
      </bottom>
      <diagonal/>
    </border>
    <border>
      <left style="thin">
        <color theme="0"/>
      </left>
      <right style="thin">
        <color theme="0"/>
      </right>
      <top/>
      <bottom style="medium">
        <color theme="1"/>
      </bottom>
      <diagonal/>
    </border>
    <border>
      <left/>
      <right style="thin">
        <color theme="0"/>
      </right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/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indexed="64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/>
      <right style="medium">
        <color theme="1"/>
      </right>
      <top style="medium">
        <color indexed="64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vertical="top" wrapText="1"/>
    </xf>
    <xf numFmtId="0" fontId="0" fillId="2" borderId="6" xfId="0" applyFill="1" applyBorder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3" fillId="2" borderId="0" xfId="0" applyFont="1" applyFill="1"/>
    <xf numFmtId="0" fontId="0" fillId="2" borderId="0" xfId="0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5" fillId="2" borderId="0" xfId="0" applyFont="1" applyFill="1"/>
    <xf numFmtId="0" fontId="4" fillId="2" borderId="0" xfId="0" applyFont="1" applyFill="1" applyAlignment="1">
      <alignment vertical="top" wrapText="1"/>
    </xf>
    <xf numFmtId="0" fontId="1" fillId="2" borderId="0" xfId="0" applyFont="1" applyFill="1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top" wrapText="1"/>
    </xf>
    <xf numFmtId="0" fontId="0" fillId="0" borderId="8" xfId="0" applyBorder="1"/>
    <xf numFmtId="0" fontId="3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0" fillId="0" borderId="0" xfId="0" quotePrefix="1"/>
    <xf numFmtId="0" fontId="0" fillId="2" borderId="4" xfId="0" applyFill="1" applyBorder="1" applyAlignment="1">
      <alignment horizontal="center"/>
    </xf>
    <xf numFmtId="0" fontId="0" fillId="6" borderId="0" xfId="0" applyFill="1"/>
    <xf numFmtId="0" fontId="0" fillId="0" borderId="5" xfId="0" applyBorder="1"/>
    <xf numFmtId="0" fontId="6" fillId="2" borderId="16" xfId="0" applyFont="1" applyFill="1" applyBorder="1" applyAlignment="1">
      <alignment horizontal="center"/>
    </xf>
    <xf numFmtId="0" fontId="2" fillId="5" borderId="17" xfId="0" applyFont="1" applyFill="1" applyBorder="1"/>
    <xf numFmtId="0" fontId="0" fillId="2" borderId="13" xfId="0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0" fillId="4" borderId="12" xfId="0" applyFill="1" applyBorder="1"/>
    <xf numFmtId="0" fontId="0" fillId="4" borderId="13" xfId="0" applyFill="1" applyBorder="1"/>
    <xf numFmtId="0" fontId="0" fillId="4" borderId="18" xfId="0" applyFill="1" applyBorder="1"/>
    <xf numFmtId="0" fontId="1" fillId="4" borderId="19" xfId="0" applyFont="1" applyFill="1" applyBorder="1" applyAlignment="1">
      <alignment horizontal="center"/>
    </xf>
    <xf numFmtId="0" fontId="0" fillId="4" borderId="14" xfId="0" applyFill="1" applyBorder="1"/>
    <xf numFmtId="0" fontId="0" fillId="4" borderId="15" xfId="0" applyFill="1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4" borderId="46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51" xfId="0" applyFill="1" applyBorder="1" applyAlignment="1">
      <alignment horizontal="center"/>
    </xf>
    <xf numFmtId="0" fontId="0" fillId="4" borderId="52" xfId="0" applyFill="1" applyBorder="1" applyAlignment="1">
      <alignment horizontal="center"/>
    </xf>
    <xf numFmtId="0" fontId="0" fillId="4" borderId="53" xfId="0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58" xfId="0" applyFill="1" applyBorder="1" applyAlignment="1">
      <alignment horizontal="center"/>
    </xf>
    <xf numFmtId="0" fontId="0" fillId="4" borderId="57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7" fillId="5" borderId="48" xfId="0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7" fillId="5" borderId="37" xfId="0" applyFont="1" applyFill="1" applyBorder="1" applyAlignment="1">
      <alignment horizontal="center"/>
    </xf>
    <xf numFmtId="0" fontId="7" fillId="5" borderId="29" xfId="0" applyFont="1" applyFill="1" applyBorder="1" applyAlignment="1">
      <alignment horizontal="center"/>
    </xf>
    <xf numFmtId="0" fontId="7" fillId="5" borderId="20" xfId="0" applyFont="1" applyFill="1" applyBorder="1" applyAlignment="1">
      <alignment horizontal="center"/>
    </xf>
    <xf numFmtId="0" fontId="7" fillId="5" borderId="24" xfId="0" applyFont="1" applyFill="1" applyBorder="1" applyAlignment="1">
      <alignment horizontal="center"/>
    </xf>
    <xf numFmtId="0" fontId="7" fillId="5" borderId="22" xfId="0" applyFont="1" applyFill="1" applyBorder="1" applyAlignment="1">
      <alignment horizontal="center"/>
    </xf>
    <xf numFmtId="0" fontId="7" fillId="5" borderId="36" xfId="0" applyFont="1" applyFill="1" applyBorder="1" applyAlignment="1">
      <alignment horizontal="center"/>
    </xf>
    <xf numFmtId="0" fontId="7" fillId="5" borderId="34" xfId="0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0" fontId="7" fillId="5" borderId="39" xfId="0" applyFont="1" applyFill="1" applyBorder="1" applyAlignment="1">
      <alignment horizontal="center"/>
    </xf>
    <xf numFmtId="0" fontId="7" fillId="5" borderId="40" xfId="0" applyFont="1" applyFill="1" applyBorder="1" applyAlignment="1">
      <alignment horizontal="center"/>
    </xf>
    <xf numFmtId="0" fontId="7" fillId="5" borderId="41" xfId="0" applyFont="1" applyFill="1" applyBorder="1" applyAlignment="1">
      <alignment horizontal="center"/>
    </xf>
    <xf numFmtId="0" fontId="7" fillId="5" borderId="34" xfId="0" applyFont="1" applyFill="1" applyBorder="1"/>
    <xf numFmtId="0" fontId="7" fillId="5" borderId="23" xfId="0" applyFont="1" applyFill="1" applyBorder="1"/>
    <xf numFmtId="0" fontId="7" fillId="5" borderId="35" xfId="0" applyFont="1" applyFill="1" applyBorder="1"/>
    <xf numFmtId="0" fontId="7" fillId="5" borderId="29" xfId="0" applyFont="1" applyFill="1" applyBorder="1"/>
    <xf numFmtId="0" fontId="7" fillId="5" borderId="20" xfId="0" applyFont="1" applyFill="1" applyBorder="1"/>
    <xf numFmtId="0" fontId="7" fillId="5" borderId="30" xfId="0" applyFont="1" applyFill="1" applyBorder="1"/>
    <xf numFmtId="0" fontId="7" fillId="5" borderId="31" xfId="0" applyFont="1" applyFill="1" applyBorder="1"/>
    <xf numFmtId="0" fontId="7" fillId="5" borderId="32" xfId="0" applyFont="1" applyFill="1" applyBorder="1"/>
    <xf numFmtId="0" fontId="7" fillId="5" borderId="33" xfId="0" applyFont="1" applyFill="1" applyBorder="1"/>
    <xf numFmtId="0" fontId="7" fillId="5" borderId="47" xfId="0" applyFont="1" applyFill="1" applyBorder="1" applyAlignment="1">
      <alignment horizontal="center"/>
    </xf>
    <xf numFmtId="0" fontId="7" fillId="5" borderId="42" xfId="0" applyFont="1" applyFill="1" applyBorder="1" applyAlignment="1">
      <alignment horizontal="center"/>
    </xf>
    <xf numFmtId="0" fontId="7" fillId="5" borderId="43" xfId="0" applyFont="1" applyFill="1" applyBorder="1" applyAlignment="1">
      <alignment horizontal="center"/>
    </xf>
    <xf numFmtId="0" fontId="7" fillId="5" borderId="44" xfId="0" applyFont="1" applyFill="1" applyBorder="1" applyAlignment="1">
      <alignment horizontal="center"/>
    </xf>
    <xf numFmtId="0" fontId="7" fillId="5" borderId="44" xfId="0" quotePrefix="1" applyFont="1" applyFill="1" applyBorder="1" applyAlignment="1">
      <alignment horizontal="center"/>
    </xf>
    <xf numFmtId="0" fontId="7" fillId="5" borderId="43" xfId="0" quotePrefix="1" applyFont="1" applyFill="1" applyBorder="1" applyAlignment="1">
      <alignment horizontal="center"/>
    </xf>
    <xf numFmtId="0" fontId="7" fillId="5" borderId="45" xfId="0" applyFont="1" applyFill="1" applyBorder="1" applyAlignment="1">
      <alignment horizontal="center"/>
    </xf>
    <xf numFmtId="0" fontId="7" fillId="5" borderId="21" xfId="0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0" fontId="7" fillId="5" borderId="35" xfId="0" applyFont="1" applyFill="1" applyBorder="1" applyAlignment="1">
      <alignment horizontal="center"/>
    </xf>
    <xf numFmtId="0" fontId="7" fillId="5" borderId="30" xfId="0" applyFont="1" applyFill="1" applyBorder="1" applyAlignment="1">
      <alignment horizontal="center"/>
    </xf>
    <xf numFmtId="0" fontId="7" fillId="5" borderId="20" xfId="0" quotePrefix="1" applyFont="1" applyFill="1" applyBorder="1" applyAlignment="1">
      <alignment horizontal="center"/>
    </xf>
    <xf numFmtId="0" fontId="7" fillId="5" borderId="31" xfId="0" applyFont="1" applyFill="1" applyBorder="1" applyAlignment="1">
      <alignment horizontal="center"/>
    </xf>
    <xf numFmtId="0" fontId="7" fillId="5" borderId="32" xfId="0" applyFont="1" applyFill="1" applyBorder="1" applyAlignment="1">
      <alignment horizontal="center"/>
    </xf>
    <xf numFmtId="0" fontId="7" fillId="5" borderId="33" xfId="0" applyFont="1" applyFill="1" applyBorder="1" applyAlignment="1">
      <alignment horizontal="center"/>
    </xf>
    <xf numFmtId="0" fontId="8" fillId="5" borderId="3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4D5C4-F202-47E4-B536-0D1232179344}">
  <dimension ref="B1:AG1048575"/>
  <sheetViews>
    <sheetView tabSelected="1" workbookViewId="0">
      <selection activeCell="V14" sqref="V14"/>
    </sheetView>
  </sheetViews>
  <sheetFormatPr defaultRowHeight="15" x14ac:dyDescent="0.25"/>
  <cols>
    <col min="1" max="1" width="2.85546875" style="2" customWidth="1"/>
    <col min="2" max="2" width="4.140625" style="1" hidden="1" customWidth="1"/>
    <col min="3" max="3" width="4.140625" style="2" customWidth="1"/>
    <col min="4" max="4" width="7.28515625" style="1" customWidth="1"/>
    <col min="5" max="7" width="4.140625" style="1" customWidth="1"/>
    <col min="8" max="8" width="2.5703125" style="2" customWidth="1"/>
    <col min="9" max="9" width="12.5703125" style="2" customWidth="1"/>
    <col min="10" max="10" width="17.7109375" style="2" customWidth="1"/>
    <col min="11" max="11" width="18.85546875" style="2" customWidth="1"/>
    <col min="12" max="12" width="2.5703125" style="2" customWidth="1"/>
    <col min="13" max="13" width="19.5703125" style="1" customWidth="1"/>
    <col min="14" max="14" width="3.42578125" style="2" customWidth="1"/>
    <col min="15" max="15" width="4.28515625" style="2" customWidth="1"/>
    <col min="16" max="17" width="18.7109375" style="2" customWidth="1"/>
    <col min="18" max="19" width="9.140625" style="2" customWidth="1"/>
    <col min="20" max="30" width="9.140625" style="2"/>
    <col min="31" max="32" width="9.140625" style="8" customWidth="1"/>
    <col min="33" max="16384" width="9.140625" style="2"/>
  </cols>
  <sheetData>
    <row r="1" spans="2:33" ht="15.75" thickBot="1" x14ac:dyDescent="0.3">
      <c r="D1" s="57" t="s">
        <v>22</v>
      </c>
      <c r="E1" s="58"/>
      <c r="F1" s="58"/>
      <c r="G1" s="58"/>
      <c r="H1" s="98" t="s">
        <v>38</v>
      </c>
      <c r="I1" s="97"/>
      <c r="J1" s="17" t="s">
        <v>23</v>
      </c>
      <c r="K1" s="18" t="str">
        <f>LOWER(H1)&amp;"s"</f>
        <v>stores</v>
      </c>
      <c r="P1" s="38" t="s">
        <v>32</v>
      </c>
      <c r="Q1" s="39"/>
    </row>
    <row r="2" spans="2:33" ht="15" customHeight="1" thickBot="1" x14ac:dyDescent="0.3">
      <c r="C2" s="1"/>
      <c r="I2" s="1"/>
      <c r="J2" s="1"/>
      <c r="K2" s="1"/>
      <c r="L2" s="1"/>
      <c r="M2" s="59"/>
      <c r="N2" s="1"/>
      <c r="O2" s="1"/>
      <c r="P2" s="40"/>
      <c r="Q2" s="41"/>
      <c r="W2" s="9"/>
    </row>
    <row r="3" spans="2:33" ht="15.75" thickBot="1" x14ac:dyDescent="0.3">
      <c r="B3" s="2"/>
      <c r="E3" s="2"/>
      <c r="F3" s="2"/>
      <c r="G3" s="2"/>
      <c r="I3" s="42" t="s">
        <v>0</v>
      </c>
      <c r="J3" s="43"/>
      <c r="K3" s="44"/>
      <c r="P3" s="36" t="s">
        <v>31</v>
      </c>
      <c r="Q3" s="37"/>
      <c r="U3" s="13"/>
      <c r="V3" s="13"/>
      <c r="W3" s="13"/>
      <c r="X3" s="13"/>
      <c r="Y3" s="13"/>
      <c r="Z3" s="13"/>
      <c r="AA3" s="13"/>
      <c r="AB3" s="13"/>
      <c r="AC3" s="13"/>
    </row>
    <row r="4" spans="2:33" ht="15.75" customHeight="1" thickBot="1" x14ac:dyDescent="0.3">
      <c r="B4" s="2"/>
      <c r="D4" s="47" t="s">
        <v>1</v>
      </c>
      <c r="E4" s="48" t="s">
        <v>2</v>
      </c>
      <c r="F4" s="49" t="s">
        <v>3</v>
      </c>
      <c r="G4" s="50" t="s">
        <v>4</v>
      </c>
      <c r="I4" s="45" t="s">
        <v>5</v>
      </c>
      <c r="J4" s="55" t="s">
        <v>6</v>
      </c>
      <c r="K4" s="56" t="s">
        <v>7</v>
      </c>
      <c r="M4" s="46" t="s">
        <v>8</v>
      </c>
      <c r="P4" s="34" t="s">
        <v>30</v>
      </c>
      <c r="Q4" s="35"/>
      <c r="R4" s="1"/>
      <c r="S4" s="1"/>
      <c r="U4" s="14"/>
      <c r="V4" s="14"/>
      <c r="W4" s="14"/>
      <c r="X4" s="14"/>
      <c r="Y4" s="14"/>
      <c r="Z4" s="14"/>
      <c r="AA4" s="14"/>
      <c r="AB4" s="14"/>
      <c r="AC4" s="14"/>
      <c r="AD4" s="3"/>
      <c r="AE4" s="10"/>
      <c r="AF4" s="10"/>
      <c r="AG4" s="3"/>
    </row>
    <row r="5" spans="2:33" ht="15.75" thickBot="1" x14ac:dyDescent="0.3">
      <c r="B5" s="1">
        <f t="shared" ref="B5:B14" si="0">COUNTA(I5)</f>
        <v>1</v>
      </c>
      <c r="D5" s="60" t="s">
        <v>9</v>
      </c>
      <c r="E5" s="61" t="s">
        <v>9</v>
      </c>
      <c r="F5" s="61" t="s">
        <v>9</v>
      </c>
      <c r="G5" s="62" t="s">
        <v>9</v>
      </c>
      <c r="I5" s="73" t="s">
        <v>10</v>
      </c>
      <c r="J5" s="74" t="s">
        <v>11</v>
      </c>
      <c r="K5" s="75" t="s">
        <v>12</v>
      </c>
      <c r="M5" s="82" t="s">
        <v>13</v>
      </c>
      <c r="P5" s="20" t="s">
        <v>28</v>
      </c>
      <c r="Q5" s="20" t="s">
        <v>29</v>
      </c>
      <c r="AD5" s="3"/>
      <c r="AE5" s="10"/>
      <c r="AF5" s="10"/>
      <c r="AG5" s="3"/>
    </row>
    <row r="6" spans="2:33" ht="15.75" thickBot="1" x14ac:dyDescent="0.3">
      <c r="B6" s="1">
        <f t="shared" si="0"/>
        <v>0</v>
      </c>
      <c r="D6" s="63"/>
      <c r="E6" s="64"/>
      <c r="F6" s="65"/>
      <c r="G6" s="62"/>
      <c r="I6" s="76"/>
      <c r="J6" s="77"/>
      <c r="K6" s="78"/>
      <c r="M6" s="83"/>
      <c r="P6" s="89" t="s">
        <v>9</v>
      </c>
      <c r="Q6" s="90" t="s">
        <v>9</v>
      </c>
      <c r="AD6" s="3"/>
      <c r="AE6" s="10"/>
      <c r="AF6" s="10"/>
      <c r="AG6" s="3"/>
    </row>
    <row r="7" spans="2:33" x14ac:dyDescent="0.25">
      <c r="B7" s="1">
        <f t="shared" si="0"/>
        <v>0</v>
      </c>
      <c r="D7" s="63"/>
      <c r="E7" s="64"/>
      <c r="F7" s="66"/>
      <c r="G7" s="67"/>
      <c r="I7" s="76"/>
      <c r="J7" s="77"/>
      <c r="K7" s="78"/>
      <c r="M7" s="84"/>
      <c r="U7" s="15"/>
      <c r="V7" s="15"/>
      <c r="W7" s="15"/>
      <c r="X7" s="15"/>
      <c r="Y7" s="15"/>
      <c r="Z7" s="15"/>
      <c r="AA7" s="15"/>
      <c r="AB7" s="15"/>
      <c r="AC7" s="15"/>
      <c r="AD7" s="3"/>
      <c r="AE7" s="10"/>
      <c r="AF7" s="10"/>
      <c r="AG7" s="3"/>
    </row>
    <row r="8" spans="2:33" x14ac:dyDescent="0.25">
      <c r="B8" s="1">
        <f t="shared" si="0"/>
        <v>0</v>
      </c>
      <c r="D8" s="63"/>
      <c r="E8" s="64"/>
      <c r="F8" s="66"/>
      <c r="G8" s="67"/>
      <c r="I8" s="76"/>
      <c r="J8" s="77"/>
      <c r="K8" s="78"/>
      <c r="M8" s="85"/>
      <c r="U8" s="3"/>
      <c r="V8" s="3"/>
      <c r="W8" s="3"/>
      <c r="X8" s="3"/>
      <c r="Y8" s="3"/>
      <c r="Z8" s="3"/>
      <c r="AA8" s="3"/>
      <c r="AB8" s="3"/>
      <c r="AC8" s="3"/>
      <c r="AD8" s="3"/>
      <c r="AE8" s="10"/>
      <c r="AF8" s="10"/>
      <c r="AG8" s="3"/>
    </row>
    <row r="9" spans="2:33" x14ac:dyDescent="0.25">
      <c r="B9" s="1">
        <f t="shared" si="0"/>
        <v>0</v>
      </c>
      <c r="D9" s="63"/>
      <c r="E9" s="64"/>
      <c r="F9" s="66"/>
      <c r="G9" s="67"/>
      <c r="I9" s="76"/>
      <c r="J9" s="77"/>
      <c r="K9" s="78"/>
      <c r="M9" s="86"/>
      <c r="U9" s="3"/>
      <c r="V9" s="3"/>
      <c r="W9" s="3"/>
      <c r="X9" s="3"/>
      <c r="Y9" s="3"/>
      <c r="Z9" s="3"/>
      <c r="AA9" s="3"/>
      <c r="AB9" s="3"/>
      <c r="AC9" s="3"/>
      <c r="AD9" s="3"/>
      <c r="AE9" s="10"/>
      <c r="AF9" s="10"/>
      <c r="AG9" s="3"/>
    </row>
    <row r="10" spans="2:33" x14ac:dyDescent="0.25">
      <c r="B10" s="1">
        <f t="shared" si="0"/>
        <v>0</v>
      </c>
      <c r="D10" s="68"/>
      <c r="E10" s="61"/>
      <c r="F10" s="65"/>
      <c r="G10" s="62"/>
      <c r="I10" s="76"/>
      <c r="J10" s="77"/>
      <c r="K10" s="78"/>
      <c r="M10" s="85"/>
      <c r="U10" s="12"/>
      <c r="V10" s="12"/>
      <c r="W10" s="12"/>
      <c r="X10" s="12"/>
      <c r="Y10" s="12"/>
      <c r="Z10" s="12"/>
      <c r="AA10" s="12"/>
      <c r="AB10" s="12"/>
      <c r="AC10" s="12"/>
      <c r="AD10" s="3"/>
      <c r="AE10" s="10"/>
      <c r="AF10" s="10"/>
      <c r="AG10" s="3"/>
    </row>
    <row r="11" spans="2:33" x14ac:dyDescent="0.25">
      <c r="B11" s="1">
        <f t="shared" si="0"/>
        <v>0</v>
      </c>
      <c r="D11" s="63"/>
      <c r="E11" s="64"/>
      <c r="F11" s="66"/>
      <c r="G11" s="67"/>
      <c r="I11" s="76"/>
      <c r="J11" s="77"/>
      <c r="K11" s="78"/>
      <c r="M11" s="85"/>
      <c r="U11" s="3"/>
      <c r="V11" s="3"/>
      <c r="W11" s="3"/>
      <c r="X11" s="3"/>
      <c r="Y11" s="3"/>
      <c r="Z11" s="3"/>
      <c r="AA11" s="3"/>
      <c r="AB11" s="3"/>
      <c r="AC11" s="3"/>
      <c r="AD11" s="3"/>
      <c r="AE11" s="10"/>
      <c r="AF11" s="10"/>
      <c r="AG11" s="3"/>
    </row>
    <row r="12" spans="2:33" x14ac:dyDescent="0.25">
      <c r="B12" s="1">
        <f t="shared" si="0"/>
        <v>0</v>
      </c>
      <c r="D12" s="63"/>
      <c r="E12" s="64"/>
      <c r="F12" s="66"/>
      <c r="G12" s="67"/>
      <c r="I12" s="76"/>
      <c r="J12" s="77"/>
      <c r="K12" s="78"/>
      <c r="M12" s="87"/>
      <c r="U12" s="3"/>
      <c r="V12" s="3"/>
      <c r="W12" s="3"/>
      <c r="X12" s="3"/>
      <c r="Y12" s="3"/>
      <c r="Z12" s="3"/>
      <c r="AA12" s="3"/>
      <c r="AB12" s="3"/>
      <c r="AC12" s="3"/>
      <c r="AD12" s="3"/>
      <c r="AE12" s="10"/>
      <c r="AF12" s="10"/>
      <c r="AG12" s="3"/>
    </row>
    <row r="13" spans="2:33" x14ac:dyDescent="0.25">
      <c r="B13" s="1">
        <f t="shared" si="0"/>
        <v>0</v>
      </c>
      <c r="D13" s="63"/>
      <c r="E13" s="64"/>
      <c r="F13" s="66"/>
      <c r="G13" s="67"/>
      <c r="I13" s="76"/>
      <c r="J13" s="77"/>
      <c r="K13" s="78"/>
      <c r="M13" s="85"/>
      <c r="U13" s="3"/>
      <c r="V13" s="3"/>
      <c r="W13" s="3"/>
      <c r="X13" s="3"/>
      <c r="Y13" s="3"/>
      <c r="Z13" s="3"/>
      <c r="AA13" s="3"/>
      <c r="AB13" s="3"/>
      <c r="AC13" s="3"/>
      <c r="AD13" s="3"/>
      <c r="AE13" s="10"/>
      <c r="AF13" s="10"/>
      <c r="AG13" s="3"/>
    </row>
    <row r="14" spans="2:33" ht="15.75" thickBot="1" x14ac:dyDescent="0.3">
      <c r="B14" s="1">
        <f t="shared" si="0"/>
        <v>0</v>
      </c>
      <c r="D14" s="69"/>
      <c r="E14" s="70"/>
      <c r="F14" s="71"/>
      <c r="G14" s="72"/>
      <c r="I14" s="79"/>
      <c r="J14" s="80"/>
      <c r="K14" s="81"/>
      <c r="M14" s="88"/>
      <c r="U14" s="3"/>
      <c r="V14" s="3"/>
      <c r="W14" s="3"/>
      <c r="X14" s="3"/>
      <c r="Y14" s="3"/>
      <c r="Z14" s="3"/>
      <c r="AA14" s="3"/>
      <c r="AB14" s="3"/>
      <c r="AC14" s="3"/>
      <c r="AD14" s="3"/>
      <c r="AE14" s="10"/>
      <c r="AF14" s="10"/>
      <c r="AG14" s="3"/>
    </row>
    <row r="15" spans="2:33" x14ac:dyDescent="0.25">
      <c r="O15" s="11"/>
      <c r="P15" s="11"/>
      <c r="Q15" s="11"/>
      <c r="R15" s="11"/>
      <c r="AE15" s="10"/>
    </row>
    <row r="16" spans="2:33" ht="15.75" thickBot="1" x14ac:dyDescent="0.3">
      <c r="AE16" s="10"/>
    </row>
    <row r="17" spans="2:32" ht="15.75" thickBot="1" x14ac:dyDescent="0.3">
      <c r="I17" s="42" t="s">
        <v>14</v>
      </c>
      <c r="J17" s="43"/>
      <c r="K17" s="44"/>
      <c r="L17" s="1"/>
      <c r="Q17" s="1"/>
      <c r="AE17" s="10"/>
    </row>
    <row r="18" spans="2:32" ht="15.75" thickBot="1" x14ac:dyDescent="0.3">
      <c r="D18" s="47" t="s">
        <v>1</v>
      </c>
      <c r="E18" s="48" t="s">
        <v>2</v>
      </c>
      <c r="F18" s="51" t="s">
        <v>3</v>
      </c>
      <c r="G18" s="52" t="s">
        <v>4</v>
      </c>
      <c r="I18" s="45" t="s">
        <v>5</v>
      </c>
      <c r="J18" s="53" t="s">
        <v>6</v>
      </c>
      <c r="K18" s="54" t="s">
        <v>7</v>
      </c>
      <c r="L18" s="1"/>
      <c r="N18" s="1"/>
      <c r="Q18" s="1"/>
      <c r="R18" s="1"/>
      <c r="AE18" s="10"/>
    </row>
    <row r="19" spans="2:32" x14ac:dyDescent="0.25">
      <c r="B19" s="1">
        <f t="shared" ref="B19:B37" si="1">COUNTA(I19)</f>
        <v>1</v>
      </c>
      <c r="D19" s="68" t="s">
        <v>9</v>
      </c>
      <c r="E19" s="61" t="s">
        <v>9</v>
      </c>
      <c r="F19" s="61" t="s">
        <v>9</v>
      </c>
      <c r="G19" s="91"/>
      <c r="I19" s="73" t="s">
        <v>10</v>
      </c>
      <c r="J19" s="74" t="s">
        <v>15</v>
      </c>
      <c r="K19" s="75" t="s">
        <v>12</v>
      </c>
      <c r="AE19" s="10"/>
      <c r="AF19" s="10"/>
    </row>
    <row r="20" spans="2:32" x14ac:dyDescent="0.25">
      <c r="B20" s="1">
        <f t="shared" si="1"/>
        <v>1</v>
      </c>
      <c r="D20" s="63" t="s">
        <v>9</v>
      </c>
      <c r="E20" s="64" t="s">
        <v>9</v>
      </c>
      <c r="F20" s="64" t="s">
        <v>9</v>
      </c>
      <c r="G20" s="92"/>
      <c r="I20" s="76" t="s">
        <v>10</v>
      </c>
      <c r="J20" s="77" t="s">
        <v>16</v>
      </c>
      <c r="K20" s="78" t="s">
        <v>17</v>
      </c>
      <c r="AE20" s="10"/>
      <c r="AF20" s="10"/>
    </row>
    <row r="21" spans="2:32" x14ac:dyDescent="0.25">
      <c r="B21" s="1">
        <f t="shared" si="1"/>
        <v>0</v>
      </c>
      <c r="D21" s="63"/>
      <c r="E21" s="64"/>
      <c r="F21" s="64"/>
      <c r="G21" s="92"/>
      <c r="I21" s="76"/>
      <c r="J21" s="77"/>
      <c r="K21" s="78"/>
      <c r="AE21" s="10"/>
      <c r="AF21" s="10"/>
    </row>
    <row r="22" spans="2:32" x14ac:dyDescent="0.25">
      <c r="B22" s="1">
        <f t="shared" si="1"/>
        <v>0</v>
      </c>
      <c r="D22" s="63"/>
      <c r="E22" s="64"/>
      <c r="F22" s="64"/>
      <c r="G22" s="92"/>
      <c r="I22" s="76"/>
      <c r="J22" s="77"/>
      <c r="K22" s="78"/>
      <c r="AE22" s="10"/>
      <c r="AF22" s="10"/>
    </row>
    <row r="23" spans="2:32" x14ac:dyDescent="0.25">
      <c r="B23" s="1">
        <f t="shared" si="1"/>
        <v>0</v>
      </c>
      <c r="D23" s="63"/>
      <c r="E23" s="64"/>
      <c r="F23" s="64"/>
      <c r="G23" s="92"/>
      <c r="I23" s="76"/>
      <c r="J23" s="77"/>
      <c r="K23" s="78"/>
      <c r="AE23" s="10"/>
      <c r="AF23" s="10"/>
    </row>
    <row r="24" spans="2:32" x14ac:dyDescent="0.25">
      <c r="B24" s="1">
        <f t="shared" si="1"/>
        <v>0</v>
      </c>
      <c r="D24" s="63"/>
      <c r="E24" s="64"/>
      <c r="F24" s="64"/>
      <c r="G24" s="92"/>
      <c r="I24" s="76"/>
      <c r="J24" s="77"/>
      <c r="K24" s="78"/>
      <c r="M24" s="59"/>
      <c r="AE24" s="10"/>
      <c r="AF24" s="10"/>
    </row>
    <row r="25" spans="2:32" x14ac:dyDescent="0.25">
      <c r="B25" s="1">
        <f t="shared" si="1"/>
        <v>0</v>
      </c>
      <c r="D25" s="63"/>
      <c r="E25" s="64"/>
      <c r="F25" s="64"/>
      <c r="G25" s="92"/>
      <c r="I25" s="76"/>
      <c r="J25" s="77"/>
      <c r="K25" s="78"/>
      <c r="AE25" s="10"/>
      <c r="AF25" s="10"/>
    </row>
    <row r="26" spans="2:32" x14ac:dyDescent="0.25">
      <c r="B26" s="1">
        <f t="shared" si="1"/>
        <v>0</v>
      </c>
      <c r="D26" s="63"/>
      <c r="E26" s="64"/>
      <c r="F26" s="64"/>
      <c r="G26" s="92"/>
      <c r="I26" s="76"/>
      <c r="J26" s="77"/>
      <c r="K26" s="78"/>
      <c r="AE26" s="10"/>
      <c r="AF26" s="10"/>
    </row>
    <row r="27" spans="2:32" x14ac:dyDescent="0.25">
      <c r="B27" s="1">
        <f t="shared" si="1"/>
        <v>0</v>
      </c>
      <c r="D27" s="63"/>
      <c r="E27" s="64"/>
      <c r="F27" s="64"/>
      <c r="G27" s="92"/>
      <c r="I27" s="76"/>
      <c r="J27" s="77"/>
      <c r="K27" s="78"/>
      <c r="AE27" s="10"/>
      <c r="AF27" s="10"/>
    </row>
    <row r="28" spans="2:32" x14ac:dyDescent="0.25">
      <c r="B28" s="1">
        <f t="shared" si="1"/>
        <v>0</v>
      </c>
      <c r="D28" s="63"/>
      <c r="E28" s="64"/>
      <c r="F28" s="64"/>
      <c r="G28" s="92"/>
      <c r="I28" s="76"/>
      <c r="J28" s="77"/>
      <c r="K28" s="78"/>
      <c r="AE28" s="10"/>
      <c r="AF28" s="10"/>
    </row>
    <row r="29" spans="2:32" x14ac:dyDescent="0.25">
      <c r="B29" s="1">
        <f t="shared" si="1"/>
        <v>0</v>
      </c>
      <c r="D29" s="63"/>
      <c r="E29" s="64"/>
      <c r="F29" s="64"/>
      <c r="G29" s="92"/>
      <c r="I29" s="76"/>
      <c r="J29" s="77"/>
      <c r="K29" s="78"/>
      <c r="AE29" s="10"/>
      <c r="AF29" s="10"/>
    </row>
    <row r="30" spans="2:32" x14ac:dyDescent="0.25">
      <c r="B30" s="1">
        <f t="shared" si="1"/>
        <v>0</v>
      </c>
      <c r="D30" s="63"/>
      <c r="E30" s="64"/>
      <c r="F30" s="64"/>
      <c r="G30" s="92"/>
      <c r="I30" s="76"/>
      <c r="J30" s="77"/>
      <c r="K30" s="78"/>
      <c r="AE30" s="10"/>
      <c r="AF30" s="10"/>
    </row>
    <row r="31" spans="2:32" x14ac:dyDescent="0.25">
      <c r="B31" s="1">
        <f t="shared" si="1"/>
        <v>0</v>
      </c>
      <c r="D31" s="63"/>
      <c r="E31" s="64"/>
      <c r="F31" s="64"/>
      <c r="G31" s="92"/>
      <c r="I31" s="76"/>
      <c r="J31" s="77"/>
      <c r="K31" s="78"/>
      <c r="AE31" s="10"/>
      <c r="AF31" s="10"/>
    </row>
    <row r="32" spans="2:32" x14ac:dyDescent="0.25">
      <c r="B32" s="1">
        <f t="shared" si="1"/>
        <v>0</v>
      </c>
      <c r="D32" s="63"/>
      <c r="E32" s="64"/>
      <c r="F32" s="64"/>
      <c r="G32" s="92"/>
      <c r="I32" s="76"/>
      <c r="J32" s="77"/>
      <c r="K32" s="78"/>
      <c r="AE32" s="10"/>
      <c r="AF32" s="10"/>
    </row>
    <row r="33" spans="2:32" x14ac:dyDescent="0.25">
      <c r="B33" s="1">
        <f t="shared" si="1"/>
        <v>0</v>
      </c>
      <c r="D33" s="63"/>
      <c r="E33" s="64"/>
      <c r="F33" s="64"/>
      <c r="G33" s="92"/>
      <c r="I33" s="76"/>
      <c r="J33" s="77"/>
      <c r="K33" s="78"/>
      <c r="AE33" s="10"/>
      <c r="AF33" s="10"/>
    </row>
    <row r="34" spans="2:32" x14ac:dyDescent="0.25">
      <c r="B34" s="1">
        <f t="shared" si="1"/>
        <v>0</v>
      </c>
      <c r="D34" s="63"/>
      <c r="E34" s="64"/>
      <c r="F34" s="64"/>
      <c r="G34" s="92"/>
      <c r="I34" s="76"/>
      <c r="J34" s="77"/>
      <c r="K34" s="78"/>
      <c r="AE34" s="10"/>
      <c r="AF34" s="10"/>
    </row>
    <row r="35" spans="2:32" x14ac:dyDescent="0.25">
      <c r="B35" s="1">
        <f t="shared" si="1"/>
        <v>0</v>
      </c>
      <c r="D35" s="63"/>
      <c r="E35" s="93"/>
      <c r="F35" s="64"/>
      <c r="G35" s="92"/>
      <c r="I35" s="76"/>
      <c r="J35" s="77"/>
      <c r="K35" s="78"/>
      <c r="AE35" s="10"/>
      <c r="AF35" s="10"/>
    </row>
    <row r="36" spans="2:32" x14ac:dyDescent="0.25">
      <c r="B36" s="1">
        <f t="shared" si="1"/>
        <v>0</v>
      </c>
      <c r="D36" s="63"/>
      <c r="E36" s="64"/>
      <c r="F36" s="64"/>
      <c r="G36" s="92"/>
      <c r="I36" s="76"/>
      <c r="J36" s="77"/>
      <c r="K36" s="78"/>
      <c r="AE36" s="10"/>
      <c r="AF36" s="10"/>
    </row>
    <row r="37" spans="2:32" ht="15.75" thickBot="1" x14ac:dyDescent="0.3">
      <c r="B37" s="1">
        <f t="shared" si="1"/>
        <v>0</v>
      </c>
      <c r="D37" s="94"/>
      <c r="E37" s="95"/>
      <c r="F37" s="95"/>
      <c r="G37" s="96"/>
      <c r="I37" s="79"/>
      <c r="J37" s="80"/>
      <c r="K37" s="81"/>
      <c r="AE37" s="10"/>
      <c r="AF37" s="10"/>
    </row>
    <row r="38" spans="2:32" x14ac:dyDescent="0.25">
      <c r="O38" s="11"/>
      <c r="P38" s="11"/>
      <c r="Q38" s="11"/>
      <c r="R38" s="11"/>
      <c r="S38" s="11"/>
    </row>
    <row r="39" spans="2:32" x14ac:dyDescent="0.25">
      <c r="E39" s="5"/>
      <c r="F39" s="5"/>
      <c r="G39" s="5"/>
      <c r="H39" s="5"/>
      <c r="I39" s="5"/>
      <c r="J39" s="5"/>
      <c r="K39" s="5"/>
      <c r="L39" s="5"/>
      <c r="M39" s="6"/>
      <c r="N39" s="5"/>
      <c r="O39" s="5"/>
      <c r="P39" s="5"/>
      <c r="Q39" s="5"/>
    </row>
    <row r="41" spans="2:32" ht="15" customHeight="1" x14ac:dyDescent="0.25"/>
    <row r="42" spans="2:32" x14ac:dyDescent="0.25">
      <c r="C42" s="3"/>
      <c r="D42" s="7"/>
      <c r="E42" s="3"/>
      <c r="F42" s="3"/>
      <c r="G42" s="3"/>
      <c r="H42" s="3"/>
      <c r="I42" s="3"/>
      <c r="J42" s="3"/>
      <c r="K42" s="3"/>
      <c r="L42" s="3"/>
      <c r="M42" s="7"/>
      <c r="N42" s="3"/>
      <c r="O42" s="3"/>
      <c r="P42" s="3"/>
      <c r="Q42" s="3"/>
    </row>
    <row r="43" spans="2:32" x14ac:dyDescent="0.25">
      <c r="C43" s="3"/>
      <c r="D43" s="7"/>
      <c r="E43" s="3"/>
      <c r="F43" s="3"/>
      <c r="G43" s="3"/>
      <c r="H43" s="3"/>
      <c r="I43" s="3"/>
      <c r="J43" s="3"/>
      <c r="K43" s="3"/>
      <c r="L43" s="3"/>
      <c r="M43" s="7"/>
      <c r="N43" s="3"/>
      <c r="O43" s="3"/>
      <c r="P43" s="3"/>
      <c r="Q43" s="3"/>
    </row>
    <row r="44" spans="2:32" x14ac:dyDescent="0.25">
      <c r="C44" s="3"/>
      <c r="D44" s="7"/>
      <c r="E44" s="3"/>
      <c r="F44" s="3"/>
      <c r="G44" s="3"/>
      <c r="H44" s="3"/>
      <c r="I44" s="3"/>
      <c r="J44" s="3"/>
      <c r="K44" s="3"/>
      <c r="L44" s="3"/>
      <c r="M44" s="7"/>
      <c r="N44" s="3"/>
      <c r="O44" s="3"/>
      <c r="P44" s="3"/>
      <c r="Q44" s="3"/>
    </row>
    <row r="45" spans="2:32" x14ac:dyDescent="0.25">
      <c r="C45" s="3"/>
      <c r="D45" s="7"/>
      <c r="E45" s="3"/>
      <c r="F45" s="3"/>
      <c r="G45" s="3"/>
      <c r="H45" s="3"/>
      <c r="I45" s="3"/>
      <c r="J45" s="3"/>
      <c r="K45" s="3"/>
      <c r="L45" s="3"/>
      <c r="M45" s="7"/>
      <c r="N45" s="3"/>
      <c r="O45" s="3"/>
      <c r="P45" s="3"/>
      <c r="Q45" s="3"/>
    </row>
    <row r="46" spans="2:32" x14ac:dyDescent="0.25">
      <c r="C46" s="3"/>
      <c r="D46" s="7"/>
      <c r="E46" s="3"/>
      <c r="F46" s="3"/>
      <c r="G46" s="3"/>
      <c r="H46" s="3"/>
      <c r="I46" s="3"/>
      <c r="J46" s="3"/>
      <c r="K46" s="3"/>
      <c r="L46" s="3"/>
      <c r="M46" s="7"/>
      <c r="N46" s="3"/>
      <c r="O46" s="3"/>
      <c r="P46" s="3"/>
      <c r="Q46" s="3"/>
    </row>
    <row r="1048575" spans="9:9" x14ac:dyDescent="0.25">
      <c r="I1048575" s="4"/>
    </row>
  </sheetData>
  <mergeCells count="7">
    <mergeCell ref="P4:Q4"/>
    <mergeCell ref="P3:Q3"/>
    <mergeCell ref="I17:K17"/>
    <mergeCell ref="I3:K3"/>
    <mergeCell ref="D1:G1"/>
    <mergeCell ref="P1:Q2"/>
    <mergeCell ref="H1:I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6362B-539B-4F74-A6D1-CC923D025A62}">
  <dimension ref="B1:AC39"/>
  <sheetViews>
    <sheetView topLeftCell="R1" workbookViewId="0">
      <selection activeCell="W1" activeCellId="3" sqref="T1:T1048576 U1:U1048576 V1:V1048576 W1:W1048576"/>
    </sheetView>
  </sheetViews>
  <sheetFormatPr defaultRowHeight="15" x14ac:dyDescent="0.25"/>
  <cols>
    <col min="1" max="7" width="5.7109375" customWidth="1"/>
    <col min="8" max="8" width="3.140625" customWidth="1"/>
    <col min="9" max="12" width="5.7109375" customWidth="1"/>
    <col min="13" max="13" width="3.140625" customWidth="1"/>
    <col min="14" max="18" width="5.7109375" customWidth="1"/>
    <col min="19" max="19" width="3.140625" customWidth="1"/>
    <col min="20" max="23" width="5.7109375" customWidth="1"/>
    <col min="24" max="24" width="3.140625" customWidth="1"/>
  </cols>
  <sheetData>
    <row r="1" spans="2:29" x14ac:dyDescent="0.25">
      <c r="G1" t="str">
        <f>IF(Entry!M5="createUuid()","import { v4 as createUuid } from 'uuid';","")</f>
        <v>import { v4 as createUuid } from 'uuid';</v>
      </c>
      <c r="H1" s="21" t="s">
        <v>18</v>
      </c>
      <c r="J1" t="s">
        <v>21</v>
      </c>
      <c r="K1" t="s">
        <v>24</v>
      </c>
      <c r="L1" t="s">
        <v>25</v>
      </c>
      <c r="M1" s="21" t="s">
        <v>18</v>
      </c>
      <c r="N1" t="s">
        <v>33</v>
      </c>
      <c r="O1" t="s">
        <v>34</v>
      </c>
      <c r="P1" t="str">
        <f>"import { Request, Response } from 'express'; "</f>
        <v xml:space="preserve">import { Request, Response } from 'express'; </v>
      </c>
      <c r="Q1" t="str">
        <f>"public async create("&amp;$O$1&amp;") {"</f>
        <v>public async create(req: Request, res: Response) {</v>
      </c>
      <c r="R1" t="str">
        <f>N2&amp;N3&amp;O26&amp;O3&amp;N4&amp;"{ "&amp;O26&amp;" }"&amp;O4&amp;N5</f>
        <v>try { const { name,price, } = req.body; const result = await new methodUseCase().execute({ name,price, }); return ApiResponse.done(res, result); } catch (error: any) { return ApiResponse.serverError(res, error); }</v>
      </c>
      <c r="S1" s="21" t="s">
        <v>18</v>
      </c>
      <c r="T1" t="s">
        <v>35</v>
      </c>
      <c r="V1" t="str">
        <f>"import { Database } from '../../../../main/database/database.connection';"</f>
        <v>import { Database } from '../../../../main/database/database.connection';</v>
      </c>
      <c r="X1" s="21" t="s">
        <v>18</v>
      </c>
      <c r="Y1" t="s">
        <v>36</v>
      </c>
      <c r="AA1" t="str">
        <f>"import { Router } from 'express'; "</f>
        <v xml:space="preserve">import { Router } from 'express'; </v>
      </c>
      <c r="AB1" t="s">
        <v>18</v>
      </c>
      <c r="AC1" t="str">
        <f>Entry!H1&amp;Engine!N1</f>
        <v>StoreController</v>
      </c>
    </row>
    <row r="2" spans="2:29" x14ac:dyDescent="0.25">
      <c r="B2" t="str">
        <f>IF(Entry!B5=1,Entry!I5&amp;" _"&amp;Entry!J5&amp;": "&amp;Entry!K5&amp;"; ","")</f>
        <v xml:space="preserve">private _id: string; </v>
      </c>
      <c r="C2" t="str">
        <f>IF(Entry!B5=1,"this._"&amp;Entry!J5&amp;" = "&amp;Entry!M5&amp;"; ","")</f>
        <v xml:space="preserve">this._id = createUuid(); </v>
      </c>
      <c r="D2" t="str">
        <f>IF(Entry!E5="x","public get "&amp;Entry!J5&amp;"(): "&amp;Entry!K5&amp;" {return this._"&amp;Entry!J5&amp;"; } ","")</f>
        <v xml:space="preserve">public get id(): string {return this._id; } </v>
      </c>
      <c r="E2" t="str">
        <f>IF(Entry!F5="x","public set "&amp;Entry!J5&amp;"("&amp;Entry!J5&amp;": "&amp;Entry!K5&amp;") { this._"&amp;Entry!J5&amp;" = "&amp;Entry!J5&amp;"; }","")</f>
        <v>public set id(id: string) { this._id = id; }</v>
      </c>
      <c r="F2" t="str">
        <f>IF(Entry!D5="x",Entry!J5&amp;": this._"&amp;Entry!J5&amp;", ","")</f>
        <v xml:space="preserve">id: this._id, </v>
      </c>
      <c r="G2" t="s">
        <v>18</v>
      </c>
      <c r="H2" s="21"/>
      <c r="I2" t="str">
        <f>IF(Entry!G5="x","@PrimaryColumn()"&amp;Entry!$J5&amp;": "&amp;Entry!$K5&amp;"; ","@Column()"&amp;Entry!$J5&amp;": "&amp;Entry!$K5&amp;"; ")</f>
        <v xml:space="preserve">@PrimaryColumn()id: string; </v>
      </c>
      <c r="J2" t="str">
        <f>IF(Entry!B5=1,Engine!I2,"")</f>
        <v xml:space="preserve">@PrimaryColumn()id: string; </v>
      </c>
      <c r="K2" t="s">
        <v>18</v>
      </c>
      <c r="L2" t="s">
        <v>26</v>
      </c>
      <c r="M2" s="21" t="s">
        <v>18</v>
      </c>
      <c r="N2" t="str">
        <f>"try { "</f>
        <v xml:space="preserve">try { </v>
      </c>
      <c r="P2" t="str">
        <f>"import { ApiResponse } from '../../../shared/util/http-response.adapter'; "</f>
        <v xml:space="preserve">import { ApiResponse } from '../../../shared/util/http-response.adapter'; </v>
      </c>
      <c r="Q2" t="str">
        <f>"public async list("&amp;$O$1&amp;") {"</f>
        <v>public async list(req: Request, res: Response) {</v>
      </c>
      <c r="R2" t="str">
        <f>N2&amp;N4&amp;O4&amp;N5</f>
        <v>try { const result = await new methodUseCase().execute(); return ApiResponse.done(res, result); } catch (error: any) { return ApiResponse.serverError(res, error); }</v>
      </c>
      <c r="S2" s="21" t="s">
        <v>18</v>
      </c>
      <c r="W2" t="str">
        <f>"private connection = Database.connection.getRepository("&amp;Entry!H1&amp;Engine!J1&amp;");"</f>
        <v>private connection = Database.connection.getRepository(StoreEntity);</v>
      </c>
      <c r="X2" s="21" t="s">
        <v>18</v>
      </c>
      <c r="Y2" t="str">
        <f>"export const "&amp;LOWER(Entry!H1)&amp;Engine!Y1&amp;" = () =&gt; { const app = Router(); "</f>
        <v xml:space="preserve">export const storeRoutes = () =&gt; { const app = Router(); </v>
      </c>
    </row>
    <row r="3" spans="2:29" x14ac:dyDescent="0.25">
      <c r="B3" t="str">
        <f>IF(Entry!B6=1,Entry!I6&amp;" _"&amp;Entry!J6&amp;": "&amp;Entry!K6&amp;"; ","")</f>
        <v/>
      </c>
      <c r="C3" t="str">
        <f>IF(Entry!B6=1,"this._"&amp;Entry!J6&amp;" = "&amp;Entry!M6&amp;"; ","")</f>
        <v/>
      </c>
      <c r="D3" t="str">
        <f>IF(Entry!E6="x","public get "&amp;Entry!J6&amp;"(): "&amp;Entry!K6&amp;" {return this._"&amp;Entry!J6&amp;"; } ","")</f>
        <v/>
      </c>
      <c r="E3" t="str">
        <f>IF(Entry!F6="x","public set "&amp;Entry!J6&amp;"("&amp;Entry!J6&amp;": "&amp;Entry!K6&amp;") { this._"&amp;Entry!J6&amp;" = "&amp;Entry!J6&amp;"; }","")</f>
        <v/>
      </c>
      <c r="F3" t="str">
        <f>IF(Entry!D6="x",Entry!J6&amp;": this._"&amp;Entry!J6&amp;", ","")</f>
        <v/>
      </c>
      <c r="H3" s="21"/>
      <c r="I3" t="str">
        <f>IF(Entry!G6="x","@PrimaryColumn()"&amp;Entry!$J6&amp;": "&amp;Entry!$K6&amp;"; ","@Column()"&amp;Entry!$J6&amp;": "&amp;Entry!$K6&amp;"; ")</f>
        <v xml:space="preserve">@Column(): ; </v>
      </c>
      <c r="J3" t="str">
        <f>IF(Entry!B6=1,Engine!I3,"")</f>
        <v/>
      </c>
      <c r="K3" t="s">
        <v>18</v>
      </c>
      <c r="L3" t="s">
        <v>27</v>
      </c>
      <c r="M3" s="21" t="s">
        <v>18</v>
      </c>
      <c r="N3" t="str">
        <f>"const { "</f>
        <v xml:space="preserve">const { </v>
      </c>
      <c r="O3" t="str">
        <f>" } = req.body; "</f>
        <v xml:space="preserve"> } = req.body; </v>
      </c>
      <c r="P3" t="str">
        <f>" } = req.params; "</f>
        <v xml:space="preserve"> } = req.params; </v>
      </c>
      <c r="Q3" t="str">
        <f>"public async get("&amp;$O$1&amp;") {"</f>
        <v>public async get(req: Request, res: Response) {</v>
      </c>
      <c r="R3" t="str">
        <f>N2&amp;N3&amp;O6&amp;P3&amp;N4&amp;O6&amp;O4&amp;N5</f>
        <v>try { const { id } = req.params; const result = await new methodUseCase().execute(id); return ApiResponse.done(res, result); } catch (error: any) { return ApiResponse.serverError(res, error); }</v>
      </c>
      <c r="S3" s="21" t="s">
        <v>18</v>
      </c>
      <c r="W3" t="str">
        <f>"public async create("&amp;LOWER(Entry!H1)&amp;": "&amp;Entry!H1&amp;") { const "&amp;LOWER(Entry!H1)&amp;Engine!J1&amp;" = this.connection.create({ "&amp;T24&amp;"}); const results = await  this.connection.save("&amp;LOWER(Entry!H1)&amp;Engine!J1&amp;"); return "&amp;Entry!H1&amp;Engine!T1&amp;".toModel(results);}"</f>
        <v>public async create(store: Store) { const storeEntity = this.connection.create({ id: store.id, name: store.name, price: store.price, }); const results = await  this.connection.save(storeEntity); return StoreRepository.toModel(results);}</v>
      </c>
      <c r="X3" s="21" t="s">
        <v>18</v>
      </c>
      <c r="Y3" t="str">
        <f>"app.get('/', new "&amp;AC1&amp;"().list);"</f>
        <v>app.get('/', new StoreController().list);</v>
      </c>
    </row>
    <row r="4" spans="2:29" x14ac:dyDescent="0.25">
      <c r="B4" t="str">
        <f>IF(Entry!B7=1,Entry!I7&amp;" _"&amp;Entry!J7&amp;": "&amp;Entry!K7&amp;"; ","")</f>
        <v/>
      </c>
      <c r="C4" t="str">
        <f>IF(Entry!B7=1,"this._"&amp;Entry!J7&amp;" = "&amp;Entry!M7&amp;"; ","")</f>
        <v/>
      </c>
      <c r="D4" t="str">
        <f>IF(Entry!E7="x","public get "&amp;Entry!J7&amp;"(): "&amp;Entry!K7&amp;" {return this._"&amp;Entry!J7&amp;"; } ","")</f>
        <v/>
      </c>
      <c r="E4" t="str">
        <f>IF(Entry!F7="x","public set "&amp;Entry!J7&amp;"("&amp;Entry!J7&amp;": "&amp;Entry!K7&amp;") { this._"&amp;Entry!J7&amp;" = "&amp;Entry!J7&amp;"; }","")</f>
        <v/>
      </c>
      <c r="F4" t="str">
        <f>IF(Entry!D7="x",Entry!J7&amp;": this._"&amp;Entry!J7&amp;", ","")</f>
        <v/>
      </c>
      <c r="H4" s="21"/>
      <c r="I4" t="str">
        <f>IF(Entry!G7="x","@PrimaryColumn()"&amp;Entry!$J7&amp;": "&amp;Entry!$K7&amp;"; ","@Column()"&amp;Entry!$J7&amp;": "&amp;Entry!$K7&amp;"; ")</f>
        <v xml:space="preserve">@Column(): ; </v>
      </c>
      <c r="J4" t="str">
        <f>IF(Entry!B7=1,Engine!I4,"")</f>
        <v/>
      </c>
      <c r="K4" t="s">
        <v>18</v>
      </c>
      <c r="M4" s="21"/>
      <c r="N4" t="str">
        <f>"const result = await new methodUseCase().execute("</f>
        <v>const result = await new methodUseCase().execute(</v>
      </c>
      <c r="O4" t="str">
        <f>"); "</f>
        <v xml:space="preserve">); </v>
      </c>
      <c r="Q4" t="str">
        <f>"public async update("&amp;$O$1&amp;") {"</f>
        <v>public async update(req: Request, res: Response) {</v>
      </c>
      <c r="R4" t="str">
        <f>N2&amp;N3&amp;O6&amp;P3&amp;N3&amp;O26&amp;O3&amp;N4&amp;"{ "&amp;O26&amp;" }"&amp;O4&amp;N5</f>
        <v>try { const { id } = req.params; const { name,price, } = req.body; const result = await new methodUseCase().execute({ name,price, }); return ApiResponse.done(res, result); } catch (error: any) { return ApiResponse.serverError(res, error); }</v>
      </c>
      <c r="S4" s="21" t="s">
        <v>18</v>
      </c>
      <c r="T4" t="str">
        <f>Entry!J5</f>
        <v>id</v>
      </c>
      <c r="U4" t="str">
        <f>IF(Entry!B5=1,": "&amp;LOWER(Entry!H1)&amp;"."&amp;T4&amp;", ","")</f>
        <v xml:space="preserve">: store.id, </v>
      </c>
      <c r="W4" t="str">
        <f>"public async list() { const results = await this.connection.find(); return results.map((entity) =&gt; "&amp;Entry!H1&amp;Engine!T1&amp;".toModel(entity));}"</f>
        <v>public async list() { const results = await this.connection.find(); return results.map((entity) =&gt; StoreRepository.toModel(entity));}</v>
      </c>
      <c r="X4" s="21" t="s">
        <v>18</v>
      </c>
      <c r="Y4" t="str">
        <f>"app.get('/:"&amp;Entry!J5&amp;"', new "&amp;AC1&amp;"().get);"</f>
        <v>app.get('/:id', new StoreController().get);</v>
      </c>
    </row>
    <row r="5" spans="2:29" x14ac:dyDescent="0.25">
      <c r="B5" t="str">
        <f>IF(Entry!B8=1,Entry!I8&amp;" _"&amp;Entry!J8&amp;": "&amp;Entry!K8&amp;"; ","")</f>
        <v/>
      </c>
      <c r="C5" t="str">
        <f>IF(Entry!B8=1,"this._"&amp;Entry!J8&amp;" = "&amp;Entry!M8&amp;"; ","")</f>
        <v/>
      </c>
      <c r="D5" t="str">
        <f>IF(Entry!E8="x","public get "&amp;Entry!J8&amp;"(): "&amp;Entry!K8&amp;" {return this._"&amp;Entry!J8&amp;"; } ","")</f>
        <v/>
      </c>
      <c r="E5" t="str">
        <f>IF(Entry!F8="x","public set "&amp;Entry!J8&amp;"("&amp;Entry!J8&amp;": "&amp;Entry!K8&amp;") { this._"&amp;Entry!J8&amp;" = "&amp;Entry!J8&amp;"; }","")</f>
        <v/>
      </c>
      <c r="F5" t="str">
        <f>IF(Entry!D8="x",Entry!J8&amp;": this._"&amp;Entry!J8&amp;", ","")</f>
        <v/>
      </c>
      <c r="H5" s="21"/>
      <c r="I5" t="str">
        <f>IF(Entry!G8="x","@PrimaryColumn()"&amp;Entry!$J8&amp;": "&amp;Entry!$K8&amp;"; ","@Column()"&amp;Entry!$J8&amp;": "&amp;Entry!$K8&amp;"; ")</f>
        <v xml:space="preserve">@Column(): ; </v>
      </c>
      <c r="J5" t="str">
        <f>IF(Entry!B8=1,Engine!I5,"")</f>
        <v/>
      </c>
      <c r="K5" t="s">
        <v>18</v>
      </c>
      <c r="L5" t="str">
        <f>J1&amp;", "&amp;K1&amp;", "&amp;L1</f>
        <v>Entity, Column, PrimaryColumn</v>
      </c>
      <c r="M5" s="21" t="s">
        <v>18</v>
      </c>
      <c r="N5" t="str">
        <f>"return ApiResponse.done(res, result); } catch (error: any) { return ApiResponse.serverError(res, error); }"</f>
        <v>return ApiResponse.done(res, result); } catch (error: any) { return ApiResponse.serverError(res, error); }</v>
      </c>
      <c r="Q5" t="str">
        <f>"public async delete("&amp;$O$1&amp;") {"</f>
        <v>public async delete(req: Request, res: Response) {</v>
      </c>
      <c r="R5" t="str">
        <f>N2&amp;N3&amp;O6&amp;P3&amp;N4&amp;O6&amp;O4&amp;N5</f>
        <v>try { const { id } = req.params; const result = await new methodUseCase().execute(id); return ApiResponse.done(res, result); } catch (error: any) { return ApiResponse.serverError(res, error); }</v>
      </c>
      <c r="S5" s="21" t="s">
        <v>18</v>
      </c>
      <c r="T5" t="str">
        <f>IF(Entry!B19=1,Entry!J19,"")</f>
        <v>name</v>
      </c>
      <c r="U5" t="str">
        <f>IF(Entry!B19=1,": "&amp;LOWER(Entry!$H$1)&amp;"."&amp;T5&amp;", ","")</f>
        <v xml:space="preserve">: store.name, </v>
      </c>
      <c r="W5" t="str">
        <f>"public async get("&amp;T4&amp;": "&amp;Entry!K5&amp;") { const result = await this.connection.findOneBy({ "&amp;T4&amp;", }); if(!result) { return undefined; } return "&amp;Entry!H1&amp;Engine!T1&amp;".toModel(result);}"</f>
        <v>public async get(id: string) { const result = await this.connection.findOneBy({ id, }); if(!result) { return undefined; } return StoreRepository.toModel(result);}</v>
      </c>
      <c r="X5" s="21" t="s">
        <v>18</v>
      </c>
      <c r="Y5" t="str">
        <f>"app.post('/', new"&amp;AC1&amp;"().create);"</f>
        <v>app.post('/', newStoreController().create);</v>
      </c>
    </row>
    <row r="6" spans="2:29" x14ac:dyDescent="0.25">
      <c r="B6" t="str">
        <f>IF(Entry!B9=1,Entry!I9&amp;" _"&amp;Entry!J9&amp;": "&amp;Entry!K9&amp;"; ","")</f>
        <v/>
      </c>
      <c r="C6" t="str">
        <f>IF(Entry!B9=1,"this._"&amp;Entry!J9&amp;" = "&amp;Entry!M9&amp;"; ","")</f>
        <v/>
      </c>
      <c r="D6" t="str">
        <f>IF(Entry!E9="x","public get "&amp;Entry!J9&amp;"(): "&amp;Entry!K9&amp;" {return this._"&amp;Entry!J9&amp;"; } ","")</f>
        <v/>
      </c>
      <c r="E6" t="str">
        <f>IF(Entry!F9="x","public set "&amp;Entry!J9&amp;"("&amp;Entry!J9&amp;": "&amp;Entry!K9&amp;") { this._"&amp;Entry!J9&amp;" = "&amp;Entry!J9&amp;"; }","")</f>
        <v/>
      </c>
      <c r="F6" t="str">
        <f>IF(Entry!D9="x",Entry!J9&amp;": this._"&amp;Entry!J9&amp;", ","")</f>
        <v/>
      </c>
      <c r="H6" s="21"/>
      <c r="I6" t="str">
        <f>IF(Entry!G9="x","@PrimaryColumn()"&amp;Entry!$J9&amp;": "&amp;Entry!$K9&amp;"; ","@Column()"&amp;Entry!$J9&amp;": "&amp;Entry!$K9&amp;"; ")</f>
        <v xml:space="preserve">@Column(): ; </v>
      </c>
      <c r="J6" t="str">
        <f>IF(Entry!B9=1,Engine!I6,"")</f>
        <v/>
      </c>
      <c r="K6" t="s">
        <v>18</v>
      </c>
      <c r="L6" t="str">
        <f>IF(Entry!P6="x",", "&amp;Engine!L2,"")</f>
        <v>, CreateDateColumn</v>
      </c>
      <c r="M6" s="21" t="s">
        <v>18</v>
      </c>
      <c r="O6" t="str">
        <f>Entry!J5</f>
        <v>id</v>
      </c>
      <c r="S6" s="21"/>
      <c r="T6" t="str">
        <f>IF(Entry!B20=1,Entry!J20,"")</f>
        <v>price</v>
      </c>
      <c r="U6" t="str">
        <f>IF(Entry!B20=1,": "&amp;LOWER(Entry!$H$1)&amp;"."&amp;T6&amp;", ","")</f>
        <v xml:space="preserve">: store.price, </v>
      </c>
      <c r="W6" t="str">
        <f>"public async update("&amp;LOWER(Entry!H1)&amp;": "&amp;Entry!H1&amp;") { await this.connection.update({"&amp;T4&amp;U4&amp;"},{"&amp;T25&amp;"});}"</f>
        <v>public async update(store: Store) { await this.connection.update({id: store.id, },{name: store.name, price: store.price, });}</v>
      </c>
      <c r="X6" s="21" t="s">
        <v>18</v>
      </c>
      <c r="Y6" t="str">
        <f>"app.put('/:"&amp;Entry!J5&amp;"' ,new "&amp;Engine!AC1&amp;"().update);"</f>
        <v>app.put('/:id' ,new StoreController().update);</v>
      </c>
    </row>
    <row r="7" spans="2:29" x14ac:dyDescent="0.25">
      <c r="B7" t="str">
        <f>IF(Entry!B10=1,Entry!I10&amp;" _"&amp;Entry!J10&amp;": "&amp;Entry!K10&amp;"; ","")</f>
        <v/>
      </c>
      <c r="C7" t="str">
        <f>IF(Entry!B10=1,"this._"&amp;Entry!J10&amp;" = "&amp;Entry!M10&amp;"; ","")</f>
        <v/>
      </c>
      <c r="D7" t="str">
        <f>IF(Entry!E10="x","public get "&amp;Entry!J10&amp;"(): "&amp;Entry!K10&amp;" {return this._"&amp;Entry!J10&amp;"; } ","")</f>
        <v/>
      </c>
      <c r="E7" t="str">
        <f>IF(Entry!F10="x","public set "&amp;Entry!J10&amp;"("&amp;Entry!J10&amp;": "&amp;Entry!K10&amp;") { this._"&amp;Entry!J10&amp;" = "&amp;Entry!J10&amp;"; }","")</f>
        <v/>
      </c>
      <c r="F7" t="str">
        <f>IF(Entry!D10="x",Entry!J10&amp;": this._"&amp;Entry!J10&amp;", ","")</f>
        <v/>
      </c>
      <c r="H7" s="21"/>
      <c r="I7" t="str">
        <f>IF(Entry!G10="x","@PrimaryColumn()"&amp;Entry!$J10&amp;": "&amp;Entry!$K10&amp;"; ","@Column()"&amp;Entry!$J10&amp;": "&amp;Entry!$K10&amp;"; ")</f>
        <v xml:space="preserve">@Column(): ; </v>
      </c>
      <c r="J7" t="str">
        <f>IF(Entry!B10=1,Engine!I7,"")</f>
        <v/>
      </c>
      <c r="K7" t="s">
        <v>18</v>
      </c>
      <c r="L7" t="str">
        <f>IF(Entry!Q6="x",", "&amp;Engine!L3,"")</f>
        <v>, UpdateDateColumn</v>
      </c>
      <c r="M7" s="21" t="s">
        <v>18</v>
      </c>
      <c r="O7" t="str">
        <f>IF(Entry!B19=1,Entry!J19&amp;",","")</f>
        <v>name,</v>
      </c>
      <c r="S7" s="21"/>
      <c r="T7" t="str">
        <f>IF(Entry!B21=1,Entry!J21,"")</f>
        <v/>
      </c>
      <c r="U7" t="str">
        <f>IF(Entry!B21=1,": "&amp;LOWER(Entry!$H$1)&amp;"."&amp;T7&amp;", ","")</f>
        <v/>
      </c>
      <c r="W7" t="str">
        <f>"public async delete("&amp;T4&amp;": "&amp;Entry!K5&amp;") { const result = await this.connection.delete({ "&amp;Engine!T4&amp;",}); return result.affected ?? 0; }"</f>
        <v>public async delete(id: string) { const result = await this.connection.delete({ id,}); return result.affected ?? 0; }</v>
      </c>
      <c r="X7" s="21" t="s">
        <v>18</v>
      </c>
      <c r="Y7" t="str">
        <f>"app.delete('/:"&amp;Entry!J5&amp;"' , new"&amp;Engine!AC1&amp;"().delete);"</f>
        <v>app.delete('/:id' , newStoreController().delete);</v>
      </c>
    </row>
    <row r="8" spans="2:29" x14ac:dyDescent="0.25">
      <c r="B8" t="str">
        <f>IF(Entry!B11=1,Entry!I11&amp;" _"&amp;Entry!J11&amp;": "&amp;Entry!K11&amp;"; ","")</f>
        <v/>
      </c>
      <c r="C8" t="str">
        <f>IF(Entry!B11=1,"this._"&amp;Entry!J11&amp;" = "&amp;Entry!M11&amp;"; ","")</f>
        <v/>
      </c>
      <c r="D8" t="str">
        <f>IF(Entry!E11="x","public get "&amp;Entry!J11&amp;"(): "&amp;Entry!K11&amp;" {return this._"&amp;Entry!J11&amp;"; } ","")</f>
        <v/>
      </c>
      <c r="E8" t="str">
        <f>IF(Entry!F11="x","public set "&amp;Entry!J11&amp;"("&amp;Entry!J11&amp;": "&amp;Entry!K11&amp;") { this._"&amp;Entry!J11&amp;" = "&amp;Entry!J11&amp;"; }","")</f>
        <v/>
      </c>
      <c r="F8" t="str">
        <f>IF(Entry!D11="x",Entry!J11&amp;": this._"&amp;Entry!J11&amp;", ","")</f>
        <v/>
      </c>
      <c r="H8" s="21"/>
      <c r="I8" t="str">
        <f>IF(Entry!G11="x","@PrimaryColumn()"&amp;Entry!$J11&amp;": "&amp;Entry!$K11&amp;"; ","@Column()"&amp;Entry!$J11&amp;": "&amp;Entry!$K11&amp;"; ")</f>
        <v xml:space="preserve">@Column(): ; </v>
      </c>
      <c r="J8" t="str">
        <f>IF(Entry!B11=1,Engine!I8,"")</f>
        <v/>
      </c>
      <c r="K8" t="s">
        <v>18</v>
      </c>
      <c r="M8" s="21"/>
      <c r="O8" t="str">
        <f>IF(Entry!B20=1,Entry!J20&amp;",","")</f>
        <v>price,</v>
      </c>
      <c r="S8" s="21"/>
      <c r="T8" t="str">
        <f>IF(Entry!B22=1,Entry!J22,"")</f>
        <v/>
      </c>
      <c r="U8" t="str">
        <f>IF(Entry!B22=1,": "&amp;LOWER(Entry!$H$1)&amp;"."&amp;T8&amp;", ","")</f>
        <v/>
      </c>
      <c r="W8" t="str">
        <f>"public static toModel(entity: "&amp;Entry!H1&amp;Engine!J1&amp;" | null): "&amp;Entry!H1&amp;" { return "&amp;Entry!H1&amp;".create(entity);}"</f>
        <v>public static toModel(entity: StoreEntity | null): Store { return Store.create(entity);}</v>
      </c>
      <c r="X8" s="21" t="s">
        <v>18</v>
      </c>
      <c r="Y8" t="s">
        <v>37</v>
      </c>
    </row>
    <row r="9" spans="2:29" x14ac:dyDescent="0.25">
      <c r="B9" t="str">
        <f>IF(Entry!B12=1,Entry!I12&amp;" _"&amp;Entry!J12&amp;": "&amp;Entry!K12&amp;"; ","")</f>
        <v/>
      </c>
      <c r="C9" t="str">
        <f>IF(Entry!B12=1,"this._"&amp;Entry!J12&amp;" = "&amp;Entry!M12&amp;"; ","")</f>
        <v/>
      </c>
      <c r="D9" t="str">
        <f>IF(Entry!E12="x","public get "&amp;Entry!J12&amp;"(): "&amp;Entry!K12&amp;" {return this._"&amp;Entry!J12&amp;"; } ","")</f>
        <v/>
      </c>
      <c r="E9" t="str">
        <f>IF(Entry!F12="x","public set "&amp;Entry!J12&amp;"("&amp;Entry!J12&amp;": "&amp;Entry!K12&amp;") { this._"&amp;Entry!J12&amp;" = "&amp;Entry!J12&amp;"; }","")</f>
        <v/>
      </c>
      <c r="F9" t="str">
        <f>IF(Entry!D12="x",Entry!J12&amp;": this._"&amp;Entry!J12&amp;", ","")</f>
        <v/>
      </c>
      <c r="H9" s="21"/>
      <c r="I9" t="str">
        <f>IF(Entry!G12="x","@PrimaryColumn()"&amp;Entry!$J12&amp;": "&amp;Entry!$K12&amp;"; ","@Column()"&amp;Entry!$J12&amp;": "&amp;Entry!$K12&amp;"; ")</f>
        <v xml:space="preserve">@Column(): ; </v>
      </c>
      <c r="J9" t="str">
        <f>IF(Entry!B12=1,Engine!I9,"")</f>
        <v/>
      </c>
      <c r="K9" t="s">
        <v>18</v>
      </c>
      <c r="M9" s="21"/>
      <c r="O9" t="str">
        <f>IF(Entry!B21=1,Entry!J21&amp;",","")</f>
        <v/>
      </c>
      <c r="S9" s="21"/>
      <c r="T9" t="str">
        <f>IF(Entry!B23=1,Entry!J23,"")</f>
        <v/>
      </c>
      <c r="U9" t="str">
        <f>IF(Entry!B23=1,": "&amp;LOWER(Entry!$H$1)&amp;"."&amp;T9&amp;", ","")</f>
        <v/>
      </c>
      <c r="X9" s="21"/>
    </row>
    <row r="10" spans="2:29" x14ac:dyDescent="0.25">
      <c r="B10" t="str">
        <f>IF(Entry!B13=1,Entry!I13&amp;" _"&amp;Entry!J13&amp;": "&amp;Entry!K13&amp;"; ","")</f>
        <v/>
      </c>
      <c r="C10" t="str">
        <f>IF(Entry!B13=1,"this._"&amp;Entry!J13&amp;" = "&amp;Entry!M13&amp;"; ","")</f>
        <v/>
      </c>
      <c r="D10" t="str">
        <f>IF(Entry!E13="x","public get "&amp;Entry!J13&amp;"(): "&amp;Entry!K13&amp;" {return this._"&amp;Entry!J13&amp;"; } ","")</f>
        <v/>
      </c>
      <c r="E10" t="str">
        <f>IF(Entry!F13="x","public set "&amp;Entry!J13&amp;"("&amp;Entry!J13&amp;": "&amp;Entry!K13&amp;") { this._"&amp;Entry!J13&amp;" = "&amp;Entry!J13&amp;"; }","")</f>
        <v/>
      </c>
      <c r="F10" t="str">
        <f>IF(Entry!D13="x",Entry!J13&amp;": this._"&amp;Entry!J13&amp;", ","")</f>
        <v/>
      </c>
      <c r="H10" s="21"/>
      <c r="I10" t="str">
        <f>IF(Entry!G13="x","@PrimaryColumn()"&amp;Entry!$J13&amp;": "&amp;Entry!$K13&amp;"; ","@Column()"&amp;Entry!$J13&amp;": "&amp;Entry!$K13&amp;"; ")</f>
        <v xml:space="preserve">@Column(): ; </v>
      </c>
      <c r="J10" t="str">
        <f>IF(Entry!B13=1,Engine!I10,"")</f>
        <v/>
      </c>
      <c r="K10" t="s">
        <v>18</v>
      </c>
      <c r="M10" s="21"/>
      <c r="O10" t="str">
        <f>IF(Entry!B22=1,Entry!J22&amp;",","")</f>
        <v/>
      </c>
      <c r="S10" s="21"/>
      <c r="T10" t="str">
        <f>IF(Entry!B24=1,Entry!J24,"")</f>
        <v/>
      </c>
      <c r="U10" t="str">
        <f>IF(Entry!B24=1,": "&amp;LOWER(Entry!$H$1)&amp;"."&amp;T10&amp;", ","")</f>
        <v/>
      </c>
      <c r="X10" s="21"/>
    </row>
    <row r="11" spans="2:29" x14ac:dyDescent="0.25">
      <c r="B11" t="str">
        <f>IF(Entry!B14=1,Entry!I14&amp;" _"&amp;Entry!J14&amp;": "&amp;Entry!K14&amp;"; ","")</f>
        <v/>
      </c>
      <c r="C11" t="str">
        <f>IF(Entry!B14=1,"this._"&amp;Entry!J14&amp;" = "&amp;Entry!M14&amp;"; ","")</f>
        <v/>
      </c>
      <c r="D11" t="str">
        <f>IF(Entry!E14="x","public get "&amp;Entry!J14&amp;"(): "&amp;Entry!K14&amp;" {return this._"&amp;Entry!J14&amp;"; } ","")</f>
        <v/>
      </c>
      <c r="E11" t="str">
        <f>IF(Entry!F14="x","public set "&amp;Entry!J14&amp;"("&amp;Entry!J14&amp;": "&amp;Entry!K14&amp;") { this._"&amp;Entry!J14&amp;" = "&amp;Entry!J14&amp;"; }","")</f>
        <v/>
      </c>
      <c r="F11" t="str">
        <f>IF(Entry!D14="x",Entry!J14&amp;": this._"&amp;Entry!J14&amp;", ","")</f>
        <v/>
      </c>
      <c r="H11" s="21"/>
      <c r="I11" t="str">
        <f>IF(Entry!G14="x","@PrimaryColumn()"&amp;Entry!$J14&amp;": "&amp;Entry!$K14&amp;"; ","@Column()"&amp;Entry!$J14&amp;": "&amp;Entry!$K14&amp;"; ")</f>
        <v xml:space="preserve">@Column(): ; </v>
      </c>
      <c r="J11" t="str">
        <f>IF(Entry!B14=1,Engine!I11,"")</f>
        <v/>
      </c>
      <c r="K11" t="s">
        <v>18</v>
      </c>
      <c r="M11" s="21"/>
      <c r="O11" t="str">
        <f>IF(Entry!B23=1,Entry!J23&amp;",","")</f>
        <v/>
      </c>
      <c r="S11" s="21"/>
      <c r="T11" t="str">
        <f>IF(Entry!B25=1,Entry!J25,"")</f>
        <v/>
      </c>
      <c r="U11" t="str">
        <f>IF(Entry!B25=1,": "&amp;LOWER(Entry!$H$1)&amp;"."&amp;T11&amp;", ","")</f>
        <v/>
      </c>
      <c r="X11" s="21"/>
    </row>
    <row r="12" spans="2:29" x14ac:dyDescent="0.25">
      <c r="B12" t="str">
        <f>IF(Entry!B15=1,Entry!I15&amp;" _"&amp;Entry!J15&amp;": "&amp;Entry!K15&amp;"; ","")</f>
        <v/>
      </c>
      <c r="C12" t="str">
        <f>IF(Entry!B15=1,"this._"&amp;Entry!J15&amp;" = "&amp;Entry!M15&amp;"; ","")</f>
        <v/>
      </c>
      <c r="D12" t="str">
        <f>IF(Entry!E15="x","public get "&amp;Entry!J15&amp;"(): "&amp;Entry!K15&amp;" {return this._"&amp;Entry!J15&amp;"; } ","")</f>
        <v/>
      </c>
      <c r="E12" t="str">
        <f>IF(Entry!F15="x","public set "&amp;Entry!J15&amp;"("&amp;Entry!J15&amp;": "&amp;Entry!K15&amp;") { this._"&amp;Entry!J15&amp;" = "&amp;Entry!J15&amp;"; }","")</f>
        <v/>
      </c>
      <c r="F12" t="str">
        <f>IF(Entry!D15="x",Entry!J15&amp;": this._"&amp;Entry!J15&amp;", ","")</f>
        <v/>
      </c>
      <c r="H12" s="21"/>
      <c r="I12" t="str">
        <f>IF(Entry!G15="x","@PrimaryColumn()"&amp;Entry!$J15&amp;": "&amp;Entry!$K15&amp;"; ","@Column()"&amp;Entry!$J15&amp;": "&amp;Entry!$K15&amp;"; ")</f>
        <v xml:space="preserve">@Column(): ; </v>
      </c>
      <c r="J12" t="str">
        <f>IF(Entry!B15=1,Engine!I12,"")</f>
        <v/>
      </c>
      <c r="K12" t="s">
        <v>18</v>
      </c>
      <c r="M12" s="21"/>
      <c r="O12" t="str">
        <f>IF(Entry!B24=1,Entry!J24&amp;",","")</f>
        <v/>
      </c>
      <c r="S12" s="21"/>
      <c r="T12" t="str">
        <f>IF(Entry!B26=1,Entry!J26,"")</f>
        <v/>
      </c>
      <c r="U12" t="str">
        <f>IF(Entry!B26=1,": "&amp;LOWER(Entry!$H$1)&amp;"."&amp;T12&amp;", ","")</f>
        <v/>
      </c>
      <c r="X12" s="21"/>
    </row>
    <row r="13" spans="2:29" x14ac:dyDescent="0.25">
      <c r="B13" t="str">
        <f>IF(Entry!P6="x","private _created?: Date;","")</f>
        <v>private _created?: Date;</v>
      </c>
      <c r="D13" t="str">
        <f>IF(Entry!P6="x","public get created(): Date {return this._created!; }","")</f>
        <v>public get created(): Date {return this._created!; }</v>
      </c>
      <c r="E13" t="str">
        <f>IF(Entry!P6="x","public set created(date: Date) {this._created = date; }","")</f>
        <v>public set created(date: Date) {this._created = date; }</v>
      </c>
      <c r="F13" t="str">
        <f>IF(Entry!D16="x",Entry!J16&amp;": this._"&amp;Entry!J16&amp;", ","")</f>
        <v/>
      </c>
      <c r="H13" s="21"/>
      <c r="M13" s="21"/>
      <c r="O13" t="str">
        <f>IF(Entry!B25=1,Entry!J25&amp;",","")</f>
        <v/>
      </c>
      <c r="S13" s="21"/>
      <c r="T13" t="str">
        <f>IF(Entry!B27=1,Entry!J27,"")</f>
        <v/>
      </c>
      <c r="U13" t="str">
        <f>IF(Entry!B27=1,": "&amp;LOWER(Entry!$H$1)&amp;"."&amp;T13&amp;", ","")</f>
        <v/>
      </c>
      <c r="X13" s="21"/>
    </row>
    <row r="14" spans="2:29" x14ac:dyDescent="0.25">
      <c r="B14" t="str">
        <f>IF(Entry!Q6="x","private _updated?: Date;","")</f>
        <v>private _updated?: Date;</v>
      </c>
      <c r="D14" t="str">
        <f>IF(Entry!Q6="x","public get updated(): Date {return this._updated!; }","")</f>
        <v>public get updated(): Date {return this._updated!; }</v>
      </c>
      <c r="E14" t="str">
        <f>IF(Entry!Q6="x","public set updated(date: Date) {this._updated = date; }","")</f>
        <v>public set updated(date: Date) {this._updated = date; }</v>
      </c>
      <c r="F14" t="str">
        <f>IF(Entry!D17="x",Entry!J17&amp;": this._"&amp;Entry!J17&amp;", ","")</f>
        <v/>
      </c>
      <c r="H14" s="21"/>
      <c r="M14" s="21"/>
      <c r="O14" t="str">
        <f>IF(Entry!B26=1,Entry!J26&amp;",","")</f>
        <v/>
      </c>
      <c r="S14" s="21"/>
      <c r="T14" t="str">
        <f>IF(Entry!B28=1,Entry!J28,"")</f>
        <v/>
      </c>
      <c r="U14" t="str">
        <f>IF(Entry!B28=1,": "&amp;LOWER(Entry!$H$1)&amp;"."&amp;T14&amp;", ","")</f>
        <v/>
      </c>
      <c r="X14" s="21"/>
    </row>
    <row r="15" spans="2:29" x14ac:dyDescent="0.25">
      <c r="B15" s="16" t="str">
        <f>B2&amp;B3&amp;B4&amp;B5&amp;B6&amp;B7&amp;B8&amp;B9&amp;B10&amp;B11&amp;B12&amp;B13&amp;B14</f>
        <v>private _id: string; private _created?: Date;private _updated?: Date;</v>
      </c>
      <c r="C15" s="16" t="str">
        <f>C2&amp;C3&amp;C4&amp;C5&amp;C6&amp;C7&amp;C8&amp;C9&amp;C10&amp;C11&amp;C12&amp;C13&amp;C14</f>
        <v xml:space="preserve">this._id = createUuid(); </v>
      </c>
      <c r="D15" s="16" t="str">
        <f>D2&amp;D3&amp;D4&amp;D5&amp;D6&amp;D7&amp;D8&amp;D9&amp;D10&amp;D11&amp;D12&amp;D13&amp;D14</f>
        <v>public get id(): string {return this._id; } public get created(): Date {return this._created!; }public get updated(): Date {return this._updated!; }</v>
      </c>
      <c r="E15" s="16" t="str">
        <f>E2&amp;E3&amp;E4&amp;E5&amp;E6&amp;E7&amp;E8&amp;E9&amp;E10&amp;E11&amp;E12&amp;E13&amp;E14</f>
        <v>public set id(id: string) { this._id = id; }public set created(date: Date) {this._created = date; }public set updated(date: Date) {this._updated = date; }</v>
      </c>
      <c r="F15" t="str">
        <f>IF(Entry!D18="x",Entry!J18&amp;": this._"&amp;Entry!J18&amp;", ","")</f>
        <v/>
      </c>
      <c r="H15" s="21"/>
      <c r="J15" t="str">
        <f>J2&amp;J3&amp;J4&amp;J5&amp;J6&amp;J7&amp;J8&amp;J9&amp;J10&amp;J11&amp;J12</f>
        <v xml:space="preserve">@PrimaryColumn()id: string; </v>
      </c>
      <c r="L15" t="str">
        <f>"import { "&amp;L5&amp;L6&amp;L7&amp;" } from 'typeorm'; "</f>
        <v xml:space="preserve">import { Entity, Column, PrimaryColumn, CreateDateColumn, UpdateDateColumn } from 'typeorm'; </v>
      </c>
      <c r="M15" s="21" t="s">
        <v>18</v>
      </c>
      <c r="O15" t="str">
        <f>IF(Entry!B27=1,Entry!J27&amp;",","")</f>
        <v/>
      </c>
      <c r="S15" s="21"/>
      <c r="T15" t="str">
        <f>IF(Entry!B29=1,Entry!J29,"")</f>
        <v/>
      </c>
      <c r="U15" t="str">
        <f>IF(Entry!B29=1,": "&amp;LOWER(Entry!$H$1)&amp;"."&amp;T15&amp;", ","")</f>
        <v/>
      </c>
      <c r="X15" s="21"/>
    </row>
    <row r="16" spans="2:29" x14ac:dyDescent="0.25">
      <c r="H16" s="21"/>
      <c r="M16" s="21"/>
      <c r="O16" t="str">
        <f>IF(Entry!B28=1,Entry!J28&amp;",","")</f>
        <v/>
      </c>
      <c r="S16" s="21"/>
      <c r="T16" t="str">
        <f>IF(Entry!B30=1,Entry!J30,"")</f>
        <v/>
      </c>
      <c r="U16" t="str">
        <f>IF(Entry!B30=1,": "&amp;LOWER(Entry!$H$1)&amp;"."&amp;T16&amp;", ","")</f>
        <v/>
      </c>
      <c r="X16" s="21"/>
    </row>
    <row r="17" spans="2:24" x14ac:dyDescent="0.25">
      <c r="B17" t="s">
        <v>14</v>
      </c>
      <c r="G17" t="s">
        <v>19</v>
      </c>
      <c r="H17" s="21"/>
      <c r="M17" s="21"/>
      <c r="O17" t="str">
        <f>IF(Entry!B29=1,Entry!J29&amp;",","")</f>
        <v/>
      </c>
      <c r="S17" s="21"/>
      <c r="T17" t="str">
        <f>IF(Entry!B31=1,Entry!J31,"")</f>
        <v/>
      </c>
      <c r="U17" t="str">
        <f>IF(Entry!B31=1,": "&amp;LOWER(Entry!$H$1)&amp;"."&amp;T17&amp;", ","")</f>
        <v/>
      </c>
      <c r="X17" s="21"/>
    </row>
    <row r="18" spans="2:24" x14ac:dyDescent="0.25">
      <c r="B18" t="str">
        <f>IF(Entry!B19=1,Entry!I19&amp;" _"&amp;Entry!J19&amp;": "&amp;Entry!K19&amp;", ","")</f>
        <v xml:space="preserve">private _name: string, </v>
      </c>
      <c r="C18" t="str">
        <f>IF(Entry!B19=1,"this._"&amp;Entry!J19&amp;" = "&amp;"_"&amp;Entry!J19&amp;"; ","")</f>
        <v xml:space="preserve">this._name = _name; </v>
      </c>
      <c r="D18" t="str">
        <f>IF(Entry!E19="x","public get "&amp;Entry!J19&amp;"(): "&amp;Entry!K19&amp;" {return this._"&amp;Entry!J19&amp;"; } ","")</f>
        <v xml:space="preserve">public get name(): string {return this._name; } </v>
      </c>
      <c r="E18" t="str">
        <f>IF(Entry!F19="x","public set "&amp;Entry!J19&amp;"("&amp;Entry!J19&amp;": "&amp;Entry!K19&amp;") { this._"&amp;Entry!J19&amp;" = "&amp;Entry!J19&amp;"; }","")</f>
        <v>public set name(name: string) { this._name = name; }</v>
      </c>
      <c r="F18" t="str">
        <f>IF(Entry!D19="x",Entry!J19&amp;": this._"&amp;Entry!J19&amp;", ","")</f>
        <v xml:space="preserve">name: this._name, </v>
      </c>
      <c r="G18" t="str">
        <f>IF(Entry!B19=1,"entity."&amp;Entry!J19&amp;", ","")</f>
        <v xml:space="preserve">entity.name, </v>
      </c>
      <c r="H18" s="21" t="s">
        <v>18</v>
      </c>
      <c r="I18" t="str">
        <f>IF(Entry!G19="x","@PrimaryColumn()"&amp;Entry!$J19&amp;": "&amp;Entry!$K19&amp;"; ","@Column()"&amp;Entry!$J19&amp;": "&amp;Entry!$K19&amp;"; ")</f>
        <v xml:space="preserve">@Column()name: string; </v>
      </c>
      <c r="J18" t="str">
        <f>IF(Entry!B19=1,Engine!I18,"")</f>
        <v xml:space="preserve">@Column()name: string; </v>
      </c>
      <c r="K18" t="s">
        <v>18</v>
      </c>
      <c r="M18" s="21"/>
      <c r="O18" t="str">
        <f>IF(Entry!B30=1,Entry!J30&amp;",","")</f>
        <v/>
      </c>
      <c r="S18" s="21"/>
      <c r="T18" t="str">
        <f>IF(Entry!B32=1,Entry!J32,"")</f>
        <v/>
      </c>
      <c r="U18" t="str">
        <f>IF(Entry!B32=1,": "&amp;LOWER(Entry!$H$1)&amp;"."&amp;T18&amp;", ","")</f>
        <v/>
      </c>
      <c r="X18" s="21"/>
    </row>
    <row r="19" spans="2:24" x14ac:dyDescent="0.25">
      <c r="B19" t="str">
        <f>IF(Entry!B20=1,Entry!I20&amp;" _"&amp;Entry!J20&amp;": "&amp;Entry!K20&amp;", ","")</f>
        <v xml:space="preserve">private _price: number, </v>
      </c>
      <c r="C19" t="str">
        <f>IF(Entry!B20=1,"this._"&amp;Entry!J20&amp;" = "&amp;"_"&amp;Entry!J20&amp;"; ","")</f>
        <v xml:space="preserve">this._price = _price; </v>
      </c>
      <c r="D19" t="str">
        <f>IF(Entry!E20="x","public get "&amp;Entry!J20&amp;"(): "&amp;Entry!K20&amp;" {return this._"&amp;Entry!J20&amp;"; } ","")</f>
        <v xml:space="preserve">public get price(): number {return this._price; } </v>
      </c>
      <c r="E19" t="str">
        <f>IF(Entry!F20="x","public set "&amp;Entry!J20&amp;"("&amp;Entry!J20&amp;": "&amp;Entry!K20&amp;") { this._"&amp;Entry!J20&amp;" = "&amp;Entry!J20&amp;"; }","")</f>
        <v>public set price(price: number) { this._price = price; }</v>
      </c>
      <c r="F19" t="str">
        <f>IF(Entry!D20="x",Entry!J20&amp;": this._"&amp;Entry!J20&amp;", ","")</f>
        <v xml:space="preserve">price: this._price, </v>
      </c>
      <c r="G19" t="str">
        <f>IF(Entry!B20=1,"entity."&amp;Entry!J20&amp;", ","")</f>
        <v xml:space="preserve">entity.price, </v>
      </c>
      <c r="H19" s="21" t="s">
        <v>18</v>
      </c>
      <c r="I19" t="str">
        <f>IF(Entry!G20="x","@PrimaryColumn()"&amp;Entry!$J20&amp;": "&amp;Entry!$K20&amp;"; ","@Column()"&amp;Entry!$J20&amp;": "&amp;Entry!$K20&amp;"; ")</f>
        <v xml:space="preserve">@Column()price: number; </v>
      </c>
      <c r="J19" t="str">
        <f>IF(Entry!B20=1,Engine!I19,"")</f>
        <v xml:space="preserve">@Column()price: number; </v>
      </c>
      <c r="K19" t="s">
        <v>18</v>
      </c>
      <c r="M19" s="21"/>
      <c r="O19" t="str">
        <f>IF(Entry!B31=1,Entry!J31&amp;",","")</f>
        <v/>
      </c>
      <c r="S19" s="21"/>
      <c r="T19" t="str">
        <f>IF(Entry!B33=1,Entry!J33,"")</f>
        <v/>
      </c>
      <c r="U19" t="str">
        <f>IF(Entry!B33=1,": "&amp;LOWER(Entry!$H$1)&amp;"."&amp;T19&amp;", ","")</f>
        <v/>
      </c>
      <c r="X19" s="21"/>
    </row>
    <row r="20" spans="2:24" x14ac:dyDescent="0.25">
      <c r="B20" t="str">
        <f>IF(Entry!B21=1,Entry!I21&amp;" _"&amp;Entry!J21&amp;": "&amp;Entry!K21&amp;", ","")</f>
        <v/>
      </c>
      <c r="C20" t="str">
        <f>IF(Entry!B21=1,"this._"&amp;Entry!J21&amp;" = "&amp;"_"&amp;Entry!J21&amp;"; ","")</f>
        <v/>
      </c>
      <c r="D20" t="str">
        <f>IF(Entry!E21="x","public get "&amp;Entry!J21&amp;"(): "&amp;Entry!K21&amp;" {return this._"&amp;Entry!J21&amp;"; } ","")</f>
        <v/>
      </c>
      <c r="F20" t="str">
        <f>IF(Entry!D21="x",Entry!J21&amp;": this._"&amp;Entry!J21&amp;", ","")</f>
        <v/>
      </c>
      <c r="G20" t="str">
        <f>IF(Entry!B21=1,"entity."&amp;Entry!J21&amp;", ","")</f>
        <v/>
      </c>
      <c r="H20" s="21"/>
      <c r="I20" t="str">
        <f>IF(Entry!G21="x","@PrimaryColumn()"&amp;Entry!$J21&amp;": "&amp;Entry!$K21&amp;"; ","@Column()"&amp;Entry!$J21&amp;": "&amp;Entry!$K21&amp;"; ")</f>
        <v xml:space="preserve">@Column(): ; </v>
      </c>
      <c r="J20" t="str">
        <f>IF(Entry!B21=1,Engine!I20,"")</f>
        <v/>
      </c>
      <c r="K20" t="s">
        <v>18</v>
      </c>
      <c r="M20" s="21"/>
      <c r="O20" t="str">
        <f>IF(Entry!B32=1,Entry!J32&amp;",","")</f>
        <v/>
      </c>
      <c r="S20" s="21"/>
      <c r="T20" t="str">
        <f>IF(Entry!B34=1,Entry!J34,"")</f>
        <v/>
      </c>
      <c r="U20" t="str">
        <f>IF(Entry!B34=1,": "&amp;LOWER(Entry!$H$1)&amp;"."&amp;T20&amp;", ","")</f>
        <v/>
      </c>
      <c r="X20" s="21"/>
    </row>
    <row r="21" spans="2:24" x14ac:dyDescent="0.25">
      <c r="B21" t="str">
        <f>IF(Entry!B22=1,Entry!I22&amp;" _"&amp;Entry!J22&amp;": "&amp;Entry!K22&amp;", ","")</f>
        <v/>
      </c>
      <c r="C21" t="str">
        <f>IF(Entry!B22=1,"this._"&amp;Entry!J22&amp;" = "&amp;"_"&amp;Entry!J22&amp;"; ","")</f>
        <v/>
      </c>
      <c r="D21" t="str">
        <f>IF(Entry!E22="x","public get "&amp;Entry!J22&amp;"(): "&amp;Entry!K22&amp;" {return this._"&amp;Entry!J22&amp;"; } ","")</f>
        <v/>
      </c>
      <c r="F21" t="str">
        <f>IF(Entry!D22="x",Entry!J22&amp;": this._"&amp;Entry!J22&amp;", ","")</f>
        <v/>
      </c>
      <c r="G21" t="str">
        <f>IF(Entry!B22=1,"entity."&amp;Entry!J22&amp;", ","")</f>
        <v/>
      </c>
      <c r="H21" s="21"/>
      <c r="I21" t="str">
        <f>IF(Entry!G22="x","@PrimaryColumn()"&amp;Entry!$J22&amp;": "&amp;Entry!$K22&amp;"; ","@Column()"&amp;Entry!$J22&amp;": "&amp;Entry!$K22&amp;"; ")</f>
        <v xml:space="preserve">@Column(): ; </v>
      </c>
      <c r="J21" t="str">
        <f>IF(Entry!B22=1,Engine!I21,"")</f>
        <v/>
      </c>
      <c r="K21" t="s">
        <v>18</v>
      </c>
      <c r="M21" s="21"/>
      <c r="O21" t="str">
        <f>IF(Entry!B33=1,Entry!J33&amp;",","")</f>
        <v/>
      </c>
      <c r="S21" s="21"/>
      <c r="T21" t="str">
        <f>IF(Entry!B35=1,Entry!J35,"")</f>
        <v/>
      </c>
      <c r="U21" t="str">
        <f>IF(Entry!B35=1,": "&amp;LOWER(Entry!$H$1)&amp;"."&amp;T21&amp;", ","")</f>
        <v/>
      </c>
      <c r="X21" s="21"/>
    </row>
    <row r="22" spans="2:24" x14ac:dyDescent="0.25">
      <c r="B22" t="str">
        <f>IF(Entry!B23=1,Entry!I23&amp;" _"&amp;Entry!J23&amp;": "&amp;Entry!K23&amp;", ","")</f>
        <v/>
      </c>
      <c r="C22" t="str">
        <f>IF(Entry!B23=1,"this._"&amp;Entry!J23&amp;" = "&amp;"_"&amp;Entry!J23&amp;"; ","")</f>
        <v/>
      </c>
      <c r="D22" t="str">
        <f>IF(Entry!E23="x","public get "&amp;Entry!J23&amp;"(): "&amp;Entry!K23&amp;" {return this._"&amp;Entry!J23&amp;"; } ","")</f>
        <v/>
      </c>
      <c r="F22" t="str">
        <f>IF(Entry!D23="x",Entry!J23&amp;": this._"&amp;Entry!J23&amp;", ","")</f>
        <v/>
      </c>
      <c r="G22" t="str">
        <f>IF(Entry!B23=1,"entity."&amp;Entry!J23&amp;", ","")</f>
        <v/>
      </c>
      <c r="H22" s="21"/>
      <c r="I22" t="str">
        <f>IF(Entry!G23="x","@PrimaryColumn()"&amp;Entry!$J23&amp;": "&amp;Entry!$K23&amp;"; ","@Column()"&amp;Entry!$J23&amp;": "&amp;Entry!$K23&amp;"; ")</f>
        <v xml:space="preserve">@Column(): ; </v>
      </c>
      <c r="J22" t="str">
        <f>IF(Entry!B23=1,Engine!I22,"")</f>
        <v/>
      </c>
      <c r="K22" t="s">
        <v>18</v>
      </c>
      <c r="M22" s="21"/>
      <c r="O22" t="str">
        <f>IF(Entry!B34=1,Entry!J34&amp;",","")</f>
        <v/>
      </c>
      <c r="S22" s="21"/>
      <c r="T22" t="str">
        <f>IF(Entry!B36=1,Entry!J36,"")</f>
        <v/>
      </c>
      <c r="U22" t="str">
        <f>IF(Entry!B36=1,": "&amp;LOWER(Entry!$H$1)&amp;"."&amp;T22&amp;", ","")</f>
        <v/>
      </c>
      <c r="X22" s="21"/>
    </row>
    <row r="23" spans="2:24" x14ac:dyDescent="0.25">
      <c r="B23" t="str">
        <f>IF(Entry!B24=1,Entry!I24&amp;" _"&amp;Entry!J24&amp;": "&amp;Entry!K24&amp;", ","")</f>
        <v/>
      </c>
      <c r="C23" t="str">
        <f>IF(Entry!B24=1,"this._"&amp;Entry!J24&amp;" = "&amp;"_"&amp;Entry!J24&amp;"; ","")</f>
        <v/>
      </c>
      <c r="D23" t="str">
        <f>IF(Entry!E24="x","public get "&amp;Entry!J24&amp;"(): "&amp;Entry!K24&amp;" {return this._"&amp;Entry!J24&amp;"; } ","")</f>
        <v/>
      </c>
      <c r="F23" t="str">
        <f>IF(Entry!D24="x",Entry!J24&amp;": this._"&amp;Entry!J24&amp;", ","")</f>
        <v/>
      </c>
      <c r="G23" t="str">
        <f>IF(Entry!B24=1,"entity."&amp;Entry!J24&amp;", ","")</f>
        <v/>
      </c>
      <c r="H23" s="21"/>
      <c r="I23" t="str">
        <f>IF(Entry!G24="x","@PrimaryColumn()"&amp;Entry!$J24&amp;": "&amp;Entry!$K24&amp;"; ","@Column()"&amp;Entry!$J24&amp;": "&amp;Entry!$K24&amp;"; ")</f>
        <v xml:space="preserve">@Column(): ; </v>
      </c>
      <c r="J23" t="str">
        <f>IF(Entry!B24=1,Engine!I23,"")</f>
        <v/>
      </c>
      <c r="K23" t="s">
        <v>18</v>
      </c>
      <c r="M23" s="21"/>
      <c r="O23" t="str">
        <f>IF(Entry!B35=1,Entry!J35&amp;",","")</f>
        <v/>
      </c>
      <c r="S23" s="21"/>
      <c r="T23" s="22" t="str">
        <f>IF(Entry!B37=1,Entry!J37,"")</f>
        <v/>
      </c>
      <c r="U23" t="str">
        <f>IF(Entry!B37=1,": "&amp;LOWER(Entry!$H$1)&amp;"."&amp;T23&amp;", ","")</f>
        <v/>
      </c>
      <c r="X23" s="21"/>
    </row>
    <row r="24" spans="2:24" x14ac:dyDescent="0.25">
      <c r="B24" t="str">
        <f>IF(Entry!B25=1,Entry!I25&amp;" _"&amp;Entry!J25&amp;": "&amp;Entry!K25&amp;", ","")</f>
        <v/>
      </c>
      <c r="C24" t="str">
        <f>IF(Entry!B25=1,"this._"&amp;Entry!J25&amp;" = "&amp;"_"&amp;Entry!J25&amp;"; ","")</f>
        <v/>
      </c>
      <c r="D24" t="str">
        <f>IF(Entry!E25="x","public get "&amp;Entry!J25&amp;"(): "&amp;Entry!K25&amp;" {return this._"&amp;Entry!J25&amp;"; } ","")</f>
        <v/>
      </c>
      <c r="F24" t="str">
        <f>IF(Entry!D25="x",Entry!J25&amp;": this._"&amp;Entry!J25&amp;", ","")</f>
        <v/>
      </c>
      <c r="G24" t="str">
        <f>IF(Entry!B25=1,"entity."&amp;Entry!J25&amp;", ","")</f>
        <v/>
      </c>
      <c r="H24" s="21"/>
      <c r="I24" t="str">
        <f>IF(Entry!G25="x","@PrimaryColumn()"&amp;Entry!$J25&amp;": "&amp;Entry!$K25&amp;"; ","@Column()"&amp;Entry!$J25&amp;": "&amp;Entry!$K25&amp;"; ")</f>
        <v xml:space="preserve">@Column(): ; </v>
      </c>
      <c r="J24" t="str">
        <f>IF(Entry!B25=1,Engine!I24,"")</f>
        <v/>
      </c>
      <c r="K24" t="s">
        <v>18</v>
      </c>
      <c r="M24" s="21"/>
      <c r="O24" t="str">
        <f>IF(Entry!B36=1,Entry!J36&amp;",","")</f>
        <v/>
      </c>
      <c r="S24" s="21"/>
      <c r="T24" t="str">
        <f>T4&amp;U4&amp;T5&amp;U5&amp;T6&amp;U6&amp;T7&amp;U7&amp;T8&amp;U8&amp;T9&amp;U9&amp;T10&amp;U10&amp;T11&amp;U11&amp;T12&amp;U12&amp;T13&amp;U13&amp;T14&amp;U14&amp;T15&amp;U15&amp;T16&amp;U16&amp;T17&amp;U17&amp;T18&amp;U18&amp;T19&amp;U19&amp;T20&amp;U20&amp;T21&amp;U21&amp;T22&amp;U22&amp;T23&amp;U23</f>
        <v xml:space="preserve">id: store.id, name: store.name, price: store.price, </v>
      </c>
      <c r="X24" s="21" t="s">
        <v>18</v>
      </c>
    </row>
    <row r="25" spans="2:24" x14ac:dyDescent="0.25">
      <c r="B25" t="str">
        <f>IF(Entry!B26=1,Entry!I26&amp;" _"&amp;Entry!J26&amp;": "&amp;Entry!K26&amp;", ","")</f>
        <v/>
      </c>
      <c r="C25" t="str">
        <f>IF(Entry!B26=1,"this._"&amp;Entry!J26&amp;" = "&amp;"_"&amp;Entry!J26&amp;"; ","")</f>
        <v/>
      </c>
      <c r="D25" t="str">
        <f>IF(Entry!E26="x","public get "&amp;Entry!J26&amp;"(): "&amp;Entry!K26&amp;" {return this._"&amp;Entry!J26&amp;"; } ","")</f>
        <v/>
      </c>
      <c r="F25" t="str">
        <f>IF(Entry!D26="x",Entry!J26&amp;": this._"&amp;Entry!J26&amp;", ","")</f>
        <v/>
      </c>
      <c r="G25" t="str">
        <f>IF(Entry!B26=1,"entity."&amp;Entry!J26&amp;", ","")</f>
        <v/>
      </c>
      <c r="H25" s="21"/>
      <c r="I25" t="str">
        <f>IF(Entry!G26="x","@PrimaryColumn()"&amp;Entry!$J26&amp;": "&amp;Entry!$K26&amp;"; ","@Column()"&amp;Entry!$J26&amp;": "&amp;Entry!$K26&amp;"; ")</f>
        <v xml:space="preserve">@Column(): ; </v>
      </c>
      <c r="J25" t="str">
        <f>IF(Entry!B26=1,Engine!I25,"")</f>
        <v/>
      </c>
      <c r="K25" t="s">
        <v>18</v>
      </c>
      <c r="M25" s="21"/>
      <c r="O25" s="22" t="str">
        <f>IF(Entry!B37=1,Entry!J37&amp;",","")</f>
        <v/>
      </c>
      <c r="S25" s="21"/>
      <c r="T25" t="str">
        <f>T5&amp;U5&amp;T6&amp;U6&amp;T7&amp;U7&amp;T8&amp;U8&amp;T9&amp;U9&amp;T10&amp;U10&amp;T11&amp;U11&amp;T12&amp;U12&amp;T13&amp;U13&amp;T14&amp;U14&amp;T15&amp;U15&amp;T16&amp;U16&amp;T17&amp;U17&amp;T18&amp;U18&amp;T19&amp;U19&amp;T20&amp;U20&amp;T21&amp;U21&amp;T22&amp;U22&amp;T23&amp;U23</f>
        <v xml:space="preserve">name: store.name, price: store.price, </v>
      </c>
      <c r="X25" s="21" t="s">
        <v>18</v>
      </c>
    </row>
    <row r="26" spans="2:24" x14ac:dyDescent="0.25">
      <c r="B26" t="str">
        <f>IF(Entry!B27=1,Entry!I27&amp;" _"&amp;Entry!J27&amp;": "&amp;Entry!K27&amp;", ","")</f>
        <v/>
      </c>
      <c r="C26" t="str">
        <f>IF(Entry!B27=1,"this._"&amp;Entry!J27&amp;" = "&amp;"_"&amp;Entry!J27&amp;"; ","")</f>
        <v/>
      </c>
      <c r="D26" t="str">
        <f>IF(Entry!E27="x","public get "&amp;Entry!J27&amp;"(): "&amp;Entry!K27&amp;" {return this._"&amp;Entry!J27&amp;"; } ","")</f>
        <v/>
      </c>
      <c r="F26" t="str">
        <f>IF(Entry!D27="x",Entry!J27&amp;": this._"&amp;Entry!J27&amp;", ","")</f>
        <v/>
      </c>
      <c r="G26" t="str">
        <f>IF(Entry!B27=1,"entity."&amp;Entry!J27&amp;", ","")</f>
        <v/>
      </c>
      <c r="H26" s="21"/>
      <c r="I26" t="str">
        <f>IF(Entry!G27="x","@PrimaryColumn()"&amp;Entry!$J27&amp;": "&amp;Entry!$K27&amp;"; ","@Column()"&amp;Entry!$J27&amp;": "&amp;Entry!$K27&amp;"; ")</f>
        <v xml:space="preserve">@Column(): ; </v>
      </c>
      <c r="J26" t="str">
        <f>IF(Entry!B27=1,Engine!I26,"")</f>
        <v/>
      </c>
      <c r="K26" t="s">
        <v>18</v>
      </c>
      <c r="M26" s="21"/>
      <c r="O26" t="str">
        <f>O7&amp;O8&amp;O9&amp;O10&amp;O11&amp;O12&amp;O13&amp;O14&amp;O15&amp;O16&amp;O17&amp;O18&amp;O19&amp;O20&amp;O21&amp;O22&amp;O23&amp;O24&amp;O25</f>
        <v>name,price,</v>
      </c>
      <c r="S26" s="21"/>
      <c r="X26" s="21"/>
    </row>
    <row r="27" spans="2:24" x14ac:dyDescent="0.25">
      <c r="B27" t="str">
        <f>IF(Entry!B28=1,Entry!I28&amp;" _"&amp;Entry!J28&amp;": "&amp;Entry!K28&amp;", ","")</f>
        <v/>
      </c>
      <c r="C27" t="str">
        <f>IF(Entry!B28=1,"this._"&amp;Entry!J28&amp;" = "&amp;"_"&amp;Entry!J28&amp;"; ","")</f>
        <v/>
      </c>
      <c r="D27" t="str">
        <f>IF(Entry!E28="x","public get "&amp;Entry!J28&amp;"(): "&amp;Entry!K28&amp;" {return this._"&amp;Entry!J28&amp;"; } ","")</f>
        <v/>
      </c>
      <c r="F27" t="str">
        <f>IF(Entry!D28="x",Entry!J28&amp;": this._"&amp;Entry!J28&amp;", ","")</f>
        <v/>
      </c>
      <c r="G27" t="str">
        <f>IF(Entry!B28=1,"entity."&amp;Entry!J28&amp;", ","")</f>
        <v/>
      </c>
      <c r="H27" s="21"/>
      <c r="I27" t="str">
        <f>IF(Entry!G28="x","@PrimaryColumn()"&amp;Entry!$J28&amp;": "&amp;Entry!$K28&amp;"; ","@Column()"&amp;Entry!$J28&amp;": "&amp;Entry!$K28&amp;"; ")</f>
        <v xml:space="preserve">@Column(): ; </v>
      </c>
      <c r="J27" t="str">
        <f>IF(Entry!B28=1,Engine!I27,"")</f>
        <v/>
      </c>
      <c r="K27" t="s">
        <v>18</v>
      </c>
      <c r="M27" s="21"/>
      <c r="S27" s="21"/>
      <c r="X27" s="21"/>
    </row>
    <row r="28" spans="2:24" x14ac:dyDescent="0.25">
      <c r="B28" t="str">
        <f>IF(Entry!B29=1,Entry!I29&amp;" _"&amp;Entry!J29&amp;": "&amp;Entry!K29&amp;", ","")</f>
        <v/>
      </c>
      <c r="C28" t="str">
        <f>IF(Entry!B29=1,"this._"&amp;Entry!J29&amp;" = "&amp;"_"&amp;Entry!J29&amp;"; ","")</f>
        <v/>
      </c>
      <c r="D28" t="str">
        <f>IF(Entry!E29="x","public get "&amp;Entry!J29&amp;"(): "&amp;Entry!K29&amp;" {return this._"&amp;Entry!J29&amp;"; } ","")</f>
        <v/>
      </c>
      <c r="F28" t="str">
        <f>IF(Entry!D29="x",Entry!J29&amp;": this._"&amp;Entry!J29&amp;", ","")</f>
        <v/>
      </c>
      <c r="G28" t="str">
        <f>IF(Entry!B29=1,"entity."&amp;Entry!J29&amp;", ","")</f>
        <v/>
      </c>
      <c r="H28" s="21"/>
      <c r="I28" t="str">
        <f>IF(Entry!G29="x","@PrimaryColumn()"&amp;Entry!$J29&amp;": "&amp;Entry!$K29&amp;"; ","@Column()"&amp;Entry!$J29&amp;": "&amp;Entry!$K29&amp;"; ")</f>
        <v xml:space="preserve">@Column(): ; </v>
      </c>
      <c r="J28" t="str">
        <f>IF(Entry!B29=1,Engine!I28,"")</f>
        <v/>
      </c>
      <c r="K28" t="s">
        <v>18</v>
      </c>
      <c r="M28" s="21"/>
      <c r="S28" s="21"/>
      <c r="X28" s="21"/>
    </row>
    <row r="29" spans="2:24" x14ac:dyDescent="0.25">
      <c r="B29" t="str">
        <f>IF(Entry!B30=1,Entry!I30&amp;" _"&amp;Entry!J30&amp;": "&amp;Entry!K30&amp;", ","")</f>
        <v/>
      </c>
      <c r="C29" t="str">
        <f>IF(Entry!B30=1,"this._"&amp;Entry!J30&amp;" = "&amp;"_"&amp;Entry!J30&amp;"; ","")</f>
        <v/>
      </c>
      <c r="D29" t="str">
        <f>IF(Entry!E30="x","public get "&amp;Entry!J30&amp;"(): "&amp;Entry!K30&amp;" {return this._"&amp;Entry!J30&amp;"; } ","")</f>
        <v/>
      </c>
      <c r="F29" t="str">
        <f>IF(Entry!D30="x",Entry!J30&amp;": this._"&amp;Entry!J30&amp;", ","")</f>
        <v/>
      </c>
      <c r="G29" t="str">
        <f>IF(Entry!B30=1,"entity."&amp;Entry!J30&amp;", ","")</f>
        <v/>
      </c>
      <c r="H29" s="21"/>
      <c r="I29" t="str">
        <f>IF(Entry!G30="x","@PrimaryColumn()"&amp;Entry!$J30&amp;": "&amp;Entry!$K30&amp;"; ","@Column()"&amp;Entry!$J30&amp;": "&amp;Entry!$K30&amp;"; ")</f>
        <v xml:space="preserve">@Column(): ; </v>
      </c>
      <c r="J29" t="str">
        <f>IF(Entry!B30=1,Engine!I29,"")</f>
        <v/>
      </c>
      <c r="K29" t="s">
        <v>18</v>
      </c>
      <c r="M29" s="21"/>
      <c r="S29" s="21"/>
      <c r="X29" s="21"/>
    </row>
    <row r="30" spans="2:24" x14ac:dyDescent="0.25">
      <c r="B30" t="str">
        <f>IF(Entry!B31=1,Entry!I31&amp;" _"&amp;Entry!J31&amp;": "&amp;Entry!K31&amp;", ","")</f>
        <v/>
      </c>
      <c r="C30" t="str">
        <f>IF(Entry!B31=1,"this._"&amp;Entry!J31&amp;" = "&amp;"_"&amp;Entry!J31&amp;"; ","")</f>
        <v/>
      </c>
      <c r="D30" t="str">
        <f>IF(Entry!E31="x","public get "&amp;Entry!J31&amp;"(): "&amp;Entry!K31&amp;" {return this._"&amp;Entry!J31&amp;"; } ","")</f>
        <v/>
      </c>
      <c r="F30" t="str">
        <f>IF(Entry!D31="x",Entry!J31&amp;": this._"&amp;Entry!J31&amp;", ","")</f>
        <v/>
      </c>
      <c r="G30" t="str">
        <f>IF(Entry!B31=1,"entity."&amp;Entry!J31&amp;", ","")</f>
        <v/>
      </c>
      <c r="H30" s="21"/>
      <c r="I30" t="str">
        <f>IF(Entry!G31="x","@PrimaryColumn()"&amp;Entry!$J31&amp;": "&amp;Entry!$K31&amp;"; ","@Column()"&amp;Entry!$J31&amp;": "&amp;Entry!$K31&amp;"; ")</f>
        <v xml:space="preserve">@Column(): ; </v>
      </c>
      <c r="J30" t="str">
        <f>IF(Entry!B31=1,Engine!I30,"")</f>
        <v/>
      </c>
      <c r="K30" t="s">
        <v>18</v>
      </c>
      <c r="M30" s="21"/>
      <c r="S30" s="21"/>
      <c r="X30" s="21"/>
    </row>
    <row r="31" spans="2:24" x14ac:dyDescent="0.25">
      <c r="B31" t="str">
        <f>IF(Entry!B32=1,Entry!I32&amp;" _"&amp;Entry!J32&amp;": "&amp;Entry!K32&amp;", ","")</f>
        <v/>
      </c>
      <c r="C31" t="str">
        <f>IF(Entry!B32=1,"this._"&amp;Entry!J32&amp;" = "&amp;"_"&amp;Entry!J32&amp;"; ","")</f>
        <v/>
      </c>
      <c r="D31" t="str">
        <f>IF(Entry!E32="x","public get "&amp;Entry!J32&amp;"(): "&amp;Entry!K32&amp;" {return this._"&amp;Entry!J32&amp;"; } ","")</f>
        <v/>
      </c>
      <c r="F31" t="str">
        <f>IF(Entry!D32="x",Entry!J32&amp;": this._"&amp;Entry!J32&amp;", ","")</f>
        <v/>
      </c>
      <c r="G31" t="str">
        <f>IF(Entry!B32=1,"entity."&amp;Entry!J32&amp;", ","")</f>
        <v/>
      </c>
      <c r="H31" s="21"/>
      <c r="I31" t="str">
        <f>IF(Entry!G32="x","@PrimaryColumn()"&amp;Entry!$J32&amp;": "&amp;Entry!$K32&amp;"; ","@Column()"&amp;Entry!$J32&amp;": "&amp;Entry!$K32&amp;"; ")</f>
        <v xml:space="preserve">@Column(): ; </v>
      </c>
      <c r="J31" t="str">
        <f>IF(Entry!B32=1,Engine!I31,"")</f>
        <v/>
      </c>
      <c r="K31" t="s">
        <v>18</v>
      </c>
      <c r="M31" s="21"/>
      <c r="S31" s="21"/>
      <c r="X31" s="21"/>
    </row>
    <row r="32" spans="2:24" x14ac:dyDescent="0.25">
      <c r="B32" t="str">
        <f>IF(Entry!B33=1,Entry!I33&amp;" _"&amp;Entry!J33&amp;": "&amp;Entry!K33&amp;", ","")</f>
        <v/>
      </c>
      <c r="C32" t="str">
        <f>IF(Entry!B33=1,"this._"&amp;Entry!J33&amp;" = "&amp;"_"&amp;Entry!J33&amp;"; ","")</f>
        <v/>
      </c>
      <c r="D32" t="str">
        <f>IF(Entry!E33="x","public get "&amp;Entry!J33&amp;"(): "&amp;Entry!K33&amp;" {return this._"&amp;Entry!J33&amp;"; } ","")</f>
        <v/>
      </c>
      <c r="F32" t="str">
        <f>IF(Entry!D33="x",Entry!J33&amp;": this._"&amp;Entry!J33&amp;", ","")</f>
        <v/>
      </c>
      <c r="G32" t="str">
        <f>IF(Entry!B33=1,"entity."&amp;Entry!J33&amp;", ","")</f>
        <v/>
      </c>
      <c r="H32" s="21"/>
      <c r="I32" t="str">
        <f>IF(Entry!G33="x","@PrimaryColumn()"&amp;Entry!$J33&amp;": "&amp;Entry!$K33&amp;"; ","@Column()"&amp;Entry!$J33&amp;": "&amp;Entry!$K33&amp;"; ")</f>
        <v xml:space="preserve">@Column(): ; </v>
      </c>
      <c r="J32" t="str">
        <f>IF(Entry!B33=1,Engine!I32,"")</f>
        <v/>
      </c>
      <c r="K32" t="s">
        <v>18</v>
      </c>
      <c r="M32" s="21"/>
      <c r="S32" s="21"/>
      <c r="X32" s="21"/>
    </row>
    <row r="33" spans="2:24" x14ac:dyDescent="0.25">
      <c r="B33" t="str">
        <f>IF(Entry!B34=1,Entry!I34&amp;" _"&amp;Entry!J34&amp;": "&amp;Entry!K34&amp;", ","")</f>
        <v/>
      </c>
      <c r="C33" t="str">
        <f>IF(Entry!B34=1,"this._"&amp;Entry!J34&amp;" = "&amp;"_"&amp;Entry!J34&amp;"; ","")</f>
        <v/>
      </c>
      <c r="D33" t="str">
        <f>IF(Entry!E34="x","public get "&amp;Entry!J34&amp;"(): "&amp;Entry!K34&amp;" {return this._"&amp;Entry!J34&amp;"; } ","")</f>
        <v/>
      </c>
      <c r="F33" t="str">
        <f>IF(Entry!D34="x",Entry!J34&amp;": this._"&amp;Entry!J34&amp;", ","")</f>
        <v/>
      </c>
      <c r="G33" t="str">
        <f>IF(Entry!B34=1,"entity."&amp;Entry!J34&amp;", ","")</f>
        <v/>
      </c>
      <c r="H33" s="21"/>
      <c r="I33" t="str">
        <f>IF(Entry!G34="x","@PrimaryColumn()"&amp;Entry!$J34&amp;": "&amp;Entry!$K34&amp;"; ","@Column()"&amp;Entry!$J34&amp;": "&amp;Entry!$K34&amp;"; ")</f>
        <v xml:space="preserve">@Column(): ; </v>
      </c>
      <c r="J33" t="str">
        <f>IF(Entry!B34=1,Engine!I33,"")</f>
        <v/>
      </c>
      <c r="K33" t="s">
        <v>18</v>
      </c>
      <c r="M33" s="21"/>
      <c r="S33" s="21"/>
      <c r="X33" s="21"/>
    </row>
    <row r="34" spans="2:24" x14ac:dyDescent="0.25">
      <c r="B34" t="str">
        <f>IF(Entry!B35=1,Entry!I35&amp;" _"&amp;Entry!J35&amp;": "&amp;Entry!K35&amp;", ","")</f>
        <v/>
      </c>
      <c r="C34" t="str">
        <f>IF(Entry!B35=1,"this._"&amp;Entry!J35&amp;" = "&amp;"_"&amp;Entry!J35&amp;"; ","")</f>
        <v/>
      </c>
      <c r="D34" t="str">
        <f>IF(Entry!E35="x","public get "&amp;Entry!J35&amp;"(): "&amp;Entry!K35&amp;" {return this._"&amp;Entry!J35&amp;"; } ","")</f>
        <v/>
      </c>
      <c r="F34" t="str">
        <f>IF(Entry!D35="x",Entry!J35&amp;": this._"&amp;Entry!J35&amp;", ","")</f>
        <v/>
      </c>
      <c r="G34" t="str">
        <f>IF(Entry!B35=1,"entity."&amp;Entry!J35&amp;", ","")</f>
        <v/>
      </c>
      <c r="H34" s="21"/>
      <c r="I34" t="str">
        <f>IF(Entry!G35="x","@PrimaryColumn()"&amp;Entry!$J35&amp;": "&amp;Entry!$K35&amp;"; ","@Column()"&amp;Entry!$J35&amp;": "&amp;Entry!$K35&amp;"; ")</f>
        <v xml:space="preserve">@Column(): ; </v>
      </c>
      <c r="J34" t="str">
        <f>IF(Entry!B35=1,Engine!I34,"")</f>
        <v/>
      </c>
      <c r="K34" t="s">
        <v>18</v>
      </c>
      <c r="M34" s="21"/>
      <c r="S34" s="21"/>
      <c r="X34" s="21"/>
    </row>
    <row r="35" spans="2:24" x14ac:dyDescent="0.25">
      <c r="B35" t="str">
        <f>IF(Entry!B36=1,Entry!I36&amp;" _"&amp;Entry!J36&amp;": "&amp;Entry!K36&amp;", ","")</f>
        <v/>
      </c>
      <c r="C35" t="str">
        <f>IF(Entry!B36=1,"this._"&amp;Entry!J36&amp;" = "&amp;"_"&amp;Entry!J36&amp;"; ","")</f>
        <v/>
      </c>
      <c r="D35" t="str">
        <f>IF(Entry!E36="x","public get "&amp;Entry!J36&amp;"(): "&amp;Entry!K36&amp;" {return this._"&amp;Entry!J36&amp;"; } ","")</f>
        <v/>
      </c>
      <c r="F35" t="str">
        <f>IF(Entry!D36="x",Entry!J36&amp;": this._"&amp;Entry!J36&amp;", ","")</f>
        <v/>
      </c>
      <c r="G35" t="str">
        <f>IF(Entry!B36=1,"entity."&amp;Entry!J36&amp;", ","")</f>
        <v/>
      </c>
      <c r="H35" s="21"/>
      <c r="I35" t="str">
        <f>IF(Entry!G36="x","@PrimaryColumn()"&amp;Entry!$J36&amp;": "&amp;Entry!$K36&amp;"; ","@Column()"&amp;Entry!$J36&amp;": "&amp;Entry!$K36&amp;"; ")</f>
        <v xml:space="preserve">@Column(): ; </v>
      </c>
      <c r="J35" t="str">
        <f>IF(Entry!B36=1,Engine!I35,"")</f>
        <v/>
      </c>
      <c r="K35" t="s">
        <v>18</v>
      </c>
      <c r="M35" s="21"/>
      <c r="S35" s="21"/>
      <c r="X35" s="21"/>
    </row>
    <row r="36" spans="2:24" x14ac:dyDescent="0.25">
      <c r="B36" t="str">
        <f>IF(Entry!B37=1,Entry!I37&amp;" _"&amp;Entry!J37&amp;": "&amp;Entry!K37&amp;", ","")</f>
        <v/>
      </c>
      <c r="C36" t="str">
        <f>IF(Entry!B37=1,"this._"&amp;Entry!J37&amp;" = "&amp;"_"&amp;Entry!J37&amp;"; ","")</f>
        <v/>
      </c>
      <c r="D36" t="str">
        <f>IF(Entry!E37="x","public get "&amp;Entry!J37&amp;"(): "&amp;Entry!K37&amp;" {return this._"&amp;Entry!J37&amp;"; } ","")</f>
        <v/>
      </c>
      <c r="F36" t="str">
        <f>IF(Entry!D37="x",Entry!J37&amp;": this._"&amp;Entry!J37&amp;", ","")</f>
        <v/>
      </c>
      <c r="G36" t="str">
        <f>IF(Entry!B37=1,"entity."&amp;Entry!J37&amp;", ","")</f>
        <v/>
      </c>
      <c r="H36" s="21"/>
      <c r="I36" t="str">
        <f>IF(Entry!G37="x","@PrimaryColumn()"&amp;Entry!$J37&amp;": "&amp;Entry!$K37&amp;"; ","@Column()"&amp;Entry!$J37&amp;": "&amp;Entry!$K37&amp;"; ")</f>
        <v xml:space="preserve">@Column(): ; </v>
      </c>
      <c r="J36" t="str">
        <f>IF(Entry!B37=1,Engine!I36,"")</f>
        <v/>
      </c>
      <c r="K36" t="s">
        <v>18</v>
      </c>
      <c r="M36" s="21"/>
      <c r="S36" s="21"/>
      <c r="X36" s="21"/>
    </row>
    <row r="37" spans="2:24" x14ac:dyDescent="0.25">
      <c r="B37" s="16" t="str">
        <f>B18&amp;B19&amp;B20&amp;B21&amp;B22&amp;B23&amp;B24&amp;B25&amp;B26&amp;B27&amp;B28&amp;B29&amp;B30&amp;B31&amp;B32&amp;B33&amp;B34&amp;B35&amp;B36</f>
        <v xml:space="preserve">private _name: string, private _price: number, </v>
      </c>
      <c r="C37" s="16" t="str">
        <f>C18&amp;C19&amp;C20&amp;C21&amp;C22&amp;C23&amp;C24&amp;C25&amp;C26&amp;C27&amp;C28&amp;C29&amp;C30&amp;C31&amp;C32&amp;C33&amp;C34&amp;C35&amp;C36</f>
        <v xml:space="preserve">this._name = _name; this._price = _price; </v>
      </c>
      <c r="D37" s="16" t="str">
        <f>D18&amp;D19&amp;D20&amp;D21&amp;D22&amp;D23&amp;D24&amp;D25&amp;D26&amp;D27&amp;D28&amp;D29&amp;D30&amp;D31&amp;D32&amp;D33&amp;D34&amp;D35&amp;D36</f>
        <v xml:space="preserve">public get name(): string {return this._name; } public get price(): number {return this._price; } </v>
      </c>
      <c r="E37" s="16" t="str">
        <f>E18&amp;E19&amp;E20&amp;E21&amp;E22&amp;E23&amp;E24&amp;E25&amp;E26&amp;E27&amp;E28&amp;E29&amp;E30&amp;E31&amp;E32&amp;E33&amp;E34&amp;E35&amp;E36</f>
        <v>public set name(name: string) { this._name = name; }public set price(price: number) { this._price = price; }</v>
      </c>
      <c r="F37" t="str">
        <f>F2&amp;F3&amp;F4&amp;F5&amp;F6&amp;F7&amp;F8&amp;F9&amp;F10&amp;F11&amp;F12&amp;F18&amp;F19&amp;F20&amp;F21&amp;F22&amp;F23&amp;F24&amp;F25&amp;F26&amp;F27&amp;F28&amp;F29&amp;F30&amp;F31&amp;F32&amp;F33&amp;F34&amp;F35&amp;F36</f>
        <v xml:space="preserve">id: this._id, name: this._name, price: this._price, </v>
      </c>
      <c r="G37" t="str">
        <f>G18&amp;G19&amp;G20&amp;G21&amp;G22&amp;G23&amp;G24&amp;G25&amp;G26&amp;G27&amp;G28&amp;G29&amp;G30&amp;G31&amp;G32&amp;G33&amp;G34&amp;G35&amp;G36</f>
        <v xml:space="preserve">entity.name, entity.price, </v>
      </c>
      <c r="H37" s="21" t="s">
        <v>18</v>
      </c>
      <c r="J37" t="str">
        <f>J18&amp;J19&amp;J20&amp;J21&amp;J22&amp;J23&amp;J24&amp;J25&amp;J26&amp;J27&amp;J28&amp;J29&amp;J30&amp;J31&amp;J32&amp;J33&amp;J34&amp;J35&amp;J36&amp;IF(Entry!P6="x",Engine!J38,"")&amp;IF(Entry!Q6="x",Engine!J39,"")</f>
        <v>@Column()name: string; @Column()price: number; @CreateDateColumn() created: Date;@UpdateDateColumn() updated: Date;</v>
      </c>
      <c r="K37" t="s">
        <v>18</v>
      </c>
      <c r="M37" s="21"/>
      <c r="S37" s="21"/>
      <c r="X37" s="21"/>
    </row>
    <row r="38" spans="2:24" x14ac:dyDescent="0.25">
      <c r="F38" t="str">
        <f>"public toJson() { return { "&amp;F37&amp;" }; }"</f>
        <v>public toJson() { return { id: this._id, name: this._name, price: this._price,  }; }</v>
      </c>
      <c r="G38" t="str">
        <f>"public static "&amp;G17&amp;"(entity: any) { const created = new "&amp;Entry!H1&amp;"("&amp;Engine!G37&amp;"); created.id = entity.id; return created; }"</f>
        <v>public static create(entity: any) { const created = new Store(entity.name, entity.price, ); created.id = entity.id; return created; }</v>
      </c>
      <c r="H38" s="21" t="s">
        <v>18</v>
      </c>
      <c r="J38" s="19" t="str">
        <f>"@CreateDateColumn() created: Date;"</f>
        <v>@CreateDateColumn() created: Date;</v>
      </c>
      <c r="K38" t="s">
        <v>18</v>
      </c>
      <c r="M38" s="21"/>
      <c r="S38" s="21"/>
      <c r="X38" s="21"/>
    </row>
    <row r="39" spans="2:24" x14ac:dyDescent="0.25">
      <c r="H39" s="21"/>
      <c r="J39" s="19" t="str">
        <f>"@UpdateDateColumn() updated: Date;"</f>
        <v>@UpdateDateColumn() updated: Date;</v>
      </c>
      <c r="K39" t="s">
        <v>18</v>
      </c>
      <c r="M39" s="21"/>
      <c r="S39" s="21"/>
      <c r="X39" s="21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35BA3-CC45-4994-B75C-E29B537BC50A}">
  <dimension ref="A1:B16"/>
  <sheetViews>
    <sheetView workbookViewId="0">
      <selection activeCell="A3" sqref="A3"/>
    </sheetView>
  </sheetViews>
  <sheetFormatPr defaultRowHeight="15" x14ac:dyDescent="0.25"/>
  <cols>
    <col min="1" max="1" width="64" style="2" customWidth="1"/>
    <col min="2" max="2" width="76.140625" style="2" customWidth="1"/>
    <col min="3" max="3" width="9.140625" style="2" customWidth="1"/>
    <col min="4" max="16384" width="9.140625" style="2"/>
  </cols>
  <sheetData>
    <row r="1" spans="1:2" x14ac:dyDescent="0.25">
      <c r="A1" s="28"/>
      <c r="B1" s="29"/>
    </row>
    <row r="2" spans="1:2" x14ac:dyDescent="0.25">
      <c r="A2" s="23" t="s">
        <v>20</v>
      </c>
      <c r="B2" s="25"/>
    </row>
    <row r="3" spans="1:2" x14ac:dyDescent="0.25">
      <c r="A3" s="24" t="str">
        <f>Engine!G1&amp;"export class "&amp;Entry!H1&amp;" {"&amp;Engine!B15&amp;" constructor("&amp;Engine!B37&amp;") {"&amp;Engine!C15&amp;Engine!C37&amp;"}"&amp;Engine!D15&amp;Engine!D37&amp;Engine!E15&amp;Engine!E37&amp;Engine!F38&amp;Engine!G38&amp;"}"</f>
        <v>import { v4 as createUuid } from 'uuid';export class Store {private _id: string; private _created?: Date;private _updated?: Date; constructor(private _name: string, private _price: number, ) {this._id = createUuid(); this._name = _name; this._price = _price; }public get id(): string {return this._id; } public get created(): Date {return this._created!; }public get updated(): Date {return this._updated!; }public get name(): string {return this._name; } public get price(): number {return this._price; } public set id(id: string) { this._id = id; }public set created(date: Date) {this._created = date; }public set updated(date: Date) {this._updated = date; }public set name(name: string) { this._name = name; }public set price(price: number) { this._price = price; }public toJson() { return { id: this._id, name: this._name, price: this._price,  }; }public static create(entity: any) { const created = new Store(entity.name, entity.price, ); created.id = entity.id; return created; }}</v>
      </c>
      <c r="B3" s="26" t="str">
        <f>"&lt;-- Colar dentro de um arquivo .ts - nome sugerido: "&amp;LOWER(Entry!$H$1)&amp;".model.ts"</f>
        <v>&lt;-- Colar dentro de um arquivo .ts - nome sugerido: store.model.ts</v>
      </c>
    </row>
    <row r="4" spans="1:2" x14ac:dyDescent="0.25">
      <c r="A4" s="30"/>
      <c r="B4" s="31"/>
    </row>
    <row r="5" spans="1:2" x14ac:dyDescent="0.25">
      <c r="A5" s="23" t="s">
        <v>21</v>
      </c>
      <c r="B5" s="27"/>
    </row>
    <row r="6" spans="1:2" x14ac:dyDescent="0.25">
      <c r="A6" s="24" t="str">
        <f>Engine!L15&amp;"@Entity('"&amp;Entry!K1&amp;"') export class "&amp;Entry!H1&amp;"Entity {"&amp;Engine!J15&amp;Engine!J37&amp;"} // Relacionamentos precisam ser configurados"</f>
        <v>import { Entity, Column, PrimaryColumn, CreateDateColumn, UpdateDateColumn } from 'typeorm'; @Entity('stores') export class StoreEntity {@PrimaryColumn()id: string; @Column()name: string; @Column()price: number; @CreateDateColumn() created: Date;@UpdateDateColumn() updated: Date;} // Relacionamentos precisam ser configurados</v>
      </c>
      <c r="B6" s="26" t="str">
        <f>"&lt;-- Colar dentro de um arquivo .ts - nome sugerido: "&amp;LOWER(Entry!$H$1)&amp;".entity.ts"</f>
        <v>&lt;-- Colar dentro de um arquivo .ts - nome sugerido: store.entity.ts</v>
      </c>
    </row>
    <row r="7" spans="1:2" x14ac:dyDescent="0.25">
      <c r="A7" s="30"/>
      <c r="B7" s="31"/>
    </row>
    <row r="8" spans="1:2" x14ac:dyDescent="0.25">
      <c r="A8" s="23" t="s">
        <v>33</v>
      </c>
      <c r="B8" s="27"/>
    </row>
    <row r="9" spans="1:2" x14ac:dyDescent="0.25">
      <c r="A9" s="24" t="str">
        <f>Engine!P1&amp;Engine!P2&amp;"export class "&amp;Entry!H1&amp;Engine!N1&amp;" { "&amp;Engine!Q1&amp;Engine!R1&amp;" }"&amp;Engine!Q2&amp;Engine!R2&amp;" }"&amp;Engine!Q3&amp;Engine!R3&amp;" }"&amp;Engine!Q4&amp;Engine!R4&amp;" }"&amp;Engine!Q5&amp;Engine!R5&amp;" }"&amp;" } // Configurar os usecases corretos e imports"</f>
        <v>import { Request, Response } from 'express'; import { ApiResponse } from '../../../shared/util/http-response.adapter'; export class StoreController { public async create(req: Request, res: Response) {try { const { name,price, } = req.body; const result = await new methodUseCase().execute({ name,price, }); return ApiResponse.done(res, result); } catch (error: any) { return ApiResponse.serverError(res, error); } }public async list(req: Request, res: Response) {try { const result = await new methodUseCase().execute(); return ApiResponse.done(res, result); } catch (error: any) { return ApiResponse.serverError(res, error); } }public async get(req: Request, res: Response) {try { const { id } = req.params; const result = await new methodUseCase().execute(id); return ApiResponse.done(res, result); } catch (error: any) { return ApiResponse.serverError(res, error); } }public async update(req: Request, res: Response) {try { const { id } = req.params; const { name,price, } = req.body; const result = await new methodUseCase().execute({ name,price, }); return ApiResponse.done(res, result); } catch (error: any) { return ApiResponse.serverError(res, error); } }public async delete(req: Request, res: Response) {try { const { id } = req.params; const result = await new methodUseCase().execute(id); return ApiResponse.done(res, result); } catch (error: any) { return ApiResponse.serverError(res, error); } } } // Configurar os usecases corretos e imports</v>
      </c>
      <c r="B9" s="26" t="str">
        <f>"&lt;-- Colar dentro de um arquivo .ts - nome sugerido: "&amp;LOWER(Entry!$H$1)&amp;".controller.ts"</f>
        <v>&lt;-- Colar dentro de um arquivo .ts - nome sugerido: store.controller.ts</v>
      </c>
    </row>
    <row r="10" spans="1:2" x14ac:dyDescent="0.25">
      <c r="A10" s="30"/>
      <c r="B10" s="31"/>
    </row>
    <row r="11" spans="1:2" x14ac:dyDescent="0.25">
      <c r="A11" s="23" t="s">
        <v>35</v>
      </c>
      <c r="B11" s="27"/>
    </row>
    <row r="12" spans="1:2" ht="15" customHeight="1" x14ac:dyDescent="0.25">
      <c r="A12" s="24" t="str">
        <f>Engine!V1&amp;" export class "&amp;Entry!H1&amp;Engine!T1&amp;" { "&amp;Engine!W2&amp;Engine!W3&amp;Engine!W4&amp;Engine!W5&amp;Engine!W6&amp;Engine!W7&amp;Engine!W8&amp;" } //Corrigir imports e adicionar outros métodos de acordo com o projeto"</f>
        <v>import { Database } from '../../../../main/database/database.connection'; export class StoreRepository { private connection = Database.connection.getRepository(StoreEntity);public async create(store: Store) { const storeEntity = this.connection.create({ id: store.id, name: store.name, price: store.price, }); const results = await  this.connection.save(storeEntity); return StoreRepository.toModel(results);}public async list() { const results = await this.connection.find(); return results.map((entity) =&gt; StoreRepository.toModel(entity));}public async get(id: string) { const result = await this.connection.findOneBy({ id, }); if(!result) { return undefined; } return StoreRepository.toModel(result);}public async update(store: Store) { await this.connection.update({id: store.id, },{name: store.name, price: store.price, });}public async delete(id: string) { const result = await this.connection.delete({ id,}); return result.affected ?? 0; }public static toModel(entity: StoreEntity | null): Store { return Store.create(entity);} } //Corrigir imports e adicionar outros métodos de acordo com o projeto</v>
      </c>
      <c r="B12" s="26" t="str">
        <f>"&lt;-- Colar dentro de um arquivo .ts - nome sugerido: "&amp;LOWER(Entry!$H$1)&amp;".repository.ts"</f>
        <v>&lt;-- Colar dentro de um arquivo .ts - nome sugerido: store.repository.ts</v>
      </c>
    </row>
    <row r="13" spans="1:2" x14ac:dyDescent="0.25">
      <c r="A13" s="30"/>
      <c r="B13" s="31"/>
    </row>
    <row r="14" spans="1:2" x14ac:dyDescent="0.25">
      <c r="A14" s="23" t="s">
        <v>36</v>
      </c>
      <c r="B14" s="27"/>
    </row>
    <row r="15" spans="1:2" x14ac:dyDescent="0.25">
      <c r="A15" s="24" t="str">
        <f>Engine!AA1&amp;Engine!Y2&amp;Engine!Y3&amp;Engine!Y4&amp;Engine!Y5&amp;Engine!Y6&amp;Engine!Y7&amp;Engine!Y8&amp;"} // Necessário configurar os validators e adicionar rotas de acordo com o projeto"</f>
        <v>import { Router } from 'express'; export const storeRoutes = () =&gt; { const app = Router(); app.get('/', new StoreController().list);app.get('/:id', new StoreController().get);app.post('/', newStoreController().create);app.put('/:id' ,new StoreController().update);app.delete('/:id' , newStoreController().delete);return app;} // Necessário configurar os validators e adicionar rotas de acordo com o projeto</v>
      </c>
      <c r="B15" s="26" t="str">
        <f>"&lt;-- Colar dentro de um arquivo .ts - nome sugerido: "&amp;LOWER(Entry!$H$1)&amp;".routes.ts"</f>
        <v>&lt;-- Colar dentro de um arquivo .ts - nome sugerido: store.routes.ts</v>
      </c>
    </row>
    <row r="16" spans="1:2" x14ac:dyDescent="0.25">
      <c r="A16" s="32"/>
      <c r="B16" s="33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Entry</vt:lpstr>
      <vt:lpstr>Engine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2023-08-21T14:50:22Z</dcterms:created>
  <dcterms:modified xsi:type="dcterms:W3CDTF">2023-08-23T13:42:12Z</dcterms:modified>
</cp:coreProperties>
</file>