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son.svaamondesup\Downloads\"/>
    </mc:Choice>
  </mc:AlternateContent>
  <bookViews>
    <workbookView xWindow="0" yWindow="0" windowWidth="24000" windowHeight="10890"/>
  </bookViews>
  <sheets>
    <sheet name="Planilha Original" sheetId="1" r:id="rId1"/>
    <sheet name="Planilha Corrigida" sheetId="2" r:id="rId2"/>
    <sheet name="Resumo" sheetId="4" r:id="rId3"/>
    <sheet name="Configurações" sheetId="3" r:id="rId4"/>
  </sheets>
  <definedNames>
    <definedName name="acomodacao">'Planilha Corrigida'!$G$9:$G$17</definedName>
    <definedName name="acomodacoes">Configurações!$B$4:$C$8</definedName>
    <definedName name="gastos_extra">'Planilha Corrigida'!$J$9:$J$17</definedName>
    <definedName name="hospede">'Planilha Corrigida'!$B$9:$B$17</definedName>
    <definedName name="total">'Planilha Corrigida'!$L$9:$L$17</definedName>
    <definedName name="valor_extra">'Planilha Corrigida'!$K$9:$K$17</definedName>
  </definedNames>
  <calcPr calcId="162913"/>
</workbook>
</file>

<file path=xl/calcChain.xml><?xml version="1.0" encoding="utf-8"?>
<calcChain xmlns="http://schemas.openxmlformats.org/spreadsheetml/2006/main">
  <c r="C15" i="4" l="1"/>
  <c r="C16" i="4"/>
  <c r="C17" i="4"/>
  <c r="C18" i="4"/>
  <c r="C14" i="4"/>
  <c r="C10" i="4"/>
  <c r="C9" i="4"/>
  <c r="C6" i="4"/>
  <c r="I10" i="2"/>
  <c r="I11" i="2"/>
  <c r="I12" i="2"/>
  <c r="I13" i="2"/>
  <c r="I14" i="2"/>
  <c r="I15" i="2"/>
  <c r="I16" i="2"/>
  <c r="I17" i="2"/>
  <c r="I9" i="2"/>
  <c r="G9" i="2"/>
  <c r="H9" i="2" s="1"/>
  <c r="L9" i="2" s="1"/>
  <c r="K10" i="2"/>
  <c r="K11" i="2"/>
  <c r="K12" i="2"/>
  <c r="K13" i="2"/>
  <c r="K14" i="2"/>
  <c r="K15" i="2"/>
  <c r="K16" i="2"/>
  <c r="K17" i="2"/>
  <c r="K9" i="2"/>
  <c r="J10" i="2"/>
  <c r="J11" i="2"/>
  <c r="J12" i="2"/>
  <c r="J13" i="2"/>
  <c r="J14" i="2"/>
  <c r="J15" i="2"/>
  <c r="J16" i="2"/>
  <c r="J17" i="2"/>
  <c r="J9" i="2"/>
  <c r="G10" i="2"/>
  <c r="H10" i="2" s="1"/>
  <c r="L10" i="2" s="1"/>
  <c r="G11" i="2"/>
  <c r="H11" i="2" s="1"/>
  <c r="L11" i="2" s="1"/>
  <c r="G12" i="2"/>
  <c r="H12" i="2" s="1"/>
  <c r="L12" i="2" s="1"/>
  <c r="G13" i="2"/>
  <c r="H13" i="2" s="1"/>
  <c r="G14" i="2"/>
  <c r="H14" i="2" s="1"/>
  <c r="L14" i="2" s="1"/>
  <c r="G15" i="2"/>
  <c r="H15" i="2" s="1"/>
  <c r="G16" i="2"/>
  <c r="H16" i="2" s="1"/>
  <c r="L16" i="2" s="1"/>
  <c r="G17" i="2"/>
  <c r="H17" i="2" s="1"/>
  <c r="L17" i="2" s="1"/>
  <c r="C10" i="2"/>
  <c r="D10" i="2"/>
  <c r="D11" i="2"/>
  <c r="D12" i="2"/>
  <c r="D13" i="2"/>
  <c r="D14" i="2"/>
  <c r="D15" i="2"/>
  <c r="D16" i="2"/>
  <c r="D17" i="2"/>
  <c r="D9" i="2"/>
  <c r="B17" i="2"/>
  <c r="C17" i="2" s="1"/>
  <c r="B11" i="2"/>
  <c r="C11" i="2" s="1"/>
  <c r="B10" i="2"/>
  <c r="B12" i="2"/>
  <c r="C12" i="2" s="1"/>
  <c r="B13" i="2"/>
  <c r="C13" i="2" s="1"/>
  <c r="B14" i="2"/>
  <c r="C14" i="2" s="1"/>
  <c r="B15" i="2"/>
  <c r="C15" i="2" s="1"/>
  <c r="B16" i="2"/>
  <c r="C16" i="2" s="1"/>
  <c r="B9" i="2"/>
  <c r="C9" i="2" s="1"/>
  <c r="C8" i="4" l="1"/>
  <c r="C7" i="4" s="1"/>
  <c r="L15" i="2"/>
  <c r="L13" i="2"/>
</calcChain>
</file>

<file path=xl/comments1.xml><?xml version="1.0" encoding="utf-8"?>
<comments xmlns="http://schemas.openxmlformats.org/spreadsheetml/2006/main">
  <authors>
    <author>vaamonde</author>
    <author>Robson Vaamonde</author>
  </authors>
  <commentList>
    <comment ref="B8" authorId="0" shapeId="0">
      <text>
        <r>
          <rPr>
            <sz val="9"/>
            <rFont val="SimSun"/>
            <charset val="134"/>
          </rPr>
          <t>vaamonde:
Utilizar a função do Excel: =PRI.MAIÚSCULA()</t>
        </r>
      </text>
    </comment>
    <comment ref="C8" authorId="1" shapeId="0">
      <text>
        <r>
          <rPr>
            <sz val="9"/>
            <rFont val="SimSun"/>
            <charset val="134"/>
          </rPr>
          <t>Robson Vaamonde:
Utilizar a Funções =SE() e =NÚM.CARACT()</t>
        </r>
      </text>
    </comment>
    <comment ref="D8" authorId="1" shapeId="0">
      <text>
        <r>
          <rPr>
            <sz val="9"/>
            <rFont val="SimSun"/>
            <charset val="134"/>
          </rPr>
          <t>Robson Vaamonde:
Utilziar a Função =MINÚSCULA()</t>
        </r>
      </text>
    </comment>
    <comment ref="G8" authorId="0" shapeId="0">
      <text>
        <r>
          <rPr>
            <sz val="9"/>
            <rFont val="SimSun"/>
            <charset val="134"/>
          </rPr>
          <t>vaamonde:
Utilizar as Funções do Excel: =MAIÚSCULA() e =ARRUMAR()</t>
        </r>
      </text>
    </comment>
    <comment ref="H8" authorId="0" shapeId="0">
      <text>
        <r>
          <rPr>
            <sz val="9"/>
            <rFont val="SimSun"/>
            <charset val="134"/>
          </rPr>
          <t>vaamonde:
Utilizar a função do Excel: =PROCV()</t>
        </r>
      </text>
    </comment>
    <comment ref="I8" authorId="0" shapeId="0">
      <text>
        <r>
          <rPr>
            <sz val="9"/>
            <rFont val="SimSun"/>
            <charset val="134"/>
          </rPr>
          <t>vaamonde:
Utilizar a função do Excel: =SOMA()</t>
        </r>
      </text>
    </comment>
    <comment ref="J8" authorId="0" shapeId="0">
      <text>
        <r>
          <rPr>
            <sz val="9"/>
            <rFont val="SimSun"/>
            <charset val="134"/>
          </rPr>
          <t>vaamonde:
Utilizar a função do Excel: =MAIÚSCULA()</t>
        </r>
      </text>
    </comment>
    <comment ref="L8" authorId="0" shapeId="0">
      <text>
        <r>
          <rPr>
            <sz val="9"/>
            <rFont val="SimSun"/>
            <charset val="134"/>
          </rPr>
          <t>vaamonde:
Utilizar a função =SOMA()</t>
        </r>
      </text>
    </comment>
  </commentList>
</comments>
</file>

<file path=xl/comments2.xml><?xml version="1.0" encoding="utf-8"?>
<comments xmlns="http://schemas.openxmlformats.org/spreadsheetml/2006/main">
  <authors>
    <author>vaamonde</author>
    <author>Robson Vaamonde</author>
  </authors>
  <commentList>
    <comment ref="B6" authorId="0" shapeId="0">
      <text>
        <r>
          <rPr>
            <sz val="9"/>
            <rFont val="SimSun"/>
            <charset val="134"/>
          </rPr>
          <t>vaamonde:
Utilizar a Função =CONT.VALORES()</t>
        </r>
      </text>
    </comment>
    <comment ref="B7" authorId="0" shapeId="0">
      <text>
        <r>
          <rPr>
            <sz val="9"/>
            <rFont val="SimSun"/>
            <charset val="134"/>
          </rPr>
          <t>vaamonde:
Utilizar a Função =CONT.VALORES()</t>
        </r>
      </text>
    </comment>
    <comment ref="B8" authorId="0" shapeId="0">
      <text>
        <r>
          <rPr>
            <sz val="9"/>
            <rFont val="SimSun"/>
            <charset val="134"/>
          </rPr>
          <t>vaamonde:
Utilizar a Função =CONTAR.VAZIO()</t>
        </r>
      </text>
    </comment>
    <comment ref="B9" authorId="0" shapeId="0">
      <text>
        <r>
          <rPr>
            <sz val="9"/>
            <rFont val="SimSun"/>
            <charset val="134"/>
          </rPr>
          <t>vaamonde:
Utilizar a Função =SOMA()</t>
        </r>
      </text>
    </comment>
    <comment ref="B10" authorId="0" shapeId="0">
      <text>
        <r>
          <rPr>
            <sz val="9"/>
            <rFont val="SimSun"/>
            <charset val="134"/>
          </rPr>
          <t>vaamonde:
Utilizar a Função =SOMA()</t>
        </r>
      </text>
    </comment>
    <comment ref="C13" authorId="1" shapeId="0">
      <text>
        <r>
          <rPr>
            <sz val="9"/>
            <rFont val="SimSun"/>
            <charset val="134"/>
          </rPr>
          <t>Robson Vaamonde:
Utilizar a Função =CONT.SE()</t>
        </r>
      </text>
    </comment>
  </commentList>
</comments>
</file>

<file path=xl/sharedStrings.xml><?xml version="1.0" encoding="utf-8"?>
<sst xmlns="http://schemas.openxmlformats.org/spreadsheetml/2006/main" count="100" uniqueCount="79">
  <si>
    <t>Prof. Robson Vaamonde
http://facebook.com/ProcedimentosEmTI
http://youtube.com/BoraParaPratica</t>
  </si>
  <si>
    <t>Hostel AulaEAD</t>
  </si>
  <si>
    <t>Hóspede</t>
  </si>
  <si>
    <t>E-mail</t>
  </si>
  <si>
    <t>Data de Entrada</t>
  </si>
  <si>
    <t>Data de Saída</t>
  </si>
  <si>
    <t>Acomodação</t>
  </si>
  <si>
    <t>Valor da Diária</t>
  </si>
  <si>
    <t>Qtde. Diárias</t>
  </si>
  <si>
    <t>Gastos Extras</t>
  </si>
  <si>
    <t>Valor Gastos Extras</t>
  </si>
  <si>
    <t>Total a Pagar</t>
  </si>
  <si>
    <t>robson vaamonde</t>
  </si>
  <si>
    <t>VAAMONDE@AULAEAD.COM</t>
  </si>
  <si>
    <t xml:space="preserve">    simples    </t>
  </si>
  <si>
    <t>frigobar</t>
  </si>
  <si>
    <t>leandro ramos</t>
  </si>
  <si>
    <t>RAMOS@AULAEAD.COM</t>
  </si>
  <si>
    <t xml:space="preserve">       master  </t>
  </si>
  <si>
    <t>piscina</t>
  </si>
  <si>
    <t>josé de assis</t>
  </si>
  <si>
    <t>ASSIS@AULAEAD.COM</t>
  </si>
  <si>
    <t>rogerio sampaio</t>
  </si>
  <si>
    <t>SAMPAIO@AULAEAD.COM</t>
  </si>
  <si>
    <t>evaristo ferraz</t>
  </si>
  <si>
    <t>FERRAZ@AULAEAD.COM</t>
  </si>
  <si>
    <t>presidencial</t>
  </si>
  <si>
    <t>piscina e frigobar</t>
  </si>
  <si>
    <t>anderson abreu</t>
  </si>
  <si>
    <t>ABREU@AULAEAD.COM</t>
  </si>
  <si>
    <t xml:space="preserve">    sauna</t>
  </si>
  <si>
    <t>cassino</t>
  </si>
  <si>
    <t>jefferson costa</t>
  </si>
  <si>
    <t>COSTA@AULAEAD.COM</t>
  </si>
  <si>
    <t xml:space="preserve">      simples</t>
  </si>
  <si>
    <t>josé da silva</t>
  </si>
  <si>
    <t>JOSESILVA@AULAEAD.COM</t>
  </si>
  <si>
    <t xml:space="preserve">    master</t>
  </si>
  <si>
    <t>cassino e piscina</t>
  </si>
  <si>
    <t>maria da silva de souza</t>
  </si>
  <si>
    <t>MARIASOUZA@AULAEAD.COM</t>
  </si>
  <si>
    <t xml:space="preserve">   cobertura</t>
  </si>
  <si>
    <t>Hóspedes</t>
  </si>
  <si>
    <t>Número Caracter</t>
  </si>
  <si>
    <t>Qtde. de Diárias</t>
  </si>
  <si>
    <t>Resumo Hostel AulaEAD</t>
  </si>
  <si>
    <t>Quantidade de Hospede.:</t>
  </si>
  <si>
    <t>Quantidade de Clientes com Gastos Extra.:</t>
  </si>
  <si>
    <t>Quantidade de Clientes sem Gastos Extra.:</t>
  </si>
  <si>
    <t>Faturamento Final.:</t>
  </si>
  <si>
    <t>Gastos Extras Final.:</t>
  </si>
  <si>
    <t>Quantidade de Alocações</t>
  </si>
  <si>
    <t>Tipo</t>
  </si>
  <si>
    <t>Quantidade</t>
  </si>
  <si>
    <t>SIMPLES</t>
  </si>
  <si>
    <t>SAUNA</t>
  </si>
  <si>
    <t>MASTER</t>
  </si>
  <si>
    <t>PRESIDENCIAL</t>
  </si>
  <si>
    <t>COBERTURA</t>
  </si>
  <si>
    <t>Acomodações</t>
  </si>
  <si>
    <t>Valor</t>
  </si>
  <si>
    <t>Fórmulas Utilizadas</t>
  </si>
  <si>
    <t>=PRI.MAIÚSCULA('Planilha Original'!B9)</t>
  </si>
  <si>
    <t>=SUBSTITUIR(PRI.MAIÚSCULA('Planilha Original'!B11);" De ";" de ")</t>
  </si>
  <si>
    <t>=SUBSTITUIR(SUBSTITUIR(PRI.MAIÚSCULA('Planilha Original'!B17);" Da ";" da ");" De ";" de ")</t>
  </si>
  <si>
    <t>=NÚM.CARACT(B9)</t>
  </si>
  <si>
    <t>=SE(NÚM.CARACT(B9)&gt;20;"Reduzir Nome";"Nome OK")</t>
  </si>
  <si>
    <t>=MINÚSCULA('Planilha Original'!C9)</t>
  </si>
  <si>
    <t>=MAIÚSCULA(ARRUMAR('Planilha Original'!F9))</t>
  </si>
  <si>
    <t xml:space="preserve">       cobertura</t>
  </si>
  <si>
    <t>=SEERRO(PROCV(G9;acomodacoes;2;FALSO);"Sem Acomodações")</t>
  </si>
  <si>
    <t>=(F9-E9)</t>
  </si>
  <si>
    <t>=SOMA(MULT(H9;I9);K9)</t>
  </si>
  <si>
    <t>=CONT.VALORES(hospede)</t>
  </si>
  <si>
    <t>=(CONT.VALORES(gastos_extra)-C8)</t>
  </si>
  <si>
    <t>=CONTAR.VAZIO(gastos_extra)</t>
  </si>
  <si>
    <t>=SOMA(total)</t>
  </si>
  <si>
    <t>=SOMA(valor_extra)</t>
  </si>
  <si>
    <t>=CONT.SE(acomodacao;B14)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</si>
</sst>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_ * #,##0.00_ ;_ * \-#,##0.00_ ;_ * &quot;-&quot;??_ ;_ @_ "/>
    <numFmt numFmtId="165" formatCode="_-[$R$-416]\ * #,##0.00_-;\-[$R$-416]\ * #,##0.00_-;_-[$R$-416]\ * &quot;-&quot;??_-;_-@_-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u/>
      <sz val="11"/>
      <color rgb="FF800080"/>
      <name val="Calibri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SimSun"/>
      <charset val="134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164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0" fillId="0" borderId="1" xfId="1" applyNumberFormat="1" applyFont="1" applyBorder="1"/>
    <xf numFmtId="0" fontId="0" fillId="0" borderId="0" xfId="1" applyNumberFormat="1" applyFont="1"/>
    <xf numFmtId="0" fontId="0" fillId="0" borderId="1" xfId="1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44" fontId="2" fillId="4" borderId="1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1" xfId="3" applyBorder="1" applyAlignment="1"/>
    <xf numFmtId="0" fontId="5" fillId="0" borderId="1" xfId="3" applyFont="1" applyBorder="1" applyAlignment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1" applyNumberFormat="1" applyFont="1" applyBorder="1"/>
    <xf numFmtId="0" fontId="0" fillId="0" borderId="0" xfId="1" applyNumberFormat="1" applyFont="1" applyBorder="1" applyAlignment="1">
      <alignment horizontal="center"/>
    </xf>
    <xf numFmtId="44" fontId="0" fillId="0" borderId="1" xfId="1" applyNumberFormat="1" applyFont="1" applyBorder="1"/>
    <xf numFmtId="165" fontId="0" fillId="0" borderId="1" xfId="1" applyNumberFormat="1" applyFont="1" applyBorder="1"/>
    <xf numFmtId="0" fontId="10" fillId="3" borderId="1" xfId="0" applyNumberFormat="1" applyFont="1" applyFill="1" applyBorder="1" applyAlignment="1">
      <alignment horizontal="center"/>
    </xf>
    <xf numFmtId="0" fontId="0" fillId="0" borderId="1" xfId="0" quotePrefix="1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5" fontId="0" fillId="0" borderId="1" xfId="2" applyNumberFormat="1" applyFont="1" applyBorder="1" applyAlignment="1"/>
    <xf numFmtId="0" fontId="0" fillId="0" borderId="0" xfId="0" applyBorder="1"/>
    <xf numFmtId="0" fontId="10" fillId="3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Hiperlink" xfId="3" builtinId="8"/>
    <cellStyle name="Moeda" xfId="1" builtinId="4"/>
    <cellStyle name="Normal" xfId="0" builtinId="0"/>
    <cellStyle name="Vírgula" xfId="2" builtinId="3"/>
  </cellStyles>
  <dxfs count="0"/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</xdr:colOff>
      <xdr:row>1</xdr:row>
      <xdr:rowOff>20955</xdr:rowOff>
    </xdr:from>
    <xdr:to>
      <xdr:col>1</xdr:col>
      <xdr:colOff>1109345</xdr:colOff>
      <xdr:row>5</xdr:row>
      <xdr:rowOff>0</xdr:rowOff>
    </xdr:to>
    <xdr:pic>
      <xdr:nvPicPr>
        <xdr:cNvPr id="2" name="Imagem 1" descr="unnamed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77570" y="20955"/>
          <a:ext cx="1089025" cy="626745"/>
        </a:xfrm>
        <a:prstGeom prst="rect">
          <a:avLst/>
        </a:prstGeom>
      </xdr:spPr>
    </xdr:pic>
    <xdr:clientData/>
  </xdr:twoCellAnchor>
  <xdr:twoCellAnchor editAs="oneCell">
    <xdr:from>
      <xdr:col>9</xdr:col>
      <xdr:colOff>1482725</xdr:colOff>
      <xdr:row>1</xdr:row>
      <xdr:rowOff>9525</xdr:rowOff>
    </xdr:from>
    <xdr:to>
      <xdr:col>11</xdr:col>
      <xdr:colOff>0</xdr:colOff>
      <xdr:row>4</xdr:row>
      <xdr:rowOff>149225</xdr:rowOff>
    </xdr:to>
    <xdr:pic>
      <xdr:nvPicPr>
        <xdr:cNvPr id="3" name="Imagem 2" descr="unnamed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15432405" y="9525"/>
          <a:ext cx="1292225" cy="625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</xdr:colOff>
      <xdr:row>1</xdr:row>
      <xdr:rowOff>20955</xdr:rowOff>
    </xdr:from>
    <xdr:to>
      <xdr:col>1</xdr:col>
      <xdr:colOff>1109345</xdr:colOff>
      <xdr:row>5</xdr:row>
      <xdr:rowOff>0</xdr:rowOff>
    </xdr:to>
    <xdr:pic>
      <xdr:nvPicPr>
        <xdr:cNvPr id="2" name="Imagem 1" descr="unnamed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77570" y="20955"/>
          <a:ext cx="1089025" cy="626745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1047115</xdr:colOff>
      <xdr:row>1</xdr:row>
      <xdr:rowOff>635</xdr:rowOff>
    </xdr:from>
    <xdr:to>
      <xdr:col>12</xdr:col>
      <xdr:colOff>0</xdr:colOff>
      <xdr:row>4</xdr:row>
      <xdr:rowOff>150495</xdr:rowOff>
    </xdr:to>
    <xdr:pic>
      <xdr:nvPicPr>
        <xdr:cNvPr id="3" name="Imagem 2" descr="unnamed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15828645" y="635"/>
          <a:ext cx="1864360" cy="635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25067</xdr:colOff>
      <xdr:row>1</xdr:row>
      <xdr:rowOff>0</xdr:rowOff>
    </xdr:from>
    <xdr:to>
      <xdr:col>1</xdr:col>
      <xdr:colOff>772026</xdr:colOff>
      <xdr:row>3</xdr:row>
      <xdr:rowOff>185273</xdr:rowOff>
    </xdr:to>
    <xdr:pic>
      <xdr:nvPicPr>
        <xdr:cNvPr id="4" name="Imagem 3" descr="unnamed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26646" y="190500"/>
          <a:ext cx="746959" cy="566273"/>
        </a:xfrm>
        <a:prstGeom prst="rect">
          <a:avLst/>
        </a:prstGeom>
      </xdr:spPr>
    </xdr:pic>
    <xdr:clientData/>
  </xdr:twoCellAnchor>
  <xdr:twoCellAnchor editAs="oneCell">
    <xdr:from>
      <xdr:col>2</xdr:col>
      <xdr:colOff>279588</xdr:colOff>
      <xdr:row>1</xdr:row>
      <xdr:rowOff>10027</xdr:rowOff>
    </xdr:from>
    <xdr:to>
      <xdr:col>3</xdr:col>
      <xdr:colOff>6085</xdr:colOff>
      <xdr:row>4</xdr:row>
      <xdr:rowOff>5013</xdr:rowOff>
    </xdr:to>
    <xdr:pic>
      <xdr:nvPicPr>
        <xdr:cNvPr id="5" name="Imagem 4" descr="unnamed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3528114" y="200527"/>
          <a:ext cx="784274" cy="566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SESILVA@AULAEAD.COM" TargetMode="External"/><Relationship Id="rId3" Type="http://schemas.openxmlformats.org/officeDocument/2006/relationships/hyperlink" Target="mailto:ASSIS@AULAEAD.COM" TargetMode="External"/><Relationship Id="rId7" Type="http://schemas.openxmlformats.org/officeDocument/2006/relationships/hyperlink" Target="mailto:COSTA@AULAEAD.COM" TargetMode="External"/><Relationship Id="rId2" Type="http://schemas.openxmlformats.org/officeDocument/2006/relationships/hyperlink" Target="mailto:RAMOS@AULAEAD.COM" TargetMode="External"/><Relationship Id="rId1" Type="http://schemas.openxmlformats.org/officeDocument/2006/relationships/hyperlink" Target="mailto:VAAMONDE@AULAEAD.COM" TargetMode="External"/><Relationship Id="rId6" Type="http://schemas.openxmlformats.org/officeDocument/2006/relationships/hyperlink" Target="mailto:ABREU@AULAEAD.COM" TargetMode="External"/><Relationship Id="rId5" Type="http://schemas.openxmlformats.org/officeDocument/2006/relationships/hyperlink" Target="mailto:FERRAZ@AULAEAD.COM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SAMPAIO@AULAEAD.COM" TargetMode="External"/><Relationship Id="rId9" Type="http://schemas.openxmlformats.org/officeDocument/2006/relationships/hyperlink" Target="mailto:MARIASOUZA@AULAEAD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115" zoomScaleNormal="115" workbookViewId="0"/>
  </sheetViews>
  <sheetFormatPr defaultColWidth="0" defaultRowHeight="15" zeroHeight="1"/>
  <cols>
    <col min="1" max="1" width="9" customWidth="1"/>
    <col min="2" max="2" width="29.85546875" customWidth="1"/>
    <col min="3" max="3" width="31.42578125" customWidth="1"/>
    <col min="4" max="5" width="11.85546875" bestFit="1" customWidth="1"/>
    <col min="6" max="6" width="16.5703125" customWidth="1"/>
    <col min="7" max="7" width="12" style="13" customWidth="1"/>
    <col min="8" max="8" width="9"/>
    <col min="9" max="9" width="16.28515625" customWidth="1"/>
    <col min="10" max="10" width="15.7109375" style="13" customWidth="1"/>
    <col min="11" max="11" width="13.42578125" style="13" customWidth="1"/>
    <col min="12" max="12" width="9" customWidth="1"/>
    <col min="13" max="13" width="9" hidden="1" customWidth="1"/>
    <col min="14" max="16384" width="9" hidden="1"/>
  </cols>
  <sheetData>
    <row r="1" spans="2:11"/>
    <row r="2" spans="2:11">
      <c r="B2" s="22" t="s">
        <v>0</v>
      </c>
      <c r="C2" s="22"/>
      <c r="D2" s="23"/>
      <c r="E2" s="23"/>
      <c r="F2" s="23"/>
      <c r="G2" s="23"/>
      <c r="H2" s="23"/>
      <c r="I2" s="23"/>
      <c r="J2" s="23"/>
      <c r="K2" s="23"/>
    </row>
    <row r="3" spans="2:11"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2:11"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2:11">
      <c r="B5" s="23"/>
      <c r="C5" s="23"/>
      <c r="D5" s="23"/>
      <c r="E5" s="23"/>
      <c r="F5" s="23"/>
      <c r="G5" s="23"/>
      <c r="H5" s="23"/>
      <c r="I5" s="23"/>
      <c r="J5" s="23"/>
      <c r="K5" s="23"/>
    </row>
    <row r="6" spans="2:11" ht="21">
      <c r="B6" s="19" t="s">
        <v>1</v>
      </c>
      <c r="C6" s="20"/>
      <c r="D6" s="20"/>
      <c r="E6" s="20"/>
      <c r="F6" s="20"/>
      <c r="G6" s="20"/>
      <c r="H6" s="20"/>
      <c r="I6" s="20"/>
      <c r="J6" s="20"/>
      <c r="K6" s="21"/>
    </row>
    <row r="7" spans="2:11"/>
    <row r="8" spans="2:11" ht="30">
      <c r="B8" s="9" t="s">
        <v>2</v>
      </c>
      <c r="C8" s="9" t="s">
        <v>3</v>
      </c>
      <c r="D8" s="9" t="s">
        <v>4</v>
      </c>
      <c r="E8" s="9" t="s">
        <v>5</v>
      </c>
      <c r="F8" s="9" t="s">
        <v>6</v>
      </c>
      <c r="G8" s="14" t="s">
        <v>7</v>
      </c>
      <c r="H8" s="9" t="s">
        <v>8</v>
      </c>
      <c r="I8" s="9" t="s">
        <v>9</v>
      </c>
      <c r="J8" s="14" t="s">
        <v>10</v>
      </c>
      <c r="K8" s="14" t="s">
        <v>11</v>
      </c>
    </row>
    <row r="9" spans="2:11">
      <c r="B9" s="2" t="s">
        <v>12</v>
      </c>
      <c r="C9" s="17" t="s">
        <v>13</v>
      </c>
      <c r="D9" s="15">
        <v>41286</v>
      </c>
      <c r="E9" s="15">
        <v>41289</v>
      </c>
      <c r="F9" s="2" t="s">
        <v>14</v>
      </c>
      <c r="G9" s="3"/>
      <c r="H9" s="2"/>
      <c r="I9" s="2" t="s">
        <v>15</v>
      </c>
      <c r="J9" s="3">
        <v>45</v>
      </c>
      <c r="K9" s="3"/>
    </row>
    <row r="10" spans="2:11">
      <c r="B10" s="2" t="s">
        <v>16</v>
      </c>
      <c r="C10" s="18" t="s">
        <v>17</v>
      </c>
      <c r="D10" s="15">
        <v>41287</v>
      </c>
      <c r="E10" s="15">
        <v>41296</v>
      </c>
      <c r="F10" s="2" t="s">
        <v>18</v>
      </c>
      <c r="G10" s="3"/>
      <c r="H10" s="2"/>
      <c r="I10" s="2" t="s">
        <v>19</v>
      </c>
      <c r="J10" s="3">
        <v>60</v>
      </c>
      <c r="K10" s="3"/>
    </row>
    <row r="11" spans="2:11">
      <c r="B11" s="2" t="s">
        <v>20</v>
      </c>
      <c r="C11" s="17" t="s">
        <v>21</v>
      </c>
      <c r="D11" s="15">
        <v>41289</v>
      </c>
      <c r="E11" s="15">
        <v>41294</v>
      </c>
      <c r="F11" s="2" t="s">
        <v>14</v>
      </c>
      <c r="G11" s="3"/>
      <c r="H11" s="2"/>
      <c r="I11" s="2" t="s">
        <v>15</v>
      </c>
      <c r="J11" s="3">
        <v>123.89</v>
      </c>
      <c r="K11" s="3"/>
    </row>
    <row r="12" spans="2:11">
      <c r="B12" s="2" t="s">
        <v>22</v>
      </c>
      <c r="C12" s="17" t="s">
        <v>23</v>
      </c>
      <c r="D12" s="15">
        <v>41289</v>
      </c>
      <c r="E12" s="15">
        <v>41295</v>
      </c>
      <c r="F12" s="2" t="s">
        <v>69</v>
      </c>
      <c r="G12" s="3"/>
      <c r="H12" s="2"/>
      <c r="I12" s="2"/>
      <c r="J12" s="3"/>
      <c r="K12" s="3"/>
    </row>
    <row r="13" spans="2:11">
      <c r="B13" s="2" t="s">
        <v>24</v>
      </c>
      <c r="C13" s="17" t="s">
        <v>25</v>
      </c>
      <c r="D13" s="15">
        <v>41294</v>
      </c>
      <c r="E13" s="15">
        <v>41304</v>
      </c>
      <c r="F13" s="2" t="s">
        <v>26</v>
      </c>
      <c r="G13" s="3"/>
      <c r="H13" s="2"/>
      <c r="I13" s="2" t="s">
        <v>27</v>
      </c>
      <c r="J13" s="3">
        <v>340</v>
      </c>
      <c r="K13" s="3"/>
    </row>
    <row r="14" spans="2:11">
      <c r="B14" s="2" t="s">
        <v>28</v>
      </c>
      <c r="C14" s="17" t="s">
        <v>29</v>
      </c>
      <c r="D14" s="15">
        <v>41295</v>
      </c>
      <c r="E14" s="15">
        <v>41309</v>
      </c>
      <c r="F14" s="2" t="s">
        <v>30</v>
      </c>
      <c r="G14" s="3"/>
      <c r="H14" s="2"/>
      <c r="I14" s="2" t="s">
        <v>31</v>
      </c>
      <c r="J14" s="3">
        <v>240</v>
      </c>
      <c r="K14" s="3"/>
    </row>
    <row r="15" spans="2:11">
      <c r="B15" s="2" t="s">
        <v>32</v>
      </c>
      <c r="C15" s="17" t="s">
        <v>33</v>
      </c>
      <c r="D15" s="15">
        <v>41299</v>
      </c>
      <c r="E15" s="15">
        <v>41303</v>
      </c>
      <c r="F15" s="2" t="s">
        <v>34</v>
      </c>
      <c r="G15" s="3"/>
      <c r="H15" s="2"/>
      <c r="I15" s="2"/>
      <c r="J15" s="3"/>
      <c r="K15" s="3"/>
    </row>
    <row r="16" spans="2:11">
      <c r="B16" s="2" t="s">
        <v>35</v>
      </c>
      <c r="C16" s="17" t="s">
        <v>36</v>
      </c>
      <c r="D16" s="15">
        <v>41300</v>
      </c>
      <c r="E16" s="15">
        <v>41301</v>
      </c>
      <c r="F16" s="2" t="s">
        <v>37</v>
      </c>
      <c r="G16" s="3"/>
      <c r="H16" s="2"/>
      <c r="I16" s="2" t="s">
        <v>38</v>
      </c>
      <c r="J16" s="3">
        <v>780</v>
      </c>
      <c r="K16" s="3"/>
    </row>
    <row r="17" spans="2:11">
      <c r="B17" s="2" t="s">
        <v>39</v>
      </c>
      <c r="C17" s="17" t="s">
        <v>40</v>
      </c>
      <c r="D17" s="15">
        <v>41301</v>
      </c>
      <c r="E17" s="15">
        <v>41305</v>
      </c>
      <c r="F17" s="2" t="s">
        <v>41</v>
      </c>
      <c r="G17" s="3"/>
      <c r="H17" s="2"/>
      <c r="I17" s="2" t="s">
        <v>15</v>
      </c>
      <c r="J17" s="3">
        <v>76</v>
      </c>
      <c r="K17" s="3"/>
    </row>
    <row r="18" spans="2:11"/>
  </sheetData>
  <mergeCells count="2">
    <mergeCell ref="B6:K6"/>
    <mergeCell ref="B2:K5"/>
  </mergeCells>
  <hyperlinks>
    <hyperlink ref="C9" r:id="rId1"/>
    <hyperlink ref="C10" r:id="rId2" tooltip="mailto:RAMOS@AULAEAD.COM"/>
    <hyperlink ref="C11" r:id="rId3" tooltip="mailto:ASSIS@AULAEAD.COM"/>
    <hyperlink ref="C12" r:id="rId4" tooltip="mailto:SAMPAIO@AULAEAD.COM"/>
    <hyperlink ref="C13" r:id="rId5" tooltip="mailto:FERRAZ@AULAEAD.COM"/>
    <hyperlink ref="C14" r:id="rId6" tooltip="mailto:ABREU@AULAEAD.COM"/>
    <hyperlink ref="C15" r:id="rId7" tooltip="mailto:COSTA@AULAEAD.COM"/>
    <hyperlink ref="C16" r:id="rId8" tooltip="mailto:JOSESILVA@AULAEAD.COM"/>
    <hyperlink ref="C17" r:id="rId9" tooltip="mailto:MARIASOUZA@AULAEAD.COM"/>
  </hyperlinks>
  <pageMargins left="0.51180555555555596" right="0.51180555555555596" top="0.78680555555555598" bottom="0.78680555555555598" header="0.31388888888888899" footer="0.31388888888888899"/>
  <pageSetup paperSize="9" orientation="portrait" horizontalDpi="300" verticalDpi="300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2"/>
  <sheetViews>
    <sheetView zoomScaleNormal="100" workbookViewId="0"/>
  </sheetViews>
  <sheetFormatPr defaultColWidth="0" defaultRowHeight="15" zeroHeight="1"/>
  <cols>
    <col min="1" max="1" width="9" customWidth="1"/>
    <col min="2" max="2" width="26.42578125" customWidth="1"/>
    <col min="3" max="3" width="13.7109375" bestFit="1" customWidth="1"/>
    <col min="4" max="4" width="27.140625" customWidth="1"/>
    <col min="5" max="6" width="11.85546875" bestFit="1" customWidth="1"/>
    <col min="7" max="7" width="15" customWidth="1"/>
    <col min="8" max="8" width="19.28515625" bestFit="1" customWidth="1"/>
    <col min="9" max="9" width="10.5703125" customWidth="1"/>
    <col min="10" max="10" width="19.28515625" customWidth="1"/>
    <col min="11" max="11" width="15.7109375" customWidth="1"/>
    <col min="12" max="12" width="14.85546875" customWidth="1"/>
    <col min="13" max="13" width="9" customWidth="1"/>
    <col min="14" max="14" width="9" hidden="1" customWidth="1"/>
    <col min="15" max="16384" width="9" hidden="1"/>
  </cols>
  <sheetData>
    <row r="1" spans="2:12"/>
    <row r="2" spans="2:12">
      <c r="B2" s="22" t="s">
        <v>0</v>
      </c>
      <c r="C2" s="22"/>
      <c r="D2" s="22"/>
      <c r="E2" s="23"/>
      <c r="F2" s="23"/>
      <c r="G2" s="23"/>
      <c r="H2" s="23"/>
      <c r="I2" s="23"/>
      <c r="J2" s="23"/>
      <c r="K2" s="23"/>
      <c r="L2" s="23"/>
    </row>
    <row r="3" spans="2:12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2:12"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2:12"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2:12" ht="21">
      <c r="B6" s="24" t="s">
        <v>1</v>
      </c>
      <c r="C6" s="25"/>
      <c r="D6" s="25"/>
      <c r="E6" s="25"/>
      <c r="F6" s="25"/>
      <c r="G6" s="25"/>
      <c r="H6" s="25"/>
      <c r="I6" s="25"/>
      <c r="J6" s="25"/>
      <c r="K6" s="25"/>
      <c r="L6" s="26"/>
    </row>
    <row r="7" spans="2:12">
      <c r="H7" s="13"/>
      <c r="L7" s="13"/>
    </row>
    <row r="8" spans="2:12" ht="30">
      <c r="B8" s="9" t="s">
        <v>42</v>
      </c>
      <c r="C8" s="9" t="s">
        <v>43</v>
      </c>
      <c r="D8" s="9" t="s">
        <v>3</v>
      </c>
      <c r="E8" s="9" t="s">
        <v>4</v>
      </c>
      <c r="F8" s="9" t="s">
        <v>5</v>
      </c>
      <c r="G8" s="9" t="s">
        <v>6</v>
      </c>
      <c r="H8" s="14" t="s">
        <v>7</v>
      </c>
      <c r="I8" s="9" t="s">
        <v>44</v>
      </c>
      <c r="J8" s="9" t="s">
        <v>9</v>
      </c>
      <c r="K8" s="9" t="s">
        <v>10</v>
      </c>
      <c r="L8" s="14" t="s">
        <v>11</v>
      </c>
    </row>
    <row r="9" spans="2:12">
      <c r="B9" s="10" t="str">
        <f>PROPER('Planilha Original'!B9)</f>
        <v>Robson Vaamonde</v>
      </c>
      <c r="C9" s="11" t="str">
        <f>IF(LEN(B9)&gt;20,"Reduzir Nome","Nome OK")</f>
        <v>Nome OK</v>
      </c>
      <c r="D9" s="10" t="str">
        <f>LOWER('Planilha Original'!C9)</f>
        <v>vaamonde@aulaead.com</v>
      </c>
      <c r="E9" s="15">
        <v>41286</v>
      </c>
      <c r="F9" s="15">
        <v>41289</v>
      </c>
      <c r="G9" s="10" t="str">
        <f>UPPER(TRIM('Planilha Original'!F9))</f>
        <v>SIMPLES</v>
      </c>
      <c r="H9" s="37">
        <f>IFERROR(VLOOKUP(G9,acomodacoes,2,FALSE),"Sem Acomodações")</f>
        <v>120</v>
      </c>
      <c r="I9" s="11">
        <f>(F9-E9)</f>
        <v>3</v>
      </c>
      <c r="J9" s="10" t="str">
        <f>UPPER('Planilha Original'!I9)</f>
        <v>FRIGOBAR</v>
      </c>
      <c r="K9" s="36">
        <f>'Planilha Original'!J9</f>
        <v>45</v>
      </c>
      <c r="L9" s="36">
        <f>SUM(PRODUCT(H9,I9),K9)</f>
        <v>405</v>
      </c>
    </row>
    <row r="10" spans="2:12">
      <c r="B10" s="10" t="str">
        <f>PROPER('Planilha Original'!B10)</f>
        <v>Leandro Ramos</v>
      </c>
      <c r="C10" s="11" t="str">
        <f t="shared" ref="C10:C17" si="0">IF(LEN(B10)&gt;20,"Reduzir Nome","Nome OK")</f>
        <v>Nome OK</v>
      </c>
      <c r="D10" s="10" t="str">
        <f>LOWER('Planilha Original'!C10)</f>
        <v>ramos@aulaead.com</v>
      </c>
      <c r="E10" s="15">
        <v>41287</v>
      </c>
      <c r="F10" s="15">
        <v>41296</v>
      </c>
      <c r="G10" s="10" t="str">
        <f>UPPER(TRIM('Planilha Original'!F10))</f>
        <v>MASTER</v>
      </c>
      <c r="H10" s="37">
        <f>IFERROR(VLOOKUP(G10,acomodacoes,2,FALSE),"Sem Acomodações")</f>
        <v>250</v>
      </c>
      <c r="I10" s="11">
        <f t="shared" ref="I10:I17" si="1">(F10-E10)</f>
        <v>9</v>
      </c>
      <c r="J10" s="10" t="str">
        <f>UPPER('Planilha Original'!I10)</f>
        <v>PISCINA</v>
      </c>
      <c r="K10" s="36">
        <f>'Planilha Original'!J10</f>
        <v>60</v>
      </c>
      <c r="L10" s="36">
        <f t="shared" ref="L10:L17" si="2">SUM(PRODUCT(H10,I10),K10)</f>
        <v>2310</v>
      </c>
    </row>
    <row r="11" spans="2:12">
      <c r="B11" s="10" t="str">
        <f>SUBSTITUTE(PROPER('Planilha Original'!B11)," De "," de ")</f>
        <v>José de Assis</v>
      </c>
      <c r="C11" s="11" t="str">
        <f t="shared" si="0"/>
        <v>Nome OK</v>
      </c>
      <c r="D11" s="10" t="str">
        <f>LOWER('Planilha Original'!C11)</f>
        <v>assis@aulaead.com</v>
      </c>
      <c r="E11" s="15">
        <v>41289</v>
      </c>
      <c r="F11" s="15">
        <v>41294</v>
      </c>
      <c r="G11" s="10" t="str">
        <f>UPPER(TRIM('Planilha Original'!F11))</f>
        <v>SIMPLES</v>
      </c>
      <c r="H11" s="37">
        <f>IFERROR(VLOOKUP(G11,acomodacoes,2,FALSE),"Sem Acomodações")</f>
        <v>120</v>
      </c>
      <c r="I11" s="11">
        <f t="shared" si="1"/>
        <v>5</v>
      </c>
      <c r="J11" s="10" t="str">
        <f>UPPER('Planilha Original'!I11)</f>
        <v>FRIGOBAR</v>
      </c>
      <c r="K11" s="36">
        <f>'Planilha Original'!J11</f>
        <v>123.89</v>
      </c>
      <c r="L11" s="36">
        <f t="shared" si="2"/>
        <v>723.89</v>
      </c>
    </row>
    <row r="12" spans="2:12">
      <c r="B12" s="10" t="str">
        <f>PROPER('Planilha Original'!B12)</f>
        <v>Rogerio Sampaio</v>
      </c>
      <c r="C12" s="11" t="str">
        <f t="shared" si="0"/>
        <v>Nome OK</v>
      </c>
      <c r="D12" s="10" t="str">
        <f>LOWER('Planilha Original'!C12)</f>
        <v>sampaio@aulaead.com</v>
      </c>
      <c r="E12" s="15">
        <v>41289</v>
      </c>
      <c r="F12" s="15">
        <v>41295</v>
      </c>
      <c r="G12" s="10" t="str">
        <f>UPPER(TRIM('Planilha Original'!F12))</f>
        <v>COBERTURA</v>
      </c>
      <c r="H12" s="37">
        <f>IFERROR(VLOOKUP(G12,acomodacoes,2,FALSE),"Sem Acomodações")</f>
        <v>500</v>
      </c>
      <c r="I12" s="11">
        <f t="shared" si="1"/>
        <v>6</v>
      </c>
      <c r="J12" s="10" t="str">
        <f>UPPER('Planilha Original'!I12)</f>
        <v/>
      </c>
      <c r="K12" s="36">
        <f>'Planilha Original'!J12</f>
        <v>0</v>
      </c>
      <c r="L12" s="36">
        <f t="shared" si="2"/>
        <v>3000</v>
      </c>
    </row>
    <row r="13" spans="2:12">
      <c r="B13" s="10" t="str">
        <f>PROPER('Planilha Original'!B13)</f>
        <v>Evaristo Ferraz</v>
      </c>
      <c r="C13" s="11" t="str">
        <f t="shared" si="0"/>
        <v>Nome OK</v>
      </c>
      <c r="D13" s="10" t="str">
        <f>LOWER('Planilha Original'!C13)</f>
        <v>ferraz@aulaead.com</v>
      </c>
      <c r="E13" s="15">
        <v>41294</v>
      </c>
      <c r="F13" s="15">
        <v>41304</v>
      </c>
      <c r="G13" s="10" t="str">
        <f>UPPER(TRIM('Planilha Original'!F13))</f>
        <v>PRESIDENCIAL</v>
      </c>
      <c r="H13" s="37">
        <f>IFERROR(VLOOKUP(G13,acomodacoes,2,FALSE),"Sem Acomodações")</f>
        <v>350</v>
      </c>
      <c r="I13" s="11">
        <f t="shared" si="1"/>
        <v>10</v>
      </c>
      <c r="J13" s="10" t="str">
        <f>UPPER('Planilha Original'!I13)</f>
        <v>PISCINA E FRIGOBAR</v>
      </c>
      <c r="K13" s="36">
        <f>'Planilha Original'!J13</f>
        <v>340</v>
      </c>
      <c r="L13" s="36">
        <f t="shared" si="2"/>
        <v>3840</v>
      </c>
    </row>
    <row r="14" spans="2:12">
      <c r="B14" s="10" t="str">
        <f>PROPER('Planilha Original'!B14)</f>
        <v>Anderson Abreu</v>
      </c>
      <c r="C14" s="11" t="str">
        <f t="shared" si="0"/>
        <v>Nome OK</v>
      </c>
      <c r="D14" s="10" t="str">
        <f>LOWER('Planilha Original'!C14)</f>
        <v>abreu@aulaead.com</v>
      </c>
      <c r="E14" s="15">
        <v>41295</v>
      </c>
      <c r="F14" s="15">
        <v>41309</v>
      </c>
      <c r="G14" s="10" t="str">
        <f>UPPER(TRIM('Planilha Original'!F14))</f>
        <v>SAUNA</v>
      </c>
      <c r="H14" s="37">
        <f>IFERROR(VLOOKUP(G14,acomodacoes,2,FALSE),"Sem Acomodações")</f>
        <v>200</v>
      </c>
      <c r="I14" s="11">
        <f t="shared" si="1"/>
        <v>14</v>
      </c>
      <c r="J14" s="10" t="str">
        <f>UPPER('Planilha Original'!I14)</f>
        <v>CASSINO</v>
      </c>
      <c r="K14" s="36">
        <f>'Planilha Original'!J14</f>
        <v>240</v>
      </c>
      <c r="L14" s="36">
        <f t="shared" si="2"/>
        <v>3040</v>
      </c>
    </row>
    <row r="15" spans="2:12">
      <c r="B15" s="10" t="str">
        <f>PROPER('Planilha Original'!B15)</f>
        <v>Jefferson Costa</v>
      </c>
      <c r="C15" s="11" t="str">
        <f t="shared" si="0"/>
        <v>Nome OK</v>
      </c>
      <c r="D15" s="10" t="str">
        <f>LOWER('Planilha Original'!C15)</f>
        <v>costa@aulaead.com</v>
      </c>
      <c r="E15" s="15">
        <v>41299</v>
      </c>
      <c r="F15" s="15">
        <v>41303</v>
      </c>
      <c r="G15" s="10" t="str">
        <f>UPPER(TRIM('Planilha Original'!F15))</f>
        <v>SIMPLES</v>
      </c>
      <c r="H15" s="37">
        <f>IFERROR(VLOOKUP(G15,acomodacoes,2,FALSE),"Sem Acomodações")</f>
        <v>120</v>
      </c>
      <c r="I15" s="11">
        <f t="shared" si="1"/>
        <v>4</v>
      </c>
      <c r="J15" s="10" t="str">
        <f>UPPER('Planilha Original'!I15)</f>
        <v/>
      </c>
      <c r="K15" s="36">
        <f>'Planilha Original'!J15</f>
        <v>0</v>
      </c>
      <c r="L15" s="36">
        <f t="shared" si="2"/>
        <v>480</v>
      </c>
    </row>
    <row r="16" spans="2:12">
      <c r="B16" s="10" t="str">
        <f>PROPER('Planilha Original'!B16)</f>
        <v>José Da Silva</v>
      </c>
      <c r="C16" s="11" t="str">
        <f t="shared" si="0"/>
        <v>Nome OK</v>
      </c>
      <c r="D16" s="10" t="str">
        <f>LOWER('Planilha Original'!C16)</f>
        <v>josesilva@aulaead.com</v>
      </c>
      <c r="E16" s="15">
        <v>41300</v>
      </c>
      <c r="F16" s="15">
        <v>41301</v>
      </c>
      <c r="G16" s="10" t="str">
        <f>UPPER(TRIM('Planilha Original'!F16))</f>
        <v>MASTER</v>
      </c>
      <c r="H16" s="37">
        <f>IFERROR(VLOOKUP(G16,acomodacoes,2,FALSE),"Sem Acomodações")</f>
        <v>250</v>
      </c>
      <c r="I16" s="11">
        <f t="shared" si="1"/>
        <v>1</v>
      </c>
      <c r="J16" s="10" t="str">
        <f>UPPER('Planilha Original'!I16)</f>
        <v>CASSINO E PISCINA</v>
      </c>
      <c r="K16" s="36">
        <f>'Planilha Original'!J16</f>
        <v>780</v>
      </c>
      <c r="L16" s="36">
        <f t="shared" si="2"/>
        <v>1030</v>
      </c>
    </row>
    <row r="17" spans="2:12">
      <c r="B17" s="10" t="str">
        <f>SUBSTITUTE(SUBSTITUTE(PROPER('Planilha Original'!B17)," Da "," da ")," De "," de ")</f>
        <v>Maria da Silva de Souza</v>
      </c>
      <c r="C17" s="11" t="str">
        <f t="shared" si="0"/>
        <v>Reduzir Nome</v>
      </c>
      <c r="D17" s="10" t="str">
        <f>LOWER('Planilha Original'!C17)</f>
        <v>mariasouza@aulaead.com</v>
      </c>
      <c r="E17" s="15">
        <v>41301</v>
      </c>
      <c r="F17" s="15">
        <v>41305</v>
      </c>
      <c r="G17" s="10" t="str">
        <f>UPPER(TRIM('Planilha Original'!F17))</f>
        <v>COBERTURA</v>
      </c>
      <c r="H17" s="37">
        <f>IFERROR(VLOOKUP(G17,acomodacoes,2,FALSE),"Sem Acomodações")</f>
        <v>500</v>
      </c>
      <c r="I17" s="11">
        <f t="shared" si="1"/>
        <v>4</v>
      </c>
      <c r="J17" s="10" t="str">
        <f>UPPER('Planilha Original'!I17)</f>
        <v>FRIGOBAR</v>
      </c>
      <c r="K17" s="36">
        <f>'Planilha Original'!J17</f>
        <v>76</v>
      </c>
      <c r="L17" s="36">
        <f t="shared" si="2"/>
        <v>2076</v>
      </c>
    </row>
    <row r="18" spans="2:12">
      <c r="B18" s="31"/>
      <c r="C18" s="32"/>
      <c r="D18" s="31"/>
      <c r="E18" s="33"/>
      <c r="F18" s="33"/>
      <c r="G18" s="31"/>
      <c r="H18" s="34"/>
      <c r="I18" s="32"/>
      <c r="J18" s="31"/>
      <c r="K18" s="34"/>
      <c r="L18" s="34"/>
    </row>
    <row r="19" spans="2:12">
      <c r="B19" s="38" t="s">
        <v>61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</row>
    <row r="20" spans="2:12">
      <c r="B20" s="39" t="s">
        <v>62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</row>
    <row r="21" spans="2:12">
      <c r="B21" s="39" t="s">
        <v>63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</row>
    <row r="22" spans="2:12">
      <c r="B22" s="39" t="s">
        <v>64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</row>
    <row r="23" spans="2:12">
      <c r="B23" s="39" t="s">
        <v>65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</row>
    <row r="24" spans="2:12">
      <c r="B24" s="39" t="s">
        <v>66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</row>
    <row r="25" spans="2:12">
      <c r="B25" s="39" t="s">
        <v>67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</row>
    <row r="26" spans="2:12">
      <c r="B26" s="39" t="s">
        <v>68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</row>
    <row r="27" spans="2:12">
      <c r="B27" s="39" t="s">
        <v>70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</row>
    <row r="28" spans="2:12">
      <c r="B28" s="39" t="s">
        <v>71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</row>
    <row r="29" spans="2:12">
      <c r="B29" s="39" t="s">
        <v>72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</row>
    <row r="30" spans="2:12" hidden="1">
      <c r="C30" s="12"/>
      <c r="E30" s="16"/>
      <c r="F30" s="16"/>
      <c r="H30" s="13"/>
      <c r="I30" s="12"/>
      <c r="K30" s="13"/>
      <c r="L30" s="13"/>
    </row>
    <row r="31" spans="2:12" hidden="1"/>
    <row r="32" spans="2:12"/>
  </sheetData>
  <mergeCells count="13">
    <mergeCell ref="B27:L27"/>
    <mergeCell ref="B28:L28"/>
    <mergeCell ref="B29:L29"/>
    <mergeCell ref="B22:L22"/>
    <mergeCell ref="B23:L23"/>
    <mergeCell ref="B24:L24"/>
    <mergeCell ref="B25:L25"/>
    <mergeCell ref="B26:L26"/>
    <mergeCell ref="B6:L6"/>
    <mergeCell ref="B2:L5"/>
    <mergeCell ref="B19:L19"/>
    <mergeCell ref="B20:L20"/>
    <mergeCell ref="B21:L21"/>
  </mergeCells>
  <pageMargins left="0.51180555555555596" right="0.51180555555555596" top="0.78680555555555598" bottom="0.78680555555555598" header="0.31388888888888899" footer="0.31388888888888899"/>
  <pageSetup paperSize="9"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7"/>
  <sheetViews>
    <sheetView zoomScale="190" zoomScaleNormal="190" workbookViewId="0"/>
  </sheetViews>
  <sheetFormatPr defaultColWidth="0" defaultRowHeight="15" zeroHeight="1"/>
  <cols>
    <col min="1" max="1" width="9" customWidth="1"/>
    <col min="2" max="2" width="39.7109375" customWidth="1"/>
    <col min="3" max="3" width="15.85546875" customWidth="1"/>
    <col min="4" max="4" width="9" customWidth="1"/>
    <col min="5" max="5" width="9" hidden="1" customWidth="1"/>
    <col min="6" max="16384" width="9" hidden="1"/>
  </cols>
  <sheetData>
    <row r="1" spans="2:3"/>
    <row r="2" spans="2:3">
      <c r="B2" s="28" t="s">
        <v>0</v>
      </c>
      <c r="C2" s="29"/>
    </row>
    <row r="3" spans="2:3">
      <c r="B3" s="29"/>
      <c r="C3" s="29"/>
    </row>
    <row r="4" spans="2:3">
      <c r="B4" s="29"/>
      <c r="C4" s="29"/>
    </row>
    <row r="5" spans="2:3">
      <c r="B5" s="27" t="s">
        <v>45</v>
      </c>
      <c r="C5" s="27"/>
    </row>
    <row r="6" spans="2:3">
      <c r="B6" s="5" t="s">
        <v>46</v>
      </c>
      <c r="C6" s="6">
        <f>COUNTA(hospede)</f>
        <v>9</v>
      </c>
    </row>
    <row r="7" spans="2:3">
      <c r="B7" s="5" t="s">
        <v>47</v>
      </c>
      <c r="C7" s="6">
        <f>(COUNTA(gastos_extra)-C8)</f>
        <v>7</v>
      </c>
    </row>
    <row r="8" spans="2:3">
      <c r="B8" s="5" t="s">
        <v>48</v>
      </c>
      <c r="C8" s="6">
        <f>COUNTBLANK(gastos_extra)</f>
        <v>2</v>
      </c>
    </row>
    <row r="9" spans="2:3">
      <c r="B9" s="5" t="s">
        <v>49</v>
      </c>
      <c r="C9" s="41">
        <f>SUM(total)</f>
        <v>16904.89</v>
      </c>
    </row>
    <row r="10" spans="2:3">
      <c r="B10" s="5" t="s">
        <v>50</v>
      </c>
      <c r="C10" s="41">
        <f>SUM(valor_extra)</f>
        <v>1664.8899999999999</v>
      </c>
    </row>
    <row r="11" spans="2:3">
      <c r="C11" s="7"/>
    </row>
    <row r="12" spans="2:3">
      <c r="B12" s="27" t="s">
        <v>51</v>
      </c>
      <c r="C12" s="27"/>
    </row>
    <row r="13" spans="2:3">
      <c r="B13" s="4" t="s">
        <v>52</v>
      </c>
      <c r="C13" s="4" t="s">
        <v>53</v>
      </c>
    </row>
    <row r="14" spans="2:3">
      <c r="B14" s="2" t="s">
        <v>54</v>
      </c>
      <c r="C14" s="8">
        <f>COUNTIF(acomodacao,B14)</f>
        <v>3</v>
      </c>
    </row>
    <row r="15" spans="2:3">
      <c r="B15" s="2" t="s">
        <v>55</v>
      </c>
      <c r="C15" s="8">
        <f>COUNTIF(acomodacao,B15)</f>
        <v>1</v>
      </c>
    </row>
    <row r="16" spans="2:3">
      <c r="B16" s="2" t="s">
        <v>56</v>
      </c>
      <c r="C16" s="8">
        <f>COUNTIF(acomodacao,B16)</f>
        <v>2</v>
      </c>
    </row>
    <row r="17" spans="2:3">
      <c r="B17" s="2" t="s">
        <v>57</v>
      </c>
      <c r="C17" s="8">
        <f>COUNTIF(acomodacao,B17)</f>
        <v>1</v>
      </c>
    </row>
    <row r="18" spans="2:3">
      <c r="B18" s="2" t="s">
        <v>58</v>
      </c>
      <c r="C18" s="8">
        <f>COUNTIF(acomodacao,B18)</f>
        <v>2</v>
      </c>
    </row>
    <row r="19" spans="2:3">
      <c r="B19" s="42"/>
      <c r="C19" s="35"/>
    </row>
    <row r="20" spans="2:3">
      <c r="B20" s="43" t="s">
        <v>61</v>
      </c>
      <c r="C20" s="43"/>
    </row>
    <row r="21" spans="2:3">
      <c r="B21" s="44" t="s">
        <v>73</v>
      </c>
      <c r="C21" s="45"/>
    </row>
    <row r="22" spans="2:3">
      <c r="B22" s="44" t="s">
        <v>74</v>
      </c>
      <c r="C22" s="45"/>
    </row>
    <row r="23" spans="2:3">
      <c r="B23" s="44" t="s">
        <v>75</v>
      </c>
      <c r="C23" s="45"/>
    </row>
    <row r="24" spans="2:3">
      <c r="B24" s="44" t="s">
        <v>76</v>
      </c>
      <c r="C24" s="45"/>
    </row>
    <row r="25" spans="2:3">
      <c r="B25" s="44" t="s">
        <v>77</v>
      </c>
      <c r="C25" s="45"/>
    </row>
    <row r="26" spans="2:3">
      <c r="B26" s="44" t="s">
        <v>78</v>
      </c>
      <c r="C26" s="45"/>
    </row>
    <row r="27" spans="2:3"/>
  </sheetData>
  <mergeCells count="10">
    <mergeCell ref="B22:C22"/>
    <mergeCell ref="B23:C23"/>
    <mergeCell ref="B26:C26"/>
    <mergeCell ref="B24:C24"/>
    <mergeCell ref="B25:C25"/>
    <mergeCell ref="B5:C5"/>
    <mergeCell ref="B12:C12"/>
    <mergeCell ref="B2:C4"/>
    <mergeCell ref="B20:C20"/>
    <mergeCell ref="B21:C21"/>
  </mergeCells>
  <pageMargins left="0.75" right="0.75" top="1" bottom="1" header="0.51180555555555596" footer="0.51180555555555596"/>
  <pageSetup paperSize="9"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310" zoomScaleNormal="310" workbookViewId="0"/>
  </sheetViews>
  <sheetFormatPr defaultColWidth="0" defaultRowHeight="15" zeroHeight="1"/>
  <cols>
    <col min="1" max="1" width="9" customWidth="1"/>
    <col min="2" max="2" width="17.7109375" customWidth="1"/>
    <col min="3" max="3" width="15.85546875" customWidth="1"/>
    <col min="4" max="4" width="9" customWidth="1"/>
    <col min="5" max="5" width="9" hidden="1" customWidth="1"/>
    <col min="6" max="16384" width="9" hidden="1"/>
  </cols>
  <sheetData>
    <row r="1" spans="2:3"/>
    <row r="2" spans="2:3">
      <c r="B2" s="30" t="s">
        <v>59</v>
      </c>
      <c r="C2" s="30"/>
    </row>
    <row r="3" spans="2:3">
      <c r="B3" s="1" t="s">
        <v>52</v>
      </c>
      <c r="C3" s="1" t="s">
        <v>60</v>
      </c>
    </row>
    <row r="4" spans="2:3">
      <c r="B4" s="2" t="s">
        <v>54</v>
      </c>
      <c r="C4" s="3">
        <v>120</v>
      </c>
    </row>
    <row r="5" spans="2:3">
      <c r="B5" s="2" t="s">
        <v>55</v>
      </c>
      <c r="C5" s="3">
        <v>200</v>
      </c>
    </row>
    <row r="6" spans="2:3">
      <c r="B6" s="2" t="s">
        <v>56</v>
      </c>
      <c r="C6" s="3">
        <v>250</v>
      </c>
    </row>
    <row r="7" spans="2:3">
      <c r="B7" s="2" t="s">
        <v>57</v>
      </c>
      <c r="C7" s="3">
        <v>350</v>
      </c>
    </row>
    <row r="8" spans="2:3">
      <c r="B8" s="2" t="s">
        <v>58</v>
      </c>
      <c r="C8" s="3">
        <v>500</v>
      </c>
    </row>
    <row r="9" spans="2:3"/>
  </sheetData>
  <mergeCells count="1">
    <mergeCell ref="B2:C2"/>
  </mergeCells>
  <pageMargins left="0.51180555555555596" right="0.51180555555555596" top="0.78680555555555598" bottom="0.78680555555555598" header="0.31388888888888899" footer="0.313888888888888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Planilha Original</vt:lpstr>
      <vt:lpstr>Planilha Corrigida</vt:lpstr>
      <vt:lpstr>Resumo</vt:lpstr>
      <vt:lpstr>Configurações</vt:lpstr>
      <vt:lpstr>acomodacao</vt:lpstr>
      <vt:lpstr>acomodacoes</vt:lpstr>
      <vt:lpstr>gastos_extra</vt:lpstr>
      <vt:lpstr>hospede</vt:lpstr>
      <vt:lpstr>total</vt:lpstr>
      <vt:lpstr>valor_extra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Robson Silva Vaamonde</cp:lastModifiedBy>
  <dcterms:created xsi:type="dcterms:W3CDTF">2011-07-07T19:09:00Z</dcterms:created>
  <dcterms:modified xsi:type="dcterms:W3CDTF">2019-04-04T18:08:56Z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