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5" yWindow="-105" windowWidth="23250" windowHeight="12570" activeTab="5"/>
  </bookViews>
  <sheets>
    <sheet name="Introducción" sheetId="1" r:id="rId1"/>
    <sheet name="Libro de Ventas" sheetId="2" r:id="rId2"/>
    <sheet name="Fecha Emisión" sheetId="7" r:id="rId3"/>
    <sheet name="Mov Ingresos" sheetId="3" r:id="rId4"/>
    <sheet name="Libro Caja Consolidado" sheetId="4" r:id="rId5"/>
    <sheet name="Formula" sheetId="5" r:id="rId6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8" i="5"/>
  <c r="J45"/>
  <c r="J44"/>
  <c r="H38" l="1"/>
  <c r="I38" s="1"/>
  <c r="H37"/>
  <c r="I37" s="1"/>
  <c r="H36"/>
  <c r="I36" s="1"/>
  <c r="O30"/>
  <c r="P30" s="1"/>
  <c r="O29"/>
  <c r="P29" s="1"/>
  <c r="O28"/>
  <c r="P28" s="1"/>
  <c r="H29"/>
  <c r="I29" s="1"/>
  <c r="H30"/>
  <c r="I30" s="1"/>
  <c r="H31"/>
  <c r="I31" s="1"/>
  <c r="I28"/>
  <c r="A6" i="4"/>
  <c r="A7"/>
  <c r="A8"/>
  <c r="A9"/>
  <c r="A10"/>
  <c r="A11"/>
  <c r="A12"/>
  <c r="A5"/>
  <c r="D44" i="5" l="1"/>
  <c r="E44" s="1"/>
  <c r="D46"/>
  <c r="F46" s="1"/>
  <c r="D45"/>
  <c r="E45" s="1"/>
  <c r="K36"/>
  <c r="K38"/>
  <c r="J38"/>
  <c r="K37"/>
  <c r="J37"/>
  <c r="J36"/>
  <c r="I46" l="1"/>
  <c r="I44"/>
  <c r="L36"/>
  <c r="I45"/>
  <c r="F45"/>
  <c r="E46"/>
  <c r="F44"/>
  <c r="G46"/>
  <c r="H46" s="1"/>
  <c r="G44"/>
  <c r="H44" s="1"/>
  <c r="G45"/>
  <c r="L38"/>
  <c r="L37"/>
  <c r="J46" l="1"/>
  <c r="H45"/>
  <c r="E51" s="1"/>
  <c r="K57" s="1"/>
  <c r="K56" s="1"/>
</calcChain>
</file>

<file path=xl/sharedStrings.xml><?xml version="1.0" encoding="utf-8"?>
<sst xmlns="http://schemas.openxmlformats.org/spreadsheetml/2006/main" count="508" uniqueCount="162">
  <si>
    <t>FAV</t>
  </si>
  <si>
    <t>FVE</t>
  </si>
  <si>
    <t>Ejemplo 1</t>
  </si>
  <si>
    <t>Ejemplo 2</t>
  </si>
  <si>
    <t>Libro de Ventas</t>
  </si>
  <si>
    <t>Del</t>
  </si>
  <si>
    <t>N° Doc.</t>
  </si>
  <si>
    <t>N° Doc</t>
  </si>
  <si>
    <t>Fecha</t>
  </si>
  <si>
    <t>IVA</t>
  </si>
  <si>
    <t>Otros</t>
  </si>
  <si>
    <t>Línea</t>
  </si>
  <si>
    <t>TD</t>
  </si>
  <si>
    <t>Giro</t>
  </si>
  <si>
    <t>DTE</t>
  </si>
  <si>
    <t>o Máq.</t>
  </si>
  <si>
    <t>Hasta</t>
  </si>
  <si>
    <t>Emisión</t>
  </si>
  <si>
    <t>RUT</t>
  </si>
  <si>
    <t>Razón Social</t>
  </si>
  <si>
    <t>Afecto</t>
  </si>
  <si>
    <t>Exento</t>
  </si>
  <si>
    <t>Impuestos</t>
  </si>
  <si>
    <t>Total</t>
  </si>
  <si>
    <t>TOTAL</t>
  </si>
  <si>
    <t>Ejemplo 3</t>
  </si>
  <si>
    <t>Libro de Caja Consolidado</t>
  </si>
  <si>
    <t>N°</t>
  </si>
  <si>
    <t>Afectas</t>
  </si>
  <si>
    <t>Monto Percib.</t>
  </si>
  <si>
    <t>Glosa</t>
  </si>
  <si>
    <t>Oper. Ent.</t>
  </si>
  <si>
    <t>Operación</t>
  </si>
  <si>
    <t>Pago a</t>
  </si>
  <si>
    <t>Fecha Exig.</t>
  </si>
  <si>
    <t>Monto</t>
  </si>
  <si>
    <t>Corr.</t>
  </si>
  <si>
    <t>Oper.</t>
  </si>
  <si>
    <t>Tipo Documento</t>
  </si>
  <si>
    <t>Emisor</t>
  </si>
  <si>
    <t>Nombre</t>
  </si>
  <si>
    <t>Monto Neto</t>
  </si>
  <si>
    <t>Monto IVA</t>
  </si>
  <si>
    <t>IVA No Recup.</t>
  </si>
  <si>
    <t>Monto Exento</t>
  </si>
  <si>
    <t>Otros Imp.</t>
  </si>
  <si>
    <t>Monto Total</t>
  </si>
  <si>
    <t>o Pagado</t>
  </si>
  <si>
    <t>Relacionada</t>
  </si>
  <si>
    <t>Devengada</t>
  </si>
  <si>
    <t>Plazo</t>
  </si>
  <si>
    <t>Pago</t>
  </si>
  <si>
    <t>Ingreso</t>
  </si>
  <si>
    <t>Egreso</t>
  </si>
  <si>
    <t>Saldo</t>
  </si>
  <si>
    <t>I</t>
  </si>
  <si>
    <t>OIN</t>
  </si>
  <si>
    <t>Otros Ingresos</t>
  </si>
  <si>
    <t>Saldo Inicial</t>
  </si>
  <si>
    <t>1°</t>
  </si>
  <si>
    <t>2°</t>
  </si>
  <si>
    <t>3°</t>
  </si>
  <si>
    <t xml:space="preserve">Franca para el ejemplo se ingresan dos FAV y una FVE, aplica la misma lógica para el resto de los documentos: </t>
  </si>
  <si>
    <t>A su vez hay un documento que corresponde a una FAV que viene de  Junio 2019 (doc pendiente).</t>
  </si>
  <si>
    <t>Día</t>
  </si>
  <si>
    <t>Cod.Cuenta</t>
  </si>
  <si>
    <t xml:space="preserve">  Cuenta</t>
  </si>
  <si>
    <t xml:space="preserve"> Cuenta</t>
  </si>
  <si>
    <t>Documento</t>
  </si>
  <si>
    <t>Rec.</t>
  </si>
  <si>
    <t>Descripción</t>
  </si>
  <si>
    <t xml:space="preserve">  Afecto</t>
  </si>
  <si>
    <t xml:space="preserve">  Exento</t>
  </si>
  <si>
    <t xml:space="preserve"> Total</t>
  </si>
  <si>
    <t>Vencim.</t>
  </si>
  <si>
    <t>Act. Fijo</t>
  </si>
  <si>
    <t>Estado</t>
  </si>
  <si>
    <t>Asociado</t>
  </si>
  <si>
    <t>Usuario</t>
  </si>
  <si>
    <t>x</t>
  </si>
  <si>
    <t>Cliente1</t>
  </si>
  <si>
    <t>3-01-01-02</t>
  </si>
  <si>
    <t>Ingresos por Prestación de Servicios</t>
  </si>
  <si>
    <t>1-01-04-02</t>
  </si>
  <si>
    <t>Clientes Ventas al Contado</t>
  </si>
  <si>
    <t>&gt;&gt;</t>
  </si>
  <si>
    <t>Pendiente</t>
  </si>
  <si>
    <t>Administ</t>
  </si>
  <si>
    <t>Ejemplo 4</t>
  </si>
  <si>
    <t>ejemplo año anterior</t>
  </si>
  <si>
    <t>Centralizado</t>
  </si>
  <si>
    <t>Se generan pagos relacionados a estos documentos.</t>
  </si>
  <si>
    <t>Se muestra libro de caja con nueva columna "fecha emision".</t>
  </si>
  <si>
    <t>Número comprobante: 3 Tipo: Ingreso Estado: Aprobado Fecha: 31 ene 2020</t>
  </si>
  <si>
    <t>Código Cuenta</t>
  </si>
  <si>
    <t>Cuenta</t>
  </si>
  <si>
    <t>Debe</t>
  </si>
  <si>
    <t>Haber</t>
  </si>
  <si>
    <t>Nº Doc.</t>
  </si>
  <si>
    <t>Entidad</t>
  </si>
  <si>
    <t>Área Negocio</t>
  </si>
  <si>
    <t>Centro Gestión</t>
  </si>
  <si>
    <t>Contabiliza Pago de Documentos de Libro de Ventas</t>
  </si>
  <si>
    <t>1-01-01-04</t>
  </si>
  <si>
    <t>Banco</t>
  </si>
  <si>
    <t>Número comprobante: 4 Tipo: Ingreso Estado: Aprobado Fecha: 31 ene 2020</t>
  </si>
  <si>
    <t>Número comprobante: 5 Tipo: Ingreso Estado: Aprobado Fecha: 31 ene 2020</t>
  </si>
  <si>
    <t>Número comprobante: 1 Tipo: Ingreso Estado: Aprobado Fecha: 31 dic 2020</t>
  </si>
  <si>
    <t>Número comprobante: 2 Tipo: Ingreso Estado: Aprobado Fecha: 31 dic 2020</t>
  </si>
  <si>
    <t>Número comprobante: 3 Tipo: Ingreso Estado: Aprobado Fecha: 31 dic 2020</t>
  </si>
  <si>
    <t>Despues de la columna "Nombre" y antes de la columna "Fecha Operación"</t>
  </si>
  <si>
    <t>Ademas esta nueva columna debe estar disponible en la opciones de vista, para poder "ocultarla":</t>
  </si>
  <si>
    <t>En el libro de caja consolidado se debe poder visualizar una anueva columna con la fecha de emision del documento:</t>
  </si>
  <si>
    <t>Aplica solo para documentos provenientes de los libros de Ventas, Compras y Retenciones.</t>
  </si>
  <si>
    <t>Factura de Venta E</t>
  </si>
  <si>
    <t>77.532.650-6</t>
  </si>
  <si>
    <t>Thomson Reuters</t>
  </si>
  <si>
    <t>Factura Exenta E</t>
  </si>
  <si>
    <t>Estos tres documentos corresponden al año comercial en curso (2020)</t>
  </si>
  <si>
    <t>Y los pasos que se debiesen ejecutar para obtener el valor que buscamos</t>
  </si>
  <si>
    <t xml:space="preserve">Obtener lo valores unicos de las columnas </t>
  </si>
  <si>
    <t>Resultado:</t>
  </si>
  <si>
    <t>Datos obtenidos:</t>
  </si>
  <si>
    <t>Accion ejecutada</t>
  </si>
  <si>
    <t>Que esten relacionados con los libros de compra, venta o retenciones. Y que pertenzcan al año comercial que este trabajando.</t>
  </si>
  <si>
    <t>documentos individualizados</t>
  </si>
  <si>
    <t>Complementamos con la fecha de emision del documento:</t>
  </si>
  <si>
    <t>Concatenar</t>
  </si>
  <si>
    <t>Consideramos solo del año:</t>
  </si>
  <si>
    <t>Otener el neto y el exento de los documentos, y sumar ambos valores</t>
  </si>
  <si>
    <t>Neto</t>
  </si>
  <si>
    <t>Neto + exento (tope)</t>
  </si>
  <si>
    <t>Obtener el total percibido/devengado según corresponda para cada documento desde la columna monto percibido o pagado.</t>
  </si>
  <si>
    <t>Montp Perib. O Pag.</t>
  </si>
  <si>
    <t xml:space="preserve">Minimo </t>
  </si>
  <si>
    <t>Aplicar tope de nexento + neto, con un MIN</t>
  </si>
  <si>
    <t>4°</t>
  </si>
  <si>
    <t>El total de la columna minimo es lo que debe reflejar en Ia base imponible</t>
  </si>
  <si>
    <t>Total:</t>
  </si>
  <si>
    <t>Codigo Fairware</t>
  </si>
  <si>
    <t>Base Imponible</t>
  </si>
  <si>
    <t>+</t>
  </si>
  <si>
    <t xml:space="preserve">Total Ingresos </t>
  </si>
  <si>
    <t>Ingresos percibidos</t>
  </si>
  <si>
    <t>Ingresos percibidos del Giro</t>
  </si>
  <si>
    <t>I1</t>
  </si>
  <si>
    <t>Traspaso Sistema</t>
  </si>
  <si>
    <t>T1</t>
  </si>
  <si>
    <t>Renta de Fuente Extranjera</t>
  </si>
  <si>
    <t>I1.1</t>
  </si>
  <si>
    <t>Ingreso Manual</t>
  </si>
  <si>
    <t>T1.1</t>
  </si>
  <si>
    <t>Con esta modificacion los codigos asociados a ingresos percibidos en el plan de cuentas quedan sin efecto:</t>
  </si>
  <si>
    <t>Si el cliente asocias por ejemplo el 1400 no hara efecto alguno.</t>
  </si>
  <si>
    <t>esto debido a que la informacion la obtendremos según requerimiento actual.</t>
  </si>
  <si>
    <t>Bajo el concepto de Ingresos percibidos del giro</t>
  </si>
  <si>
    <t>Aplica igual para el punto E1 por el lado de los egresos</t>
  </si>
  <si>
    <t>Se introdujo un concatenar para poder linkear la informacion en el excel</t>
  </si>
  <si>
    <t>En este punto si es posible realizar la consulta de esta manera al final se podria hacer una consulta para todos los documentos y al final seprar cual corresponde a ingreso y cual egreso y ahí abordar si es I1 o E1 donde ira a parar el total</t>
  </si>
  <si>
    <t>Esto lo podemos conversar via telefonica una vez visto lo anterior.</t>
  </si>
  <si>
    <t>Esto aplica para Art. 14 D3 y D8 LIR</t>
  </si>
  <si>
    <t>FW: no, la consulta se hace por separado</t>
  </si>
</sst>
</file>

<file path=xl/styles.xml><?xml version="1.0" encoding="utf-8"?>
<styleSheet xmlns="http://schemas.openxmlformats.org/spreadsheetml/2006/main">
  <numFmts count="1">
    <numFmt numFmtId="164" formatCode="_ * #,##0_ ;_ * \-#,##0_ ;_ * &quot;-&quot;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2" borderId="0" xfId="1" applyFont="1" applyFill="1"/>
    <xf numFmtId="14" fontId="0" fillId="2" borderId="0" xfId="0" applyNumberFormat="1" applyFill="1"/>
    <xf numFmtId="3" fontId="0" fillId="2" borderId="0" xfId="0" applyNumberFormat="1" applyFill="1"/>
    <xf numFmtId="0" fontId="3" fillId="3" borderId="0" xfId="0" applyFont="1" applyFill="1"/>
    <xf numFmtId="17" fontId="3" fillId="3" borderId="0" xfId="0" applyNumberFormat="1" applyFont="1" applyFill="1"/>
    <xf numFmtId="0" fontId="0" fillId="0" borderId="0" xfId="0" applyFill="1"/>
    <xf numFmtId="3" fontId="0" fillId="0" borderId="0" xfId="0" applyNumberFormat="1" applyFill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164" fontId="0" fillId="2" borderId="1" xfId="1" applyFont="1" applyFill="1" applyBorder="1"/>
    <xf numFmtId="0" fontId="2" fillId="0" borderId="1" xfId="0" applyFont="1" applyBorder="1"/>
    <xf numFmtId="0" fontId="2" fillId="2" borderId="1" xfId="0" applyFont="1" applyFill="1" applyBorder="1"/>
    <xf numFmtId="14" fontId="2" fillId="2" borderId="1" xfId="0" applyNumberFormat="1" applyFont="1" applyFill="1" applyBorder="1"/>
    <xf numFmtId="0" fontId="4" fillId="0" borderId="1" xfId="0" applyFont="1" applyBorder="1"/>
    <xf numFmtId="0" fontId="4" fillId="2" borderId="1" xfId="0" applyFont="1" applyFill="1" applyBorder="1"/>
    <xf numFmtId="14" fontId="4" fillId="2" borderId="1" xfId="0" applyNumberFormat="1" applyFont="1" applyFill="1" applyBorder="1"/>
    <xf numFmtId="164" fontId="0" fillId="2" borderId="0" xfId="0" applyNumberFormat="1" applyFill="1"/>
    <xf numFmtId="164" fontId="4" fillId="2" borderId="1" xfId="0" applyNumberFormat="1" applyFont="1" applyFill="1" applyBorder="1"/>
    <xf numFmtId="164" fontId="4" fillId="2" borderId="0" xfId="0" applyNumberFormat="1" applyFont="1" applyFill="1"/>
    <xf numFmtId="0" fontId="4" fillId="2" borderId="0" xfId="0" applyFont="1" applyFill="1"/>
    <xf numFmtId="0" fontId="0" fillId="4" borderId="0" xfId="0" applyFill="1"/>
    <xf numFmtId="0" fontId="3" fillId="4" borderId="0" xfId="0" applyFont="1" applyFill="1"/>
    <xf numFmtId="0" fontId="5" fillId="0" borderId="1" xfId="0" applyFont="1" applyBorder="1"/>
    <xf numFmtId="0" fontId="5" fillId="2" borderId="1" xfId="0" applyFont="1" applyFill="1" applyBorder="1"/>
    <xf numFmtId="14" fontId="5" fillId="2" borderId="1" xfId="0" applyNumberFormat="1" applyFont="1" applyFill="1" applyBorder="1"/>
    <xf numFmtId="0" fontId="6" fillId="2" borderId="0" xfId="0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504825</xdr:colOff>
      <xdr:row>2</xdr:row>
      <xdr:rowOff>180975</xdr:rowOff>
    </xdr:from>
    <xdr:to>
      <xdr:col>12</xdr:col>
      <xdr:colOff>761679</xdr:colOff>
      <xdr:row>14</xdr:row>
      <xdr:rowOff>19050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6FB89812-8B4D-405B-A327-2FAE25B708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b="47150"/>
        <a:stretch/>
      </xdr:blipFill>
      <xdr:spPr>
        <a:xfrm>
          <a:off x="7448550" y="561975"/>
          <a:ext cx="2571429" cy="2124075"/>
        </a:xfrm>
        <a:prstGeom prst="rect">
          <a:avLst/>
        </a:prstGeom>
      </xdr:spPr>
    </xdr:pic>
    <xdr:clientData/>
  </xdr:twoCellAnchor>
  <xdr:twoCellAnchor editAs="oneCell">
    <xdr:from>
      <xdr:col>12</xdr:col>
      <xdr:colOff>676275</xdr:colOff>
      <xdr:row>2</xdr:row>
      <xdr:rowOff>180975</xdr:rowOff>
    </xdr:from>
    <xdr:to>
      <xdr:col>16</xdr:col>
      <xdr:colOff>152080</xdr:colOff>
      <xdr:row>12</xdr:row>
      <xdr:rowOff>190261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1012B88D-836C-4CE0-876D-6F98A9BF2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34575" y="561975"/>
          <a:ext cx="2561905" cy="19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</xdr:row>
      <xdr:rowOff>180975</xdr:rowOff>
    </xdr:from>
    <xdr:to>
      <xdr:col>7</xdr:col>
      <xdr:colOff>266700</xdr:colOff>
      <xdr:row>33</xdr:row>
      <xdr:rowOff>4745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xmlns="" id="{C8646D8C-EF80-4683-BFE8-57AF7CC9A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00125" y="2657475"/>
          <a:ext cx="4810125" cy="36337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6</xdr:row>
      <xdr:rowOff>0</xdr:rowOff>
    </xdr:from>
    <xdr:to>
      <xdr:col>23</xdr:col>
      <xdr:colOff>502671</xdr:colOff>
      <xdr:row>14</xdr:row>
      <xdr:rowOff>104571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E911C765-9530-4193-A307-C584969C5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0100" y="1143000"/>
          <a:ext cx="17228571" cy="16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17</xdr:row>
      <xdr:rowOff>114300</xdr:rowOff>
    </xdr:from>
    <xdr:to>
      <xdr:col>3</xdr:col>
      <xdr:colOff>123630</xdr:colOff>
      <xdr:row>24</xdr:row>
      <xdr:rowOff>114133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A8472E6B-4475-4816-ABE8-5436DE4341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7725" y="3352800"/>
          <a:ext cx="1561905" cy="1333333"/>
        </a:xfrm>
        <a:prstGeom prst="rect">
          <a:avLst/>
        </a:prstGeom>
      </xdr:spPr>
    </xdr:pic>
    <xdr:clientData/>
  </xdr:twoCellAnchor>
  <xdr:twoCellAnchor>
    <xdr:from>
      <xdr:col>7</xdr:col>
      <xdr:colOff>581025</xdr:colOff>
      <xdr:row>12</xdr:row>
      <xdr:rowOff>57150</xdr:rowOff>
    </xdr:from>
    <xdr:to>
      <xdr:col>8</xdr:col>
      <xdr:colOff>28575</xdr:colOff>
      <xdr:row>14</xdr:row>
      <xdr:rowOff>133350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xmlns="" id="{E86D57B8-C0A5-4774-A027-211FE6F7F921}"/>
            </a:ext>
          </a:extLst>
        </xdr:cNvPr>
        <xdr:cNvSpPr/>
      </xdr:nvSpPr>
      <xdr:spPr>
        <a:xfrm>
          <a:off x="5915025" y="2343150"/>
          <a:ext cx="209550" cy="457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</xdr:colOff>
      <xdr:row>9</xdr:row>
      <xdr:rowOff>142875</xdr:rowOff>
    </xdr:from>
    <xdr:to>
      <xdr:col>12</xdr:col>
      <xdr:colOff>454729</xdr:colOff>
      <xdr:row>23</xdr:row>
      <xdr:rowOff>66351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A18A7BB1-5E16-48D7-81DD-9DED4345C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139815" y="1788795"/>
          <a:ext cx="4632394" cy="2483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J42"/>
  <sheetViews>
    <sheetView topLeftCell="A25" workbookViewId="0">
      <selection activeCell="C40" sqref="C40"/>
    </sheetView>
  </sheetViews>
  <sheetFormatPr defaultColWidth="11.5703125" defaultRowHeight="15"/>
  <cols>
    <col min="1" max="1" width="13.7109375" style="3" bestFit="1" customWidth="1"/>
    <col min="2" max="16384" width="11.5703125" style="3"/>
  </cols>
  <sheetData>
    <row r="4" spans="2:3">
      <c r="B4" s="3" t="s">
        <v>62</v>
      </c>
    </row>
    <row r="5" spans="2:3">
      <c r="B5" s="3" t="s">
        <v>118</v>
      </c>
    </row>
    <row r="6" spans="2:3">
      <c r="B6" s="3" t="s">
        <v>63</v>
      </c>
    </row>
    <row r="7" spans="2:3">
      <c r="B7" s="3" t="s">
        <v>91</v>
      </c>
    </row>
    <row r="8" spans="2:3">
      <c r="B8" s="3" t="s">
        <v>92</v>
      </c>
    </row>
    <row r="9" spans="2:3">
      <c r="B9" s="3" t="s">
        <v>119</v>
      </c>
    </row>
    <row r="10" spans="2:3">
      <c r="B10" s="3" t="s">
        <v>152</v>
      </c>
    </row>
    <row r="11" spans="2:3">
      <c r="C11" s="3" t="s">
        <v>153</v>
      </c>
    </row>
    <row r="12" spans="2:3">
      <c r="C12" s="3" t="s">
        <v>154</v>
      </c>
    </row>
    <row r="17" spans="2:10">
      <c r="B17" s="4"/>
      <c r="F17" s="5"/>
      <c r="G17" s="5"/>
      <c r="H17" s="5"/>
      <c r="I17" s="5"/>
      <c r="J17" s="5"/>
    </row>
    <row r="18" spans="2:10">
      <c r="B18" s="4"/>
      <c r="F18" s="5"/>
      <c r="G18" s="5"/>
      <c r="H18" s="5"/>
      <c r="I18" s="5"/>
      <c r="J18" s="5"/>
    </row>
    <row r="19" spans="2:10">
      <c r="B19" s="4"/>
      <c r="F19" s="5"/>
      <c r="G19" s="5"/>
      <c r="H19" s="5"/>
      <c r="I19" s="5"/>
      <c r="J19" s="5"/>
    </row>
    <row r="20" spans="2:10">
      <c r="E20" s="5"/>
      <c r="F20" s="5"/>
      <c r="G20" s="5"/>
      <c r="H20" s="5"/>
      <c r="I20" s="5"/>
    </row>
    <row r="21" spans="2:10">
      <c r="E21" s="5"/>
      <c r="F21" s="5"/>
      <c r="G21" s="5"/>
      <c r="H21" s="5"/>
      <c r="I21" s="5"/>
    </row>
    <row r="22" spans="2:10">
      <c r="E22" s="5"/>
      <c r="F22" s="5"/>
      <c r="G22" s="5"/>
      <c r="H22" s="5"/>
      <c r="I22" s="5"/>
    </row>
    <row r="35" spans="2:4">
      <c r="B35" s="3" t="s">
        <v>156</v>
      </c>
    </row>
    <row r="36" spans="2:4">
      <c r="B36" s="3" t="s">
        <v>157</v>
      </c>
    </row>
    <row r="37" spans="2:4">
      <c r="C37" s="3" t="s">
        <v>158</v>
      </c>
    </row>
    <row r="38" spans="2:4">
      <c r="D38" s="3" t="s">
        <v>159</v>
      </c>
    </row>
    <row r="40" spans="2:4">
      <c r="C40" s="31" t="s">
        <v>161</v>
      </c>
    </row>
    <row r="42" spans="2:4">
      <c r="B42" s="3" t="s">
        <v>160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AC18"/>
  <sheetViews>
    <sheetView workbookViewId="0"/>
  </sheetViews>
  <sheetFormatPr defaultColWidth="11.5703125" defaultRowHeight="15"/>
  <cols>
    <col min="1" max="1" width="11.5703125" style="3"/>
    <col min="2" max="2" width="14.28515625" style="3" bestFit="1" customWidth="1"/>
    <col min="3" max="16384" width="11.5703125" style="3"/>
  </cols>
  <sheetData>
    <row r="2" spans="2:29">
      <c r="B2" s="8" t="s">
        <v>4</v>
      </c>
      <c r="C2" s="9">
        <v>43831</v>
      </c>
    </row>
    <row r="3" spans="2:29">
      <c r="C3" s="3" t="s">
        <v>64</v>
      </c>
      <c r="E3" s="3" t="s">
        <v>5</v>
      </c>
      <c r="G3" s="3" t="s">
        <v>6</v>
      </c>
      <c r="H3" s="3" t="s">
        <v>7</v>
      </c>
      <c r="I3" s="3" t="s">
        <v>8</v>
      </c>
      <c r="N3" s="3" t="s">
        <v>65</v>
      </c>
      <c r="O3" s="3" t="s">
        <v>66</v>
      </c>
      <c r="Q3" s="3" t="s">
        <v>65</v>
      </c>
      <c r="R3" s="3" t="s">
        <v>66</v>
      </c>
      <c r="S3" s="3" t="s">
        <v>9</v>
      </c>
      <c r="T3" s="3" t="s">
        <v>10</v>
      </c>
      <c r="V3" s="3" t="s">
        <v>65</v>
      </c>
      <c r="W3" s="3" t="s">
        <v>67</v>
      </c>
      <c r="Y3" s="3" t="s">
        <v>8</v>
      </c>
      <c r="AB3" s="3" t="s">
        <v>68</v>
      </c>
    </row>
    <row r="4" spans="2:29">
      <c r="B4" s="3" t="s">
        <v>11</v>
      </c>
      <c r="C4" s="3" t="s">
        <v>69</v>
      </c>
      <c r="D4" s="3" t="s">
        <v>12</v>
      </c>
      <c r="E4" s="3" t="s">
        <v>13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  <c r="K4" s="3" t="s">
        <v>19</v>
      </c>
      <c r="L4" s="3" t="s">
        <v>70</v>
      </c>
      <c r="M4" s="3" t="s">
        <v>20</v>
      </c>
      <c r="N4" s="3" t="s">
        <v>20</v>
      </c>
      <c r="O4" s="3" t="s">
        <v>71</v>
      </c>
      <c r="P4" s="3" t="s">
        <v>21</v>
      </c>
      <c r="Q4" s="3" t="s">
        <v>21</v>
      </c>
      <c r="R4" s="3" t="s">
        <v>72</v>
      </c>
      <c r="T4" s="3" t="s">
        <v>22</v>
      </c>
      <c r="U4" s="3" t="s">
        <v>23</v>
      </c>
      <c r="V4" s="3" t="s">
        <v>23</v>
      </c>
      <c r="W4" s="3" t="s">
        <v>73</v>
      </c>
      <c r="Y4" s="3" t="s">
        <v>74</v>
      </c>
      <c r="Z4" s="3" t="s">
        <v>75</v>
      </c>
      <c r="AA4" s="3" t="s">
        <v>76</v>
      </c>
      <c r="AB4" s="3" t="s">
        <v>77</v>
      </c>
      <c r="AC4" s="3" t="s">
        <v>78</v>
      </c>
    </row>
    <row r="5" spans="2:29">
      <c r="B5" s="3">
        <v>1</v>
      </c>
      <c r="C5" s="3">
        <v>12</v>
      </c>
      <c r="D5" s="3" t="s">
        <v>0</v>
      </c>
      <c r="F5" s="3" t="s">
        <v>79</v>
      </c>
      <c r="G5" s="3">
        <v>100</v>
      </c>
      <c r="H5" s="6"/>
      <c r="I5" s="4">
        <v>43842</v>
      </c>
      <c r="J5" s="4">
        <v>44440</v>
      </c>
      <c r="K5" s="7" t="s">
        <v>80</v>
      </c>
      <c r="L5" s="7" t="s">
        <v>2</v>
      </c>
      <c r="M5" s="7">
        <v>1000000</v>
      </c>
      <c r="N5" s="7" t="s">
        <v>81</v>
      </c>
      <c r="O5" s="7" t="s">
        <v>82</v>
      </c>
      <c r="P5" s="7">
        <v>200000</v>
      </c>
      <c r="Q5" s="3" t="s">
        <v>81</v>
      </c>
      <c r="R5" s="3" t="s">
        <v>82</v>
      </c>
      <c r="S5" s="7">
        <v>190000</v>
      </c>
      <c r="T5" s="7">
        <v>10000</v>
      </c>
      <c r="U5" s="7">
        <v>1400000</v>
      </c>
      <c r="V5" s="3" t="s">
        <v>83</v>
      </c>
      <c r="W5" s="3" t="s">
        <v>84</v>
      </c>
      <c r="X5" s="3" t="s">
        <v>85</v>
      </c>
      <c r="Y5" s="6">
        <v>43872</v>
      </c>
      <c r="AA5" s="3" t="s">
        <v>86</v>
      </c>
      <c r="AC5" s="3" t="s">
        <v>87</v>
      </c>
    </row>
    <row r="6" spans="2:29">
      <c r="B6" s="3">
        <v>2</v>
      </c>
      <c r="C6" s="3">
        <v>12</v>
      </c>
      <c r="D6" s="3" t="s">
        <v>0</v>
      </c>
      <c r="F6" s="3" t="s">
        <v>79</v>
      </c>
      <c r="G6" s="3">
        <v>200</v>
      </c>
      <c r="H6" s="6"/>
      <c r="I6" s="4">
        <v>43842</v>
      </c>
      <c r="J6" s="4">
        <v>44379</v>
      </c>
      <c r="K6" s="7" t="s">
        <v>3</v>
      </c>
      <c r="L6" s="3" t="s">
        <v>3</v>
      </c>
      <c r="M6" s="7">
        <v>2000000</v>
      </c>
      <c r="N6" s="7" t="s">
        <v>81</v>
      </c>
      <c r="O6" s="7" t="s">
        <v>82</v>
      </c>
      <c r="P6" s="3">
        <v>0</v>
      </c>
      <c r="S6" s="7">
        <v>380000</v>
      </c>
      <c r="T6" s="7">
        <v>20000</v>
      </c>
      <c r="U6" s="7">
        <v>2400000</v>
      </c>
      <c r="V6" s="3" t="s">
        <v>83</v>
      </c>
      <c r="W6" s="3" t="s">
        <v>84</v>
      </c>
      <c r="X6" s="3" t="s">
        <v>85</v>
      </c>
      <c r="Y6" s="6">
        <v>43872</v>
      </c>
      <c r="AA6" s="3" t="s">
        <v>86</v>
      </c>
      <c r="AC6" s="3" t="s">
        <v>87</v>
      </c>
    </row>
    <row r="7" spans="2:29">
      <c r="B7" s="3">
        <v>3</v>
      </c>
      <c r="C7" s="3">
        <v>12</v>
      </c>
      <c r="D7" s="3" t="s">
        <v>1</v>
      </c>
      <c r="F7" s="3" t="s">
        <v>79</v>
      </c>
      <c r="G7" s="3">
        <v>300</v>
      </c>
      <c r="H7" s="6"/>
      <c r="I7" s="4">
        <v>43842</v>
      </c>
      <c r="J7" s="4">
        <v>44319</v>
      </c>
      <c r="K7" s="3" t="s">
        <v>25</v>
      </c>
      <c r="L7" s="7" t="s">
        <v>25</v>
      </c>
      <c r="M7" s="3">
        <v>0</v>
      </c>
      <c r="O7" s="7"/>
      <c r="P7" s="7">
        <v>500000</v>
      </c>
      <c r="Q7" s="3" t="s">
        <v>81</v>
      </c>
      <c r="R7" s="3" t="s">
        <v>82</v>
      </c>
      <c r="S7" s="3">
        <v>0</v>
      </c>
      <c r="T7" s="3">
        <v>0</v>
      </c>
      <c r="U7" s="7">
        <v>500000</v>
      </c>
      <c r="V7" s="3" t="s">
        <v>83</v>
      </c>
      <c r="W7" s="3" t="s">
        <v>84</v>
      </c>
      <c r="X7" s="3" t="s">
        <v>85</v>
      </c>
      <c r="Y7" s="6">
        <v>43872</v>
      </c>
      <c r="AA7" s="3" t="s">
        <v>86</v>
      </c>
      <c r="AC7" s="3" t="s">
        <v>87</v>
      </c>
    </row>
    <row r="8" spans="2:29">
      <c r="K8" s="7" t="s">
        <v>24</v>
      </c>
      <c r="L8" s="7"/>
      <c r="M8" s="7">
        <v>3000000</v>
      </c>
      <c r="N8" s="7"/>
      <c r="O8" s="7"/>
      <c r="P8" s="7">
        <v>700000</v>
      </c>
      <c r="S8" s="7">
        <v>570000</v>
      </c>
      <c r="T8" s="7">
        <v>30000</v>
      </c>
      <c r="U8" s="7">
        <v>4300000</v>
      </c>
    </row>
    <row r="14" spans="2:29">
      <c r="B14" s="8" t="s">
        <v>4</v>
      </c>
      <c r="C14" s="9">
        <v>43617</v>
      </c>
    </row>
    <row r="15" spans="2:29">
      <c r="C15" s="3" t="s">
        <v>64</v>
      </c>
      <c r="E15" s="3" t="s">
        <v>5</v>
      </c>
      <c r="G15" s="3" t="s">
        <v>6</v>
      </c>
      <c r="H15" s="3" t="s">
        <v>7</v>
      </c>
      <c r="I15" s="3" t="s">
        <v>8</v>
      </c>
      <c r="N15" s="3" t="s">
        <v>65</v>
      </c>
      <c r="O15" s="3" t="s">
        <v>66</v>
      </c>
      <c r="Q15" s="3" t="s">
        <v>65</v>
      </c>
      <c r="R15" s="3" t="s">
        <v>66</v>
      </c>
      <c r="S15" s="3" t="s">
        <v>9</v>
      </c>
      <c r="T15" s="3" t="s">
        <v>10</v>
      </c>
      <c r="V15" s="3" t="s">
        <v>65</v>
      </c>
      <c r="W15" s="3" t="s">
        <v>67</v>
      </c>
      <c r="Y15" s="3" t="s">
        <v>8</v>
      </c>
      <c r="AB15" s="3" t="s">
        <v>68</v>
      </c>
    </row>
    <row r="16" spans="2:29">
      <c r="B16" s="3" t="s">
        <v>11</v>
      </c>
      <c r="C16" s="3" t="s">
        <v>69</v>
      </c>
      <c r="D16" s="3" t="s">
        <v>12</v>
      </c>
      <c r="E16" s="3" t="s">
        <v>13</v>
      </c>
      <c r="F16" s="3" t="s">
        <v>14</v>
      </c>
      <c r="G16" s="3" t="s">
        <v>15</v>
      </c>
      <c r="H16" s="3" t="s">
        <v>16</v>
      </c>
      <c r="I16" s="3" t="s">
        <v>17</v>
      </c>
      <c r="J16" s="3" t="s">
        <v>18</v>
      </c>
      <c r="K16" s="3" t="s">
        <v>19</v>
      </c>
      <c r="L16" s="3" t="s">
        <v>70</v>
      </c>
      <c r="M16" s="3" t="s">
        <v>20</v>
      </c>
      <c r="N16" s="3" t="s">
        <v>20</v>
      </c>
      <c r="O16" s="3" t="s">
        <v>71</v>
      </c>
      <c r="P16" s="3" t="s">
        <v>21</v>
      </c>
      <c r="Q16" s="3" t="s">
        <v>21</v>
      </c>
      <c r="R16" s="3" t="s">
        <v>72</v>
      </c>
      <c r="T16" s="3" t="s">
        <v>22</v>
      </c>
      <c r="U16" s="3" t="s">
        <v>23</v>
      </c>
      <c r="V16" s="3" t="s">
        <v>23</v>
      </c>
      <c r="W16" s="3" t="s">
        <v>73</v>
      </c>
      <c r="Y16" s="3" t="s">
        <v>74</v>
      </c>
      <c r="Z16" s="3" t="s">
        <v>75</v>
      </c>
      <c r="AA16" s="3" t="s">
        <v>76</v>
      </c>
      <c r="AB16" s="3" t="s">
        <v>77</v>
      </c>
      <c r="AC16" s="3" t="s">
        <v>78</v>
      </c>
    </row>
    <row r="17" spans="2:29">
      <c r="B17" s="3">
        <v>1</v>
      </c>
      <c r="C17" s="3">
        <v>30</v>
      </c>
      <c r="D17" s="3" t="s">
        <v>0</v>
      </c>
      <c r="F17" s="3" t="s">
        <v>79</v>
      </c>
      <c r="G17" s="3">
        <v>1</v>
      </c>
      <c r="H17" s="6"/>
      <c r="I17" s="4">
        <v>43646</v>
      </c>
      <c r="J17" s="4">
        <v>44259</v>
      </c>
      <c r="K17" s="7" t="s">
        <v>88</v>
      </c>
      <c r="L17" s="7" t="s">
        <v>89</v>
      </c>
      <c r="M17" s="7">
        <v>1000000</v>
      </c>
      <c r="N17" s="7" t="s">
        <v>81</v>
      </c>
      <c r="O17" s="7" t="s">
        <v>82</v>
      </c>
      <c r="P17" s="3">
        <v>0</v>
      </c>
      <c r="S17" s="7">
        <v>190000</v>
      </c>
      <c r="T17" s="3">
        <v>0</v>
      </c>
      <c r="U17" s="7">
        <v>1190000</v>
      </c>
      <c r="V17" s="3" t="s">
        <v>83</v>
      </c>
      <c r="W17" s="3" t="s">
        <v>84</v>
      </c>
      <c r="X17" s="3" t="s">
        <v>85</v>
      </c>
      <c r="Y17" s="6">
        <v>43676</v>
      </c>
      <c r="AA17" s="3" t="s">
        <v>90</v>
      </c>
      <c r="AC17" s="3" t="s">
        <v>87</v>
      </c>
    </row>
    <row r="18" spans="2:29">
      <c r="K18" s="7" t="s">
        <v>24</v>
      </c>
      <c r="L18" s="7"/>
      <c r="M18" s="7">
        <v>1000000</v>
      </c>
      <c r="N18" s="7"/>
      <c r="O18" s="7"/>
      <c r="P18" s="3">
        <v>0</v>
      </c>
      <c r="S18" s="7">
        <v>190000</v>
      </c>
      <c r="T18" s="3">
        <v>0</v>
      </c>
      <c r="U18" s="7">
        <v>1190000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C17"/>
  <sheetViews>
    <sheetView workbookViewId="0"/>
  </sheetViews>
  <sheetFormatPr defaultColWidth="11.42578125" defaultRowHeight="15"/>
  <sheetData>
    <row r="2" spans="2:3">
      <c r="B2" t="s">
        <v>112</v>
      </c>
    </row>
    <row r="3" spans="2:3">
      <c r="C3" t="s">
        <v>113</v>
      </c>
    </row>
    <row r="4" spans="2:3">
      <c r="C4" t="s">
        <v>110</v>
      </c>
    </row>
    <row r="17" spans="3:3">
      <c r="C17" t="s">
        <v>111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O31"/>
  <sheetViews>
    <sheetView zoomScale="80" zoomScaleNormal="80" workbookViewId="0"/>
  </sheetViews>
  <sheetFormatPr defaultColWidth="11.5703125" defaultRowHeight="15"/>
  <cols>
    <col min="1" max="16384" width="11.5703125" style="3"/>
  </cols>
  <sheetData>
    <row r="3" spans="2:15">
      <c r="B3" s="3" t="s">
        <v>93</v>
      </c>
    </row>
    <row r="4" spans="2:15">
      <c r="B4" s="3" t="s">
        <v>27</v>
      </c>
      <c r="C4" s="3" t="s">
        <v>94</v>
      </c>
      <c r="D4" s="3" t="s">
        <v>95</v>
      </c>
      <c r="F4" s="3" t="s">
        <v>96</v>
      </c>
      <c r="G4" s="3" t="s">
        <v>97</v>
      </c>
      <c r="H4" s="3" t="s">
        <v>70</v>
      </c>
      <c r="I4" s="3" t="s">
        <v>12</v>
      </c>
      <c r="J4" s="3" t="s">
        <v>98</v>
      </c>
      <c r="K4" s="3" t="s">
        <v>99</v>
      </c>
      <c r="M4" s="3" t="s">
        <v>100</v>
      </c>
      <c r="N4" s="3" t="s">
        <v>101</v>
      </c>
      <c r="O4" s="3" t="s">
        <v>75</v>
      </c>
    </row>
    <row r="5" spans="2:15">
      <c r="B5" s="3">
        <v>1</v>
      </c>
      <c r="C5" s="3" t="s">
        <v>83</v>
      </c>
      <c r="D5" s="3" t="s">
        <v>84</v>
      </c>
      <c r="E5" s="3" t="s">
        <v>85</v>
      </c>
      <c r="G5" s="7">
        <v>800000</v>
      </c>
      <c r="H5" s="3" t="s">
        <v>102</v>
      </c>
      <c r="I5" s="8" t="s">
        <v>0</v>
      </c>
      <c r="J5" s="8">
        <v>200</v>
      </c>
      <c r="K5" s="3" t="s">
        <v>3</v>
      </c>
      <c r="L5" s="3" t="s">
        <v>85</v>
      </c>
    </row>
    <row r="6" spans="2:15">
      <c r="B6" s="3">
        <v>2</v>
      </c>
      <c r="C6" s="3" t="s">
        <v>103</v>
      </c>
      <c r="D6" s="3" t="s">
        <v>104</v>
      </c>
      <c r="E6" s="3" t="s">
        <v>85</v>
      </c>
      <c r="F6" s="7">
        <v>800000</v>
      </c>
      <c r="H6" s="3" t="s">
        <v>102</v>
      </c>
      <c r="L6" s="3" t="s">
        <v>85</v>
      </c>
    </row>
    <row r="8" spans="2:15">
      <c r="B8" s="3" t="s">
        <v>105</v>
      </c>
    </row>
    <row r="9" spans="2:15">
      <c r="B9" s="3" t="s">
        <v>27</v>
      </c>
      <c r="C9" s="3" t="s">
        <v>94</v>
      </c>
      <c r="D9" s="3" t="s">
        <v>95</v>
      </c>
      <c r="F9" s="3" t="s">
        <v>96</v>
      </c>
      <c r="G9" s="3" t="s">
        <v>97</v>
      </c>
      <c r="H9" s="3" t="s">
        <v>70</v>
      </c>
      <c r="I9" s="3" t="s">
        <v>12</v>
      </c>
      <c r="J9" s="3" t="s">
        <v>98</v>
      </c>
      <c r="K9" s="3" t="s">
        <v>99</v>
      </c>
      <c r="M9" s="3" t="s">
        <v>100</v>
      </c>
      <c r="N9" s="3" t="s">
        <v>101</v>
      </c>
      <c r="O9" s="3" t="s">
        <v>75</v>
      </c>
    </row>
    <row r="10" spans="2:15">
      <c r="B10" s="3">
        <v>1</v>
      </c>
      <c r="C10" s="3" t="s">
        <v>83</v>
      </c>
      <c r="D10" s="3" t="s">
        <v>84</v>
      </c>
      <c r="E10" s="3" t="s">
        <v>85</v>
      </c>
      <c r="G10" s="7">
        <v>300000</v>
      </c>
      <c r="H10" s="3" t="s">
        <v>102</v>
      </c>
      <c r="I10" s="8" t="s">
        <v>0</v>
      </c>
      <c r="J10" s="8">
        <v>1</v>
      </c>
      <c r="K10" s="3" t="s">
        <v>88</v>
      </c>
      <c r="L10" s="3" t="s">
        <v>85</v>
      </c>
    </row>
    <row r="11" spans="2:15">
      <c r="B11" s="3">
        <v>2</v>
      </c>
      <c r="C11" s="3" t="s">
        <v>103</v>
      </c>
      <c r="D11" s="3" t="s">
        <v>104</v>
      </c>
      <c r="E11" s="3" t="s">
        <v>85</v>
      </c>
      <c r="F11" s="7">
        <v>300000</v>
      </c>
      <c r="H11" s="3" t="s">
        <v>102</v>
      </c>
      <c r="L11" s="3" t="s">
        <v>85</v>
      </c>
    </row>
    <row r="13" spans="2:15">
      <c r="B13" s="3" t="s">
        <v>106</v>
      </c>
    </row>
    <row r="14" spans="2:15">
      <c r="B14" s="3" t="s">
        <v>27</v>
      </c>
      <c r="C14" s="3" t="s">
        <v>94</v>
      </c>
      <c r="D14" s="3" t="s">
        <v>95</v>
      </c>
      <c r="F14" s="3" t="s">
        <v>96</v>
      </c>
      <c r="G14" s="3" t="s">
        <v>97</v>
      </c>
      <c r="H14" s="3" t="s">
        <v>70</v>
      </c>
      <c r="I14" s="3" t="s">
        <v>12</v>
      </c>
      <c r="J14" s="3" t="s">
        <v>98</v>
      </c>
      <c r="K14" s="3" t="s">
        <v>99</v>
      </c>
      <c r="M14" s="3" t="s">
        <v>100</v>
      </c>
      <c r="N14" s="3" t="s">
        <v>101</v>
      </c>
      <c r="O14" s="3" t="s">
        <v>75</v>
      </c>
    </row>
    <row r="15" spans="2:15">
      <c r="B15" s="3">
        <v>1</v>
      </c>
      <c r="C15" s="3" t="s">
        <v>83</v>
      </c>
      <c r="D15" s="3" t="s">
        <v>84</v>
      </c>
      <c r="E15" s="3" t="s">
        <v>85</v>
      </c>
      <c r="G15" s="7">
        <v>600000</v>
      </c>
      <c r="H15" s="3" t="s">
        <v>102</v>
      </c>
      <c r="I15" s="8" t="s">
        <v>0</v>
      </c>
      <c r="J15" s="8">
        <v>100</v>
      </c>
      <c r="K15" s="3" t="s">
        <v>80</v>
      </c>
      <c r="L15" s="3" t="s">
        <v>85</v>
      </c>
    </row>
    <row r="16" spans="2:15">
      <c r="B16" s="3">
        <v>2</v>
      </c>
      <c r="C16" s="3" t="s">
        <v>103</v>
      </c>
      <c r="D16" s="3" t="s">
        <v>104</v>
      </c>
      <c r="E16" s="3" t="s">
        <v>85</v>
      </c>
      <c r="F16" s="7">
        <v>600000</v>
      </c>
      <c r="H16" s="3" t="s">
        <v>102</v>
      </c>
      <c r="L16" s="3" t="s">
        <v>85</v>
      </c>
    </row>
    <row r="18" spans="2:15">
      <c r="B18" s="3" t="s">
        <v>107</v>
      </c>
    </row>
    <row r="19" spans="2:15">
      <c r="B19" s="3" t="s">
        <v>27</v>
      </c>
      <c r="C19" s="3" t="s">
        <v>94</v>
      </c>
      <c r="D19" s="3" t="s">
        <v>95</v>
      </c>
      <c r="F19" s="3" t="s">
        <v>96</v>
      </c>
      <c r="G19" s="3" t="s">
        <v>97</v>
      </c>
      <c r="H19" s="3" t="s">
        <v>70</v>
      </c>
      <c r="I19" s="3" t="s">
        <v>12</v>
      </c>
      <c r="J19" s="3" t="s">
        <v>98</v>
      </c>
      <c r="K19" s="3" t="s">
        <v>99</v>
      </c>
      <c r="M19" s="3" t="s">
        <v>100</v>
      </c>
      <c r="N19" s="3" t="s">
        <v>101</v>
      </c>
      <c r="O19" s="3" t="s">
        <v>75</v>
      </c>
    </row>
    <row r="20" spans="2:15">
      <c r="B20" s="3">
        <v>1</v>
      </c>
      <c r="C20" s="3" t="s">
        <v>83</v>
      </c>
      <c r="D20" s="3" t="s">
        <v>84</v>
      </c>
      <c r="E20" s="3" t="s">
        <v>85</v>
      </c>
      <c r="G20" s="7">
        <v>700000</v>
      </c>
      <c r="H20" s="3" t="s">
        <v>102</v>
      </c>
      <c r="I20" s="8" t="s">
        <v>0</v>
      </c>
      <c r="J20" s="8">
        <v>100</v>
      </c>
      <c r="K20" s="3" t="s">
        <v>80</v>
      </c>
      <c r="L20" s="3" t="s">
        <v>85</v>
      </c>
    </row>
    <row r="21" spans="2:15">
      <c r="B21" s="3">
        <v>2</v>
      </c>
      <c r="C21" s="3" t="s">
        <v>103</v>
      </c>
      <c r="D21" s="3" t="s">
        <v>104</v>
      </c>
      <c r="E21" s="3" t="s">
        <v>85</v>
      </c>
      <c r="F21" s="7">
        <v>700000</v>
      </c>
      <c r="H21" s="3" t="s">
        <v>102</v>
      </c>
      <c r="L21" s="3" t="s">
        <v>85</v>
      </c>
    </row>
    <row r="23" spans="2:15">
      <c r="B23" s="3" t="s">
        <v>108</v>
      </c>
    </row>
    <row r="24" spans="2:15">
      <c r="B24" s="3" t="s">
        <v>27</v>
      </c>
      <c r="C24" s="3" t="s">
        <v>94</v>
      </c>
      <c r="D24" s="3" t="s">
        <v>95</v>
      </c>
      <c r="F24" s="3" t="s">
        <v>96</v>
      </c>
      <c r="G24" s="3" t="s">
        <v>97</v>
      </c>
      <c r="H24" s="3" t="s">
        <v>70</v>
      </c>
      <c r="I24" s="3" t="s">
        <v>12</v>
      </c>
      <c r="J24" s="3" t="s">
        <v>98</v>
      </c>
      <c r="K24" s="3" t="s">
        <v>99</v>
      </c>
      <c r="M24" s="3" t="s">
        <v>100</v>
      </c>
      <c r="N24" s="3" t="s">
        <v>101</v>
      </c>
      <c r="O24" s="3" t="s">
        <v>75</v>
      </c>
    </row>
    <row r="25" spans="2:15">
      <c r="B25" s="3">
        <v>1</v>
      </c>
      <c r="C25" s="3" t="s">
        <v>83</v>
      </c>
      <c r="D25" s="3" t="s">
        <v>84</v>
      </c>
      <c r="E25" s="3" t="s">
        <v>85</v>
      </c>
      <c r="G25" s="7">
        <v>200000</v>
      </c>
      <c r="H25" s="3" t="s">
        <v>102</v>
      </c>
      <c r="I25" s="8" t="s">
        <v>0</v>
      </c>
      <c r="J25" s="8">
        <v>200</v>
      </c>
      <c r="K25" s="3" t="s">
        <v>3</v>
      </c>
      <c r="L25" s="3" t="s">
        <v>85</v>
      </c>
    </row>
    <row r="26" spans="2:15">
      <c r="B26" s="3">
        <v>2</v>
      </c>
      <c r="C26" s="3" t="s">
        <v>103</v>
      </c>
      <c r="D26" s="3" t="s">
        <v>104</v>
      </c>
      <c r="E26" s="3" t="s">
        <v>85</v>
      </c>
      <c r="F26" s="7">
        <v>200000</v>
      </c>
      <c r="H26" s="3" t="s">
        <v>102</v>
      </c>
      <c r="L26" s="3" t="s">
        <v>85</v>
      </c>
    </row>
    <row r="28" spans="2:15">
      <c r="B28" s="3" t="s">
        <v>109</v>
      </c>
    </row>
    <row r="29" spans="2:15">
      <c r="B29" s="3" t="s">
        <v>27</v>
      </c>
      <c r="C29" s="3" t="s">
        <v>94</v>
      </c>
      <c r="D29" s="3" t="s">
        <v>95</v>
      </c>
      <c r="F29" s="3" t="s">
        <v>96</v>
      </c>
      <c r="G29" s="3" t="s">
        <v>97</v>
      </c>
      <c r="H29" s="3" t="s">
        <v>70</v>
      </c>
      <c r="I29" s="3" t="s">
        <v>12</v>
      </c>
      <c r="J29" s="3" t="s">
        <v>98</v>
      </c>
      <c r="K29" s="3" t="s">
        <v>99</v>
      </c>
      <c r="M29" s="3" t="s">
        <v>100</v>
      </c>
      <c r="N29" s="3" t="s">
        <v>101</v>
      </c>
      <c r="O29" s="3" t="s">
        <v>75</v>
      </c>
    </row>
    <row r="30" spans="2:15">
      <c r="B30" s="3">
        <v>1</v>
      </c>
      <c r="C30" s="3" t="s">
        <v>83</v>
      </c>
      <c r="D30" s="3" t="s">
        <v>84</v>
      </c>
      <c r="E30" s="3" t="s">
        <v>85</v>
      </c>
      <c r="G30" s="7">
        <v>1000000</v>
      </c>
      <c r="H30" s="3" t="s">
        <v>102</v>
      </c>
      <c r="I30" s="8" t="s">
        <v>0</v>
      </c>
      <c r="J30" s="8">
        <v>1</v>
      </c>
      <c r="K30" s="3" t="s">
        <v>88</v>
      </c>
      <c r="L30" s="3" t="s">
        <v>85</v>
      </c>
    </row>
    <row r="31" spans="2:15">
      <c r="B31" s="3">
        <v>2</v>
      </c>
      <c r="C31" s="3" t="s">
        <v>103</v>
      </c>
      <c r="D31" s="3" t="s">
        <v>104</v>
      </c>
      <c r="E31" s="3" t="s">
        <v>85</v>
      </c>
      <c r="F31" s="7">
        <v>1000000</v>
      </c>
      <c r="H31" s="3" t="s">
        <v>102</v>
      </c>
      <c r="L31" s="3" t="s">
        <v>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Z13"/>
  <sheetViews>
    <sheetView topLeftCell="G1" workbookViewId="0">
      <selection activeCell="R8" sqref="R8:R9"/>
    </sheetView>
  </sheetViews>
  <sheetFormatPr defaultColWidth="11.42578125" defaultRowHeight="15"/>
  <cols>
    <col min="12" max="12" width="11.42578125" style="10"/>
  </cols>
  <sheetData>
    <row r="2" spans="1:26">
      <c r="B2" t="s">
        <v>26</v>
      </c>
      <c r="D2">
        <v>2020</v>
      </c>
    </row>
    <row r="3" spans="1:26">
      <c r="B3" t="s">
        <v>27</v>
      </c>
      <c r="H3" t="s">
        <v>18</v>
      </c>
      <c r="J3" t="s">
        <v>8</v>
      </c>
      <c r="K3" t="s">
        <v>8</v>
      </c>
      <c r="L3" s="10" t="s">
        <v>28</v>
      </c>
      <c r="M3" t="s">
        <v>28</v>
      </c>
      <c r="N3" t="s">
        <v>28</v>
      </c>
      <c r="R3" t="s">
        <v>29</v>
      </c>
      <c r="S3" t="s">
        <v>30</v>
      </c>
      <c r="T3" t="s">
        <v>31</v>
      </c>
      <c r="U3" t="s">
        <v>32</v>
      </c>
      <c r="V3" t="s">
        <v>33</v>
      </c>
      <c r="W3" t="s">
        <v>34</v>
      </c>
      <c r="X3" t="s">
        <v>35</v>
      </c>
      <c r="Y3" t="s">
        <v>35</v>
      </c>
    </row>
    <row r="4" spans="1:26">
      <c r="A4" s="26" t="s">
        <v>127</v>
      </c>
      <c r="B4" t="s">
        <v>36</v>
      </c>
      <c r="C4" t="s">
        <v>37</v>
      </c>
      <c r="D4" t="s">
        <v>6</v>
      </c>
      <c r="E4" t="s">
        <v>12</v>
      </c>
      <c r="F4" t="s">
        <v>14</v>
      </c>
      <c r="G4" t="s">
        <v>38</v>
      </c>
      <c r="H4" t="s">
        <v>39</v>
      </c>
      <c r="I4" t="s">
        <v>40</v>
      </c>
      <c r="J4" t="s">
        <v>17</v>
      </c>
      <c r="K4" t="s">
        <v>32</v>
      </c>
      <c r="L4" s="10" t="s">
        <v>41</v>
      </c>
      <c r="M4" t="s">
        <v>42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32</v>
      </c>
      <c r="T4" t="s">
        <v>48</v>
      </c>
      <c r="U4" t="s">
        <v>49</v>
      </c>
      <c r="V4" t="s">
        <v>50</v>
      </c>
      <c r="W4" t="s">
        <v>51</v>
      </c>
      <c r="X4" t="s">
        <v>52</v>
      </c>
      <c r="Y4" t="s">
        <v>53</v>
      </c>
      <c r="Z4" t="s">
        <v>54</v>
      </c>
    </row>
    <row r="5" spans="1:26">
      <c r="A5" s="26" t="str">
        <f>+C5&amp;E5&amp;D5&amp;F5</f>
        <v>IOIN</v>
      </c>
      <c r="B5">
        <v>1</v>
      </c>
      <c r="C5" t="s">
        <v>55</v>
      </c>
      <c r="E5" t="s">
        <v>56</v>
      </c>
      <c r="G5" t="s">
        <v>57</v>
      </c>
      <c r="Q5">
        <v>0</v>
      </c>
      <c r="R5">
        <v>0</v>
      </c>
      <c r="S5" t="s">
        <v>58</v>
      </c>
      <c r="X5">
        <v>0</v>
      </c>
      <c r="Z5">
        <v>0</v>
      </c>
    </row>
    <row r="6" spans="1:26">
      <c r="A6" s="26" t="str">
        <f t="shared" ref="A6:A12" si="0">+C6&amp;E6&amp;D6&amp;F6</f>
        <v>IFAV1x</v>
      </c>
      <c r="B6">
        <v>2</v>
      </c>
      <c r="C6" t="s">
        <v>55</v>
      </c>
      <c r="D6">
        <v>1</v>
      </c>
      <c r="E6" t="s">
        <v>0</v>
      </c>
      <c r="F6" t="s">
        <v>79</v>
      </c>
      <c r="G6" t="s">
        <v>114</v>
      </c>
      <c r="H6" t="s">
        <v>115</v>
      </c>
      <c r="I6" t="s">
        <v>116</v>
      </c>
      <c r="J6" s="1">
        <v>43646</v>
      </c>
      <c r="K6" s="1">
        <v>43646</v>
      </c>
      <c r="L6" s="11">
        <v>1000000</v>
      </c>
      <c r="M6" s="2">
        <v>190000</v>
      </c>
      <c r="N6">
        <v>0</v>
      </c>
      <c r="O6">
        <v>0</v>
      </c>
      <c r="P6">
        <v>0</v>
      </c>
      <c r="Q6" s="2">
        <v>1190000</v>
      </c>
      <c r="R6" s="2">
        <v>1000000</v>
      </c>
      <c r="S6" t="s">
        <v>89</v>
      </c>
      <c r="X6" s="2">
        <v>1000000</v>
      </c>
      <c r="Z6" s="2">
        <v>1000000</v>
      </c>
    </row>
    <row r="7" spans="1:26">
      <c r="A7" s="26" t="str">
        <f t="shared" si="0"/>
        <v>IFAV1x</v>
      </c>
      <c r="B7">
        <v>3</v>
      </c>
      <c r="C7" t="s">
        <v>55</v>
      </c>
      <c r="D7">
        <v>1</v>
      </c>
      <c r="E7" t="s">
        <v>0</v>
      </c>
      <c r="F7" t="s">
        <v>79</v>
      </c>
      <c r="G7" t="s">
        <v>114</v>
      </c>
      <c r="H7" t="s">
        <v>115</v>
      </c>
      <c r="I7" t="s">
        <v>116</v>
      </c>
      <c r="J7" s="1">
        <v>43646</v>
      </c>
      <c r="K7" s="1">
        <v>43646</v>
      </c>
      <c r="L7" s="11">
        <v>1000000</v>
      </c>
      <c r="M7" s="2">
        <v>190000</v>
      </c>
      <c r="N7">
        <v>0</v>
      </c>
      <c r="O7">
        <v>0</v>
      </c>
      <c r="P7">
        <v>0</v>
      </c>
      <c r="Q7" s="2">
        <v>1190000</v>
      </c>
      <c r="R7" s="2">
        <v>300000</v>
      </c>
      <c r="S7" t="s">
        <v>89</v>
      </c>
      <c r="X7" s="2">
        <v>300000</v>
      </c>
      <c r="Z7" s="2">
        <v>1300000</v>
      </c>
    </row>
    <row r="8" spans="1:26">
      <c r="A8" s="26" t="str">
        <f t="shared" si="0"/>
        <v>IFAV100x</v>
      </c>
      <c r="B8">
        <v>4</v>
      </c>
      <c r="C8" t="s">
        <v>55</v>
      </c>
      <c r="D8">
        <v>100</v>
      </c>
      <c r="E8" t="s">
        <v>0</v>
      </c>
      <c r="F8" t="s">
        <v>79</v>
      </c>
      <c r="G8" t="s">
        <v>114</v>
      </c>
      <c r="H8" t="s">
        <v>115</v>
      </c>
      <c r="I8" t="s">
        <v>116</v>
      </c>
      <c r="J8" s="1">
        <v>43842</v>
      </c>
      <c r="K8" s="1">
        <v>43842</v>
      </c>
      <c r="L8" s="11">
        <v>1000000</v>
      </c>
      <c r="M8" s="2">
        <v>190000</v>
      </c>
      <c r="N8">
        <v>0</v>
      </c>
      <c r="O8" s="2">
        <v>200000</v>
      </c>
      <c r="P8" s="2">
        <v>10000</v>
      </c>
      <c r="Q8" s="2">
        <v>1400000</v>
      </c>
      <c r="R8" s="2">
        <v>700000</v>
      </c>
      <c r="S8" t="s">
        <v>2</v>
      </c>
      <c r="X8" s="2">
        <v>700000</v>
      </c>
      <c r="Z8" s="2">
        <v>2000000</v>
      </c>
    </row>
    <row r="9" spans="1:26">
      <c r="A9" s="26" t="str">
        <f t="shared" si="0"/>
        <v>IFAV100x</v>
      </c>
      <c r="B9">
        <v>5</v>
      </c>
      <c r="C9" t="s">
        <v>55</v>
      </c>
      <c r="D9">
        <v>100</v>
      </c>
      <c r="E9" t="s">
        <v>0</v>
      </c>
      <c r="F9" t="s">
        <v>79</v>
      </c>
      <c r="G9" t="s">
        <v>114</v>
      </c>
      <c r="H9" t="s">
        <v>115</v>
      </c>
      <c r="I9" t="s">
        <v>116</v>
      </c>
      <c r="J9" s="1">
        <v>43842</v>
      </c>
      <c r="K9" s="1">
        <v>43842</v>
      </c>
      <c r="L9" s="11">
        <v>1000000</v>
      </c>
      <c r="M9" s="2">
        <v>190000</v>
      </c>
      <c r="N9">
        <v>0</v>
      </c>
      <c r="O9" s="2">
        <v>200000</v>
      </c>
      <c r="P9" s="2">
        <v>10000</v>
      </c>
      <c r="Q9" s="2">
        <v>1400000</v>
      </c>
      <c r="R9" s="2">
        <v>600000</v>
      </c>
      <c r="S9" t="s">
        <v>2</v>
      </c>
      <c r="X9" s="2">
        <v>600000</v>
      </c>
      <c r="Z9" s="2">
        <v>2600000</v>
      </c>
    </row>
    <row r="10" spans="1:26">
      <c r="A10" s="26" t="str">
        <f t="shared" si="0"/>
        <v>IFAV200x</v>
      </c>
      <c r="B10">
        <v>6</v>
      </c>
      <c r="C10" t="s">
        <v>55</v>
      </c>
      <c r="D10">
        <v>200</v>
      </c>
      <c r="E10" t="s">
        <v>0</v>
      </c>
      <c r="F10" t="s">
        <v>79</v>
      </c>
      <c r="G10" t="s">
        <v>114</v>
      </c>
      <c r="H10" t="s">
        <v>115</v>
      </c>
      <c r="I10" t="s">
        <v>116</v>
      </c>
      <c r="J10" s="1">
        <v>43842</v>
      </c>
      <c r="K10" s="1">
        <v>43842</v>
      </c>
      <c r="L10" s="11">
        <v>2000000</v>
      </c>
      <c r="M10" s="2">
        <v>380000</v>
      </c>
      <c r="N10">
        <v>0</v>
      </c>
      <c r="O10">
        <v>0</v>
      </c>
      <c r="P10" s="2">
        <v>20000</v>
      </c>
      <c r="Q10" s="2">
        <v>2400000</v>
      </c>
      <c r="R10" s="2">
        <v>200000</v>
      </c>
      <c r="S10" t="s">
        <v>3</v>
      </c>
      <c r="X10" s="2">
        <v>200000</v>
      </c>
      <c r="Z10" s="2">
        <v>2800000</v>
      </c>
    </row>
    <row r="11" spans="1:26">
      <c r="A11" s="26" t="str">
        <f t="shared" si="0"/>
        <v>IFAV200x</v>
      </c>
      <c r="B11">
        <v>7</v>
      </c>
      <c r="C11" t="s">
        <v>55</v>
      </c>
      <c r="D11">
        <v>200</v>
      </c>
      <c r="E11" t="s">
        <v>0</v>
      </c>
      <c r="F11" t="s">
        <v>79</v>
      </c>
      <c r="G11" t="s">
        <v>114</v>
      </c>
      <c r="H11" t="s">
        <v>115</v>
      </c>
      <c r="I11" t="s">
        <v>116</v>
      </c>
      <c r="J11" s="1">
        <v>43842</v>
      </c>
      <c r="K11" s="1">
        <v>43842</v>
      </c>
      <c r="L11" s="11">
        <v>2000000</v>
      </c>
      <c r="M11" s="2">
        <v>380000</v>
      </c>
      <c r="N11">
        <v>0</v>
      </c>
      <c r="O11">
        <v>0</v>
      </c>
      <c r="P11" s="2">
        <v>20000</v>
      </c>
      <c r="Q11" s="2">
        <v>2400000</v>
      </c>
      <c r="R11" s="2">
        <v>800000</v>
      </c>
      <c r="S11" t="s">
        <v>3</v>
      </c>
      <c r="X11" s="2">
        <v>800000</v>
      </c>
      <c r="Z11" s="2">
        <v>3600000</v>
      </c>
    </row>
    <row r="12" spans="1:26">
      <c r="A12" s="26" t="str">
        <f t="shared" si="0"/>
        <v>IFVE300x</v>
      </c>
      <c r="B12">
        <v>8</v>
      </c>
      <c r="C12" t="s">
        <v>55</v>
      </c>
      <c r="D12">
        <v>300</v>
      </c>
      <c r="E12" t="s">
        <v>1</v>
      </c>
      <c r="F12" t="s">
        <v>79</v>
      </c>
      <c r="G12" t="s">
        <v>117</v>
      </c>
      <c r="H12" t="s">
        <v>115</v>
      </c>
      <c r="I12" t="s">
        <v>116</v>
      </c>
      <c r="J12" s="1">
        <v>43842</v>
      </c>
      <c r="K12" s="1">
        <v>43842</v>
      </c>
      <c r="L12" s="10">
        <v>0</v>
      </c>
      <c r="M12">
        <v>0</v>
      </c>
      <c r="N12">
        <v>0</v>
      </c>
      <c r="O12" s="2">
        <v>500000</v>
      </c>
      <c r="P12">
        <v>0</v>
      </c>
      <c r="Q12" s="2">
        <v>500000</v>
      </c>
      <c r="R12">
        <v>0</v>
      </c>
      <c r="S12" t="s">
        <v>25</v>
      </c>
      <c r="X12">
        <v>0</v>
      </c>
      <c r="Z12" s="2">
        <v>3600000</v>
      </c>
    </row>
    <row r="13" spans="1:26">
      <c r="L13" s="11">
        <v>8000000</v>
      </c>
      <c r="M13" s="2">
        <v>1520000</v>
      </c>
      <c r="N13">
        <v>0</v>
      </c>
      <c r="O13" s="2">
        <v>900000</v>
      </c>
      <c r="P13" s="2">
        <v>60000</v>
      </c>
      <c r="Q13" s="2">
        <v>10480000</v>
      </c>
      <c r="R13" s="2">
        <v>3600000</v>
      </c>
      <c r="X13" s="2">
        <v>3600000</v>
      </c>
      <c r="Y13">
        <v>0</v>
      </c>
      <c r="Z13" s="2">
        <v>3600000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C2:S58"/>
  <sheetViews>
    <sheetView tabSelected="1" workbookViewId="0">
      <selection activeCell="H28" sqref="H28"/>
    </sheetView>
  </sheetViews>
  <sheetFormatPr defaultColWidth="11.5703125" defaultRowHeight="15"/>
  <cols>
    <col min="1" max="1" width="1.85546875" style="3" customWidth="1"/>
    <col min="2" max="2" width="1.7109375" style="3" customWidth="1"/>
    <col min="3" max="3" width="11.5703125" style="3"/>
    <col min="4" max="4" width="16.7109375" style="3" customWidth="1"/>
    <col min="5" max="5" width="14.28515625" style="3" customWidth="1"/>
    <col min="6" max="7" width="11.5703125" style="3"/>
    <col min="8" max="8" width="19.7109375" style="3" bestFit="1" customWidth="1"/>
    <col min="9" max="9" width="18.7109375" style="3" bestFit="1" customWidth="1"/>
    <col min="10" max="11" width="11.5703125" style="3"/>
    <col min="12" max="12" width="19.7109375" style="3" bestFit="1" customWidth="1"/>
    <col min="13" max="13" width="18.7109375" style="3" bestFit="1" customWidth="1"/>
    <col min="14" max="16384" width="11.5703125" style="3"/>
  </cols>
  <sheetData>
    <row r="2" spans="3:19">
      <c r="C2" s="27" t="s">
        <v>59</v>
      </c>
      <c r="D2" s="27" t="s">
        <v>120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</row>
    <row r="4" spans="3:19">
      <c r="E4" s="12" t="s">
        <v>37</v>
      </c>
      <c r="F4" s="12" t="s">
        <v>6</v>
      </c>
      <c r="G4" s="12" t="s">
        <v>12</v>
      </c>
      <c r="H4" s="12" t="s">
        <v>14</v>
      </c>
    </row>
    <row r="6" spans="3:19">
      <c r="D6" s="3" t="s">
        <v>124</v>
      </c>
    </row>
    <row r="9" spans="3:19">
      <c r="D9" s="3" t="s">
        <v>122</v>
      </c>
      <c r="I9" s="3" t="s">
        <v>123</v>
      </c>
      <c r="P9" s="3" t="s">
        <v>121</v>
      </c>
      <c r="Q9" s="3" t="s">
        <v>125</v>
      </c>
    </row>
    <row r="11" spans="3:19">
      <c r="D11" s="12" t="s">
        <v>55</v>
      </c>
      <c r="E11" s="12">
        <v>1</v>
      </c>
      <c r="F11" s="12" t="s">
        <v>0</v>
      </c>
      <c r="G11" s="12" t="s">
        <v>79</v>
      </c>
      <c r="P11" s="12" t="s">
        <v>55</v>
      </c>
      <c r="Q11" s="12">
        <v>100</v>
      </c>
      <c r="R11" s="12" t="s">
        <v>0</v>
      </c>
      <c r="S11" s="12" t="s">
        <v>79</v>
      </c>
    </row>
    <row r="12" spans="3:19">
      <c r="D12" s="12" t="s">
        <v>55</v>
      </c>
      <c r="E12" s="12">
        <v>1</v>
      </c>
      <c r="F12" s="12" t="s">
        <v>0</v>
      </c>
      <c r="G12" s="12" t="s">
        <v>79</v>
      </c>
      <c r="P12" s="12" t="s">
        <v>55</v>
      </c>
      <c r="Q12" s="12">
        <v>200</v>
      </c>
      <c r="R12" s="12" t="s">
        <v>0</v>
      </c>
      <c r="S12" s="12" t="s">
        <v>79</v>
      </c>
    </row>
    <row r="13" spans="3:19">
      <c r="D13" s="12" t="s">
        <v>55</v>
      </c>
      <c r="E13" s="12">
        <v>100</v>
      </c>
      <c r="F13" s="12" t="s">
        <v>0</v>
      </c>
      <c r="G13" s="12" t="s">
        <v>79</v>
      </c>
      <c r="P13" s="12" t="s">
        <v>55</v>
      </c>
      <c r="Q13" s="12">
        <v>300</v>
      </c>
      <c r="R13" s="12" t="s">
        <v>1</v>
      </c>
      <c r="S13" s="12" t="s">
        <v>79</v>
      </c>
    </row>
    <row r="14" spans="3:19">
      <c r="D14" s="12" t="s">
        <v>55</v>
      </c>
      <c r="E14" s="12">
        <v>100</v>
      </c>
      <c r="F14" s="12" t="s">
        <v>0</v>
      </c>
      <c r="G14" s="12" t="s">
        <v>79</v>
      </c>
    </row>
    <row r="15" spans="3:19">
      <c r="D15" s="12" t="s">
        <v>55</v>
      </c>
      <c r="E15" s="12">
        <v>200</v>
      </c>
      <c r="F15" s="12" t="s">
        <v>0</v>
      </c>
      <c r="G15" s="12" t="s">
        <v>79</v>
      </c>
    </row>
    <row r="16" spans="3:19">
      <c r="D16" s="12" t="s">
        <v>55</v>
      </c>
      <c r="E16" s="12">
        <v>200</v>
      </c>
      <c r="F16" s="12" t="s">
        <v>0</v>
      </c>
      <c r="G16" s="12" t="s">
        <v>79</v>
      </c>
    </row>
    <row r="17" spans="4:16">
      <c r="D17" s="12" t="s">
        <v>55</v>
      </c>
      <c r="E17" s="12">
        <v>300</v>
      </c>
      <c r="F17" s="12" t="s">
        <v>1</v>
      </c>
      <c r="G17" s="12" t="s">
        <v>79</v>
      </c>
    </row>
    <row r="26" spans="4:16">
      <c r="D26" s="3" t="s">
        <v>126</v>
      </c>
      <c r="K26" s="3" t="s">
        <v>128</v>
      </c>
    </row>
    <row r="27" spans="4:16">
      <c r="H27" s="3" t="s">
        <v>127</v>
      </c>
      <c r="I27" s="3" t="s">
        <v>17</v>
      </c>
    </row>
    <row r="28" spans="4:16">
      <c r="D28" s="16" t="s">
        <v>55</v>
      </c>
      <c r="E28" s="16">
        <v>1</v>
      </c>
      <c r="F28" s="16" t="s">
        <v>0</v>
      </c>
      <c r="G28" s="16" t="s">
        <v>79</v>
      </c>
      <c r="H28" s="17" t="str">
        <f>+D28&amp;F28&amp;E28&amp;G28</f>
        <v>IFAV1x</v>
      </c>
      <c r="I28" s="18">
        <f>+VLOOKUP(H28,'Libro Caja Consolidado'!$A$5:$J$12,10,0)</f>
        <v>43646</v>
      </c>
      <c r="K28" s="28" t="s">
        <v>55</v>
      </c>
      <c r="L28" s="28">
        <v>100</v>
      </c>
      <c r="M28" s="28" t="s">
        <v>0</v>
      </c>
      <c r="N28" s="28" t="s">
        <v>79</v>
      </c>
      <c r="O28" s="29" t="str">
        <f t="shared" ref="O28:O30" si="0">+K28&amp;M28&amp;L28&amp;N28</f>
        <v>IFAV100x</v>
      </c>
      <c r="P28" s="30">
        <f>+VLOOKUP(O28,'Libro Caja Consolidado'!$A$5:$J$12,10,0)</f>
        <v>43842</v>
      </c>
    </row>
    <row r="29" spans="4:16">
      <c r="D29" s="19" t="s">
        <v>55</v>
      </c>
      <c r="E29" s="19">
        <v>100</v>
      </c>
      <c r="F29" s="19" t="s">
        <v>0</v>
      </c>
      <c r="G29" s="19" t="s">
        <v>79</v>
      </c>
      <c r="H29" s="20" t="str">
        <f t="shared" ref="H29:H31" si="1">+D29&amp;F29&amp;E29&amp;G29</f>
        <v>IFAV100x</v>
      </c>
      <c r="I29" s="21">
        <f>+VLOOKUP(H29,'Libro Caja Consolidado'!$A$5:$J$12,10,0)</f>
        <v>43842</v>
      </c>
      <c r="K29" s="28" t="s">
        <v>55</v>
      </c>
      <c r="L29" s="28">
        <v>200</v>
      </c>
      <c r="M29" s="28" t="s">
        <v>0</v>
      </c>
      <c r="N29" s="28" t="s">
        <v>79</v>
      </c>
      <c r="O29" s="29" t="str">
        <f t="shared" si="0"/>
        <v>IFAV200x</v>
      </c>
      <c r="P29" s="30">
        <f>+VLOOKUP(O29,'Libro Caja Consolidado'!$A$5:$J$12,10,0)</f>
        <v>43842</v>
      </c>
    </row>
    <row r="30" spans="4:16">
      <c r="D30" s="19" t="s">
        <v>55</v>
      </c>
      <c r="E30" s="19">
        <v>200</v>
      </c>
      <c r="F30" s="19" t="s">
        <v>0</v>
      </c>
      <c r="G30" s="19" t="s">
        <v>79</v>
      </c>
      <c r="H30" s="20" t="str">
        <f t="shared" si="1"/>
        <v>IFAV200x</v>
      </c>
      <c r="I30" s="21">
        <f>+VLOOKUP(H30,'Libro Caja Consolidado'!$A$5:$J$12,10,0)</f>
        <v>43842</v>
      </c>
      <c r="K30" s="28" t="s">
        <v>55</v>
      </c>
      <c r="L30" s="28">
        <v>300</v>
      </c>
      <c r="M30" s="28" t="s">
        <v>1</v>
      </c>
      <c r="N30" s="28" t="s">
        <v>79</v>
      </c>
      <c r="O30" s="29" t="str">
        <f t="shared" si="0"/>
        <v>IFVE300x</v>
      </c>
      <c r="P30" s="30">
        <f>+VLOOKUP(O30,'Libro Caja Consolidado'!$A$5:$J$12,10,0)</f>
        <v>43842</v>
      </c>
    </row>
    <row r="31" spans="4:16">
      <c r="D31" s="19" t="s">
        <v>55</v>
      </c>
      <c r="E31" s="19">
        <v>300</v>
      </c>
      <c r="F31" s="19" t="s">
        <v>1</v>
      </c>
      <c r="G31" s="19" t="s">
        <v>79</v>
      </c>
      <c r="H31" s="20" t="str">
        <f t="shared" si="1"/>
        <v>IFVE300x</v>
      </c>
      <c r="I31" s="21">
        <f>+VLOOKUP(H31,'Libro Caja Consolidado'!$A$5:$J$12,10,0)</f>
        <v>43842</v>
      </c>
    </row>
    <row r="34" spans="3:19">
      <c r="C34" s="27" t="s">
        <v>60</v>
      </c>
      <c r="D34" s="27" t="s">
        <v>129</v>
      </c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3:19">
      <c r="I35" s="3" t="s">
        <v>17</v>
      </c>
      <c r="J35" s="3" t="s">
        <v>130</v>
      </c>
      <c r="K35" s="3" t="s">
        <v>21</v>
      </c>
      <c r="L35" s="3" t="s">
        <v>131</v>
      </c>
    </row>
    <row r="36" spans="3:19">
      <c r="D36" s="12" t="s">
        <v>55</v>
      </c>
      <c r="E36" s="12">
        <v>100</v>
      </c>
      <c r="F36" s="12" t="s">
        <v>0</v>
      </c>
      <c r="G36" s="12" t="s">
        <v>79</v>
      </c>
      <c r="H36" s="13" t="str">
        <f t="shared" ref="H36:H38" si="2">+D36&amp;F36&amp;E36&amp;G36</f>
        <v>IFAV100x</v>
      </c>
      <c r="I36" s="14">
        <f>+VLOOKUP(H36,'Libro Caja Consolidado'!$A$5:$J$12,10,0)</f>
        <v>43842</v>
      </c>
      <c r="J36" s="15">
        <f>+VLOOKUP(H36,'Libro Caja Consolidado'!$A$5:$O$12,12,0)</f>
        <v>1000000</v>
      </c>
      <c r="K36" s="15">
        <f>+VLOOKUP(H36,'Libro Caja Consolidado'!$A$5:$O$12,15,0)</f>
        <v>200000</v>
      </c>
      <c r="L36" s="15">
        <f>+J36+K36</f>
        <v>1200000</v>
      </c>
    </row>
    <row r="37" spans="3:19">
      <c r="D37" s="12" t="s">
        <v>55</v>
      </c>
      <c r="E37" s="12">
        <v>200</v>
      </c>
      <c r="F37" s="12" t="s">
        <v>0</v>
      </c>
      <c r="G37" s="12" t="s">
        <v>79</v>
      </c>
      <c r="H37" s="13" t="str">
        <f t="shared" si="2"/>
        <v>IFAV200x</v>
      </c>
      <c r="I37" s="14">
        <f>+VLOOKUP(H37,'Libro Caja Consolidado'!$A$5:$J$12,10,0)</f>
        <v>43842</v>
      </c>
      <c r="J37" s="15">
        <f>+VLOOKUP(H37,'Libro Caja Consolidado'!$A$5:$O$12,12,0)</f>
        <v>2000000</v>
      </c>
      <c r="K37" s="15">
        <f>+VLOOKUP(H37,'Libro Caja Consolidado'!$A$5:$O$12,15,0)</f>
        <v>0</v>
      </c>
      <c r="L37" s="15">
        <f t="shared" ref="L37:L38" si="3">+J37+K37</f>
        <v>2000000</v>
      </c>
    </row>
    <row r="38" spans="3:19">
      <c r="D38" s="12" t="s">
        <v>55</v>
      </c>
      <c r="E38" s="12">
        <v>300</v>
      </c>
      <c r="F38" s="12" t="s">
        <v>1</v>
      </c>
      <c r="G38" s="12" t="s">
        <v>79</v>
      </c>
      <c r="H38" s="13" t="str">
        <f t="shared" si="2"/>
        <v>IFVE300x</v>
      </c>
      <c r="I38" s="14">
        <f>+VLOOKUP(H38,'Libro Caja Consolidado'!$A$5:$J$12,10,0)</f>
        <v>43842</v>
      </c>
      <c r="J38" s="15">
        <f>+VLOOKUP(H38,'Libro Caja Consolidado'!$A$5:$O$12,12,0)</f>
        <v>0</v>
      </c>
      <c r="K38" s="15">
        <f>+VLOOKUP(H38,'Libro Caja Consolidado'!$A$5:$O$12,15,0)</f>
        <v>500000</v>
      </c>
      <c r="L38" s="15">
        <f t="shared" si="3"/>
        <v>500000</v>
      </c>
    </row>
    <row r="40" spans="3:19">
      <c r="C40" s="27" t="s">
        <v>61</v>
      </c>
      <c r="D40" s="27" t="s">
        <v>132</v>
      </c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</row>
    <row r="41" spans="3:19">
      <c r="E41" s="3" t="s">
        <v>135</v>
      </c>
    </row>
    <row r="43" spans="3:19">
      <c r="E43" s="3" t="s">
        <v>17</v>
      </c>
      <c r="F43" s="3" t="s">
        <v>130</v>
      </c>
      <c r="G43" s="3" t="s">
        <v>21</v>
      </c>
      <c r="H43" s="3" t="s">
        <v>131</v>
      </c>
      <c r="I43" s="3" t="s">
        <v>133</v>
      </c>
      <c r="J43" s="3" t="s">
        <v>134</v>
      </c>
    </row>
    <row r="44" spans="3:19">
      <c r="D44" s="13" t="str">
        <f>+H36</f>
        <v>IFAV100x</v>
      </c>
      <c r="E44" s="14">
        <f>+VLOOKUP(D44,'Libro Caja Consolidado'!$A$5:$J$12,10,0)</f>
        <v>43842</v>
      </c>
      <c r="F44" s="15">
        <f>+VLOOKUP(D44,'Libro Caja Consolidado'!$A$5:$O$12,12,0)</f>
        <v>1000000</v>
      </c>
      <c r="G44" s="15">
        <f>+VLOOKUP(D44,'Libro Caja Consolidado'!$A$5:$O$12,15,0)</f>
        <v>200000</v>
      </c>
      <c r="H44" s="15">
        <f>+F44+G44</f>
        <v>1200000</v>
      </c>
      <c r="I44" s="15">
        <f>+SUMIF('Libro Caja Consolidado'!$A$5:$A$12,Formula!D44,'Libro Caja Consolidado'!$R$5:$R$12)</f>
        <v>1300000</v>
      </c>
      <c r="J44" s="23">
        <f>+MIN(H44,I44)</f>
        <v>1200000</v>
      </c>
    </row>
    <row r="45" spans="3:19">
      <c r="D45" s="13" t="str">
        <f t="shared" ref="D45:D46" si="4">+H37</f>
        <v>IFAV200x</v>
      </c>
      <c r="E45" s="14">
        <f>+VLOOKUP(D45,'Libro Caja Consolidado'!$A$5:$J$12,10,0)</f>
        <v>43842</v>
      </c>
      <c r="F45" s="15">
        <f>+VLOOKUP(D45,'Libro Caja Consolidado'!$A$5:$O$12,12,0)</f>
        <v>2000000</v>
      </c>
      <c r="G45" s="15">
        <f>+VLOOKUP(D45,'Libro Caja Consolidado'!$A$5:$O$12,15,0)</f>
        <v>0</v>
      </c>
      <c r="H45" s="15">
        <f t="shared" ref="H45:H46" si="5">+F45+G45</f>
        <v>2000000</v>
      </c>
      <c r="I45" s="15">
        <f>+SUMIF('Libro Caja Consolidado'!$A$5:$A$12,Formula!D45,'Libro Caja Consolidado'!$R$5:$R$12)</f>
        <v>1000000</v>
      </c>
      <c r="J45" s="23">
        <f>+MIN(H45,I45)</f>
        <v>1000000</v>
      </c>
    </row>
    <row r="46" spans="3:19">
      <c r="D46" s="13" t="str">
        <f t="shared" si="4"/>
        <v>IFVE300x</v>
      </c>
      <c r="E46" s="14">
        <f>+VLOOKUP(D46,'Libro Caja Consolidado'!$A$5:$J$12,10,0)</f>
        <v>43842</v>
      </c>
      <c r="F46" s="15">
        <f>+VLOOKUP(D46,'Libro Caja Consolidado'!$A$5:$O$12,12,0)</f>
        <v>0</v>
      </c>
      <c r="G46" s="15">
        <f>+VLOOKUP(D46,'Libro Caja Consolidado'!$A$5:$O$12,15,0)</f>
        <v>500000</v>
      </c>
      <c r="H46" s="15">
        <f t="shared" si="5"/>
        <v>500000</v>
      </c>
      <c r="I46" s="15">
        <f>+SUMIF('Libro Caja Consolidado'!$A$5:$A$12,Formula!D46,'Libro Caja Consolidado'!$R$5:$R$12)</f>
        <v>0</v>
      </c>
      <c r="J46" s="23">
        <f t="shared" ref="J45:J46" si="6">+MIN(H46,I46)</f>
        <v>0</v>
      </c>
    </row>
    <row r="48" spans="3:19">
      <c r="C48" s="27" t="s">
        <v>136</v>
      </c>
      <c r="D48" s="27" t="s">
        <v>137</v>
      </c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</row>
    <row r="49" spans="4:14">
      <c r="E49" s="3" t="s">
        <v>155</v>
      </c>
    </row>
    <row r="51" spans="4:14">
      <c r="D51" s="3" t="s">
        <v>138</v>
      </c>
      <c r="E51" s="24">
        <f>SUM(J44:J46)</f>
        <v>2200000</v>
      </c>
    </row>
    <row r="53" spans="4:14">
      <c r="D53" s="3" t="s">
        <v>139</v>
      </c>
      <c r="E53" s="3" t="s">
        <v>140</v>
      </c>
    </row>
    <row r="54" spans="4:14">
      <c r="D54" s="3">
        <v>100</v>
      </c>
      <c r="E54" s="3" t="s">
        <v>141</v>
      </c>
      <c r="F54" s="3" t="s">
        <v>142</v>
      </c>
    </row>
    <row r="55" spans="4:14">
      <c r="D55" s="3">
        <v>200</v>
      </c>
      <c r="E55" s="3" t="s">
        <v>141</v>
      </c>
      <c r="G55" s="3" t="s">
        <v>143</v>
      </c>
    </row>
    <row r="56" spans="4:14">
      <c r="D56" s="3">
        <v>300</v>
      </c>
      <c r="E56" s="3" t="s">
        <v>141</v>
      </c>
      <c r="H56" s="3" t="s">
        <v>144</v>
      </c>
      <c r="K56" s="22">
        <f>+K58+K57</f>
        <v>2200000</v>
      </c>
    </row>
    <row r="57" spans="4:14">
      <c r="D57" s="25">
        <v>400</v>
      </c>
      <c r="E57" s="25" t="s">
        <v>141</v>
      </c>
      <c r="F57" s="25"/>
      <c r="G57" s="25">
        <v>100</v>
      </c>
      <c r="H57" s="25"/>
      <c r="I57" s="25" t="s">
        <v>144</v>
      </c>
      <c r="J57" s="25"/>
      <c r="K57" s="24">
        <f>+E51</f>
        <v>2200000</v>
      </c>
      <c r="L57" s="25" t="s">
        <v>145</v>
      </c>
      <c r="M57" s="25" t="s">
        <v>146</v>
      </c>
      <c r="N57" s="25" t="s">
        <v>147</v>
      </c>
    </row>
    <row r="58" spans="4:14">
      <c r="D58" s="3">
        <v>500</v>
      </c>
      <c r="E58" s="3" t="s">
        <v>141</v>
      </c>
      <c r="G58" s="3">
        <v>200</v>
      </c>
      <c r="I58" s="3" t="s">
        <v>148</v>
      </c>
      <c r="K58" s="3">
        <v>0</v>
      </c>
      <c r="L58" s="3" t="s">
        <v>149</v>
      </c>
      <c r="M58" s="3" t="s">
        <v>150</v>
      </c>
      <c r="N58" s="3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Introducción</vt:lpstr>
      <vt:lpstr>Libro de Ventas</vt:lpstr>
      <vt:lpstr>Fecha Emisión</vt:lpstr>
      <vt:lpstr>Mov Ingresos</vt:lpstr>
      <vt:lpstr>Libro Caja Consolidado</vt:lpstr>
      <vt:lpstr>Formula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Morales, Victor (Tax&amp;Accounting Prof)</dc:creator>
  <cp:lastModifiedBy>Franca Oppici</cp:lastModifiedBy>
  <dcterms:created xsi:type="dcterms:W3CDTF">2021-01-20T17:08:39Z</dcterms:created>
  <dcterms:modified xsi:type="dcterms:W3CDTF">2021-01-21T19:59:38Z</dcterms:modified>
</cp:coreProperties>
</file>