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ate1904="1"/>
  <mc:AlternateContent xmlns:mc="http://schemas.openxmlformats.org/markup-compatibility/2006">
    <mc:Choice Requires="x15">
      <x15ac:absPath xmlns:x15ac="http://schemas.microsoft.com/office/spreadsheetml/2010/11/ac" url="C:\Users\felip\Desktop\IA 1\PDs\UT4\PD1\"/>
    </mc:Choice>
  </mc:AlternateContent>
  <xr:revisionPtr revIDLastSave="0" documentId="13_ncr:1_{9B7241E1-923C-4632-A58A-FA30747FF8A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ART-dataset" sheetId="2" r:id="rId1"/>
    <sheet name="CART-TEST" sheetId="3" r:id="rId2"/>
    <sheet name="Sheet1" sheetId="1" r:id="rId3"/>
  </sheets>
  <definedNames>
    <definedName name="DatosExternos_1" localSheetId="0" hidden="1">'CART-dataset'!$A$1:$C$11</definedName>
    <definedName name="DatosExternos_1" localSheetId="1" hidden="1">'CART-TEST'!$A$1:$D$13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3" i="1" l="1"/>
  <c r="Y3" i="1"/>
  <c r="Y4" i="1"/>
  <c r="Y5" i="1"/>
  <c r="Y6" i="1"/>
  <c r="Y7" i="1"/>
  <c r="Y8" i="1"/>
  <c r="Y9" i="1"/>
  <c r="Y10" i="1"/>
  <c r="Y11" i="1"/>
  <c r="Y2" i="1"/>
  <c r="X3" i="1"/>
  <c r="X4" i="1"/>
  <c r="X5" i="1"/>
  <c r="X6" i="1"/>
  <c r="X7" i="1"/>
  <c r="X8" i="1"/>
  <c r="X9" i="1"/>
  <c r="X10" i="1"/>
  <c r="X11" i="1"/>
  <c r="X2" i="1"/>
  <c r="O25" i="1"/>
  <c r="O26" i="1"/>
  <c r="O27" i="1"/>
  <c r="N27" i="1"/>
  <c r="N26" i="1"/>
  <c r="N25" i="1"/>
  <c r="P20" i="1"/>
  <c r="P19" i="1"/>
  <c r="O20" i="1"/>
  <c r="O19" i="1"/>
  <c r="N20" i="1"/>
  <c r="N19" i="1"/>
  <c r="K23" i="1"/>
  <c r="K24" i="1"/>
  <c r="K25" i="1"/>
  <c r="K26" i="1"/>
  <c r="K27" i="1"/>
  <c r="K28" i="1"/>
  <c r="K29" i="1"/>
  <c r="K30" i="1"/>
  <c r="K31" i="1"/>
  <c r="K22" i="1"/>
  <c r="P3" i="1"/>
  <c r="P2" i="1"/>
  <c r="K13" i="1"/>
  <c r="K6" i="1"/>
  <c r="K7" i="1"/>
  <c r="K8" i="1"/>
  <c r="K9" i="1"/>
  <c r="K10" i="1"/>
  <c r="O3" i="1" s="1"/>
  <c r="K11" i="1"/>
  <c r="K12" i="1"/>
  <c r="K14" i="1"/>
  <c r="K5" i="1"/>
  <c r="O2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P21" i="1" l="1"/>
  <c r="O21" i="1"/>
  <c r="N21" i="1"/>
  <c r="P25" i="1"/>
  <c r="N3" i="1"/>
  <c r="P4" i="1"/>
  <c r="O4" i="1"/>
  <c r="O10" i="1" s="1"/>
  <c r="N2" i="1"/>
  <c r="E7" i="1"/>
  <c r="G7" i="1" s="1"/>
  <c r="E9" i="1"/>
  <c r="G9" i="1" s="1"/>
  <c r="E5" i="1"/>
  <c r="G5" i="1" s="1"/>
  <c r="E4" i="1"/>
  <c r="G4" i="1" s="1"/>
  <c r="E6" i="1"/>
  <c r="G6" i="1" s="1"/>
  <c r="E8" i="1"/>
  <c r="G8" i="1" s="1"/>
  <c r="E10" i="1"/>
  <c r="G10" i="1" s="1"/>
  <c r="Q25" i="1" l="1"/>
  <c r="R25" i="1" s="1"/>
  <c r="O9" i="1"/>
  <c r="O8" i="1"/>
  <c r="N4" i="1"/>
  <c r="Q8" i="1"/>
  <c r="N10" i="1" l="1"/>
  <c r="N9" i="1"/>
  <c r="N8" i="1"/>
  <c r="P8" i="1" l="1"/>
  <c r="R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73B831-C9BC-4C4A-AF83-F1F787697A59}" keepAlive="1" name="Consulta - CART-dataset" description="Conexión a la consulta 'CART-dataset' en el libro." type="5" refreshedVersion="7" background="1" saveData="1">
    <dbPr connection="Provider=Microsoft.Mashup.OleDb.1;Data Source=$Workbook$;Location=CART-dataset;Extended Properties=&quot;&quot;" command="SELECT * FROM [CART-dataset]"/>
  </connection>
  <connection id="2" xr16:uid="{53B6306A-EEDD-4892-BD34-8B8A685156FE}" keepAlive="1" name="Consulta - CART-TEST" description="Conexión a la consulta 'CART-TEST' en el libro." type="5" refreshedVersion="7" background="1" saveData="1">
    <dbPr connection="Provider=Microsoft.Mashup.OleDb.1;Data Source=$Workbook$;Location=CART-TEST;Extended Properties=&quot;&quot;" command="SELECT * FROM [CART-TEST]"/>
  </connection>
  <connection id="3" xr16:uid="{ED9DF6C1-601E-46DC-9463-74E94FB90F2C}" keepAlive="1" name="Consulta - CART-TEST (2)" description="Conexión a la consulta 'CART-TEST (2)' en el libro." type="5" refreshedVersion="7" background="1" saveData="1">
    <dbPr connection="Provider=Microsoft.Mashup.OleDb.1;Data Source=$Workbook$;Location=&quot;CART-TEST (2)&quot;;Extended Properties=&quot;&quot;" command="SELECT * FROM [CART-TEST (2)]"/>
  </connection>
</connections>
</file>

<file path=xl/sharedStrings.xml><?xml version="1.0" encoding="utf-8"?>
<sst xmlns="http://schemas.openxmlformats.org/spreadsheetml/2006/main" count="110" uniqueCount="58">
  <si>
    <t>Gini</t>
  </si>
  <si>
    <t>escenario</t>
  </si>
  <si>
    <t>Clase 0</t>
  </si>
  <si>
    <t xml:space="preserve"> Clase 1 </t>
  </si>
  <si>
    <t>cuenta</t>
  </si>
  <si>
    <t>Clase 0 / cuenta</t>
  </si>
  <si>
    <t>Clase 1 / cuenta</t>
  </si>
  <si>
    <t>División 1</t>
  </si>
  <si>
    <t>X1</t>
  </si>
  <si>
    <t>Y</t>
  </si>
  <si>
    <t>Grupo</t>
  </si>
  <si>
    <t>X2</t>
  </si>
  <si>
    <t>Y=1</t>
  </si>
  <si>
    <t>Y=0</t>
  </si>
  <si>
    <t>IZQ</t>
  </si>
  <si>
    <t>DER</t>
  </si>
  <si>
    <t>PADRE</t>
  </si>
  <si>
    <t>Total</t>
  </si>
  <si>
    <t>Peso</t>
  </si>
  <si>
    <t>Gini Izq</t>
  </si>
  <si>
    <t>Gini Der</t>
  </si>
  <si>
    <t>Gini total</t>
  </si>
  <si>
    <t>División 2</t>
  </si>
  <si>
    <t>El valor de Gini es 0, eso quiere decir que la división entre clases es "pura".</t>
  </si>
  <si>
    <t>El árbol tendrá un nodo donde Si X1 es mayor o igual a 6.6422 entonces Y = 1 y de lo contrario Y = 0</t>
  </si>
  <si>
    <t>Column1</t>
  </si>
  <si>
    <t>Column2</t>
  </si>
  <si>
    <t>Column3</t>
  </si>
  <si>
    <t>Column4</t>
  </si>
  <si>
    <t>Dataset de prueba</t>
  </si>
  <si>
    <t/>
  </si>
  <si>
    <t>Predicci¢n</t>
  </si>
  <si>
    <t>2.343875381</t>
  </si>
  <si>
    <t>2.051757824</t>
  </si>
  <si>
    <t>0</t>
  </si>
  <si>
    <t>3.536904049</t>
  </si>
  <si>
    <t>3.032932531</t>
  </si>
  <si>
    <t>2.801395588</t>
  </si>
  <si>
    <t>2.786327755</t>
  </si>
  <si>
    <t>3.656342926</t>
  </si>
  <si>
    <t>2.581460765</t>
  </si>
  <si>
    <t>2.853194386</t>
  </si>
  <si>
    <t>1.052331062</t>
  </si>
  <si>
    <t>8.907647835</t>
  </si>
  <si>
    <t>3.730540859</t>
  </si>
  <si>
    <t>1</t>
  </si>
  <si>
    <t>9.752464513</t>
  </si>
  <si>
    <t>3.740754624</t>
  </si>
  <si>
    <t>8.016361622</t>
  </si>
  <si>
    <t>3.013408249</t>
  </si>
  <si>
    <t>6.58490395</t>
  </si>
  <si>
    <t>2.436333477</t>
  </si>
  <si>
    <t>7.142525173</t>
  </si>
  <si>
    <t>3.650120799</t>
  </si>
  <si>
    <t>Test</t>
  </si>
  <si>
    <t>Predicción</t>
  </si>
  <si>
    <t>Resultado</t>
  </si>
  <si>
    <t>Exactitud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</si>
</sst>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Verdana"/>
    </font>
    <font>
      <b/>
      <sz val="10"/>
      <color indexed="8"/>
      <name val="Verdana"/>
    </font>
    <font>
      <sz val="10"/>
      <color indexed="8"/>
      <name val="Verdana"/>
    </font>
    <font>
      <sz val="10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 applyNumberFormat="0" applyFill="0" applyBorder="0" applyProtection="0"/>
    <xf numFmtId="9" fontId="2" fillId="0" borderId="0" applyFont="0" applyFill="0" applyBorder="0" applyAlignment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0" fontId="0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0" fillId="2" borderId="0" xfId="0" applyNumberFormat="1" applyFont="1" applyFill="1" applyBorder="1" applyAlignment="1"/>
    <xf numFmtId="0" fontId="3" fillId="0" borderId="3" xfId="0" applyNumberFormat="1" applyFont="1" applyBorder="1" applyAlignment="1"/>
    <xf numFmtId="0" fontId="3" fillId="0" borderId="4" xfId="0" applyNumberFormat="1" applyFont="1" applyBorder="1" applyAlignment="1"/>
    <xf numFmtId="0" fontId="3" fillId="0" borderId="5" xfId="0" applyNumberFormat="1" applyFont="1" applyBorder="1" applyAlignment="1"/>
    <xf numFmtId="0" fontId="3" fillId="3" borderId="3" xfId="0" applyNumberFormat="1" applyFont="1" applyFill="1" applyBorder="1" applyAlignment="1"/>
    <xf numFmtId="0" fontId="3" fillId="3" borderId="4" xfId="0" applyNumberFormat="1" applyFont="1" applyFill="1" applyBorder="1" applyAlignment="1"/>
    <xf numFmtId="0" fontId="3" fillId="3" borderId="5" xfId="0" applyNumberFormat="1" applyFont="1" applyFill="1" applyBorder="1" applyAlignment="1"/>
    <xf numFmtId="0" fontId="3" fillId="0" borderId="0" xfId="0" applyNumberFormat="1" applyFont="1" applyFill="1" applyBorder="1" applyAlignment="1"/>
    <xf numFmtId="0" fontId="0" fillId="0" borderId="7" xfId="0" applyNumberFormat="1" applyFont="1" applyBorder="1" applyAlignment="1"/>
    <xf numFmtId="9" fontId="0" fillId="0" borderId="8" xfId="1" applyFont="1" applyFill="1" applyBorder="1" applyAlignment="1"/>
    <xf numFmtId="0" fontId="0" fillId="0" borderId="6" xfId="0" applyNumberFormat="1" applyFont="1" applyBorder="1" applyAlignment="1"/>
  </cellXfs>
  <cellStyles count="2">
    <cellStyle name="Normal" xfId="0" builtinId="0"/>
    <cellStyle name="Porcentaje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Verdana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B452581-D9B5-4A2C-A3B0-AB0D57E788EE}" autoFormatId="16" applyNumberFormats="0" applyBorderFormats="0" applyFontFormats="0" applyPatternFormats="0" applyAlignmentFormats="0" applyWidthHeightFormats="0">
  <queryTableRefresh nextId="4">
    <queryTableFields count="3">
      <queryTableField id="1" name="X1" tableColumnId="1"/>
      <queryTableField id="2" name="X2" tableColumnId="2"/>
      <queryTableField id="3" name="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C394B81-A2E5-45A6-A22A-991030DF1EE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4AE10C-EBE9-46E3-94B5-046EDFA643B4}" name="CART_dataset" displayName="CART_dataset" ref="A1:C11" tableType="queryTable" totalsRowShown="0">
  <autoFilter ref="A1:C11" xr:uid="{4E4AE10C-EBE9-46E3-94B5-046EDFA643B4}"/>
  <tableColumns count="3">
    <tableColumn id="1" xr3:uid="{73DB77AB-001A-4AC7-994A-789118917E62}" uniqueName="1" name="X1" queryTableFieldId="1"/>
    <tableColumn id="2" xr3:uid="{389C9F95-B6EC-41D0-AF70-4DDD9EAE610B}" uniqueName="2" name="X2" queryTableFieldId="2"/>
    <tableColumn id="3" xr3:uid="{8B737C7B-FA5A-4D5D-B096-A3331180B632}" uniqueName="3" name="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AFE93-0FF3-497D-93CD-6D4BDCA63F4F}" name="CART_TEST" displayName="CART_TEST" ref="A1:D13" tableType="queryTable" totalsRowShown="0">
  <autoFilter ref="A1:D13" xr:uid="{C32AFE93-0FF3-497D-93CD-6D4BDCA63F4F}"/>
  <tableColumns count="4">
    <tableColumn id="1" xr3:uid="{A2B035B5-5BBB-4173-AE52-F9A199B82A44}" uniqueName="1" name="Column1" queryTableFieldId="1" dataDxfId="3"/>
    <tableColumn id="2" xr3:uid="{510475F4-3DF5-4D8D-B312-A3A73F8CED59}" uniqueName="2" name="Column2" queryTableFieldId="2" dataDxfId="2"/>
    <tableColumn id="3" xr3:uid="{1AD5DBB3-3554-40AB-89C0-8A3B466B8FD5}" uniqueName="3" name="Column3" queryTableFieldId="3" dataDxfId="1"/>
    <tableColumn id="4" xr3:uid="{9AF7AE44-98A8-4815-A88F-F259ECD29B67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F00D-1762-42A4-808D-929215F25B93}">
  <dimension ref="A1:C11"/>
  <sheetViews>
    <sheetView workbookViewId="0">
      <selection activeCell="C11" sqref="A1:C11"/>
    </sheetView>
  </sheetViews>
  <sheetFormatPr baseColWidth="10" defaultRowHeight="12.6" x14ac:dyDescent="0.2"/>
  <cols>
    <col min="1" max="2" width="10.81640625" bestFit="1" customWidth="1"/>
    <col min="3" max="3" width="3.81640625" bestFit="1" customWidth="1"/>
  </cols>
  <sheetData>
    <row r="1" spans="1:3" x14ac:dyDescent="0.2">
      <c r="A1" t="s">
        <v>8</v>
      </c>
      <c r="B1" t="s">
        <v>11</v>
      </c>
      <c r="C1" t="s">
        <v>9</v>
      </c>
    </row>
    <row r="2" spans="1:3" x14ac:dyDescent="0.2">
      <c r="A2">
        <v>2.7712447180000002</v>
      </c>
      <c r="B2">
        <v>1.784783929</v>
      </c>
      <c r="C2">
        <v>0</v>
      </c>
    </row>
    <row r="3" spans="1:3" x14ac:dyDescent="0.2">
      <c r="A3">
        <v>1.7285713089999999</v>
      </c>
      <c r="B3">
        <v>1.169761413</v>
      </c>
      <c r="C3">
        <v>0</v>
      </c>
    </row>
    <row r="4" spans="1:3" x14ac:dyDescent="0.2">
      <c r="A4">
        <v>3.6783198459999999</v>
      </c>
      <c r="B4">
        <v>2.8128135699999999</v>
      </c>
      <c r="C4">
        <v>0</v>
      </c>
    </row>
    <row r="5" spans="1:3" x14ac:dyDescent="0.2">
      <c r="A5">
        <v>3.9610433569999999</v>
      </c>
      <c r="B5">
        <v>2.6199503200000001</v>
      </c>
      <c r="C5">
        <v>0</v>
      </c>
    </row>
    <row r="6" spans="1:3" x14ac:dyDescent="0.2">
      <c r="A6">
        <v>2.9992089220000002</v>
      </c>
      <c r="B6">
        <v>2.209014212</v>
      </c>
      <c r="C6">
        <v>0</v>
      </c>
    </row>
    <row r="7" spans="1:3" x14ac:dyDescent="0.2">
      <c r="A7">
        <v>7.4975458670000004</v>
      </c>
      <c r="B7">
        <v>3.1629535459999998</v>
      </c>
      <c r="C7">
        <v>1</v>
      </c>
    </row>
    <row r="8" spans="1:3" x14ac:dyDescent="0.2">
      <c r="A8">
        <v>9.0022032599999999</v>
      </c>
      <c r="B8">
        <v>3.3390471879999999</v>
      </c>
      <c r="C8">
        <v>1</v>
      </c>
    </row>
    <row r="9" spans="1:3" x14ac:dyDescent="0.2">
      <c r="A9">
        <v>7.4445423259999997</v>
      </c>
      <c r="B9">
        <v>4.76683375</v>
      </c>
      <c r="C9">
        <v>1</v>
      </c>
    </row>
    <row r="10" spans="1:3" x14ac:dyDescent="0.2">
      <c r="A10">
        <v>1.012493903</v>
      </c>
      <c r="B10">
        <v>3.234550982</v>
      </c>
      <c r="C10">
        <v>1</v>
      </c>
    </row>
    <row r="11" spans="1:3" x14ac:dyDescent="0.2">
      <c r="A11">
        <v>6.6422873510000002</v>
      </c>
      <c r="B11">
        <v>3.319983761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03C5-7CD6-40CB-A6D5-906BC994A7C9}">
  <dimension ref="A1:D13"/>
  <sheetViews>
    <sheetView workbookViewId="0">
      <selection sqref="A1:D13"/>
    </sheetView>
  </sheetViews>
  <sheetFormatPr baseColWidth="10" defaultRowHeight="12.6" x14ac:dyDescent="0.2"/>
  <cols>
    <col min="1" max="1" width="15.26953125" bestFit="1" customWidth="1"/>
    <col min="2" max="2" width="11.36328125" bestFit="1" customWidth="1"/>
    <col min="3" max="4" width="10.26953125" bestFit="1" customWidth="1"/>
  </cols>
  <sheetData>
    <row r="1" spans="1:4" x14ac:dyDescent="0.2">
      <c r="A1" t="s">
        <v>25</v>
      </c>
      <c r="B1" t="s">
        <v>26</v>
      </c>
      <c r="C1" t="s">
        <v>27</v>
      </c>
      <c r="D1" t="s">
        <v>28</v>
      </c>
    </row>
    <row r="2" spans="1:4" x14ac:dyDescent="0.2">
      <c r="A2" s="1" t="s">
        <v>29</v>
      </c>
      <c r="B2" s="1" t="s">
        <v>30</v>
      </c>
      <c r="C2" s="1" t="s">
        <v>30</v>
      </c>
      <c r="D2" s="1" t="s">
        <v>30</v>
      </c>
    </row>
    <row r="3" spans="1:4" x14ac:dyDescent="0.2">
      <c r="A3" s="1" t="s">
        <v>8</v>
      </c>
      <c r="B3" s="1" t="s">
        <v>11</v>
      </c>
      <c r="C3" s="1" t="s">
        <v>9</v>
      </c>
      <c r="D3" s="1" t="s">
        <v>31</v>
      </c>
    </row>
    <row r="4" spans="1:4" x14ac:dyDescent="0.2">
      <c r="A4" s="1" t="s">
        <v>32</v>
      </c>
      <c r="B4" s="1" t="s">
        <v>33</v>
      </c>
      <c r="C4" s="1" t="s">
        <v>34</v>
      </c>
      <c r="D4" s="1" t="s">
        <v>30</v>
      </c>
    </row>
    <row r="5" spans="1:4" x14ac:dyDescent="0.2">
      <c r="A5" s="1" t="s">
        <v>35</v>
      </c>
      <c r="B5" s="1" t="s">
        <v>36</v>
      </c>
      <c r="C5" s="1" t="s">
        <v>34</v>
      </c>
      <c r="D5" s="1" t="s">
        <v>30</v>
      </c>
    </row>
    <row r="6" spans="1:4" x14ac:dyDescent="0.2">
      <c r="A6" s="1" t="s">
        <v>37</v>
      </c>
      <c r="B6" s="1" t="s">
        <v>38</v>
      </c>
      <c r="C6" s="1" t="s">
        <v>34</v>
      </c>
      <c r="D6" s="1" t="s">
        <v>30</v>
      </c>
    </row>
    <row r="7" spans="1:4" x14ac:dyDescent="0.2">
      <c r="A7" s="1" t="s">
        <v>39</v>
      </c>
      <c r="B7" s="1" t="s">
        <v>40</v>
      </c>
      <c r="C7" s="1" t="s">
        <v>34</v>
      </c>
      <c r="D7" s="1" t="s">
        <v>30</v>
      </c>
    </row>
    <row r="8" spans="1:4" x14ac:dyDescent="0.2">
      <c r="A8" s="1" t="s">
        <v>41</v>
      </c>
      <c r="B8" s="1" t="s">
        <v>42</v>
      </c>
      <c r="C8" s="1" t="s">
        <v>34</v>
      </c>
      <c r="D8" s="1" t="s">
        <v>30</v>
      </c>
    </row>
    <row r="9" spans="1:4" x14ac:dyDescent="0.2">
      <c r="A9" s="1" t="s">
        <v>43</v>
      </c>
      <c r="B9" s="1" t="s">
        <v>44</v>
      </c>
      <c r="C9" s="1" t="s">
        <v>45</v>
      </c>
      <c r="D9" s="1" t="s">
        <v>30</v>
      </c>
    </row>
    <row r="10" spans="1:4" x14ac:dyDescent="0.2">
      <c r="A10" s="1" t="s">
        <v>46</v>
      </c>
      <c r="B10" s="1" t="s">
        <v>47</v>
      </c>
      <c r="C10" s="1" t="s">
        <v>45</v>
      </c>
      <c r="D10" s="1" t="s">
        <v>30</v>
      </c>
    </row>
    <row r="11" spans="1:4" x14ac:dyDescent="0.2">
      <c r="A11" s="1" t="s">
        <v>48</v>
      </c>
      <c r="B11" s="1" t="s">
        <v>49</v>
      </c>
      <c r="C11" s="1" t="s">
        <v>45</v>
      </c>
      <c r="D11" s="1" t="s">
        <v>30</v>
      </c>
    </row>
    <row r="12" spans="1:4" x14ac:dyDescent="0.2">
      <c r="A12" s="1" t="s">
        <v>50</v>
      </c>
      <c r="B12" s="1" t="s">
        <v>51</v>
      </c>
      <c r="C12" s="1" t="s">
        <v>45</v>
      </c>
      <c r="D12" s="1" t="s">
        <v>30</v>
      </c>
    </row>
    <row r="13" spans="1:4" x14ac:dyDescent="0.2">
      <c r="A13" s="1" t="s">
        <v>52</v>
      </c>
      <c r="B13" s="1" t="s">
        <v>53</v>
      </c>
      <c r="C13" s="1" t="s">
        <v>45</v>
      </c>
      <c r="D13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5"/>
  <sheetViews>
    <sheetView showGridLines="0" tabSelected="1" topLeftCell="G1" zoomScale="68" workbookViewId="0">
      <selection activeCell="U21" sqref="U21"/>
    </sheetView>
  </sheetViews>
  <sheetFormatPr baseColWidth="10" defaultColWidth="10.90625" defaultRowHeight="12.9" customHeight="1" x14ac:dyDescent="0.2"/>
  <cols>
    <col min="1" max="7" width="14.6328125" style="1" customWidth="1"/>
    <col min="8" max="12" width="10.90625" style="1" customWidth="1"/>
    <col min="13" max="13" width="9.81640625" style="1" customWidth="1"/>
    <col min="14" max="256" width="10.90625" style="1" customWidth="1"/>
  </cols>
  <sheetData>
    <row r="1" spans="1:25" ht="15" customHeight="1" thickBot="1" x14ac:dyDescent="0.25">
      <c r="A1" s="2" t="s">
        <v>0</v>
      </c>
      <c r="B1" s="3"/>
      <c r="C1" s="3"/>
      <c r="D1" s="3"/>
      <c r="E1" s="3"/>
      <c r="F1" s="3"/>
      <c r="G1" s="3"/>
      <c r="I1" s="8" t="s">
        <v>7</v>
      </c>
      <c r="J1" s="8"/>
      <c r="K1" s="8"/>
      <c r="M1" s="8"/>
      <c r="N1" s="8" t="s">
        <v>14</v>
      </c>
      <c r="O1" s="8" t="s">
        <v>15</v>
      </c>
      <c r="P1" s="8" t="s">
        <v>16</v>
      </c>
      <c r="Q1" s="8"/>
      <c r="R1" s="8"/>
      <c r="T1" s="19" t="s">
        <v>54</v>
      </c>
      <c r="U1" s="11" t="s">
        <v>8</v>
      </c>
      <c r="V1" s="11" t="s">
        <v>11</v>
      </c>
      <c r="W1" s="11" t="s">
        <v>9</v>
      </c>
      <c r="X1" s="12" t="s">
        <v>55</v>
      </c>
      <c r="Y1" s="16" t="s">
        <v>56</v>
      </c>
    </row>
    <row r="2" spans="1:25" ht="15" customHeight="1" x14ac:dyDescent="0.2">
      <c r="A2" s="3"/>
      <c r="B2" s="3"/>
      <c r="C2" s="3"/>
      <c r="D2" s="3"/>
      <c r="E2" s="3"/>
      <c r="F2" s="3"/>
      <c r="G2" s="3"/>
      <c r="I2" s="8">
        <v>2.7712447180000002</v>
      </c>
      <c r="J2" s="8"/>
      <c r="K2" s="8"/>
      <c r="M2" s="8" t="s">
        <v>13</v>
      </c>
      <c r="N2" s="8">
        <f>COUNTIF($K$5:$K$9,"IZQ")</f>
        <v>1</v>
      </c>
      <c r="O2" s="8">
        <f>COUNTIF($K$5:$K$9,"DER")</f>
        <v>4</v>
      </c>
      <c r="P2" s="8">
        <f>COUNTIF($J$5:$J$14, 0)</f>
        <v>5</v>
      </c>
      <c r="Q2" s="8"/>
      <c r="R2" s="8"/>
      <c r="U2" s="13">
        <v>2.3438753810000001</v>
      </c>
      <c r="V2" s="14">
        <v>2.0517578240000001</v>
      </c>
      <c r="W2" s="14">
        <v>0</v>
      </c>
      <c r="X2" s="15">
        <f>IF(U2&gt;=$I$19,1,0)</f>
        <v>0</v>
      </c>
      <c r="Y2" s="1">
        <f>IF(W2=X2,1,0)</f>
        <v>1</v>
      </c>
    </row>
    <row r="3" spans="1:25" ht="15" customHeigh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0</v>
      </c>
      <c r="I3" s="7"/>
      <c r="J3" s="7"/>
      <c r="K3" s="7"/>
      <c r="M3" s="8" t="s">
        <v>12</v>
      </c>
      <c r="N3" s="8">
        <f>COUNTIF($K$10:$K$14,"IZQ")</f>
        <v>0</v>
      </c>
      <c r="O3" s="8">
        <f>COUNTIF($K$10:$K$14,"DER")</f>
        <v>5</v>
      </c>
      <c r="P3" s="8">
        <f>COUNTIF($J$5:$J$14, 1)</f>
        <v>5</v>
      </c>
      <c r="Q3" s="8"/>
      <c r="R3" s="8"/>
      <c r="U3" s="10">
        <v>3.5369040489999999</v>
      </c>
      <c r="V3" s="11">
        <v>3.0329325310000002</v>
      </c>
      <c r="W3" s="11">
        <v>0</v>
      </c>
      <c r="X3" s="15">
        <f t="shared" ref="X3:X11" si="0">IF(U3&gt;=$I$19,1,0)</f>
        <v>0</v>
      </c>
      <c r="Y3" s="1">
        <f t="shared" ref="Y3:Y11" si="1">IF(W3=X3,1,0)</f>
        <v>1</v>
      </c>
    </row>
    <row r="4" spans="1:25" ht="15" customHeight="1" x14ac:dyDescent="0.2">
      <c r="A4" s="4">
        <v>1</v>
      </c>
      <c r="B4" s="4">
        <v>10</v>
      </c>
      <c r="C4" s="4">
        <v>10</v>
      </c>
      <c r="D4" s="4">
        <f t="shared" ref="D4:D10" si="2">SUM(B4:C4)</f>
        <v>20</v>
      </c>
      <c r="E4" s="4">
        <f t="shared" ref="E4:E10" si="3">B4/D4</f>
        <v>0.5</v>
      </c>
      <c r="F4" s="4">
        <f t="shared" ref="F4:F10" si="4">C4/D4</f>
        <v>0.5</v>
      </c>
      <c r="G4" s="4">
        <f t="shared" ref="G4:G10" si="5">2*F4*E4</f>
        <v>0.5</v>
      </c>
      <c r="I4" s="7" t="s">
        <v>8</v>
      </c>
      <c r="J4" s="7" t="s">
        <v>9</v>
      </c>
      <c r="K4" s="8" t="s">
        <v>10</v>
      </c>
      <c r="M4" s="8" t="s">
        <v>17</v>
      </c>
      <c r="N4" s="8">
        <f>SUM(N2:N3)</f>
        <v>1</v>
      </c>
      <c r="O4" s="8">
        <f>SUM(O2:O3)</f>
        <v>9</v>
      </c>
      <c r="P4" s="8">
        <f>SUM(P2:P3)</f>
        <v>10</v>
      </c>
      <c r="Q4" s="8"/>
      <c r="R4" s="8"/>
      <c r="U4" s="13">
        <v>2.8013955880000001</v>
      </c>
      <c r="V4" s="14">
        <v>2.7863277549999999</v>
      </c>
      <c r="W4" s="14">
        <v>0</v>
      </c>
      <c r="X4" s="15">
        <f t="shared" si="0"/>
        <v>0</v>
      </c>
      <c r="Y4" s="1">
        <f t="shared" si="1"/>
        <v>1</v>
      </c>
    </row>
    <row r="5" spans="1:25" ht="15" customHeight="1" x14ac:dyDescent="0.2">
      <c r="A5" s="4">
        <v>2</v>
      </c>
      <c r="B5" s="4">
        <v>19</v>
      </c>
      <c r="C5" s="4">
        <v>1</v>
      </c>
      <c r="D5" s="4">
        <f t="shared" si="2"/>
        <v>20</v>
      </c>
      <c r="E5" s="4">
        <f t="shared" si="3"/>
        <v>0.95</v>
      </c>
      <c r="F5" s="4">
        <f t="shared" si="4"/>
        <v>0.05</v>
      </c>
      <c r="G5" s="4">
        <f t="shared" si="5"/>
        <v>9.5000000000000001E-2</v>
      </c>
      <c r="I5" s="7">
        <v>2.7712447180000002</v>
      </c>
      <c r="J5" s="7">
        <v>0</v>
      </c>
      <c r="K5" s="8" t="str">
        <f t="shared" ref="K5:K14" si="6" xml:space="preserve"> IF(I5&lt;$I$2, "IZQ", "DER")</f>
        <v>DER</v>
      </c>
      <c r="M5" s="8"/>
      <c r="N5" s="8"/>
      <c r="O5" s="8"/>
      <c r="P5" s="8"/>
      <c r="Q5" s="8"/>
      <c r="R5" s="8"/>
      <c r="U5" s="10">
        <v>3.6563429260000002</v>
      </c>
      <c r="V5" s="11">
        <v>2.5814607650000001</v>
      </c>
      <c r="W5" s="11">
        <v>0</v>
      </c>
      <c r="X5" s="15">
        <f t="shared" si="0"/>
        <v>0</v>
      </c>
      <c r="Y5" s="1">
        <f t="shared" si="1"/>
        <v>1</v>
      </c>
    </row>
    <row r="6" spans="1:25" ht="15" customHeight="1" x14ac:dyDescent="0.2">
      <c r="A6" s="4">
        <v>3</v>
      </c>
      <c r="B6" s="4">
        <v>1</v>
      </c>
      <c r="C6" s="4">
        <v>19</v>
      </c>
      <c r="D6" s="4">
        <f t="shared" si="2"/>
        <v>20</v>
      </c>
      <c r="E6" s="4">
        <f t="shared" si="3"/>
        <v>0.05</v>
      </c>
      <c r="F6" s="4">
        <f t="shared" si="4"/>
        <v>0.95</v>
      </c>
      <c r="G6" s="4">
        <f t="shared" si="5"/>
        <v>9.5000000000000001E-2</v>
      </c>
      <c r="I6" s="7">
        <v>1.7285713089999999</v>
      </c>
      <c r="J6" s="7">
        <v>0</v>
      </c>
      <c r="K6" s="8" t="str">
        <f t="shared" si="6"/>
        <v>IZQ</v>
      </c>
      <c r="M6" s="8" t="s">
        <v>0</v>
      </c>
      <c r="N6" s="8"/>
      <c r="O6" s="8"/>
      <c r="P6" s="8"/>
      <c r="Q6" s="8"/>
      <c r="R6" s="8"/>
      <c r="U6" s="13">
        <v>2.8531943860000002</v>
      </c>
      <c r="V6" s="14">
        <v>1.0523310619999999</v>
      </c>
      <c r="W6" s="14">
        <v>0</v>
      </c>
      <c r="X6" s="15">
        <f t="shared" si="0"/>
        <v>0</v>
      </c>
      <c r="Y6" s="1">
        <f t="shared" si="1"/>
        <v>1</v>
      </c>
    </row>
    <row r="7" spans="1:25" ht="15" customHeight="1" x14ac:dyDescent="0.2">
      <c r="A7" s="4">
        <v>4</v>
      </c>
      <c r="B7" s="4">
        <v>15</v>
      </c>
      <c r="C7" s="4">
        <v>5</v>
      </c>
      <c r="D7" s="4">
        <f t="shared" si="2"/>
        <v>20</v>
      </c>
      <c r="E7" s="4">
        <f t="shared" si="3"/>
        <v>0.75</v>
      </c>
      <c r="F7" s="4">
        <f t="shared" si="4"/>
        <v>0.25</v>
      </c>
      <c r="G7" s="4">
        <f t="shared" si="5"/>
        <v>0.375</v>
      </c>
      <c r="I7" s="7">
        <v>3.6783198459999999</v>
      </c>
      <c r="J7" s="7">
        <v>0</v>
      </c>
      <c r="K7" s="8" t="str">
        <f t="shared" si="6"/>
        <v>DER</v>
      </c>
      <c r="M7" s="8"/>
      <c r="N7" s="8" t="s">
        <v>14</v>
      </c>
      <c r="O7" s="8" t="s">
        <v>15</v>
      </c>
      <c r="P7" s="8" t="s">
        <v>19</v>
      </c>
      <c r="Q7" s="7" t="s">
        <v>20</v>
      </c>
      <c r="R7" s="7" t="s">
        <v>21</v>
      </c>
      <c r="U7" s="10">
        <v>8.9076478350000006</v>
      </c>
      <c r="V7" s="11">
        <v>3.730540859</v>
      </c>
      <c r="W7" s="11">
        <v>1</v>
      </c>
      <c r="X7" s="15">
        <f t="shared" si="0"/>
        <v>1</v>
      </c>
      <c r="Y7" s="1">
        <f t="shared" si="1"/>
        <v>1</v>
      </c>
    </row>
    <row r="8" spans="1:25" ht="15" customHeight="1" x14ac:dyDescent="0.2">
      <c r="A8" s="4">
        <v>5</v>
      </c>
      <c r="B8" s="4">
        <v>5</v>
      </c>
      <c r="C8" s="4">
        <v>15</v>
      </c>
      <c r="D8" s="4">
        <f t="shared" si="2"/>
        <v>20</v>
      </c>
      <c r="E8" s="4">
        <f t="shared" si="3"/>
        <v>0.25</v>
      </c>
      <c r="F8" s="4">
        <f t="shared" si="4"/>
        <v>0.75</v>
      </c>
      <c r="G8" s="4">
        <f t="shared" si="5"/>
        <v>0.375</v>
      </c>
      <c r="I8" s="7">
        <v>3.9610433569999999</v>
      </c>
      <c r="J8" s="7">
        <v>0</v>
      </c>
      <c r="K8" s="8" t="str">
        <f t="shared" si="6"/>
        <v>DER</v>
      </c>
      <c r="M8" s="8" t="s">
        <v>13</v>
      </c>
      <c r="N8" s="8">
        <f>N2/N$4</f>
        <v>1</v>
      </c>
      <c r="O8" s="8">
        <f>O2/O$4</f>
        <v>0.44444444444444442</v>
      </c>
      <c r="P8" s="8">
        <f>(1-(N8^2+N9^2))*N10</f>
        <v>0</v>
      </c>
      <c r="Q8" s="8">
        <f>(1-(O8^2+O9^2))*O10</f>
        <v>0.44444444444444442</v>
      </c>
      <c r="R8" s="8">
        <f>SUM(P8:Q8)</f>
        <v>0.44444444444444442</v>
      </c>
      <c r="U8" s="13">
        <v>9.7524645129999996</v>
      </c>
      <c r="V8" s="14">
        <v>3.740754624</v>
      </c>
      <c r="W8" s="14">
        <v>1</v>
      </c>
      <c r="X8" s="15">
        <f t="shared" si="0"/>
        <v>1</v>
      </c>
      <c r="Y8" s="1">
        <f t="shared" si="1"/>
        <v>1</v>
      </c>
    </row>
    <row r="9" spans="1:25" ht="15" customHeight="1" x14ac:dyDescent="0.2">
      <c r="A9" s="4">
        <v>6</v>
      </c>
      <c r="B9" s="4">
        <v>11</v>
      </c>
      <c r="C9" s="4">
        <v>9</v>
      </c>
      <c r="D9" s="4">
        <f t="shared" si="2"/>
        <v>20</v>
      </c>
      <c r="E9" s="4">
        <f t="shared" si="3"/>
        <v>0.55000000000000004</v>
      </c>
      <c r="F9" s="4">
        <f t="shared" si="4"/>
        <v>0.45</v>
      </c>
      <c r="G9" s="4">
        <f t="shared" si="5"/>
        <v>0.49500000000000005</v>
      </c>
      <c r="I9" s="7">
        <v>2.9992089220000002</v>
      </c>
      <c r="J9" s="7">
        <v>0</v>
      </c>
      <c r="K9" s="8" t="str">
        <f t="shared" si="6"/>
        <v>DER</v>
      </c>
      <c r="M9" s="8" t="s">
        <v>12</v>
      </c>
      <c r="N9" s="8">
        <f>N3/N$4</f>
        <v>0</v>
      </c>
      <c r="O9" s="8">
        <f>O3/O$4</f>
        <v>0.55555555555555558</v>
      </c>
      <c r="P9" s="8"/>
      <c r="Q9" s="8"/>
      <c r="R9" s="8"/>
      <c r="U9" s="10">
        <v>8.0163616219999998</v>
      </c>
      <c r="V9" s="11">
        <v>3.0134082489999998</v>
      </c>
      <c r="W9" s="11">
        <v>1</v>
      </c>
      <c r="X9" s="15">
        <f t="shared" si="0"/>
        <v>1</v>
      </c>
      <c r="Y9" s="1">
        <f t="shared" si="1"/>
        <v>1</v>
      </c>
    </row>
    <row r="10" spans="1:25" ht="15" customHeight="1" x14ac:dyDescent="0.2">
      <c r="A10" s="4">
        <v>7</v>
      </c>
      <c r="B10" s="4">
        <v>20</v>
      </c>
      <c r="C10" s="4">
        <v>0</v>
      </c>
      <c r="D10" s="4">
        <f t="shared" si="2"/>
        <v>20</v>
      </c>
      <c r="E10" s="4">
        <f t="shared" si="3"/>
        <v>1</v>
      </c>
      <c r="F10" s="4">
        <f t="shared" si="4"/>
        <v>0</v>
      </c>
      <c r="G10" s="4">
        <f t="shared" si="5"/>
        <v>0</v>
      </c>
      <c r="I10" s="7">
        <v>7.4975458670000004</v>
      </c>
      <c r="J10" s="7">
        <v>1</v>
      </c>
      <c r="K10" s="8" t="str">
        <f t="shared" si="6"/>
        <v>DER</v>
      </c>
      <c r="M10" s="8" t="s">
        <v>18</v>
      </c>
      <c r="N10" s="8">
        <f>N4/$P$4</f>
        <v>0.1</v>
      </c>
      <c r="O10" s="8">
        <f>O4/$P$4</f>
        <v>0.9</v>
      </c>
      <c r="P10" s="8"/>
      <c r="Q10" s="8"/>
      <c r="R10" s="8"/>
      <c r="U10" s="13">
        <v>6.5849039500000002</v>
      </c>
      <c r="V10" s="14">
        <v>2.4363334769999998</v>
      </c>
      <c r="W10" s="14">
        <v>1</v>
      </c>
      <c r="X10" s="15">
        <f t="shared" si="0"/>
        <v>0</v>
      </c>
      <c r="Y10" s="1">
        <f t="shared" si="1"/>
        <v>0</v>
      </c>
    </row>
    <row r="11" spans="1:25" ht="12.9" customHeight="1" x14ac:dyDescent="0.2">
      <c r="I11" s="7">
        <v>9.0022032599999999</v>
      </c>
      <c r="J11" s="7">
        <v>1</v>
      </c>
      <c r="K11" s="8" t="str">
        <f t="shared" si="6"/>
        <v>DER</v>
      </c>
      <c r="M11" s="8"/>
      <c r="N11" s="8"/>
      <c r="O11" s="8"/>
      <c r="P11" s="8"/>
      <c r="Q11" s="8"/>
      <c r="R11" s="8"/>
      <c r="U11" s="10">
        <v>7.1425251730000001</v>
      </c>
      <c r="V11" s="11">
        <v>3.6501207990000002</v>
      </c>
      <c r="W11" s="11">
        <v>1</v>
      </c>
      <c r="X11" s="15">
        <f t="shared" si="0"/>
        <v>1</v>
      </c>
      <c r="Y11" s="1">
        <f t="shared" si="1"/>
        <v>1</v>
      </c>
    </row>
    <row r="12" spans="1:25" ht="12.9" customHeight="1" thickBot="1" x14ac:dyDescent="0.25">
      <c r="I12" s="7">
        <v>7.4445423259999997</v>
      </c>
      <c r="J12" s="7">
        <v>1</v>
      </c>
      <c r="K12" s="8" t="str">
        <f t="shared" si="6"/>
        <v>DER</v>
      </c>
      <c r="M12" s="8"/>
      <c r="N12" s="8"/>
      <c r="O12" s="8"/>
      <c r="P12" s="8"/>
      <c r="Q12" s="8"/>
      <c r="R12" s="8"/>
    </row>
    <row r="13" spans="1:25" ht="12.9" customHeight="1" thickBot="1" x14ac:dyDescent="0.25">
      <c r="I13" s="7">
        <v>10.12493903</v>
      </c>
      <c r="J13" s="7">
        <v>1</v>
      </c>
      <c r="K13" s="8" t="str">
        <f t="shared" si="6"/>
        <v>DER</v>
      </c>
      <c r="M13" s="8"/>
      <c r="N13" s="8"/>
      <c r="O13" s="8"/>
      <c r="P13" s="8"/>
      <c r="Q13" s="8"/>
      <c r="R13" s="8"/>
      <c r="X13" s="17" t="s">
        <v>57</v>
      </c>
      <c r="Y13" s="18">
        <f>SUM(Y2:Y11) / COUNT(X2:X11)</f>
        <v>0.9</v>
      </c>
    </row>
    <row r="14" spans="1:25" ht="12.9" customHeight="1" x14ac:dyDescent="0.2">
      <c r="F14" s="6"/>
      <c r="I14" s="7">
        <v>6.6422873510000002</v>
      </c>
      <c r="J14" s="7">
        <v>1</v>
      </c>
      <c r="K14" s="8" t="str">
        <f t="shared" si="6"/>
        <v>DER</v>
      </c>
      <c r="M14" s="8"/>
      <c r="N14" s="8"/>
      <c r="O14" s="8"/>
      <c r="P14" s="8"/>
      <c r="Q14" s="8"/>
      <c r="R14" s="8"/>
    </row>
    <row r="15" spans="1:25" ht="12.9" customHeight="1" x14ac:dyDescent="0.2">
      <c r="F15" s="6"/>
      <c r="I15" s="9"/>
      <c r="J15" s="9"/>
      <c r="K15" s="9"/>
      <c r="M15" s="5"/>
      <c r="N15" s="5"/>
      <c r="O15" s="5"/>
      <c r="P15" s="5"/>
      <c r="Q15" s="5"/>
      <c r="R15" s="5"/>
    </row>
    <row r="16" spans="1:25" ht="12.9" customHeight="1" x14ac:dyDescent="0.2">
      <c r="F16" s="6"/>
      <c r="I16" s="9"/>
      <c r="J16" s="9"/>
      <c r="K16" s="9"/>
    </row>
    <row r="17" spans="6:18" ht="12.9" customHeight="1" x14ac:dyDescent="0.2">
      <c r="F17" s="6"/>
      <c r="I17" s="9"/>
      <c r="J17" s="9"/>
      <c r="K17" s="9"/>
    </row>
    <row r="18" spans="6:18" ht="12.9" customHeight="1" x14ac:dyDescent="0.2">
      <c r="F18" s="6"/>
      <c r="I18" s="8" t="s">
        <v>22</v>
      </c>
      <c r="J18" s="8"/>
      <c r="K18" s="8"/>
      <c r="M18" s="8"/>
      <c r="N18" s="8" t="s">
        <v>14</v>
      </c>
      <c r="O18" s="8" t="s">
        <v>15</v>
      </c>
      <c r="P18" s="8" t="s">
        <v>16</v>
      </c>
      <c r="Q18" s="8"/>
      <c r="R18" s="8"/>
    </row>
    <row r="19" spans="6:18" ht="12.9" customHeight="1" x14ac:dyDescent="0.2">
      <c r="F19" s="6"/>
      <c r="I19" s="7">
        <v>6.6422873510000002</v>
      </c>
      <c r="J19" s="8"/>
      <c r="K19" s="8"/>
      <c r="M19" s="8" t="s">
        <v>13</v>
      </c>
      <c r="N19" s="8">
        <f>COUNTIF($K$22:$K$26,"IZQ")</f>
        <v>5</v>
      </c>
      <c r="O19" s="8">
        <f>COUNTIF($K$22:$K$26,"DER")</f>
        <v>0</v>
      </c>
      <c r="P19" s="8">
        <f>COUNTIF($J$22:$J$31, 0)</f>
        <v>5</v>
      </c>
      <c r="Q19" s="8"/>
      <c r="R19" s="8"/>
    </row>
    <row r="20" spans="6:18" ht="12.9" customHeight="1" x14ac:dyDescent="0.2">
      <c r="F20" s="6"/>
      <c r="I20" s="7"/>
      <c r="J20" s="7"/>
      <c r="K20" s="7"/>
      <c r="M20" s="8" t="s">
        <v>12</v>
      </c>
      <c r="N20" s="8">
        <f>COUNTIF($K$27:$K$31,"IZQ")</f>
        <v>0</v>
      </c>
      <c r="O20" s="8">
        <f>COUNTIF($K$27:$K$31,"DER")</f>
        <v>5</v>
      </c>
      <c r="P20" s="8">
        <f>COUNTIF($J$22:$J$31, 1)</f>
        <v>5</v>
      </c>
      <c r="Q20" s="8"/>
      <c r="R20" s="8"/>
    </row>
    <row r="21" spans="6:18" ht="12.9" customHeight="1" x14ac:dyDescent="0.2">
      <c r="F21" s="6"/>
      <c r="I21" s="7" t="s">
        <v>8</v>
      </c>
      <c r="J21" s="7" t="s">
        <v>9</v>
      </c>
      <c r="K21" s="8" t="s">
        <v>10</v>
      </c>
      <c r="M21" s="8" t="s">
        <v>17</v>
      </c>
      <c r="N21" s="8">
        <f>SUM(N19:N20)</f>
        <v>5</v>
      </c>
      <c r="O21" s="8">
        <f>SUM(O19:O20)</f>
        <v>5</v>
      </c>
      <c r="P21" s="8">
        <f>SUM(P19:P20)</f>
        <v>10</v>
      </c>
      <c r="Q21" s="8"/>
      <c r="R21" s="8"/>
    </row>
    <row r="22" spans="6:18" ht="12.9" customHeight="1" x14ac:dyDescent="0.2">
      <c r="F22" s="6"/>
      <c r="I22" s="7">
        <v>2.7712447180000002</v>
      </c>
      <c r="J22" s="7">
        <v>0</v>
      </c>
      <c r="K22" s="8" t="str">
        <f xml:space="preserve"> IF(I22&lt;$I$19, "IZQ", "DER")</f>
        <v>IZQ</v>
      </c>
      <c r="M22" s="8"/>
      <c r="N22" s="8"/>
      <c r="O22" s="8"/>
      <c r="P22" s="8"/>
      <c r="Q22" s="8"/>
      <c r="R22" s="8"/>
    </row>
    <row r="23" spans="6:18" ht="12.9" customHeight="1" x14ac:dyDescent="0.2">
      <c r="F23" s="6"/>
      <c r="I23" s="7">
        <v>1.7285713089999999</v>
      </c>
      <c r="J23" s="7">
        <v>0</v>
      </c>
      <c r="K23" s="8" t="str">
        <f t="shared" ref="K23:K31" si="7" xml:space="preserve"> IF(I23&lt;$I$19, "IZQ", "DER")</f>
        <v>IZQ</v>
      </c>
      <c r="M23" s="8" t="s">
        <v>0</v>
      </c>
      <c r="N23" s="8"/>
      <c r="O23" s="8"/>
      <c r="P23" s="8"/>
      <c r="Q23" s="8"/>
      <c r="R23" s="8"/>
    </row>
    <row r="24" spans="6:18" ht="12.9" customHeight="1" x14ac:dyDescent="0.2">
      <c r="F24" s="6"/>
      <c r="I24" s="7">
        <v>3.6783198459999999</v>
      </c>
      <c r="J24" s="7">
        <v>0</v>
      </c>
      <c r="K24" s="8" t="str">
        <f t="shared" si="7"/>
        <v>IZQ</v>
      </c>
      <c r="M24" s="8"/>
      <c r="N24" s="8" t="s">
        <v>14</v>
      </c>
      <c r="O24" s="8" t="s">
        <v>15</v>
      </c>
      <c r="P24" s="8" t="s">
        <v>19</v>
      </c>
      <c r="Q24" s="7" t="s">
        <v>20</v>
      </c>
      <c r="R24" s="7" t="s">
        <v>21</v>
      </c>
    </row>
    <row r="25" spans="6:18" ht="12.9" customHeight="1" x14ac:dyDescent="0.2">
      <c r="I25" s="7">
        <v>3.9610433569999999</v>
      </c>
      <c r="J25" s="7">
        <v>0</v>
      </c>
      <c r="K25" s="8" t="str">
        <f t="shared" si="7"/>
        <v>IZQ</v>
      </c>
      <c r="M25" s="8" t="s">
        <v>13</v>
      </c>
      <c r="N25" s="8">
        <f>N19/N$21</f>
        <v>1</v>
      </c>
      <c r="O25" s="8">
        <f>O19/O$21</f>
        <v>0</v>
      </c>
      <c r="P25" s="8">
        <f>(1-(N25^2+N26^2))*N27</f>
        <v>0</v>
      </c>
      <c r="Q25" s="8">
        <f>(1-(O25^2+O26^2))*O27</f>
        <v>0</v>
      </c>
      <c r="R25" s="8">
        <f>SUM(P25:Q25)</f>
        <v>0</v>
      </c>
    </row>
    <row r="26" spans="6:18" ht="12.9" customHeight="1" x14ac:dyDescent="0.2">
      <c r="I26" s="7">
        <v>2.9992089220000002</v>
      </c>
      <c r="J26" s="7">
        <v>0</v>
      </c>
      <c r="K26" s="8" t="str">
        <f t="shared" si="7"/>
        <v>IZQ</v>
      </c>
      <c r="M26" s="8" t="s">
        <v>12</v>
      </c>
      <c r="N26" s="8">
        <f>N20/N$21</f>
        <v>0</v>
      </c>
      <c r="O26" s="8">
        <f>O20/O$21</f>
        <v>1</v>
      </c>
      <c r="P26" s="8"/>
      <c r="Q26" s="8"/>
      <c r="R26" s="8"/>
    </row>
    <row r="27" spans="6:18" ht="12.9" customHeight="1" x14ac:dyDescent="0.2">
      <c r="I27" s="7">
        <v>7.4975458670000004</v>
      </c>
      <c r="J27" s="7">
        <v>1</v>
      </c>
      <c r="K27" s="8" t="str">
        <f t="shared" si="7"/>
        <v>DER</v>
      </c>
      <c r="M27" s="8" t="s">
        <v>18</v>
      </c>
      <c r="N27" s="8">
        <f>N21/$P$21</f>
        <v>0.5</v>
      </c>
      <c r="O27" s="8">
        <f>O21/$P$21</f>
        <v>0.5</v>
      </c>
      <c r="P27" s="8"/>
      <c r="Q27" s="8"/>
      <c r="R27" s="8"/>
    </row>
    <row r="28" spans="6:18" ht="12.9" customHeight="1" x14ac:dyDescent="0.2">
      <c r="I28" s="7">
        <v>9.0022032599999999</v>
      </c>
      <c r="J28" s="7">
        <v>1</v>
      </c>
      <c r="K28" s="8" t="str">
        <f t="shared" si="7"/>
        <v>DER</v>
      </c>
      <c r="M28" s="8"/>
      <c r="N28" s="8"/>
      <c r="O28" s="8"/>
      <c r="P28" s="8"/>
      <c r="Q28" s="8"/>
      <c r="R28" s="8"/>
    </row>
    <row r="29" spans="6:18" ht="12.9" customHeight="1" x14ac:dyDescent="0.2">
      <c r="I29" s="7">
        <v>7.4445423259999997</v>
      </c>
      <c r="J29" s="7">
        <v>1</v>
      </c>
      <c r="K29" s="8" t="str">
        <f t="shared" si="7"/>
        <v>DER</v>
      </c>
      <c r="M29" s="8"/>
      <c r="N29" s="8"/>
      <c r="O29" s="8"/>
      <c r="P29" s="8"/>
      <c r="Q29" s="8"/>
      <c r="R29" s="8"/>
    </row>
    <row r="30" spans="6:18" ht="12.9" customHeight="1" x14ac:dyDescent="0.2">
      <c r="I30" s="7">
        <v>10.12493903</v>
      </c>
      <c r="J30" s="7">
        <v>1</v>
      </c>
      <c r="K30" s="8" t="str">
        <f t="shared" si="7"/>
        <v>DER</v>
      </c>
      <c r="M30" s="8"/>
      <c r="N30" s="8"/>
      <c r="O30" s="8"/>
      <c r="P30" s="8"/>
      <c r="Q30" s="8"/>
      <c r="R30" s="8"/>
    </row>
    <row r="31" spans="6:18" ht="12.9" customHeight="1" x14ac:dyDescent="0.2">
      <c r="I31" s="7">
        <v>6.6422873510000002</v>
      </c>
      <c r="J31" s="7">
        <v>1</v>
      </c>
      <c r="K31" s="8" t="str">
        <f t="shared" si="7"/>
        <v>DER</v>
      </c>
      <c r="M31" s="8"/>
      <c r="N31" s="8"/>
      <c r="O31" s="8"/>
      <c r="P31" s="8"/>
      <c r="Q31" s="8"/>
      <c r="R31" s="8"/>
    </row>
    <row r="34" spans="9:9" ht="12.9" customHeight="1" x14ac:dyDescent="0.2">
      <c r="I34" s="1" t="s">
        <v>23</v>
      </c>
    </row>
    <row r="35" spans="9:9" ht="12.9" customHeight="1" x14ac:dyDescent="0.2">
      <c r="I35" s="1" t="s">
        <v>24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9DAD0-524A-4864-864D-6F4DD4578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CART-dataset</vt:lpstr>
      <vt:lpstr>CART-TEST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Mestre</cp:lastModifiedBy>
  <dcterms:modified xsi:type="dcterms:W3CDTF">2021-09-25T23:04:20Z</dcterms:modified>
</cp:coreProperties>
</file>