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13_ncr:1_{90F2A1E6-AB7B-467C-9C5D-D0F009E309BD}" xr6:coauthVersionLast="47" xr6:coauthVersionMax="47" xr10:uidLastSave="{00000000-0000-0000-0000-000000000000}"/>
  <bookViews>
    <workbookView xWindow="-120" yWindow="-120" windowWidth="29040" windowHeight="15840" xr2:uid="{00000000-000D-0000-FFFF-FFFF00000000}"/>
  </bookViews>
  <sheets>
    <sheet name="Proyecto" sheetId="11" r:id="rId1"/>
    <sheet name="Lista_Feriados" sheetId="14" r:id="rId2"/>
    <sheet name="Roles" sheetId="15" r:id="rId3"/>
    <sheet name="Acerca de" sheetId="12" r:id="rId4"/>
  </sheets>
  <definedNames>
    <definedName name="hoy" localSheetId="0">TODAY()</definedName>
    <definedName name="Inicio_del_proyecto">Proyecto!$E$3</definedName>
    <definedName name="Semana_para_mostrar">Proyecto!$E$4</definedName>
    <definedName name="task_end" localSheetId="0">Proyecto!$F1</definedName>
    <definedName name="task_progress" localSheetId="0">Proyecto!$D1</definedName>
    <definedName name="task_start" localSheetId="0">Proyecto!$E1</definedName>
    <definedName name="_xlnm.Print_Titles" localSheetId="0">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1" l="1"/>
  <c r="E28" i="11"/>
  <c r="F27" i="11"/>
  <c r="G28" i="11" l="1"/>
  <c r="J3" i="14"/>
  <c r="E8" i="11" l="1"/>
  <c r="F8" i="11" s="1"/>
  <c r="G8" i="11" l="1"/>
  <c r="E9" i="11"/>
  <c r="H5" i="11"/>
  <c r="F9" i="11" l="1"/>
  <c r="H6" i="11"/>
  <c r="E10" i="11" l="1"/>
  <c r="F10" i="11" s="1"/>
  <c r="E12" i="11" s="1"/>
  <c r="F12" i="11" s="1"/>
  <c r="E13" i="11" s="1"/>
  <c r="G9" i="11"/>
  <c r="I5" i="11"/>
  <c r="J5" i="11" s="1"/>
  <c r="K5" i="11" s="1"/>
  <c r="L5" i="11" s="1"/>
  <c r="M5" i="11" s="1"/>
  <c r="N5" i="11" s="1"/>
  <c r="O5" i="11" s="1"/>
  <c r="H4" i="11"/>
  <c r="G10" i="11" l="1"/>
  <c r="G12" i="11"/>
  <c r="O4" i="11"/>
  <c r="P5" i="11"/>
  <c r="Q5" i="11" s="1"/>
  <c r="R5" i="11" s="1"/>
  <c r="S5" i="11" s="1"/>
  <c r="T5" i="11" s="1"/>
  <c r="U5" i="11" s="1"/>
  <c r="V5" i="11" s="1"/>
  <c r="I6" i="11"/>
  <c r="F13" i="11" l="1"/>
  <c r="E15" i="11" s="1"/>
  <c r="V4" i="11"/>
  <c r="W5" i="11"/>
  <c r="X5" i="11" s="1"/>
  <c r="Y5" i="11" s="1"/>
  <c r="Z5" i="11" s="1"/>
  <c r="AA5" i="11" s="1"/>
  <c r="AB5" i="11" s="1"/>
  <c r="AC5" i="11" s="1"/>
  <c r="J6" i="11"/>
  <c r="G13" i="11" l="1"/>
  <c r="F15" i="11"/>
  <c r="E16" i="11" s="1"/>
  <c r="G15" i="11"/>
  <c r="AD5" i="11"/>
  <c r="AE5" i="11" s="1"/>
  <c r="AF5" i="11" s="1"/>
  <c r="AG5" i="11" s="1"/>
  <c r="AH5" i="11" s="1"/>
  <c r="AI5" i="11" s="1"/>
  <c r="AC4" i="11"/>
  <c r="K6" i="11"/>
  <c r="F16" i="11" l="1"/>
  <c r="E17" i="11" s="1"/>
  <c r="G16" i="11"/>
  <c r="AJ5" i="11"/>
  <c r="AK5" i="11" s="1"/>
  <c r="AL5" i="11" s="1"/>
  <c r="AM5" i="11" s="1"/>
  <c r="AN5" i="11" s="1"/>
  <c r="AO5" i="11" s="1"/>
  <c r="AP5" i="11" s="1"/>
  <c r="L6" i="11"/>
  <c r="F17" i="11" l="1"/>
  <c r="E19" i="11" s="1"/>
  <c r="G17" i="11"/>
  <c r="AQ5" i="11"/>
  <c r="AR5" i="11" s="1"/>
  <c r="AJ4" i="11"/>
  <c r="M6" i="11"/>
  <c r="F19" i="11" l="1"/>
  <c r="E20" i="11" s="1"/>
  <c r="G19" i="11"/>
  <c r="AS5" i="11"/>
  <c r="AR6" i="11"/>
  <c r="AQ4" i="11"/>
  <c r="N6" i="11"/>
  <c r="F20" i="11" l="1"/>
  <c r="E21" i="11" s="1"/>
  <c r="G20" i="11"/>
  <c r="AT5" i="11"/>
  <c r="AS6" i="11"/>
  <c r="F21" i="11" l="1"/>
  <c r="E23" i="11" s="1"/>
  <c r="G21" i="11"/>
  <c r="AU5" i="11"/>
  <c r="AT6" i="11"/>
  <c r="O6" i="11"/>
  <c r="P6" i="11"/>
  <c r="F23" i="11" l="1"/>
  <c r="E24" i="11" s="1"/>
  <c r="G23" i="11"/>
  <c r="AV5" i="11"/>
  <c r="AU6" i="11"/>
  <c r="Q6" i="11"/>
  <c r="F24" i="11" l="1"/>
  <c r="E25" i="11" s="1"/>
  <c r="G24" i="11"/>
  <c r="AW5" i="11"/>
  <c r="AX5" i="11" s="1"/>
  <c r="AV6" i="11"/>
  <c r="F25" i="11" l="1"/>
  <c r="E27" i="11" s="1"/>
  <c r="G27" i="11" s="1"/>
  <c r="G29" i="11" s="1"/>
  <c r="G25" i="11"/>
  <c r="AY5" i="11"/>
  <c r="AX4" i="11"/>
  <c r="R6" i="11" s="1"/>
  <c r="AW6" i="11"/>
  <c r="S6" i="11"/>
  <c r="AX6" i="11" l="1"/>
  <c r="AZ5" i="11"/>
  <c r="AY6" i="11"/>
  <c r="T6" i="11"/>
  <c r="AZ6" i="11" l="1"/>
  <c r="BA5" i="11"/>
  <c r="U6" i="11"/>
  <c r="BA6" i="11" l="1"/>
  <c r="BB5" i="11"/>
  <c r="V6" i="11"/>
  <c r="BB6" i="11" l="1"/>
  <c r="BC5" i="11"/>
  <c r="W6" i="11"/>
  <c r="BD5" i="11" l="1"/>
  <c r="BC6" i="11"/>
  <c r="X6" i="11"/>
  <c r="BD6" i="11" l="1"/>
  <c r="BE5" i="11"/>
  <c r="BE6" i="11" l="1"/>
  <c r="BF5" i="11"/>
  <c r="BE4" i="11"/>
  <c r="Y6" i="11" s="1"/>
  <c r="Z6" i="11"/>
  <c r="BF6" i="11" l="1"/>
  <c r="BG5" i="11"/>
  <c r="AA6" i="11"/>
  <c r="BH5" i="11" l="1"/>
  <c r="BG6" i="11"/>
  <c r="AB6" i="11"/>
  <c r="BI5" i="11" l="1"/>
  <c r="BH6" i="11"/>
  <c r="AC6" i="11"/>
  <c r="BJ5" i="11" l="1"/>
  <c r="BI6" i="11"/>
  <c r="AD6" i="11"/>
  <c r="BK5" i="11" l="1"/>
  <c r="BL5" i="11" s="1"/>
  <c r="BJ6" i="11"/>
  <c r="AE6" i="11"/>
  <c r="BL4" i="11" l="1"/>
  <c r="BL6" i="11"/>
  <c r="BM5" i="11"/>
  <c r="BK6" i="11"/>
  <c r="AF6" i="11"/>
  <c r="BM6" i="11" l="1"/>
  <c r="BN5" i="11"/>
  <c r="AG6" i="11"/>
  <c r="BN6" i="11" l="1"/>
  <c r="BO5" i="11"/>
  <c r="AH6" i="11"/>
  <c r="BO6" i="11" l="1"/>
  <c r="BP5" i="11"/>
  <c r="AI6" i="11"/>
  <c r="BP6" i="11" l="1"/>
  <c r="BQ5" i="11"/>
  <c r="AJ6" i="11"/>
  <c r="BQ6" i="11" l="1"/>
  <c r="BR5" i="11"/>
  <c r="AK6" i="11"/>
  <c r="BR6" i="11" l="1"/>
  <c r="BS5" i="11"/>
  <c r="AL6" i="11"/>
  <c r="BT5" i="11" l="1"/>
  <c r="BS4" i="11"/>
  <c r="BS6" i="11"/>
  <c r="AM6" i="11"/>
  <c r="BU5" i="11" l="1"/>
  <c r="BT6" i="11"/>
  <c r="AN6" i="11"/>
  <c r="BU6" i="11" l="1"/>
  <c r="BV5" i="11"/>
  <c r="AO6" i="11"/>
  <c r="BW5" i="11" l="1"/>
  <c r="BV6" i="11"/>
  <c r="AP6" i="11"/>
  <c r="BX5" i="11" l="1"/>
  <c r="BW6" i="11"/>
  <c r="AQ6" i="11"/>
  <c r="BX6" i="11" l="1"/>
  <c r="BY5" i="11"/>
  <c r="BY6" i="11" l="1"/>
  <c r="BZ5" i="11"/>
  <c r="CA5" i="11" l="1"/>
  <c r="BZ4" i="11"/>
  <c r="BZ6" i="11"/>
  <c r="CB5" i="11" l="1"/>
  <c r="CA6" i="11"/>
  <c r="CC5" i="11" l="1"/>
  <c r="CB6" i="11"/>
  <c r="CD5" i="11" l="1"/>
  <c r="CC6" i="11"/>
  <c r="CE5" i="11" l="1"/>
  <c r="CD6" i="11"/>
  <c r="CE6" i="11" l="1"/>
  <c r="CF5" i="11"/>
  <c r="CF6" i="11" l="1"/>
  <c r="CG5" i="11"/>
  <c r="CH5" i="11" l="1"/>
  <c r="CG4" i="11"/>
  <c r="CG6" i="11"/>
  <c r="CH6" i="11" l="1"/>
  <c r="CI5" i="11"/>
  <c r="CJ5" i="11" l="1"/>
  <c r="CI6" i="11"/>
  <c r="CK5" i="11" l="1"/>
  <c r="CJ6" i="11"/>
  <c r="CK6" i="11" l="1"/>
  <c r="CL5" i="11"/>
  <c r="CL6" i="11" l="1"/>
  <c r="CM5" i="11"/>
  <c r="CM6" i="11" l="1"/>
  <c r="CN5" i="11"/>
  <c r="CO5" i="11" l="1"/>
  <c r="CN4" i="11"/>
  <c r="CN6" i="11"/>
  <c r="CP5" i="11" l="1"/>
  <c r="CO6" i="11"/>
  <c r="CP6" i="11" l="1"/>
  <c r="CQ5" i="11"/>
  <c r="CR5" i="11" l="1"/>
  <c r="CQ6" i="11"/>
  <c r="CR6" i="11" l="1"/>
  <c r="CS5" i="11"/>
  <c r="CT5" i="11" l="1"/>
  <c r="CS6" i="11"/>
  <c r="CT6" i="11" l="1"/>
  <c r="CU5" i="11"/>
  <c r="CV5" i="11" l="1"/>
  <c r="CU6" i="11"/>
  <c r="CU4" i="11"/>
  <c r="CV6" i="11" l="1"/>
  <c r="CW5" i="11"/>
  <c r="CW6" i="11" l="1"/>
  <c r="CX5" i="11"/>
  <c r="CY5" i="11" l="1"/>
  <c r="CX6" i="11"/>
  <c r="CY6" i="11" l="1"/>
  <c r="CZ5" i="11"/>
  <c r="CZ6" i="11" l="1"/>
  <c r="DA5" i="11"/>
  <c r="DA6" i="11" l="1"/>
  <c r="DB5" i="11"/>
  <c r="DC5" i="11" l="1"/>
  <c r="DB6" i="11"/>
  <c r="DB4" i="11"/>
  <c r="DC6" i="11" l="1"/>
  <c r="DD5" i="11"/>
  <c r="DE5" i="11" l="1"/>
  <c r="DD6" i="11"/>
  <c r="DE6" i="11" l="1"/>
  <c r="DF5" i="11"/>
  <c r="DF6" i="11" l="1"/>
  <c r="DG5" i="11"/>
  <c r="DG6" i="11" l="1"/>
  <c r="DH5" i="11"/>
  <c r="DH6" i="11" l="1"/>
  <c r="DI5" i="11"/>
  <c r="DJ5" i="11" l="1"/>
  <c r="DI6" i="11"/>
  <c r="DI4" i="11"/>
  <c r="DK5" i="11" l="1"/>
  <c r="DJ6" i="11"/>
  <c r="DK6" i="11" l="1"/>
  <c r="DL5" i="11"/>
  <c r="DL6" i="11" l="1"/>
  <c r="DM5" i="11"/>
  <c r="DM6" i="11" l="1"/>
  <c r="DN5" i="11"/>
  <c r="DN6" i="11" l="1"/>
  <c r="DO5" i="11"/>
  <c r="DO6" i="11" s="1"/>
</calcChain>
</file>

<file path=xl/sharedStrings.xml><?xml version="1.0" encoding="utf-8"?>
<sst xmlns="http://schemas.openxmlformats.org/spreadsheetml/2006/main" count="98" uniqueCount="84">
  <si>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</si>
  <si>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</si>
  <si>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</si>
  <si>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</si>
  <si>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</si>
  <si>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</si>
  <si>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</si>
  <si>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</si>
  <si>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</si>
  <si>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</si>
  <si>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</si>
  <si>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</si>
  <si>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</si>
  <si>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</si>
  <si>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</si>
  <si>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</si>
  <si>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</si>
  <si>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</si>
  <si>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</si>
  <si>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</si>
  <si>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</si>
  <si>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</si>
  <si>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</si>
  <si>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</si>
  <si>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</si>
  <si>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</si>
  <si>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</si>
  <si>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</si>
  <si>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</si>
  <si>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</si>
  <si>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</si>
  <si>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</si>
  <si>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</si>
  <si>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T</t>
  </si>
  <si>
    <t>Proyecto "TuristicApp"</t>
  </si>
  <si>
    <t>Nombre Compañía: Duoc UC</t>
  </si>
  <si>
    <t>Responsable del proyecto: Arturo Vargas</t>
  </si>
  <si>
    <t>1.1 Análisis de Requisitos</t>
  </si>
  <si>
    <t>1.2 Definición del Alcance del Proyecto</t>
  </si>
  <si>
    <t>1.3 Recursos y Cronograma</t>
  </si>
  <si>
    <t>2.1 Diseño de Arquitectura</t>
  </si>
  <si>
    <t>2.2 Prototipo de Interfaces</t>
  </si>
  <si>
    <t>3.1 Desarrollo del Back-End</t>
  </si>
  <si>
    <t>3.2 Desarrollo del Front-End</t>
  </si>
  <si>
    <t>3.3 Integración de Tecnologías de Accesibilidad</t>
  </si>
  <si>
    <t>1. Fase de Planificación</t>
  </si>
  <si>
    <t>2. Fase de Diseño</t>
  </si>
  <si>
    <t>3. Fase de Desarrollo</t>
  </si>
  <si>
    <t>4. Fase de Pruebas</t>
  </si>
  <si>
    <t>5. Fase de Implementación</t>
  </si>
  <si>
    <t>6. Fase de Mantenimiento y Mejora Continua</t>
  </si>
  <si>
    <t>Lista de Feriados</t>
  </si>
  <si>
    <t>Asunción de la Virgen</t>
  </si>
  <si>
    <t>Fecha</t>
  </si>
  <si>
    <t>Descripción</t>
  </si>
  <si>
    <t>Independencia Nacional</t>
  </si>
  <si>
    <t>Día de las Glorias del Ejército</t>
  </si>
  <si>
    <t>Encuentro de Dos Mundos (si cae en miércoles se traslada al lunes anterior o posterior)</t>
  </si>
  <si>
    <t>Día de las Iglesias Evangélicas y Protestantes</t>
  </si>
  <si>
    <t>Día de Todos los Santos</t>
  </si>
  <si>
    <t>Cantidad de días hábiles</t>
  </si>
  <si>
    <t>6.1 Mantenimiento Regular</t>
  </si>
  <si>
    <t>6.2 Mejoras e Integraciones Futuras</t>
  </si>
  <si>
    <t>5.3 Monitoreo Inicial</t>
  </si>
  <si>
    <t>5.2 Capacitación al Personal</t>
  </si>
  <si>
    <t>5.1 Despliegue en el Entorno de Producción</t>
  </si>
  <si>
    <t>4.1 Pruebas Unitarias y de Integración</t>
  </si>
  <si>
    <t>4.2 Pruebas de Usabilidad y Accesibilidad</t>
  </si>
  <si>
    <t>4.3 Pruebas de Seguridad</t>
  </si>
  <si>
    <t>Roles</t>
  </si>
  <si>
    <t>Nombres</t>
  </si>
  <si>
    <t>Programador de Base de Datos</t>
  </si>
  <si>
    <t>Director de Proyectos</t>
  </si>
  <si>
    <t>Programador Full-Stack</t>
  </si>
  <si>
    <t>QA</t>
  </si>
  <si>
    <t>Felipe Naranjo</t>
  </si>
  <si>
    <t>Mariela Ubilla</t>
  </si>
  <si>
    <t>Carlos Ramírez</t>
  </si>
  <si>
    <t>Joel Raipán</t>
  </si>
  <si>
    <t>Progra. Full Stack y BBDD</t>
  </si>
  <si>
    <t>Programador Full Stack</t>
  </si>
  <si>
    <t>Programador BBDD</t>
  </si>
  <si>
    <t>Todos (Director supervisa)</t>
  </si>
  <si>
    <t>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</si>
</sst>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medium">
        <color theme="0" tint="-0.14993743705557422"/>
      </left>
      <right/>
      <top style="medium">
        <color theme="0" tint="-0.14993743705557422"/>
      </top>
      <bottom style="medium">
        <color theme="0" tint="-0.14996795556505021"/>
      </bottom>
      <diagonal/>
    </border>
    <border>
      <left style="medium">
        <color theme="0" tint="-0.14993743705557422"/>
      </left>
      <right/>
      <top style="medium">
        <color theme="0" tint="-0.14996795556505021"/>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70"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8"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8"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09">
    <xf numFmtId="0" fontId="0" fillId="0" borderId="0" xfId="0"/>
    <xf numFmtId="0" fontId="2" fillId="0" borderId="0" xfId="0" applyFont="1"/>
    <xf numFmtId="0" fontId="0" fillId="0" borderId="0" xfId="0" applyAlignment="1">
      <alignment vertical="center"/>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4" fillId="0" borderId="0" xfId="0" applyFont="1" applyAlignment="1">
      <alignment vertical="top"/>
    </xf>
    <xf numFmtId="170" fontId="0" fillId="7" borderId="2" xfId="0" applyNumberFormat="1" applyFill="1" applyBorder="1" applyAlignment="1">
      <alignment horizontal="center" vertical="center"/>
    </xf>
    <xf numFmtId="170" fontId="4" fillId="7" borderId="2"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7" xfId="0" applyBorder="1" applyAlignment="1">
      <alignment horizontal="center" vertical="center"/>
    </xf>
    <xf numFmtId="0" fontId="0" fillId="0" borderId="17" xfId="0" applyBorder="1" applyAlignment="1">
      <alignment horizontal="center" vertical="center" wrapText="1"/>
    </xf>
    <xf numFmtId="14" fontId="0" fillId="0" borderId="17" xfId="0" applyNumberFormat="1" applyBorder="1" applyAlignment="1">
      <alignment horizontal="center" vertical="center"/>
    </xf>
    <xf numFmtId="171" fontId="9" fillId="0" borderId="17" xfId="0" applyNumberFormat="1" applyFont="1" applyBorder="1" applyAlignment="1">
      <alignment horizontal="center" vertical="center"/>
    </xf>
    <xf numFmtId="169" fontId="0" fillId="6" borderId="4" xfId="0" applyNumberFormat="1" applyFill="1" applyBorder="1" applyAlignment="1">
      <alignment horizontal="center" vertical="center" wrapText="1"/>
    </xf>
    <xf numFmtId="169" fontId="0" fillId="6" borderId="1" xfId="0" applyNumberFormat="1" applyFill="1" applyBorder="1" applyAlignment="1">
      <alignment horizontal="center" vertical="center" wrapText="1"/>
    </xf>
    <xf numFmtId="169" fontId="0" fillId="6" borderId="5" xfId="0" applyNumberFormat="1"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horizontal="center" vertical="center"/>
    </xf>
    <xf numFmtId="9" fontId="4" fillId="44" borderId="2" xfId="2" applyFont="1" applyFill="1" applyBorder="1" applyAlignment="1">
      <alignment horizontal="center" vertical="center"/>
    </xf>
    <xf numFmtId="170" fontId="0" fillId="44" borderId="2" xfId="0" applyNumberFormat="1" applyFill="1" applyBorder="1" applyAlignment="1">
      <alignment horizontal="center" vertical="center"/>
    </xf>
    <xf numFmtId="170" fontId="4" fillId="44" borderId="2" xfId="0" applyNumberFormat="1" applyFont="1" applyFill="1" applyBorder="1" applyAlignment="1">
      <alignment horizontal="center" vertical="center"/>
    </xf>
    <xf numFmtId="9" fontId="4" fillId="45" borderId="2" xfId="2" applyFont="1" applyFill="1" applyBorder="1" applyAlignment="1">
      <alignment horizontal="center" vertical="center"/>
    </xf>
    <xf numFmtId="9" fontId="4" fillId="46" borderId="2" xfId="2" applyFont="1" applyFill="1" applyBorder="1" applyAlignment="1">
      <alignment horizontal="center" vertical="center"/>
    </xf>
    <xf numFmtId="170" fontId="0" fillId="46" borderId="2" xfId="0" applyNumberFormat="1" applyFill="1" applyBorder="1" applyAlignment="1">
      <alignment horizontal="center" vertical="center"/>
    </xf>
    <xf numFmtId="170" fontId="4" fillId="46" borderId="2" xfId="0" applyNumberFormat="1" applyFont="1" applyFill="1" applyBorder="1" applyAlignment="1">
      <alignment horizontal="center" vertical="center"/>
    </xf>
    <xf numFmtId="9" fontId="4" fillId="47" borderId="2" xfId="2" applyFont="1" applyFill="1" applyBorder="1" applyAlignment="1">
      <alignment horizontal="center" vertical="center"/>
    </xf>
    <xf numFmtId="0" fontId="0" fillId="48" borderId="9" xfId="0" applyFill="1" applyBorder="1" applyAlignment="1">
      <alignment vertical="center"/>
    </xf>
    <xf numFmtId="0" fontId="0" fillId="48" borderId="18" xfId="0" applyFill="1" applyBorder="1" applyAlignment="1">
      <alignment horizontal="center" vertical="center"/>
    </xf>
    <xf numFmtId="0" fontId="0" fillId="48" borderId="2" xfId="0" applyFill="1" applyBorder="1" applyAlignment="1">
      <alignment horizontal="center" vertical="center"/>
    </xf>
    <xf numFmtId="0" fontId="0" fillId="48" borderId="19" xfId="0" applyFill="1" applyBorder="1" applyAlignment="1">
      <alignment horizontal="center" vertical="center"/>
    </xf>
    <xf numFmtId="14" fontId="0" fillId="0" borderId="22" xfId="0" applyNumberFormat="1" applyBorder="1" applyAlignment="1">
      <alignment horizontal="center" vertical="center"/>
    </xf>
    <xf numFmtId="14" fontId="0" fillId="0" borderId="23" xfId="0" applyNumberFormat="1" applyBorder="1" applyAlignment="1">
      <alignment horizontal="center" vertical="center"/>
    </xf>
    <xf numFmtId="0" fontId="0" fillId="0" borderId="3" xfId="0" applyBorder="1" applyAlignment="1">
      <alignment horizontal="center" vertical="center"/>
    </xf>
    <xf numFmtId="0" fontId="18" fillId="0" borderId="0" xfId="3" applyAlignment="1">
      <alignment vertical="center" wrapText="1"/>
    </xf>
    <xf numFmtId="0" fontId="11" fillId="0" borderId="0" xfId="5" applyAlignment="1">
      <alignment horizontal="left" vertical="center"/>
    </xf>
    <xf numFmtId="0" fontId="1" fillId="0" borderId="0" xfId="0" applyFont="1" applyAlignment="1">
      <alignment horizontal="left" vertical="center"/>
    </xf>
    <xf numFmtId="0" fontId="2" fillId="0" borderId="0" xfId="0" applyFont="1" applyAlignment="1">
      <alignment vertical="center"/>
    </xf>
    <xf numFmtId="0" fontId="19" fillId="0" borderId="0" xfId="0" applyFont="1" applyAlignment="1">
      <alignment vertical="center"/>
    </xf>
    <xf numFmtId="0" fontId="0" fillId="0" borderId="0" xfId="0" applyAlignment="1">
      <alignment horizontal="center" vertical="center"/>
    </xf>
    <xf numFmtId="0" fontId="18" fillId="0" borderId="0" xfId="3" applyAlignment="1">
      <alignment vertical="center"/>
    </xf>
    <xf numFmtId="0" fontId="8" fillId="0" borderId="0" xfId="6" applyAlignment="1">
      <alignment vertical="center"/>
    </xf>
    <xf numFmtId="0" fontId="20" fillId="0" borderId="0" xfId="1" applyFont="1" applyAlignment="1" applyProtection="1">
      <alignment vertical="center"/>
    </xf>
    <xf numFmtId="14" fontId="0" fillId="0" borderId="0" xfId="0" applyNumberFormat="1" applyAlignment="1">
      <alignment vertical="center"/>
    </xf>
    <xf numFmtId="0" fontId="8" fillId="0" borderId="0" xfId="7" applyAlignment="1">
      <alignment vertical="center"/>
    </xf>
    <xf numFmtId="0" fontId="7" fillId="0" borderId="0" xfId="8" applyAlignment="1">
      <alignment horizontal="right" vertical="center"/>
    </xf>
    <xf numFmtId="0" fontId="0" fillId="0" borderId="10" xfId="0" applyBorder="1" applyAlignment="1">
      <alignment vertical="center"/>
    </xf>
    <xf numFmtId="0" fontId="6" fillId="12" borderId="1" xfId="0" applyFont="1" applyFill="1" applyBorder="1" applyAlignment="1">
      <alignment horizontal="left" vertical="center"/>
    </xf>
    <xf numFmtId="0" fontId="5" fillId="7" borderId="2" xfId="0" applyFont="1" applyFill="1" applyBorder="1" applyAlignment="1">
      <alignment horizontal="left" vertical="center"/>
    </xf>
    <xf numFmtId="0" fontId="7" fillId="7" borderId="20" xfId="11" applyFill="1" applyBorder="1" applyAlignment="1">
      <alignment horizontal="center" vertical="center"/>
    </xf>
    <xf numFmtId="0" fontId="7" fillId="2" borderId="2" xfId="12" applyFill="1" applyAlignment="1">
      <alignment horizontal="left" vertical="center"/>
    </xf>
    <xf numFmtId="0" fontId="7" fillId="2" borderId="21" xfId="11" applyFill="1" applyBorder="1" applyAlignment="1">
      <alignment horizontal="center" vertical="center"/>
    </xf>
    <xf numFmtId="14" fontId="7" fillId="2" borderId="2" xfId="10" applyNumberFormat="1" applyFill="1" applyAlignment="1">
      <alignment horizontal="center" vertical="center"/>
    </xf>
    <xf numFmtId="0" fontId="5" fillId="8" borderId="2" xfId="0" applyFont="1" applyFill="1" applyBorder="1" applyAlignment="1">
      <alignment horizontal="left" vertical="center"/>
    </xf>
    <xf numFmtId="0" fontId="7" fillId="8" borderId="21" xfId="11" applyFill="1" applyBorder="1" applyAlignment="1">
      <alignment horizontal="center" vertical="center"/>
    </xf>
    <xf numFmtId="0" fontId="7" fillId="3" borderId="2" xfId="12" applyFill="1" applyAlignment="1">
      <alignment horizontal="left" vertical="center"/>
    </xf>
    <xf numFmtId="0" fontId="7" fillId="3" borderId="21" xfId="11" applyFill="1" applyBorder="1" applyAlignment="1">
      <alignment horizontal="center" vertical="center"/>
    </xf>
    <xf numFmtId="14" fontId="7" fillId="3" borderId="2" xfId="10" applyNumberFormat="1" applyFill="1" applyAlignment="1">
      <alignment horizontal="center" vertical="center"/>
    </xf>
    <xf numFmtId="0" fontId="5" fillId="5" borderId="2" xfId="0" applyFont="1" applyFill="1" applyBorder="1" applyAlignment="1">
      <alignment horizontal="left" vertical="center"/>
    </xf>
    <xf numFmtId="0" fontId="7" fillId="5" borderId="21" xfId="11" applyFill="1" applyBorder="1" applyAlignment="1">
      <alignment horizontal="center" vertical="center"/>
    </xf>
    <xf numFmtId="0" fontId="7" fillId="10" borderId="2" xfId="12" applyFill="1" applyAlignment="1">
      <alignment horizontal="left" vertical="center"/>
    </xf>
    <xf numFmtId="0" fontId="7" fillId="10" borderId="21" xfId="11" applyFill="1" applyBorder="1" applyAlignment="1">
      <alignment horizontal="center" vertical="center"/>
    </xf>
    <xf numFmtId="14" fontId="7" fillId="10" borderId="2" xfId="10" applyNumberFormat="1" applyFill="1" applyAlignment="1">
      <alignment horizontal="center" vertical="center"/>
    </xf>
    <xf numFmtId="0" fontId="5" fillId="4" borderId="2" xfId="0" applyFont="1" applyFill="1" applyBorder="1" applyAlignment="1">
      <alignment horizontal="left" vertical="center"/>
    </xf>
    <xf numFmtId="0" fontId="7" fillId="4" borderId="21" xfId="11" applyFill="1" applyBorder="1" applyAlignment="1">
      <alignment horizontal="center" vertical="center"/>
    </xf>
    <xf numFmtId="0" fontId="7" fillId="9" borderId="2" xfId="12" applyFill="1" applyAlignment="1">
      <alignment horizontal="left" vertical="center"/>
    </xf>
    <xf numFmtId="0" fontId="7" fillId="9" borderId="21" xfId="11" applyFill="1" applyBorder="1" applyAlignment="1">
      <alignment horizontal="center" vertical="center"/>
    </xf>
    <xf numFmtId="14" fontId="7" fillId="9" borderId="2" xfId="10" applyNumberFormat="1" applyFill="1" applyAlignment="1">
      <alignment horizontal="center" vertical="center"/>
    </xf>
    <xf numFmtId="0" fontId="5" fillId="44" borderId="2" xfId="0" applyFont="1" applyFill="1" applyBorder="1" applyAlignment="1">
      <alignment horizontal="left" vertical="center"/>
    </xf>
    <xf numFmtId="0" fontId="7" fillId="44" borderId="21" xfId="11" applyFill="1" applyBorder="1" applyAlignment="1">
      <alignment horizontal="center" vertical="center"/>
    </xf>
    <xf numFmtId="0" fontId="7" fillId="45" borderId="2" xfId="12" applyFill="1" applyAlignment="1">
      <alignment horizontal="left" vertical="center"/>
    </xf>
    <xf numFmtId="0" fontId="7" fillId="45" borderId="21" xfId="11" applyFill="1" applyBorder="1" applyAlignment="1">
      <alignment horizontal="center" vertical="center"/>
    </xf>
    <xf numFmtId="14" fontId="7" fillId="45" borderId="2" xfId="10" applyNumberFormat="1" applyFill="1" applyAlignment="1">
      <alignment horizontal="center" vertical="center"/>
    </xf>
    <xf numFmtId="0" fontId="5" fillId="46" borderId="2" xfId="0" applyFont="1" applyFill="1" applyBorder="1" applyAlignment="1">
      <alignment horizontal="left" vertical="center"/>
    </xf>
    <xf numFmtId="0" fontId="7" fillId="46" borderId="21" xfId="11" applyFill="1" applyBorder="1" applyAlignment="1">
      <alignment horizontal="center" vertical="center"/>
    </xf>
    <xf numFmtId="0" fontId="7" fillId="47" borderId="2" xfId="12" applyFill="1" applyAlignment="1">
      <alignment horizontal="left" vertical="center"/>
    </xf>
    <xf numFmtId="0" fontId="7" fillId="47" borderId="21" xfId="11" applyFill="1" applyBorder="1" applyAlignment="1">
      <alignment horizontal="center" vertical="center"/>
    </xf>
    <xf numFmtId="14" fontId="7" fillId="47" borderId="2" xfId="10" applyNumberFormat="1" applyFill="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30">
    <dxf>
      <fill>
        <patternFill>
          <bgColor theme="0" tint="-0.34998626667073579"/>
        </patternFill>
      </fill>
    </dxf>
    <dxf>
      <border>
        <left style="thin">
          <color rgb="FF002060"/>
        </left>
        <right style="thin">
          <color rgb="FF002060"/>
        </right>
        <vertical/>
        <horizontal/>
      </border>
    </dxf>
    <dxf>
      <fill>
        <patternFill>
          <bgColor theme="7"/>
        </patternFill>
      </fill>
      <border>
        <left/>
        <right/>
      </border>
    </dxf>
    <dxf>
      <border>
        <left style="thin">
          <color rgb="FFC00000"/>
        </left>
        <right style="thin">
          <color rgb="FFC00000"/>
        </right>
        <vertical/>
        <horizontal/>
      </border>
    </dxf>
    <dxf>
      <fill>
        <patternFill>
          <bgColor theme="7" tint="-0.24994659260841701"/>
        </patternFill>
      </fill>
    </dxf>
    <dxf>
      <fill>
        <patternFill>
          <bgColor theme="7" tint="0.39994506668294322"/>
        </patternFill>
      </fill>
      <border>
        <left/>
        <right/>
      </border>
    </dxf>
    <dxf>
      <border>
        <left style="thin">
          <color rgb="FF002060"/>
        </left>
        <right style="thin">
          <color rgb="FF002060"/>
        </right>
        <vertical/>
        <horizontal/>
      </border>
    </dxf>
    <dxf>
      <border>
        <left style="thin">
          <color rgb="FFC00000"/>
        </left>
        <right style="thin">
          <color rgb="FFC00000"/>
        </right>
        <vertical/>
        <horizontal/>
      </border>
    </dxf>
    <dxf>
      <fill>
        <patternFill>
          <bgColor theme="0" tint="-0.34998626667073579"/>
        </patternFill>
      </fill>
    </dxf>
    <dxf>
      <border>
        <left style="thin">
          <color rgb="FF002060"/>
        </left>
        <right style="thin">
          <color rgb="FF00206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dxf>
    <dxf>
      <border>
        <left style="thin">
          <color rgb="FF002060"/>
        </left>
        <right style="thin">
          <color rgb="FF00206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FF5050"/>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505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O29"/>
  <sheetViews>
    <sheetView showGridLines="0" tabSelected="1" showRuler="0" zoomScaleNormal="100" zoomScalePageLayoutView="70" workbookViewId="0">
      <pane ySplit="6" topLeftCell="A7" activePane="bottomLeft" state="frozen"/>
      <selection pane="bottomLeft" activeCell="Q12" sqref="Q12"/>
    </sheetView>
  </sheetViews>
  <sheetFormatPr baseColWidth="10" defaultColWidth="9.140625" defaultRowHeight="30" customHeight="1" x14ac:dyDescent="0.25"/>
  <cols>
    <col min="1" max="1" width="3.85546875" style="71" customWidth="1"/>
    <col min="2" max="2" width="46.42578125" style="2" customWidth="1"/>
    <col min="3" max="3" width="29.28515625" style="2" customWidth="1"/>
    <col min="4" max="4" width="10.7109375" style="2" customWidth="1"/>
    <col min="5" max="5" width="11.28515625" style="40" customWidth="1"/>
    <col min="6" max="6" width="10.42578125" style="2" customWidth="1"/>
    <col min="7" max="7" width="5.42578125" style="2" customWidth="1"/>
    <col min="8" max="119" width="3.42578125" style="2" customWidth="1"/>
    <col min="120" max="16384" width="9.140625" style="2"/>
  </cols>
  <sheetData>
    <row r="1" spans="1:119" ht="30" customHeight="1" x14ac:dyDescent="0.25">
      <c r="A1" s="65" t="s">
        <v>33</v>
      </c>
      <c r="B1" s="66" t="s">
        <v>34</v>
      </c>
      <c r="C1" s="67"/>
      <c r="D1" s="68"/>
      <c r="E1" s="16"/>
      <c r="F1" s="16"/>
      <c r="G1" s="68"/>
      <c r="H1" s="69"/>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row>
    <row r="2" spans="1:119" ht="30" customHeight="1" x14ac:dyDescent="0.25">
      <c r="A2" s="71" t="s">
        <v>0</v>
      </c>
      <c r="B2" s="72" t="s">
        <v>35</v>
      </c>
      <c r="H2" s="73"/>
      <c r="M2" s="74"/>
      <c r="N2" s="74"/>
      <c r="O2" s="74"/>
      <c r="P2" s="74"/>
      <c r="Q2" s="74"/>
      <c r="R2" s="74"/>
    </row>
    <row r="3" spans="1:119" ht="30" customHeight="1" x14ac:dyDescent="0.25">
      <c r="A3" s="71" t="s">
        <v>1</v>
      </c>
      <c r="B3" s="75" t="s">
        <v>36</v>
      </c>
      <c r="C3" s="76" t="s">
        <v>11</v>
      </c>
      <c r="D3" s="76"/>
      <c r="E3" s="62">
        <v>45516</v>
      </c>
      <c r="F3" s="63"/>
    </row>
    <row r="4" spans="1:119" ht="30" customHeight="1" x14ac:dyDescent="0.25">
      <c r="A4" s="65" t="s">
        <v>2</v>
      </c>
      <c r="C4" s="76" t="s">
        <v>12</v>
      </c>
      <c r="D4" s="76"/>
      <c r="E4" s="64">
        <v>1</v>
      </c>
      <c r="H4" s="45">
        <f>H5</f>
        <v>45516</v>
      </c>
      <c r="I4" s="46"/>
      <c r="J4" s="46"/>
      <c r="K4" s="46"/>
      <c r="L4" s="46"/>
      <c r="M4" s="46"/>
      <c r="N4" s="47"/>
      <c r="O4" s="45">
        <f>O5</f>
        <v>45523</v>
      </c>
      <c r="P4" s="46"/>
      <c r="Q4" s="46"/>
      <c r="R4" s="46"/>
      <c r="S4" s="46"/>
      <c r="T4" s="46"/>
      <c r="U4" s="47"/>
      <c r="V4" s="45">
        <f>V5</f>
        <v>45530</v>
      </c>
      <c r="W4" s="46"/>
      <c r="X4" s="46"/>
      <c r="Y4" s="46"/>
      <c r="Z4" s="46"/>
      <c r="AA4" s="46"/>
      <c r="AB4" s="47"/>
      <c r="AC4" s="45">
        <f>AC5</f>
        <v>45537</v>
      </c>
      <c r="AD4" s="46"/>
      <c r="AE4" s="46"/>
      <c r="AF4" s="46"/>
      <c r="AG4" s="46"/>
      <c r="AH4" s="46"/>
      <c r="AI4" s="47"/>
      <c r="AJ4" s="45">
        <f>AJ5</f>
        <v>45544</v>
      </c>
      <c r="AK4" s="46"/>
      <c r="AL4" s="46"/>
      <c r="AM4" s="46"/>
      <c r="AN4" s="46"/>
      <c r="AO4" s="46"/>
      <c r="AP4" s="47"/>
      <c r="AQ4" s="45">
        <f>AQ5</f>
        <v>45551</v>
      </c>
      <c r="AR4" s="46"/>
      <c r="AS4" s="46"/>
      <c r="AT4" s="46"/>
      <c r="AU4" s="46"/>
      <c r="AV4" s="46"/>
      <c r="AW4" s="47"/>
      <c r="AX4" s="45">
        <f>AX5</f>
        <v>45558</v>
      </c>
      <c r="AY4" s="46"/>
      <c r="AZ4" s="46"/>
      <c r="BA4" s="46"/>
      <c r="BB4" s="46"/>
      <c r="BC4" s="46"/>
      <c r="BD4" s="47"/>
      <c r="BE4" s="45">
        <f>BE5</f>
        <v>45565</v>
      </c>
      <c r="BF4" s="46"/>
      <c r="BG4" s="46"/>
      <c r="BH4" s="46"/>
      <c r="BI4" s="46"/>
      <c r="BJ4" s="46"/>
      <c r="BK4" s="47"/>
      <c r="BL4" s="45">
        <f>BL5</f>
        <v>45572</v>
      </c>
      <c r="BM4" s="46"/>
      <c r="BN4" s="46"/>
      <c r="BO4" s="46"/>
      <c r="BP4" s="46"/>
      <c r="BQ4" s="46"/>
      <c r="BR4" s="47"/>
      <c r="BS4" s="45">
        <f>BS5</f>
        <v>45579</v>
      </c>
      <c r="BT4" s="46"/>
      <c r="BU4" s="46"/>
      <c r="BV4" s="46"/>
      <c r="BW4" s="46"/>
      <c r="BX4" s="46"/>
      <c r="BY4" s="47"/>
      <c r="BZ4" s="45">
        <f>BZ5</f>
        <v>45586</v>
      </c>
      <c r="CA4" s="46"/>
      <c r="CB4" s="46"/>
      <c r="CC4" s="46"/>
      <c r="CD4" s="46"/>
      <c r="CE4" s="46"/>
      <c r="CF4" s="47"/>
      <c r="CG4" s="45">
        <f>CG5</f>
        <v>45593</v>
      </c>
      <c r="CH4" s="46"/>
      <c r="CI4" s="46"/>
      <c r="CJ4" s="46"/>
      <c r="CK4" s="46"/>
      <c r="CL4" s="46"/>
      <c r="CM4" s="47"/>
      <c r="CN4" s="45">
        <f>CN5</f>
        <v>45600</v>
      </c>
      <c r="CO4" s="46"/>
      <c r="CP4" s="46"/>
      <c r="CQ4" s="46"/>
      <c r="CR4" s="46"/>
      <c r="CS4" s="46"/>
      <c r="CT4" s="47"/>
      <c r="CU4" s="45">
        <f>CU5</f>
        <v>45607</v>
      </c>
      <c r="CV4" s="46"/>
      <c r="CW4" s="46"/>
      <c r="CX4" s="46"/>
      <c r="CY4" s="46"/>
      <c r="CZ4" s="46"/>
      <c r="DA4" s="47"/>
      <c r="DB4" s="45">
        <f>DB5</f>
        <v>45614</v>
      </c>
      <c r="DC4" s="46"/>
      <c r="DD4" s="46"/>
      <c r="DE4" s="46"/>
      <c r="DF4" s="46"/>
      <c r="DG4" s="46"/>
      <c r="DH4" s="47"/>
      <c r="DI4" s="45">
        <f>DI5</f>
        <v>45621</v>
      </c>
      <c r="DJ4" s="46"/>
      <c r="DK4" s="46"/>
      <c r="DL4" s="46"/>
      <c r="DM4" s="46"/>
      <c r="DN4" s="46"/>
      <c r="DO4" s="47"/>
    </row>
    <row r="5" spans="1:119" ht="15" customHeight="1" x14ac:dyDescent="0.25">
      <c r="A5" s="65" t="s">
        <v>3</v>
      </c>
      <c r="B5" s="77"/>
      <c r="C5" s="77"/>
      <c r="D5" s="77"/>
      <c r="E5" s="77"/>
      <c r="F5" s="77"/>
      <c r="H5" s="36">
        <f>Inicio_del_proyecto-WEEKDAY(Inicio_del_proyecto,1)+2+7*(Semana_para_mostrar-1)</f>
        <v>45516</v>
      </c>
      <c r="I5" s="37">
        <f>H5+1</f>
        <v>45517</v>
      </c>
      <c r="J5" s="37">
        <f t="shared" ref="J5:AW5" si="0">I5+1</f>
        <v>45518</v>
      </c>
      <c r="K5" s="37">
        <f t="shared" si="0"/>
        <v>45519</v>
      </c>
      <c r="L5" s="37">
        <f t="shared" si="0"/>
        <v>45520</v>
      </c>
      <c r="M5" s="37">
        <f t="shared" si="0"/>
        <v>45521</v>
      </c>
      <c r="N5" s="38">
        <f t="shared" si="0"/>
        <v>45522</v>
      </c>
      <c r="O5" s="36">
        <f>N5+1</f>
        <v>45523</v>
      </c>
      <c r="P5" s="37">
        <f>O5+1</f>
        <v>45524</v>
      </c>
      <c r="Q5" s="37">
        <f t="shared" si="0"/>
        <v>45525</v>
      </c>
      <c r="R5" s="37">
        <f t="shared" si="0"/>
        <v>45526</v>
      </c>
      <c r="S5" s="37">
        <f t="shared" si="0"/>
        <v>45527</v>
      </c>
      <c r="T5" s="37">
        <f t="shared" si="0"/>
        <v>45528</v>
      </c>
      <c r="U5" s="38">
        <f t="shared" si="0"/>
        <v>45529</v>
      </c>
      <c r="V5" s="36">
        <f>U5+1</f>
        <v>45530</v>
      </c>
      <c r="W5" s="37">
        <f>V5+1</f>
        <v>45531</v>
      </c>
      <c r="X5" s="37">
        <f t="shared" si="0"/>
        <v>45532</v>
      </c>
      <c r="Y5" s="37">
        <f t="shared" si="0"/>
        <v>45533</v>
      </c>
      <c r="Z5" s="37">
        <f t="shared" si="0"/>
        <v>45534</v>
      </c>
      <c r="AA5" s="37">
        <f t="shared" si="0"/>
        <v>45535</v>
      </c>
      <c r="AB5" s="38">
        <f t="shared" si="0"/>
        <v>45536</v>
      </c>
      <c r="AC5" s="36">
        <f>AB5+1</f>
        <v>45537</v>
      </c>
      <c r="AD5" s="37">
        <f>AC5+1</f>
        <v>45538</v>
      </c>
      <c r="AE5" s="37">
        <f t="shared" si="0"/>
        <v>45539</v>
      </c>
      <c r="AF5" s="37">
        <f t="shared" si="0"/>
        <v>45540</v>
      </c>
      <c r="AG5" s="37">
        <f t="shared" si="0"/>
        <v>45541</v>
      </c>
      <c r="AH5" s="37">
        <f t="shared" si="0"/>
        <v>45542</v>
      </c>
      <c r="AI5" s="38">
        <f t="shared" si="0"/>
        <v>45543</v>
      </c>
      <c r="AJ5" s="36">
        <f>AI5+1</f>
        <v>45544</v>
      </c>
      <c r="AK5" s="37">
        <f>AJ5+1</f>
        <v>45545</v>
      </c>
      <c r="AL5" s="37">
        <f t="shared" si="0"/>
        <v>45546</v>
      </c>
      <c r="AM5" s="37">
        <f t="shared" si="0"/>
        <v>45547</v>
      </c>
      <c r="AN5" s="37">
        <f t="shared" si="0"/>
        <v>45548</v>
      </c>
      <c r="AO5" s="37">
        <f t="shared" si="0"/>
        <v>45549</v>
      </c>
      <c r="AP5" s="38">
        <f t="shared" si="0"/>
        <v>45550</v>
      </c>
      <c r="AQ5" s="36">
        <f>AP5+1</f>
        <v>45551</v>
      </c>
      <c r="AR5" s="37">
        <f>AQ5+1</f>
        <v>45552</v>
      </c>
      <c r="AS5" s="37">
        <f t="shared" si="0"/>
        <v>45553</v>
      </c>
      <c r="AT5" s="37">
        <f t="shared" si="0"/>
        <v>45554</v>
      </c>
      <c r="AU5" s="37">
        <f t="shared" si="0"/>
        <v>45555</v>
      </c>
      <c r="AV5" s="37">
        <f t="shared" si="0"/>
        <v>45556</v>
      </c>
      <c r="AW5" s="38">
        <f t="shared" si="0"/>
        <v>45557</v>
      </c>
      <c r="AX5" s="36">
        <f>AW5+1</f>
        <v>45558</v>
      </c>
      <c r="AY5" s="37">
        <f>AX5+1</f>
        <v>45559</v>
      </c>
      <c r="AZ5" s="37">
        <f t="shared" ref="AZ5:BD5" si="1">AY5+1</f>
        <v>45560</v>
      </c>
      <c r="BA5" s="37">
        <f t="shared" si="1"/>
        <v>45561</v>
      </c>
      <c r="BB5" s="37">
        <f t="shared" si="1"/>
        <v>45562</v>
      </c>
      <c r="BC5" s="37">
        <f t="shared" si="1"/>
        <v>45563</v>
      </c>
      <c r="BD5" s="38">
        <f t="shared" si="1"/>
        <v>45564</v>
      </c>
      <c r="BE5" s="36">
        <f>BD5+1</f>
        <v>45565</v>
      </c>
      <c r="BF5" s="37">
        <f>BE5+1</f>
        <v>45566</v>
      </c>
      <c r="BG5" s="37">
        <f t="shared" ref="BG5:BK5" si="2">BF5+1</f>
        <v>45567</v>
      </c>
      <c r="BH5" s="37">
        <f t="shared" si="2"/>
        <v>45568</v>
      </c>
      <c r="BI5" s="37">
        <f t="shared" si="2"/>
        <v>45569</v>
      </c>
      <c r="BJ5" s="37">
        <f t="shared" si="2"/>
        <v>45570</v>
      </c>
      <c r="BK5" s="38">
        <f t="shared" si="2"/>
        <v>45571</v>
      </c>
      <c r="BL5" s="36">
        <f>BK5+1</f>
        <v>45572</v>
      </c>
      <c r="BM5" s="37">
        <f>BL5+1</f>
        <v>45573</v>
      </c>
      <c r="BN5" s="37">
        <f t="shared" ref="BN5" si="3">BM5+1</f>
        <v>45574</v>
      </c>
      <c r="BO5" s="37">
        <f t="shared" ref="BO5" si="4">BN5+1</f>
        <v>45575</v>
      </c>
      <c r="BP5" s="37">
        <f t="shared" ref="BP5" si="5">BO5+1</f>
        <v>45576</v>
      </c>
      <c r="BQ5" s="37">
        <f t="shared" ref="BQ5" si="6">BP5+1</f>
        <v>45577</v>
      </c>
      <c r="BR5" s="38">
        <f t="shared" ref="BR5" si="7">BQ5+1</f>
        <v>45578</v>
      </c>
      <c r="BS5" s="36">
        <f>BR5+1</f>
        <v>45579</v>
      </c>
      <c r="BT5" s="37">
        <f>BS5+1</f>
        <v>45580</v>
      </c>
      <c r="BU5" s="37">
        <f t="shared" ref="BU5" si="8">BT5+1</f>
        <v>45581</v>
      </c>
      <c r="BV5" s="37">
        <f t="shared" ref="BV5" si="9">BU5+1</f>
        <v>45582</v>
      </c>
      <c r="BW5" s="37">
        <f t="shared" ref="BW5" si="10">BV5+1</f>
        <v>45583</v>
      </c>
      <c r="BX5" s="37">
        <f t="shared" ref="BX5" si="11">BW5+1</f>
        <v>45584</v>
      </c>
      <c r="BY5" s="38">
        <f t="shared" ref="BY5" si="12">BX5+1</f>
        <v>45585</v>
      </c>
      <c r="BZ5" s="36">
        <f>BY5+1</f>
        <v>45586</v>
      </c>
      <c r="CA5" s="37">
        <f>BZ5+1</f>
        <v>45587</v>
      </c>
      <c r="CB5" s="37">
        <f t="shared" ref="CB5" si="13">CA5+1</f>
        <v>45588</v>
      </c>
      <c r="CC5" s="37">
        <f t="shared" ref="CC5" si="14">CB5+1</f>
        <v>45589</v>
      </c>
      <c r="CD5" s="37">
        <f t="shared" ref="CD5" si="15">CC5+1</f>
        <v>45590</v>
      </c>
      <c r="CE5" s="37">
        <f t="shared" ref="CE5" si="16">CD5+1</f>
        <v>45591</v>
      </c>
      <c r="CF5" s="38">
        <f t="shared" ref="CF5" si="17">CE5+1</f>
        <v>45592</v>
      </c>
      <c r="CG5" s="36">
        <f>CF5+1</f>
        <v>45593</v>
      </c>
      <c r="CH5" s="37">
        <f>CG5+1</f>
        <v>45594</v>
      </c>
      <c r="CI5" s="37">
        <f t="shared" ref="CI5" si="18">CH5+1</f>
        <v>45595</v>
      </c>
      <c r="CJ5" s="37">
        <f t="shared" ref="CJ5" si="19">CI5+1</f>
        <v>45596</v>
      </c>
      <c r="CK5" s="37">
        <f t="shared" ref="CK5" si="20">CJ5+1</f>
        <v>45597</v>
      </c>
      <c r="CL5" s="37">
        <f t="shared" ref="CL5" si="21">CK5+1</f>
        <v>45598</v>
      </c>
      <c r="CM5" s="38">
        <f t="shared" ref="CM5" si="22">CL5+1</f>
        <v>45599</v>
      </c>
      <c r="CN5" s="36">
        <f>CM5+1</f>
        <v>45600</v>
      </c>
      <c r="CO5" s="37">
        <f>CN5+1</f>
        <v>45601</v>
      </c>
      <c r="CP5" s="37">
        <f t="shared" ref="CP5" si="23">CO5+1</f>
        <v>45602</v>
      </c>
      <c r="CQ5" s="37">
        <f t="shared" ref="CQ5" si="24">CP5+1</f>
        <v>45603</v>
      </c>
      <c r="CR5" s="37">
        <f t="shared" ref="CR5" si="25">CQ5+1</f>
        <v>45604</v>
      </c>
      <c r="CS5" s="37">
        <f t="shared" ref="CS5" si="26">CR5+1</f>
        <v>45605</v>
      </c>
      <c r="CT5" s="38">
        <f t="shared" ref="CT5" si="27">CS5+1</f>
        <v>45606</v>
      </c>
      <c r="CU5" s="36">
        <f>CT5+1</f>
        <v>45607</v>
      </c>
      <c r="CV5" s="37">
        <f>CU5+1</f>
        <v>45608</v>
      </c>
      <c r="CW5" s="37">
        <f t="shared" ref="CW5" si="28">CV5+1</f>
        <v>45609</v>
      </c>
      <c r="CX5" s="37">
        <f t="shared" ref="CX5" si="29">CW5+1</f>
        <v>45610</v>
      </c>
      <c r="CY5" s="37">
        <f t="shared" ref="CY5" si="30">CX5+1</f>
        <v>45611</v>
      </c>
      <c r="CZ5" s="37">
        <f t="shared" ref="CZ5" si="31">CY5+1</f>
        <v>45612</v>
      </c>
      <c r="DA5" s="38">
        <f t="shared" ref="DA5" si="32">CZ5+1</f>
        <v>45613</v>
      </c>
      <c r="DB5" s="36">
        <f>DA5+1</f>
        <v>45614</v>
      </c>
      <c r="DC5" s="37">
        <f>DB5+1</f>
        <v>45615</v>
      </c>
      <c r="DD5" s="37">
        <f t="shared" ref="DD5" si="33">DC5+1</f>
        <v>45616</v>
      </c>
      <c r="DE5" s="37">
        <f t="shared" ref="DE5" si="34">DD5+1</f>
        <v>45617</v>
      </c>
      <c r="DF5" s="37">
        <f t="shared" ref="DF5" si="35">DE5+1</f>
        <v>45618</v>
      </c>
      <c r="DG5" s="37">
        <f t="shared" ref="DG5" si="36">DF5+1</f>
        <v>45619</v>
      </c>
      <c r="DH5" s="38">
        <f t="shared" ref="DH5" si="37">DG5+1</f>
        <v>45620</v>
      </c>
      <c r="DI5" s="36">
        <f>DH5+1</f>
        <v>45621</v>
      </c>
      <c r="DJ5" s="37">
        <f>DI5+1</f>
        <v>45622</v>
      </c>
      <c r="DK5" s="37">
        <f t="shared" ref="DK5" si="38">DJ5+1</f>
        <v>45623</v>
      </c>
      <c r="DL5" s="37">
        <f t="shared" ref="DL5" si="39">DK5+1</f>
        <v>45624</v>
      </c>
      <c r="DM5" s="37">
        <f t="shared" ref="DM5" si="40">DL5+1</f>
        <v>45625</v>
      </c>
      <c r="DN5" s="37">
        <f t="shared" ref="DN5" si="41">DM5+1</f>
        <v>45626</v>
      </c>
      <c r="DO5" s="38">
        <f t="shared" ref="DO5" si="42">DN5+1</f>
        <v>45627</v>
      </c>
    </row>
    <row r="6" spans="1:119" ht="30" customHeight="1" thickBot="1" x14ac:dyDescent="0.3">
      <c r="A6" s="65" t="s">
        <v>4</v>
      </c>
      <c r="B6" s="78" t="s">
        <v>10</v>
      </c>
      <c r="C6" s="3" t="s">
        <v>13</v>
      </c>
      <c r="D6" s="3" t="s">
        <v>14</v>
      </c>
      <c r="E6" s="3" t="s">
        <v>15</v>
      </c>
      <c r="F6" s="3" t="s">
        <v>16</v>
      </c>
      <c r="G6" s="3" t="s">
        <v>17</v>
      </c>
      <c r="H6" s="4" t="str">
        <f t="shared" ref="H6" si="43">LEFT(TEXT(H5,"ddd"),1)</f>
        <v>l</v>
      </c>
      <c r="I6" s="4" t="str">
        <f t="shared" ref="I6:AQ6" si="44">LEFT(TEXT(I5,"ddd"),1)</f>
        <v>m</v>
      </c>
      <c r="J6" s="4" t="str">
        <f t="shared" si="44"/>
        <v>m</v>
      </c>
      <c r="K6" s="4" t="str">
        <f t="shared" si="44"/>
        <v>j</v>
      </c>
      <c r="L6" s="4" t="str">
        <f t="shared" si="44"/>
        <v>v</v>
      </c>
      <c r="M6" s="4" t="str">
        <f t="shared" si="44"/>
        <v>s</v>
      </c>
      <c r="N6" s="4" t="str">
        <f t="shared" si="44"/>
        <v>d</v>
      </c>
      <c r="O6" s="4" t="str">
        <f t="shared" si="44"/>
        <v>l</v>
      </c>
      <c r="P6" s="4" t="str">
        <f t="shared" si="44"/>
        <v>m</v>
      </c>
      <c r="Q6" s="4" t="str">
        <f t="shared" si="44"/>
        <v>m</v>
      </c>
      <c r="R6" s="4" t="str">
        <f t="shared" si="44"/>
        <v>j</v>
      </c>
      <c r="S6" s="4" t="str">
        <f t="shared" si="44"/>
        <v>v</v>
      </c>
      <c r="T6" s="4" t="str">
        <f t="shared" si="44"/>
        <v>s</v>
      </c>
      <c r="U6" s="4" t="str">
        <f t="shared" si="44"/>
        <v>d</v>
      </c>
      <c r="V6" s="4" t="str">
        <f t="shared" si="44"/>
        <v>l</v>
      </c>
      <c r="W6" s="4" t="str">
        <f t="shared" si="44"/>
        <v>m</v>
      </c>
      <c r="X6" s="4" t="str">
        <f t="shared" si="44"/>
        <v>m</v>
      </c>
      <c r="Y6" s="4" t="str">
        <f t="shared" si="44"/>
        <v>j</v>
      </c>
      <c r="Z6" s="4" t="str">
        <f t="shared" si="44"/>
        <v>v</v>
      </c>
      <c r="AA6" s="4" t="str">
        <f t="shared" si="44"/>
        <v>s</v>
      </c>
      <c r="AB6" s="4" t="str">
        <f t="shared" si="44"/>
        <v>d</v>
      </c>
      <c r="AC6" s="4" t="str">
        <f t="shared" si="44"/>
        <v>l</v>
      </c>
      <c r="AD6" s="4" t="str">
        <f t="shared" si="44"/>
        <v>m</v>
      </c>
      <c r="AE6" s="4" t="str">
        <f t="shared" si="44"/>
        <v>m</v>
      </c>
      <c r="AF6" s="4" t="str">
        <f t="shared" si="44"/>
        <v>j</v>
      </c>
      <c r="AG6" s="4" t="str">
        <f t="shared" si="44"/>
        <v>v</v>
      </c>
      <c r="AH6" s="4" t="str">
        <f t="shared" si="44"/>
        <v>s</v>
      </c>
      <c r="AI6" s="4" t="str">
        <f t="shared" si="44"/>
        <v>d</v>
      </c>
      <c r="AJ6" s="4" t="str">
        <f t="shared" si="44"/>
        <v>l</v>
      </c>
      <c r="AK6" s="4" t="str">
        <f t="shared" si="44"/>
        <v>m</v>
      </c>
      <c r="AL6" s="4" t="str">
        <f t="shared" si="44"/>
        <v>m</v>
      </c>
      <c r="AM6" s="4" t="str">
        <f t="shared" si="44"/>
        <v>j</v>
      </c>
      <c r="AN6" s="4" t="str">
        <f t="shared" si="44"/>
        <v>v</v>
      </c>
      <c r="AO6" s="4" t="str">
        <f t="shared" si="44"/>
        <v>s</v>
      </c>
      <c r="AP6" s="4" t="str">
        <f t="shared" si="44"/>
        <v>d</v>
      </c>
      <c r="AQ6" s="4" t="str">
        <f t="shared" si="44"/>
        <v>l</v>
      </c>
      <c r="AR6" s="4" t="str">
        <f t="shared" ref="AR6:BK6" si="45">LEFT(TEXT(AR5,"ddd"),1)</f>
        <v>m</v>
      </c>
      <c r="AS6" s="4" t="str">
        <f t="shared" si="45"/>
        <v>m</v>
      </c>
      <c r="AT6" s="4" t="str">
        <f t="shared" si="45"/>
        <v>j</v>
      </c>
      <c r="AU6" s="4" t="str">
        <f t="shared" si="45"/>
        <v>v</v>
      </c>
      <c r="AV6" s="4" t="str">
        <f t="shared" si="45"/>
        <v>s</v>
      </c>
      <c r="AW6" s="4" t="str">
        <f t="shared" si="45"/>
        <v>d</v>
      </c>
      <c r="AX6" s="4" t="str">
        <f t="shared" si="45"/>
        <v>l</v>
      </c>
      <c r="AY6" s="4" t="str">
        <f t="shared" si="45"/>
        <v>m</v>
      </c>
      <c r="AZ6" s="4" t="str">
        <f t="shared" si="45"/>
        <v>m</v>
      </c>
      <c r="BA6" s="4" t="str">
        <f t="shared" si="45"/>
        <v>j</v>
      </c>
      <c r="BB6" s="4" t="str">
        <f t="shared" si="45"/>
        <v>v</v>
      </c>
      <c r="BC6" s="4" t="str">
        <f t="shared" si="45"/>
        <v>s</v>
      </c>
      <c r="BD6" s="4" t="str">
        <f t="shared" si="45"/>
        <v>d</v>
      </c>
      <c r="BE6" s="4" t="str">
        <f t="shared" si="45"/>
        <v>l</v>
      </c>
      <c r="BF6" s="4" t="str">
        <f t="shared" si="45"/>
        <v>m</v>
      </c>
      <c r="BG6" s="4" t="str">
        <f t="shared" si="45"/>
        <v>m</v>
      </c>
      <c r="BH6" s="4" t="str">
        <f t="shared" si="45"/>
        <v>j</v>
      </c>
      <c r="BI6" s="4" t="str">
        <f t="shared" si="45"/>
        <v>v</v>
      </c>
      <c r="BJ6" s="4" t="str">
        <f t="shared" si="45"/>
        <v>s</v>
      </c>
      <c r="BK6" s="4" t="str">
        <f t="shared" si="45"/>
        <v>d</v>
      </c>
      <c r="BL6" s="4" t="str">
        <f t="shared" ref="BL6:BR6" si="46">LEFT(TEXT(BL5,"ddd"),1)</f>
        <v>l</v>
      </c>
      <c r="BM6" s="4" t="str">
        <f t="shared" si="46"/>
        <v>m</v>
      </c>
      <c r="BN6" s="4" t="str">
        <f t="shared" si="46"/>
        <v>m</v>
      </c>
      <c r="BO6" s="4" t="str">
        <f t="shared" si="46"/>
        <v>j</v>
      </c>
      <c r="BP6" s="4" t="str">
        <f t="shared" si="46"/>
        <v>v</v>
      </c>
      <c r="BQ6" s="4" t="str">
        <f t="shared" si="46"/>
        <v>s</v>
      </c>
      <c r="BR6" s="4" t="str">
        <f t="shared" si="46"/>
        <v>d</v>
      </c>
      <c r="BS6" s="4" t="str">
        <f t="shared" ref="BS6:CT6" si="47">LEFT(TEXT(BS5,"ddd"),1)</f>
        <v>l</v>
      </c>
      <c r="BT6" s="4" t="str">
        <f t="shared" si="47"/>
        <v>m</v>
      </c>
      <c r="BU6" s="4" t="str">
        <f t="shared" si="47"/>
        <v>m</v>
      </c>
      <c r="BV6" s="4" t="str">
        <f t="shared" si="47"/>
        <v>j</v>
      </c>
      <c r="BW6" s="4" t="str">
        <f t="shared" si="47"/>
        <v>v</v>
      </c>
      <c r="BX6" s="4" t="str">
        <f t="shared" si="47"/>
        <v>s</v>
      </c>
      <c r="BY6" s="4" t="str">
        <f t="shared" si="47"/>
        <v>d</v>
      </c>
      <c r="BZ6" s="4" t="str">
        <f t="shared" si="47"/>
        <v>l</v>
      </c>
      <c r="CA6" s="4" t="str">
        <f t="shared" si="47"/>
        <v>m</v>
      </c>
      <c r="CB6" s="4" t="str">
        <f t="shared" si="47"/>
        <v>m</v>
      </c>
      <c r="CC6" s="4" t="str">
        <f t="shared" si="47"/>
        <v>j</v>
      </c>
      <c r="CD6" s="4" t="str">
        <f t="shared" si="47"/>
        <v>v</v>
      </c>
      <c r="CE6" s="4" t="str">
        <f t="shared" si="47"/>
        <v>s</v>
      </c>
      <c r="CF6" s="4" t="str">
        <f t="shared" si="47"/>
        <v>d</v>
      </c>
      <c r="CG6" s="4" t="str">
        <f t="shared" si="47"/>
        <v>l</v>
      </c>
      <c r="CH6" s="4" t="str">
        <f t="shared" si="47"/>
        <v>m</v>
      </c>
      <c r="CI6" s="4" t="str">
        <f t="shared" si="47"/>
        <v>m</v>
      </c>
      <c r="CJ6" s="4" t="str">
        <f t="shared" si="47"/>
        <v>j</v>
      </c>
      <c r="CK6" s="4" t="str">
        <f t="shared" si="47"/>
        <v>v</v>
      </c>
      <c r="CL6" s="4" t="str">
        <f t="shared" si="47"/>
        <v>s</v>
      </c>
      <c r="CM6" s="4" t="str">
        <f t="shared" si="47"/>
        <v>d</v>
      </c>
      <c r="CN6" s="4" t="str">
        <f t="shared" si="47"/>
        <v>l</v>
      </c>
      <c r="CO6" s="4" t="str">
        <f t="shared" si="47"/>
        <v>m</v>
      </c>
      <c r="CP6" s="4" t="str">
        <f t="shared" si="47"/>
        <v>m</v>
      </c>
      <c r="CQ6" s="4" t="str">
        <f t="shared" si="47"/>
        <v>j</v>
      </c>
      <c r="CR6" s="4" t="str">
        <f t="shared" si="47"/>
        <v>v</v>
      </c>
      <c r="CS6" s="4" t="str">
        <f t="shared" si="47"/>
        <v>s</v>
      </c>
      <c r="CT6" s="4" t="str">
        <f t="shared" si="47"/>
        <v>d</v>
      </c>
      <c r="CU6" s="4" t="str">
        <f t="shared" ref="CU6:DO6" si="48">LEFT(TEXT(CU5,"ddd"),1)</f>
        <v>l</v>
      </c>
      <c r="CV6" s="4" t="str">
        <f t="shared" si="48"/>
        <v>m</v>
      </c>
      <c r="CW6" s="4" t="str">
        <f t="shared" si="48"/>
        <v>m</v>
      </c>
      <c r="CX6" s="4" t="str">
        <f t="shared" si="48"/>
        <v>j</v>
      </c>
      <c r="CY6" s="4" t="str">
        <f t="shared" si="48"/>
        <v>v</v>
      </c>
      <c r="CZ6" s="4" t="str">
        <f t="shared" si="48"/>
        <v>s</v>
      </c>
      <c r="DA6" s="4" t="str">
        <f t="shared" si="48"/>
        <v>d</v>
      </c>
      <c r="DB6" s="4" t="str">
        <f t="shared" si="48"/>
        <v>l</v>
      </c>
      <c r="DC6" s="4" t="str">
        <f t="shared" si="48"/>
        <v>m</v>
      </c>
      <c r="DD6" s="4" t="str">
        <f t="shared" si="48"/>
        <v>m</v>
      </c>
      <c r="DE6" s="4" t="str">
        <f t="shared" si="48"/>
        <v>j</v>
      </c>
      <c r="DF6" s="4" t="str">
        <f t="shared" si="48"/>
        <v>v</v>
      </c>
      <c r="DG6" s="4" t="str">
        <f t="shared" si="48"/>
        <v>s</v>
      </c>
      <c r="DH6" s="4" t="str">
        <f t="shared" si="48"/>
        <v>d</v>
      </c>
      <c r="DI6" s="4" t="str">
        <f t="shared" si="48"/>
        <v>l</v>
      </c>
      <c r="DJ6" s="4" t="str">
        <f t="shared" si="48"/>
        <v>m</v>
      </c>
      <c r="DK6" s="4" t="str">
        <f t="shared" si="48"/>
        <v>m</v>
      </c>
      <c r="DL6" s="4" t="str">
        <f t="shared" si="48"/>
        <v>j</v>
      </c>
      <c r="DM6" s="4" t="str">
        <f t="shared" si="48"/>
        <v>v</v>
      </c>
      <c r="DN6" s="4" t="str">
        <f t="shared" si="48"/>
        <v>s</v>
      </c>
      <c r="DO6" s="4" t="str">
        <f t="shared" si="48"/>
        <v>d</v>
      </c>
    </row>
    <row r="7" spans="1:119" ht="30" customHeight="1" thickBot="1" x14ac:dyDescent="0.3">
      <c r="A7" s="65" t="s">
        <v>5</v>
      </c>
      <c r="B7" s="79" t="s">
        <v>45</v>
      </c>
      <c r="C7" s="80"/>
      <c r="D7" s="6"/>
      <c r="E7" s="28"/>
      <c r="F7" s="29"/>
      <c r="G7" s="5"/>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row>
    <row r="8" spans="1:119" ht="30" customHeight="1" thickBot="1" x14ac:dyDescent="0.3">
      <c r="A8" s="65" t="s">
        <v>6</v>
      </c>
      <c r="B8" s="81" t="s">
        <v>37</v>
      </c>
      <c r="C8" s="82" t="s">
        <v>72</v>
      </c>
      <c r="D8" s="7">
        <v>0.2</v>
      </c>
      <c r="E8" s="83">
        <f>Inicio_del_proyecto</f>
        <v>45516</v>
      </c>
      <c r="F8" s="83">
        <f>E8+7</f>
        <v>45523</v>
      </c>
      <c r="G8" s="5">
        <f>IF(OR(ISBLANK(task_start),ISBLANK(task_end)),"",NETWORKDAYS.INTL(task_start, task_end, 1, Lista_Feriados!$C$4:$C$9))</f>
        <v>5</v>
      </c>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row>
    <row r="9" spans="1:119" ht="30" customHeight="1" thickBot="1" x14ac:dyDescent="0.3">
      <c r="A9" s="65" t="s">
        <v>7</v>
      </c>
      <c r="B9" s="81" t="s">
        <v>38</v>
      </c>
      <c r="C9" s="82" t="s">
        <v>72</v>
      </c>
      <c r="D9" s="7">
        <v>0.2</v>
      </c>
      <c r="E9" s="83">
        <f>F8+1</f>
        <v>45524</v>
      </c>
      <c r="F9" s="83">
        <f>E9+2</f>
        <v>45526</v>
      </c>
      <c r="G9" s="5">
        <f>IF(OR(ISBLANK(task_start),ISBLANK(task_end)),"",NETWORKDAYS.INTL(task_start, task_end, 1, Lista_Feriados!$C$4:$C$9))</f>
        <v>3</v>
      </c>
      <c r="H9" s="14"/>
      <c r="I9" s="14"/>
      <c r="J9" s="14"/>
      <c r="K9" s="14"/>
      <c r="L9" s="14"/>
      <c r="M9" s="14"/>
      <c r="N9" s="14"/>
      <c r="O9" s="14"/>
      <c r="P9" s="14"/>
      <c r="Q9" s="14"/>
      <c r="R9" s="14"/>
      <c r="S9" s="14"/>
      <c r="T9" s="15"/>
      <c r="U9" s="15"/>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row>
    <row r="10" spans="1:119" ht="30" customHeight="1" thickBot="1" x14ac:dyDescent="0.3">
      <c r="B10" s="81" t="s">
        <v>39</v>
      </c>
      <c r="C10" s="82" t="s">
        <v>72</v>
      </c>
      <c r="D10" s="7">
        <v>0.2</v>
      </c>
      <c r="E10" s="83">
        <f>F9+1</f>
        <v>45527</v>
      </c>
      <c r="F10" s="83">
        <f>E10+3</f>
        <v>45530</v>
      </c>
      <c r="G10" s="5">
        <f>IF(OR(ISBLANK(task_start),ISBLANK(task_end)),"",NETWORKDAYS.INTL(task_start, task_end, 1, Lista_Feriados!$C$4:$C$9))</f>
        <v>2</v>
      </c>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row>
    <row r="11" spans="1:119" ht="30" customHeight="1" thickBot="1" x14ac:dyDescent="0.3">
      <c r="A11" s="65" t="s">
        <v>8</v>
      </c>
      <c r="B11" s="84" t="s">
        <v>46</v>
      </c>
      <c r="C11" s="85"/>
      <c r="D11" s="8"/>
      <c r="E11" s="30"/>
      <c r="F11" s="31"/>
      <c r="G11" s="5"/>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row>
    <row r="12" spans="1:119" ht="30" customHeight="1" thickBot="1" x14ac:dyDescent="0.3">
      <c r="A12" s="65"/>
      <c r="B12" s="86" t="s">
        <v>40</v>
      </c>
      <c r="C12" s="87" t="s">
        <v>79</v>
      </c>
      <c r="D12" s="9">
        <v>0.2</v>
      </c>
      <c r="E12" s="88">
        <f>F10+1</f>
        <v>45531</v>
      </c>
      <c r="F12" s="88">
        <f>E12+7</f>
        <v>45538</v>
      </c>
      <c r="G12" s="5">
        <f>IF(OR(ISBLANK(task_start),ISBLANK(task_end)),"",NETWORKDAYS.INTL(task_start, task_end, 1, Lista_Feriados!$C$4:$C$9))</f>
        <v>6</v>
      </c>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row>
    <row r="13" spans="1:119" ht="30" customHeight="1" thickBot="1" x14ac:dyDescent="0.3">
      <c r="B13" s="86" t="s">
        <v>41</v>
      </c>
      <c r="C13" s="87" t="s">
        <v>80</v>
      </c>
      <c r="D13" s="9">
        <v>0.2</v>
      </c>
      <c r="E13" s="88">
        <f>F12+1</f>
        <v>45539</v>
      </c>
      <c r="F13" s="88">
        <f>E13+5</f>
        <v>45544</v>
      </c>
      <c r="G13" s="5">
        <f>IF(OR(ISBLANK(task_start),ISBLANK(task_end)),"",NETWORKDAYS.INTL(task_start, task_end, 1, Lista_Feriados!$C$4:$C$9))</f>
        <v>4</v>
      </c>
      <c r="H13" s="14"/>
      <c r="I13" s="14"/>
      <c r="J13" s="14"/>
      <c r="K13" s="14"/>
      <c r="L13" s="14"/>
      <c r="M13" s="14"/>
      <c r="N13" s="14"/>
      <c r="O13" s="14"/>
      <c r="P13" s="14"/>
      <c r="Q13" s="14"/>
      <c r="R13" s="14"/>
      <c r="S13" s="14"/>
      <c r="T13" s="15"/>
      <c r="U13" s="15"/>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row>
    <row r="14" spans="1:119" ht="30" customHeight="1" thickBot="1" x14ac:dyDescent="0.3">
      <c r="A14" s="71" t="s">
        <v>9</v>
      </c>
      <c r="B14" s="89" t="s">
        <v>47</v>
      </c>
      <c r="C14" s="90"/>
      <c r="D14" s="10"/>
      <c r="E14" s="32"/>
      <c r="F14" s="33"/>
      <c r="G14" s="5"/>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row>
    <row r="15" spans="1:119" ht="30" customHeight="1" thickBot="1" x14ac:dyDescent="0.3">
      <c r="B15" s="91" t="s">
        <v>42</v>
      </c>
      <c r="C15" s="92" t="s">
        <v>81</v>
      </c>
      <c r="D15" s="11">
        <v>0.2</v>
      </c>
      <c r="E15" s="93">
        <f>F13+1</f>
        <v>45545</v>
      </c>
      <c r="F15" s="93">
        <f>E15+21</f>
        <v>45566</v>
      </c>
      <c r="G15" s="5">
        <f>IF(OR(ISBLANK(task_start),ISBLANK(task_end)),"",NETWORKDAYS.INTL(task_start, task_end, 1, Lista_Feriados!$C$4:$C$9))</f>
        <v>14</v>
      </c>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row>
    <row r="16" spans="1:119" ht="30" customHeight="1" thickBot="1" x14ac:dyDescent="0.3">
      <c r="B16" s="91" t="s">
        <v>43</v>
      </c>
      <c r="C16" s="92" t="s">
        <v>80</v>
      </c>
      <c r="D16" s="11">
        <v>0.2</v>
      </c>
      <c r="E16" s="93">
        <f>F15+1</f>
        <v>45567</v>
      </c>
      <c r="F16" s="93">
        <f>E16+12</f>
        <v>45579</v>
      </c>
      <c r="G16" s="5">
        <f>IF(OR(ISBLANK(task_start),ISBLANK(task_end)),"",NETWORKDAYS.INTL(task_start, task_end, 1, Lista_Feriados!$C$4:$C$9))</f>
        <v>9</v>
      </c>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row>
    <row r="17" spans="1:119" ht="30" customHeight="1" thickBot="1" x14ac:dyDescent="0.3">
      <c r="B17" s="91" t="s">
        <v>44</v>
      </c>
      <c r="C17" s="92" t="s">
        <v>80</v>
      </c>
      <c r="D17" s="11">
        <v>0.2</v>
      </c>
      <c r="E17" s="93">
        <f>F16+1</f>
        <v>45580</v>
      </c>
      <c r="F17" s="93">
        <f>E17+7</f>
        <v>45587</v>
      </c>
      <c r="G17" s="5">
        <f>IF(OR(ISBLANK(task_start),ISBLANK(task_end)),"",NETWORKDAYS.INTL(task_start, task_end, 1, Lista_Feriados!$C$4:$C$9))</f>
        <v>6</v>
      </c>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row>
    <row r="18" spans="1:119" ht="30" customHeight="1" thickBot="1" x14ac:dyDescent="0.3">
      <c r="A18" s="71" t="s">
        <v>9</v>
      </c>
      <c r="B18" s="94" t="s">
        <v>48</v>
      </c>
      <c r="C18" s="95"/>
      <c r="D18" s="12"/>
      <c r="E18" s="34"/>
      <c r="F18" s="35"/>
      <c r="G18" s="5"/>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row>
    <row r="19" spans="1:119" ht="30" customHeight="1" thickBot="1" x14ac:dyDescent="0.3">
      <c r="B19" s="96" t="s">
        <v>66</v>
      </c>
      <c r="C19" s="97" t="s">
        <v>74</v>
      </c>
      <c r="D19" s="13">
        <v>0.2</v>
      </c>
      <c r="E19" s="98">
        <f>F17+1</f>
        <v>45588</v>
      </c>
      <c r="F19" s="98">
        <f>E19+12</f>
        <v>45600</v>
      </c>
      <c r="G19" s="5">
        <f>IF(OR(ISBLANK(task_start),ISBLANK(task_end)),"",NETWORKDAYS.INTL(task_start, task_end, 1, Lista_Feriados!$C$4:$C$9))</f>
        <v>7</v>
      </c>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row>
    <row r="20" spans="1:119" ht="30" customHeight="1" thickBot="1" x14ac:dyDescent="0.3">
      <c r="B20" s="96" t="s">
        <v>67</v>
      </c>
      <c r="C20" s="97" t="s">
        <v>74</v>
      </c>
      <c r="D20" s="13">
        <v>0.2</v>
      </c>
      <c r="E20" s="98">
        <f>F19+1</f>
        <v>45601</v>
      </c>
      <c r="F20" s="98">
        <f>E20+6</f>
        <v>45607</v>
      </c>
      <c r="G20" s="5">
        <f>IF(OR(ISBLANK(task_start),ISBLANK(task_end)),"",NETWORKDAYS.INTL(task_start, task_end, 1, Lista_Feriados!$C$4:$C$9))</f>
        <v>5</v>
      </c>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row>
    <row r="21" spans="1:119" ht="30" customHeight="1" thickBot="1" x14ac:dyDescent="0.3">
      <c r="B21" s="96" t="s">
        <v>68</v>
      </c>
      <c r="C21" s="97" t="s">
        <v>74</v>
      </c>
      <c r="D21" s="13">
        <v>0.2</v>
      </c>
      <c r="E21" s="98">
        <f>F20+1</f>
        <v>45608</v>
      </c>
      <c r="F21" s="98">
        <f>E21+6</f>
        <v>45614</v>
      </c>
      <c r="G21" s="5">
        <f>IF(OR(ISBLANK(task_start),ISBLANK(task_end)),"",NETWORKDAYS.INTL(task_start, task_end, 1, Lista_Feriados!$C$4:$C$9))</f>
        <v>5</v>
      </c>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row>
    <row r="22" spans="1:119" ht="30" customHeight="1" thickBot="1" x14ac:dyDescent="0.3">
      <c r="A22" s="71" t="s">
        <v>9</v>
      </c>
      <c r="B22" s="99" t="s">
        <v>49</v>
      </c>
      <c r="C22" s="100"/>
      <c r="D22" s="50"/>
      <c r="E22" s="51"/>
      <c r="F22" s="52"/>
      <c r="G22" s="5"/>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row>
    <row r="23" spans="1:119" ht="30" customHeight="1" thickBot="1" x14ac:dyDescent="0.3">
      <c r="B23" s="101" t="s">
        <v>65</v>
      </c>
      <c r="C23" s="102" t="s">
        <v>79</v>
      </c>
      <c r="D23" s="53">
        <v>0.2</v>
      </c>
      <c r="E23" s="103">
        <f>F21+1</f>
        <v>45615</v>
      </c>
      <c r="F23" s="103">
        <f>E23+1</f>
        <v>45616</v>
      </c>
      <c r="G23" s="5">
        <f>IF(OR(ISBLANK(task_start),ISBLANK(task_end)),"",NETWORKDAYS.INTL(task_start, task_end, 1, Lista_Feriados!$C$4:$C$9))</f>
        <v>2</v>
      </c>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row>
    <row r="24" spans="1:119" ht="30" customHeight="1" thickBot="1" x14ac:dyDescent="0.3">
      <c r="B24" s="101" t="s">
        <v>64</v>
      </c>
      <c r="C24" s="102" t="s">
        <v>72</v>
      </c>
      <c r="D24" s="53">
        <v>0.2</v>
      </c>
      <c r="E24" s="103">
        <f>F23+1</f>
        <v>45617</v>
      </c>
      <c r="F24" s="103">
        <f>E24+4</f>
        <v>45621</v>
      </c>
      <c r="G24" s="5">
        <f>IF(OR(ISBLANK(task_start),ISBLANK(task_end)),"",NETWORKDAYS.INTL(task_start, task_end, 1, Lista_Feriados!$C$4:$C$9))</f>
        <v>3</v>
      </c>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row>
    <row r="25" spans="1:119" ht="30" customHeight="1" thickBot="1" x14ac:dyDescent="0.3">
      <c r="B25" s="101" t="s">
        <v>63</v>
      </c>
      <c r="C25" s="102" t="s">
        <v>82</v>
      </c>
      <c r="D25" s="53">
        <v>0.2</v>
      </c>
      <c r="E25" s="103">
        <f>F24+1</f>
        <v>45622</v>
      </c>
      <c r="F25" s="103">
        <f>E25+3</f>
        <v>45625</v>
      </c>
      <c r="G25" s="5">
        <f>IF(OR(ISBLANK(task_start),ISBLANK(task_end)),"",NETWORKDAYS.INTL(task_start, task_end, 1, Lista_Feriados!$C$4:$C$9))</f>
        <v>4</v>
      </c>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row>
    <row r="26" spans="1:119" ht="30" customHeight="1" thickBot="1" x14ac:dyDescent="0.3">
      <c r="A26" s="71" t="s">
        <v>9</v>
      </c>
      <c r="B26" s="104" t="s">
        <v>50</v>
      </c>
      <c r="C26" s="105"/>
      <c r="D26" s="54"/>
      <c r="E26" s="55"/>
      <c r="F26" s="56"/>
      <c r="G26" s="5"/>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row>
    <row r="27" spans="1:119" ht="30" customHeight="1" thickBot="1" x14ac:dyDescent="0.3">
      <c r="B27" s="106" t="s">
        <v>61</v>
      </c>
      <c r="C27" s="107" t="s">
        <v>79</v>
      </c>
      <c r="D27" s="57">
        <v>0.2</v>
      </c>
      <c r="E27" s="108">
        <f>F25+1</f>
        <v>45626</v>
      </c>
      <c r="F27" s="108">
        <f>E27</f>
        <v>45626</v>
      </c>
      <c r="G27" s="5">
        <f>IF(OR(ISBLANK(task_start),ISBLANK(task_end)),"",NETWORKDAYS.INTL(task_start, task_end, 1, Lista_Feriados!$C$4:$C$9))</f>
        <v>0</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row>
    <row r="28" spans="1:119" ht="30" customHeight="1" thickBot="1" x14ac:dyDescent="0.3">
      <c r="B28" s="106" t="s">
        <v>62</v>
      </c>
      <c r="C28" s="107" t="s">
        <v>83</v>
      </c>
      <c r="D28" s="57">
        <v>0.2</v>
      </c>
      <c r="E28" s="108">
        <f>F27</f>
        <v>45626</v>
      </c>
      <c r="F28" s="108">
        <f>E28</f>
        <v>45626</v>
      </c>
      <c r="G28" s="5">
        <f>IF(OR(ISBLANK(task_start),ISBLANK(task_end)),"",NETWORKDAYS.INTL(task_start, task_end, 1, Lista_Feriados!$C$4:$C$9))</f>
        <v>0</v>
      </c>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row>
    <row r="29" spans="1:119" ht="30" customHeight="1" thickBot="1" x14ac:dyDescent="0.3">
      <c r="B29" s="59"/>
      <c r="C29" s="60"/>
      <c r="D29" s="60"/>
      <c r="E29" s="60"/>
      <c r="F29" s="61"/>
      <c r="G29" s="58">
        <f>SUM(G8:G28)</f>
        <v>75</v>
      </c>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58"/>
      <c r="CI29" s="58"/>
      <c r="CJ29" s="58"/>
      <c r="CK29" s="58"/>
      <c r="CL29" s="58"/>
      <c r="CM29" s="58"/>
      <c r="CN29" s="58"/>
      <c r="CO29" s="58"/>
      <c r="CP29" s="58"/>
      <c r="CQ29" s="58"/>
      <c r="CR29" s="58"/>
      <c r="CS29" s="58"/>
      <c r="CT29" s="58"/>
      <c r="CU29" s="58"/>
      <c r="CV29" s="58"/>
      <c r="CW29" s="58"/>
      <c r="CX29" s="58"/>
      <c r="CY29" s="58"/>
      <c r="CZ29" s="58"/>
      <c r="DA29" s="58"/>
      <c r="DB29" s="58"/>
      <c r="DC29" s="58"/>
      <c r="DD29" s="58"/>
      <c r="DE29" s="58"/>
      <c r="DF29" s="58"/>
      <c r="DG29" s="58"/>
      <c r="DH29" s="58"/>
      <c r="DI29" s="58"/>
      <c r="DJ29" s="58"/>
      <c r="DK29" s="58"/>
      <c r="DL29" s="58"/>
      <c r="DM29" s="58"/>
      <c r="DN29" s="58"/>
      <c r="DO29" s="58"/>
    </row>
  </sheetData>
  <mergeCells count="21">
    <mergeCell ref="B29:F29"/>
    <mergeCell ref="CU4:DA4"/>
    <mergeCell ref="DB4:DH4"/>
    <mergeCell ref="DI4:DO4"/>
    <mergeCell ref="BL4:BR4"/>
    <mergeCell ref="BS4:BY4"/>
    <mergeCell ref="BZ4:CF4"/>
    <mergeCell ref="CG4:CM4"/>
    <mergeCell ref="CN4:CT4"/>
    <mergeCell ref="BE4:BK4"/>
    <mergeCell ref="E3:F3"/>
    <mergeCell ref="H4:N4"/>
    <mergeCell ref="O4:U4"/>
    <mergeCell ref="V4:AB4"/>
    <mergeCell ref="AC4:AI4"/>
    <mergeCell ref="AB1:BD1"/>
    <mergeCell ref="C3:D3"/>
    <mergeCell ref="C4:D4"/>
    <mergeCell ref="AJ4:AP4"/>
    <mergeCell ref="AQ4:AW4"/>
    <mergeCell ref="AX4:BD4"/>
  </mergeCells>
  <conditionalFormatting sqref="D7:D28">
    <cfRule type="dataBar" priority="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DO28">
    <cfRule type="expression" dxfId="6" priority="12">
      <formula>AND(TODAY()&gt;=H$5,TODAY()&lt;I$5)</formula>
    </cfRule>
  </conditionalFormatting>
  <conditionalFormatting sqref="H7:DO28">
    <cfRule type="expression" dxfId="4" priority="10">
      <formula>AND(task_start&lt;=H$5,ROUNDDOWN((task_end-task_start+1)*task_progress,0)+task_start-1&gt;=H$5)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 xmlns:xm="http://schemas.microsoft.com/office/excel/2006/main">
          <x14:cfRule type="expression" priority="5" id="{CF665C2A-544D-4A86-9B5B-F24825856531}">
            <xm:f>NOT(ISERROR(MATCH(H$5, Lista_Feriados!$C$4:$C$9, 0)))</xm:f>
            <x14:dxf>
              <border>
                <left style="thin">
                  <color rgb="FFC00000"/>
                </left>
                <right style="thin">
                  <color rgb="FFC00000"/>
                </right>
                <vertical/>
                <horizontal/>
              </border>
            </x14:dxf>
          </x14:cfRule>
          <x14:cfRule type="expression" priority="11" id="{00000000-000E-0000-0000-000004000000}">
            <xm:f>AND(NETWORKDAYS.INTL(task_start, H$5, 1, Lista_Feriados!$C$4:$C$9)&gt;=1, NETWORKDAYS.INTL(H$5, H$5, 1, Lista_Feriados!$C$4:$C$9)&gt;0, H$5&lt;=task_end)</xm:f>
            <x14:dxf>
              <fill>
                <patternFill>
                  <bgColor theme="7" tint="0.39994506668294322"/>
                </patternFill>
              </fill>
              <border>
                <left/>
                <right/>
              </border>
            </x14:dxf>
          </x14:cfRule>
          <xm:sqref>H5:DO28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F9629-D1D4-42C9-965C-342B0B8A0BDC}">
  <dimension ref="B2:J13"/>
  <sheetViews>
    <sheetView workbookViewId="0">
      <selection activeCell="C2" sqref="C2:F2"/>
    </sheetView>
  </sheetViews>
  <sheetFormatPr baseColWidth="10" defaultRowHeight="15" x14ac:dyDescent="0.25"/>
  <cols>
    <col min="1" max="2" width="4.42578125" style="40" customWidth="1"/>
    <col min="3" max="3" width="18.85546875" style="39" customWidth="1"/>
    <col min="4" max="5" width="20.42578125" style="39" customWidth="1"/>
    <col min="6" max="7" width="11.42578125" style="40"/>
    <col min="8" max="9" width="12.42578125" style="40" customWidth="1"/>
    <col min="10" max="16384" width="11.42578125" style="40"/>
  </cols>
  <sheetData>
    <row r="2" spans="2:10" ht="22.5" customHeight="1" x14ac:dyDescent="0.25">
      <c r="C2" s="48" t="s">
        <v>51</v>
      </c>
      <c r="D2" s="48"/>
      <c r="E2" s="48"/>
      <c r="F2" s="48"/>
    </row>
    <row r="3" spans="2:10" ht="30.75" customHeight="1" x14ac:dyDescent="0.25">
      <c r="C3" s="42" t="s">
        <v>53</v>
      </c>
      <c r="D3" s="48" t="s">
        <v>54</v>
      </c>
      <c r="E3" s="48"/>
      <c r="F3" s="48"/>
      <c r="H3" s="49" t="s">
        <v>60</v>
      </c>
      <c r="I3" s="49"/>
      <c r="J3" s="41">
        <f>NETWORKDAYS.INTL("12-08-2024","30-11-2024", 1, C4:C9)</f>
        <v>75</v>
      </c>
    </row>
    <row r="4" spans="2:10" ht="30.75" customHeight="1" x14ac:dyDescent="0.25">
      <c r="B4" s="44">
        <v>45519</v>
      </c>
      <c r="C4" s="43">
        <v>45519</v>
      </c>
      <c r="D4" s="48" t="s">
        <v>52</v>
      </c>
      <c r="E4" s="48"/>
      <c r="F4" s="48"/>
    </row>
    <row r="5" spans="2:10" ht="30.75" customHeight="1" x14ac:dyDescent="0.25">
      <c r="B5" s="44">
        <v>45553</v>
      </c>
      <c r="C5" s="43">
        <v>45553</v>
      </c>
      <c r="D5" s="48" t="s">
        <v>55</v>
      </c>
      <c r="E5" s="48"/>
      <c r="F5" s="48"/>
    </row>
    <row r="6" spans="2:10" ht="30.75" customHeight="1" x14ac:dyDescent="0.25">
      <c r="B6" s="44">
        <v>45554</v>
      </c>
      <c r="C6" s="43">
        <v>45554</v>
      </c>
      <c r="D6" s="48" t="s">
        <v>56</v>
      </c>
      <c r="E6" s="48"/>
      <c r="F6" s="48"/>
    </row>
    <row r="7" spans="2:10" ht="30.75" customHeight="1" x14ac:dyDescent="0.25">
      <c r="B7" s="44">
        <v>45577</v>
      </c>
      <c r="C7" s="43">
        <v>45577</v>
      </c>
      <c r="D7" s="48" t="s">
        <v>57</v>
      </c>
      <c r="E7" s="48"/>
      <c r="F7" s="48"/>
    </row>
    <row r="8" spans="2:10" ht="30.75" customHeight="1" x14ac:dyDescent="0.25">
      <c r="B8" s="44">
        <v>45596</v>
      </c>
      <c r="C8" s="43">
        <v>45596</v>
      </c>
      <c r="D8" s="48" t="s">
        <v>58</v>
      </c>
      <c r="E8" s="48"/>
      <c r="F8" s="48"/>
    </row>
    <row r="9" spans="2:10" ht="30.75" customHeight="1" x14ac:dyDescent="0.25">
      <c r="B9" s="44">
        <v>45597</v>
      </c>
      <c r="C9" s="43">
        <v>45597</v>
      </c>
      <c r="D9" s="48" t="s">
        <v>59</v>
      </c>
      <c r="E9" s="48"/>
      <c r="F9" s="48"/>
    </row>
    <row r="13" spans="2:10" x14ac:dyDescent="0.25">
      <c r="C13" s="40"/>
      <c r="D13" s="40"/>
      <c r="E13" s="40"/>
    </row>
  </sheetData>
  <mergeCells count="9">
    <mergeCell ref="D8:F8"/>
    <mergeCell ref="D9:F9"/>
    <mergeCell ref="D3:F3"/>
    <mergeCell ref="C2:F2"/>
    <mergeCell ref="H3:I3"/>
    <mergeCell ref="D4:F4"/>
    <mergeCell ref="D5:F5"/>
    <mergeCell ref="D6:F6"/>
    <mergeCell ref="D7:F7"/>
  </mergeCells>
  <conditionalFormatting sqref="B4:B9">
    <cfRule type="expression" dxfId="20" priority="46">
      <formula>_xludf.COUNTIF($C$4:$C$9,B$5)&gt;0</formula>
    </cfRule>
    <cfRule type="expression" dxfId="19" priority="47">
      <formula>AND(TODAY()&gt;=B$5,TODAY()&lt;#REF!)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0593B-3F9A-42BF-810A-E6EBE79A4F06}">
  <dimension ref="B2:C6"/>
  <sheetViews>
    <sheetView workbookViewId="0">
      <selection activeCell="E5" sqref="E5"/>
    </sheetView>
  </sheetViews>
  <sheetFormatPr baseColWidth="10" defaultRowHeight="15" x14ac:dyDescent="0.25"/>
  <cols>
    <col min="1" max="1" width="11.42578125" style="40"/>
    <col min="2" max="2" width="22.5703125" style="40" customWidth="1"/>
    <col min="3" max="3" width="25.7109375" style="40" customWidth="1"/>
    <col min="4" max="16384" width="11.42578125" style="40"/>
  </cols>
  <sheetData>
    <row r="2" spans="2:3" x14ac:dyDescent="0.25">
      <c r="B2" s="42" t="s">
        <v>69</v>
      </c>
      <c r="C2" s="42" t="s">
        <v>70</v>
      </c>
    </row>
    <row r="3" spans="2:3" ht="29.25" customHeight="1" x14ac:dyDescent="0.25">
      <c r="B3" s="42" t="s">
        <v>71</v>
      </c>
      <c r="C3" s="42" t="s">
        <v>78</v>
      </c>
    </row>
    <row r="4" spans="2:3" ht="29.25" customHeight="1" x14ac:dyDescent="0.25">
      <c r="B4" s="42" t="s">
        <v>72</v>
      </c>
      <c r="C4" s="42" t="s">
        <v>76</v>
      </c>
    </row>
    <row r="5" spans="2:3" ht="29.25" customHeight="1" x14ac:dyDescent="0.25">
      <c r="B5" s="42" t="s">
        <v>73</v>
      </c>
      <c r="C5" s="42" t="s">
        <v>75</v>
      </c>
    </row>
    <row r="6" spans="2:3" ht="29.25" customHeight="1" x14ac:dyDescent="0.25">
      <c r="B6" s="42" t="s">
        <v>74</v>
      </c>
      <c r="C6" s="42"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baseColWidth="10" defaultColWidth="9.140625" defaultRowHeight="12.75" x14ac:dyDescent="0.2"/>
  <cols>
    <col min="1" max="1" width="87.140625" style="17" customWidth="1"/>
    <col min="2" max="16384" width="9.140625" style="1"/>
  </cols>
  <sheetData>
    <row r="1" spans="1:2" ht="46.5" customHeight="1" x14ac:dyDescent="0.2"/>
    <row r="2" spans="1:2" s="19" customFormat="1" ht="15.75" x14ac:dyDescent="0.25">
      <c r="A2" s="18" t="s">
        <v>18</v>
      </c>
      <c r="B2" s="18"/>
    </row>
    <row r="3" spans="1:2" s="23" customFormat="1" ht="27" customHeight="1" x14ac:dyDescent="0.25">
      <c r="A3" s="27" t="s">
        <v>19</v>
      </c>
      <c r="B3" s="24"/>
    </row>
    <row r="4" spans="1:2" s="20" customFormat="1" ht="26.25" x14ac:dyDescent="0.4">
      <c r="A4" s="21" t="s">
        <v>20</v>
      </c>
    </row>
    <row r="5" spans="1:2" ht="74.099999999999994" customHeight="1" x14ac:dyDescent="0.2">
      <c r="A5" s="22" t="s">
        <v>21</v>
      </c>
    </row>
    <row r="6" spans="1:2" ht="26.25" customHeight="1" x14ac:dyDescent="0.2">
      <c r="A6" s="21" t="s">
        <v>22</v>
      </c>
    </row>
    <row r="7" spans="1:2" s="17" customFormat="1" ht="215.25" customHeight="1" x14ac:dyDescent="0.25">
      <c r="A7" s="26" t="s">
        <v>23</v>
      </c>
    </row>
    <row r="8" spans="1:2" s="20" customFormat="1" ht="26.25" x14ac:dyDescent="0.4">
      <c r="A8" s="21" t="s">
        <v>24</v>
      </c>
    </row>
    <row r="9" spans="1:2" ht="75" x14ac:dyDescent="0.2">
      <c r="A9" s="22" t="s">
        <v>25</v>
      </c>
    </row>
    <row r="10" spans="1:2" s="17" customFormat="1" ht="27.95" customHeight="1" x14ac:dyDescent="0.25">
      <c r="A10" s="25" t="s">
        <v>26</v>
      </c>
    </row>
    <row r="11" spans="1:2" s="20" customFormat="1" ht="26.25" x14ac:dyDescent="0.4">
      <c r="A11" s="21" t="s">
        <v>27</v>
      </c>
    </row>
    <row r="12" spans="1:2" ht="30" x14ac:dyDescent="0.2">
      <c r="A12" s="22" t="s">
        <v>28</v>
      </c>
    </row>
    <row r="13" spans="1:2" s="17" customFormat="1" ht="27.95" customHeight="1" x14ac:dyDescent="0.25">
      <c r="A13" s="25" t="s">
        <v>29</v>
      </c>
    </row>
    <row r="14" spans="1:2" s="20" customFormat="1" ht="26.25" x14ac:dyDescent="0.4">
      <c r="A14" s="21" t="s">
        <v>30</v>
      </c>
    </row>
    <row r="15" spans="1:2" ht="96.75" customHeight="1" x14ac:dyDescent="0.2">
      <c r="A15" s="22" t="s">
        <v>31</v>
      </c>
    </row>
    <row r="16" spans="1:2" ht="90" x14ac:dyDescent="0.2">
      <c r="A16" s="22" t="s">
        <v>32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6</vt:i4>
      </vt:variant>
    </vt:vector>
  </HeadingPairs>
  <TitlesOfParts>
    <vt:vector size="10" baseType="lpstr">
      <vt:lpstr>Proyecto</vt:lpstr>
      <vt:lpstr>Lista_Feriados</vt:lpstr>
      <vt:lpstr>Roles</vt:lpstr>
      <vt:lpstr>Acerca de</vt:lpstr>
      <vt:lpstr>Inicio_del_proyecto</vt:lpstr>
      <vt:lpstr>Semana_para_mostrar</vt:lpstr>
      <vt:lpstr>Proyecto!task_end</vt:lpstr>
      <vt:lpstr>Proyecto!task_progress</vt:lpstr>
      <vt:lpstr>Proyecto!task_start</vt:lpstr>
      <vt:lpstr>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2024-09-07T20:01:23Z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