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a9d05d6761d51c/Escritorio/Data Relampago/Resultado Septiembre/"/>
    </mc:Choice>
  </mc:AlternateContent>
  <xr:revisionPtr revIDLastSave="1" documentId="8_{44C651CF-F341-4981-A4EF-3CCD3129A8ED}" xr6:coauthVersionLast="47" xr6:coauthVersionMax="47" xr10:uidLastSave="{25A7D834-DCF0-4D57-877B-AF7BB7828F44}"/>
  <bookViews>
    <workbookView xWindow="-108" yWindow="-108" windowWidth="21228" windowHeight="12456" xr2:uid="{8C751B5B-3616-4D2E-9E49-AB9750B9953D}"/>
  </bookViews>
  <sheets>
    <sheet name="Resultado" sheetId="1" r:id="rId1"/>
  </sheets>
  <definedNames>
    <definedName name="_xlnm._FilterDatabase" localSheetId="0" hidden="1">Resultado!$A$1:$Z$230</definedName>
    <definedName name="SegmentaciónDeDatos_Canal_de_Venta">#N/A</definedName>
    <definedName name="SegmentaciónDeDatos_Estado_Pago">#N/A</definedName>
    <definedName name="SegmentaciónDeDatos_Forma_de_entrega">#N/A</definedName>
    <definedName name="SegmentaciónDeDatos_Meses__Fecha_Venta">#N/A</definedName>
    <definedName name="SegmentaciónDeDatos_Plataforma">#N/A</definedName>
    <definedName name="SegmentaciónDeDatos_Tipo_Venta">#N/A</definedName>
    <definedName name="SegmentaciónDeDatos_Venta_Producto_Neto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3" i="1" l="1"/>
  <c r="R203" i="1"/>
  <c r="M203" i="1"/>
  <c r="P203" i="1" s="1"/>
  <c r="U202" i="1"/>
  <c r="M202" i="1"/>
  <c r="P202" i="1" s="1"/>
  <c r="Q202" i="1" s="1"/>
  <c r="R202" i="1" s="1"/>
  <c r="U201" i="1"/>
  <c r="R201" i="1"/>
  <c r="P201" i="1"/>
  <c r="M201" i="1"/>
  <c r="S201" i="1" s="1"/>
  <c r="U200" i="1"/>
  <c r="R200" i="1"/>
  <c r="P200" i="1"/>
  <c r="O200" i="1"/>
  <c r="S200" i="1" s="1"/>
  <c r="M200" i="1"/>
  <c r="U199" i="1"/>
  <c r="R199" i="1"/>
  <c r="M199" i="1"/>
  <c r="P199" i="1" s="1"/>
  <c r="U198" i="1"/>
  <c r="R198" i="1"/>
  <c r="S198" i="1" s="1"/>
  <c r="P198" i="1"/>
  <c r="O198" i="1"/>
  <c r="M198" i="1"/>
  <c r="U197" i="1"/>
  <c r="M197" i="1"/>
  <c r="P197" i="1" s="1"/>
  <c r="Q197" i="1" s="1"/>
  <c r="R197" i="1" s="1"/>
  <c r="U196" i="1"/>
  <c r="R196" i="1"/>
  <c r="M196" i="1"/>
  <c r="P196" i="1" s="1"/>
  <c r="U195" i="1"/>
  <c r="R195" i="1"/>
  <c r="M195" i="1"/>
  <c r="P195" i="1" s="1"/>
  <c r="U194" i="1"/>
  <c r="Q194" i="1"/>
  <c r="R194" i="1" s="1"/>
  <c r="P194" i="1"/>
  <c r="O194" i="1"/>
  <c r="M194" i="1"/>
  <c r="S194" i="1" s="1"/>
  <c r="U193" i="1"/>
  <c r="R193" i="1"/>
  <c r="P193" i="1"/>
  <c r="M193" i="1"/>
  <c r="O193" i="1" s="1"/>
  <c r="S193" i="1" s="1"/>
  <c r="U192" i="1"/>
  <c r="R192" i="1"/>
  <c r="P192" i="1"/>
  <c r="O192" i="1"/>
  <c r="S192" i="1" s="1"/>
  <c r="M192" i="1"/>
  <c r="U191" i="1"/>
  <c r="R191" i="1"/>
  <c r="P191" i="1"/>
  <c r="M191" i="1"/>
  <c r="O191" i="1" s="1"/>
  <c r="S191" i="1" s="1"/>
  <c r="U190" i="1"/>
  <c r="R190" i="1"/>
  <c r="M190" i="1"/>
  <c r="P190" i="1" s="1"/>
  <c r="U189" i="1"/>
  <c r="R189" i="1"/>
  <c r="M189" i="1"/>
  <c r="P189" i="1" s="1"/>
  <c r="U188" i="1"/>
  <c r="R188" i="1"/>
  <c r="M188" i="1"/>
  <c r="P188" i="1" s="1"/>
  <c r="U187" i="1"/>
  <c r="R187" i="1"/>
  <c r="P187" i="1"/>
  <c r="M187" i="1"/>
  <c r="S187" i="1" s="1"/>
  <c r="U186" i="1"/>
  <c r="S186" i="1"/>
  <c r="V186" i="1" s="1"/>
  <c r="W186" i="1" s="1"/>
  <c r="R186" i="1"/>
  <c r="P186" i="1"/>
  <c r="O186" i="1"/>
  <c r="M186" i="1"/>
  <c r="U185" i="1"/>
  <c r="S185" i="1"/>
  <c r="V185" i="1" s="1"/>
  <c r="W185" i="1" s="1"/>
  <c r="R185" i="1"/>
  <c r="M185" i="1"/>
  <c r="P185" i="1" s="1"/>
  <c r="U184" i="1"/>
  <c r="P184" i="1"/>
  <c r="Q184" i="1" s="1"/>
  <c r="R184" i="1" s="1"/>
  <c r="S184" i="1" s="1"/>
  <c r="M184" i="1"/>
  <c r="O184" i="1" s="1"/>
  <c r="U183" i="1"/>
  <c r="R183" i="1"/>
  <c r="M183" i="1"/>
  <c r="S183" i="1" s="1"/>
  <c r="U182" i="1"/>
  <c r="V182" i="1" s="1"/>
  <c r="W182" i="1" s="1"/>
  <c r="S182" i="1"/>
  <c r="T182" i="1" s="1"/>
  <c r="R182" i="1"/>
  <c r="M182" i="1"/>
  <c r="P182" i="1" s="1"/>
  <c r="U181" i="1"/>
  <c r="M181" i="1"/>
  <c r="P181" i="1" s="1"/>
  <c r="H181" i="1"/>
  <c r="U180" i="1"/>
  <c r="S180" i="1"/>
  <c r="V180" i="1" s="1"/>
  <c r="W180" i="1" s="1"/>
  <c r="Q180" i="1"/>
  <c r="R180" i="1" s="1"/>
  <c r="P180" i="1"/>
  <c r="O180" i="1"/>
  <c r="M180" i="1"/>
  <c r="H180" i="1"/>
  <c r="U179" i="1"/>
  <c r="M179" i="1"/>
  <c r="P179" i="1" s="1"/>
  <c r="H179" i="1"/>
  <c r="U178" i="1"/>
  <c r="P178" i="1"/>
  <c r="Q178" i="1" s="1"/>
  <c r="R178" i="1" s="1"/>
  <c r="O178" i="1"/>
  <c r="M178" i="1"/>
  <c r="H178" i="1"/>
  <c r="U177" i="1"/>
  <c r="T177" i="1"/>
  <c r="S177" i="1"/>
  <c r="V177" i="1" s="1"/>
  <c r="W177" i="1" s="1"/>
  <c r="R177" i="1"/>
  <c r="P177" i="1"/>
  <c r="O177" i="1"/>
  <c r="M177" i="1"/>
  <c r="H177" i="1"/>
  <c r="U176" i="1"/>
  <c r="R176" i="1"/>
  <c r="M176" i="1"/>
  <c r="P176" i="1" s="1"/>
  <c r="S176" i="1" s="1"/>
  <c r="H176" i="1"/>
  <c r="U175" i="1"/>
  <c r="R175" i="1"/>
  <c r="M175" i="1"/>
  <c r="P175" i="1" s="1"/>
  <c r="S175" i="1" s="1"/>
  <c r="H175" i="1"/>
  <c r="V174" i="1"/>
  <c r="W174" i="1" s="1"/>
  <c r="U174" i="1"/>
  <c r="S174" i="1"/>
  <c r="T174" i="1" s="1"/>
  <c r="R174" i="1"/>
  <c r="P174" i="1"/>
  <c r="O174" i="1"/>
  <c r="M174" i="1"/>
  <c r="H174" i="1"/>
  <c r="U173" i="1"/>
  <c r="S173" i="1"/>
  <c r="T173" i="1" s="1"/>
  <c r="R173" i="1"/>
  <c r="P173" i="1"/>
  <c r="O173" i="1"/>
  <c r="M173" i="1"/>
  <c r="H173" i="1"/>
  <c r="U172" i="1"/>
  <c r="R172" i="1"/>
  <c r="M172" i="1"/>
  <c r="S172" i="1" s="1"/>
  <c r="H172" i="1"/>
  <c r="U171" i="1"/>
  <c r="R171" i="1"/>
  <c r="P171" i="1"/>
  <c r="S171" i="1" s="1"/>
  <c r="O171" i="1"/>
  <c r="M171" i="1"/>
  <c r="U170" i="1"/>
  <c r="R170" i="1"/>
  <c r="M170" i="1"/>
  <c r="P170" i="1" s="1"/>
  <c r="S170" i="1" s="1"/>
  <c r="V169" i="1"/>
  <c r="W169" i="1" s="1"/>
  <c r="U169" i="1"/>
  <c r="S169" i="1"/>
  <c r="T169" i="1" s="1"/>
  <c r="R169" i="1"/>
  <c r="P169" i="1"/>
  <c r="O169" i="1"/>
  <c r="M169" i="1"/>
  <c r="U168" i="1"/>
  <c r="R168" i="1"/>
  <c r="P168" i="1"/>
  <c r="S168" i="1" s="1"/>
  <c r="M168" i="1"/>
  <c r="O168" i="1" s="1"/>
  <c r="U167" i="1"/>
  <c r="T167" i="1"/>
  <c r="S167" i="1"/>
  <c r="V167" i="1" s="1"/>
  <c r="W167" i="1" s="1"/>
  <c r="R167" i="1"/>
  <c r="P167" i="1"/>
  <c r="O167" i="1"/>
  <c r="M167" i="1"/>
  <c r="U166" i="1"/>
  <c r="S166" i="1"/>
  <c r="V166" i="1" s="1"/>
  <c r="W166" i="1" s="1"/>
  <c r="R166" i="1"/>
  <c r="P166" i="1"/>
  <c r="M166" i="1"/>
  <c r="O166" i="1" s="1"/>
  <c r="U165" i="1"/>
  <c r="R165" i="1"/>
  <c r="M165" i="1"/>
  <c r="P165" i="1" s="1"/>
  <c r="S165" i="1" s="1"/>
  <c r="U164" i="1"/>
  <c r="R164" i="1"/>
  <c r="M164" i="1"/>
  <c r="P164" i="1" s="1"/>
  <c r="S164" i="1" s="1"/>
  <c r="J164" i="1"/>
  <c r="U163" i="1"/>
  <c r="R163" i="1"/>
  <c r="M163" i="1"/>
  <c r="P163" i="1" s="1"/>
  <c r="S163" i="1" s="1"/>
  <c r="V162" i="1"/>
  <c r="W162" i="1" s="1"/>
  <c r="U162" i="1"/>
  <c r="S162" i="1"/>
  <c r="T162" i="1" s="1"/>
  <c r="R162" i="1"/>
  <c r="P162" i="1"/>
  <c r="O162" i="1"/>
  <c r="M162" i="1"/>
  <c r="U161" i="1"/>
  <c r="R161" i="1"/>
  <c r="P161" i="1"/>
  <c r="S161" i="1" s="1"/>
  <c r="M161" i="1"/>
  <c r="O161" i="1" s="1"/>
  <c r="U160" i="1"/>
  <c r="T160" i="1"/>
  <c r="S160" i="1"/>
  <c r="V160" i="1" s="1"/>
  <c r="W160" i="1" s="1"/>
  <c r="R160" i="1"/>
  <c r="P160" i="1"/>
  <c r="O160" i="1"/>
  <c r="M160" i="1"/>
  <c r="U159" i="1"/>
  <c r="S159" i="1"/>
  <c r="V159" i="1" s="1"/>
  <c r="W159" i="1" s="1"/>
  <c r="R159" i="1"/>
  <c r="P159" i="1"/>
  <c r="M159" i="1"/>
  <c r="O159" i="1" s="1"/>
  <c r="U158" i="1"/>
  <c r="O158" i="1"/>
  <c r="M158" i="1"/>
  <c r="P158" i="1" s="1"/>
  <c r="U157" i="1"/>
  <c r="R157" i="1"/>
  <c r="P157" i="1"/>
  <c r="S157" i="1" s="1"/>
  <c r="O157" i="1"/>
  <c r="M157" i="1"/>
  <c r="U156" i="1"/>
  <c r="R156" i="1"/>
  <c r="M156" i="1"/>
  <c r="P156" i="1" s="1"/>
  <c r="S156" i="1" s="1"/>
  <c r="V155" i="1"/>
  <c r="W155" i="1" s="1"/>
  <c r="U155" i="1"/>
  <c r="S155" i="1"/>
  <c r="T155" i="1" s="1"/>
  <c r="R155" i="1"/>
  <c r="P155" i="1"/>
  <c r="O155" i="1"/>
  <c r="M155" i="1"/>
  <c r="U154" i="1"/>
  <c r="R154" i="1"/>
  <c r="P154" i="1"/>
  <c r="S154" i="1" s="1"/>
  <c r="M154" i="1"/>
  <c r="O154" i="1" s="1"/>
  <c r="J154" i="1"/>
  <c r="U153" i="1"/>
  <c r="R153" i="1"/>
  <c r="M153" i="1"/>
  <c r="P153" i="1" s="1"/>
  <c r="S153" i="1" s="1"/>
  <c r="U152" i="1"/>
  <c r="R152" i="1"/>
  <c r="M152" i="1"/>
  <c r="P152" i="1" s="1"/>
  <c r="S152" i="1" s="1"/>
  <c r="U151" i="1"/>
  <c r="R151" i="1"/>
  <c r="O151" i="1"/>
  <c r="M151" i="1"/>
  <c r="P151" i="1" s="1"/>
  <c r="S151" i="1" s="1"/>
  <c r="U150" i="1"/>
  <c r="R150" i="1"/>
  <c r="P150" i="1"/>
  <c r="S150" i="1" s="1"/>
  <c r="O150" i="1"/>
  <c r="M150" i="1"/>
  <c r="U149" i="1"/>
  <c r="R149" i="1"/>
  <c r="M149" i="1"/>
  <c r="O149" i="1" s="1"/>
  <c r="J149" i="1"/>
  <c r="U148" i="1"/>
  <c r="R148" i="1"/>
  <c r="M148" i="1"/>
  <c r="P148" i="1" s="1"/>
  <c r="S148" i="1" s="1"/>
  <c r="U147" i="1"/>
  <c r="S147" i="1"/>
  <c r="T147" i="1" s="1"/>
  <c r="R147" i="1"/>
  <c r="P147" i="1"/>
  <c r="O147" i="1"/>
  <c r="M147" i="1"/>
  <c r="U146" i="1"/>
  <c r="R146" i="1"/>
  <c r="M146" i="1"/>
  <c r="P146" i="1" s="1"/>
  <c r="S146" i="1" s="1"/>
  <c r="U145" i="1"/>
  <c r="M145" i="1"/>
  <c r="P145" i="1" s="1"/>
  <c r="J145" i="1"/>
  <c r="U144" i="1"/>
  <c r="P144" i="1"/>
  <c r="Q144" i="1" s="1"/>
  <c r="R144" i="1" s="1"/>
  <c r="O144" i="1"/>
  <c r="M144" i="1"/>
  <c r="J144" i="1"/>
  <c r="U143" i="1"/>
  <c r="R143" i="1"/>
  <c r="O143" i="1"/>
  <c r="M143" i="1"/>
  <c r="J143" i="1"/>
  <c r="P143" i="1" s="1"/>
  <c r="S143" i="1" s="1"/>
  <c r="U142" i="1"/>
  <c r="R142" i="1"/>
  <c r="M142" i="1"/>
  <c r="P142" i="1" s="1"/>
  <c r="S142" i="1" s="1"/>
  <c r="J142" i="1"/>
  <c r="U141" i="1"/>
  <c r="R141" i="1"/>
  <c r="M141" i="1"/>
  <c r="P141" i="1" s="1"/>
  <c r="S141" i="1" s="1"/>
  <c r="J141" i="1"/>
  <c r="U140" i="1"/>
  <c r="R140" i="1"/>
  <c r="O140" i="1"/>
  <c r="M140" i="1"/>
  <c r="J140" i="1"/>
  <c r="P140" i="1" s="1"/>
  <c r="S140" i="1" s="1"/>
  <c r="U139" i="1"/>
  <c r="S139" i="1"/>
  <c r="T139" i="1" s="1"/>
  <c r="R139" i="1"/>
  <c r="P139" i="1"/>
  <c r="O139" i="1"/>
  <c r="M139" i="1"/>
  <c r="J139" i="1"/>
  <c r="U138" i="1"/>
  <c r="R138" i="1"/>
  <c r="M138" i="1"/>
  <c r="P138" i="1" s="1"/>
  <c r="S138" i="1" s="1"/>
  <c r="J138" i="1"/>
  <c r="U137" i="1"/>
  <c r="R137" i="1"/>
  <c r="P137" i="1"/>
  <c r="S137" i="1" s="1"/>
  <c r="O137" i="1"/>
  <c r="M137" i="1"/>
  <c r="J137" i="1"/>
  <c r="U136" i="1"/>
  <c r="P136" i="1"/>
  <c r="M136" i="1"/>
  <c r="O136" i="1" s="1"/>
  <c r="J136" i="1"/>
  <c r="U135" i="1"/>
  <c r="R135" i="1"/>
  <c r="M135" i="1"/>
  <c r="P135" i="1" s="1"/>
  <c r="S135" i="1" s="1"/>
  <c r="J135" i="1"/>
  <c r="U134" i="1"/>
  <c r="R134" i="1"/>
  <c r="M134" i="1"/>
  <c r="P134" i="1" s="1"/>
  <c r="S134" i="1" s="1"/>
  <c r="J134" i="1"/>
  <c r="U133" i="1"/>
  <c r="P133" i="1"/>
  <c r="Q133" i="1" s="1"/>
  <c r="R133" i="1" s="1"/>
  <c r="O133" i="1"/>
  <c r="M133" i="1"/>
  <c r="J133" i="1"/>
  <c r="U132" i="1"/>
  <c r="R132" i="1"/>
  <c r="O132" i="1"/>
  <c r="M132" i="1"/>
  <c r="J132" i="1"/>
  <c r="P132" i="1" s="1"/>
  <c r="S132" i="1" s="1"/>
  <c r="U131" i="1"/>
  <c r="R131" i="1"/>
  <c r="M131" i="1"/>
  <c r="P131" i="1" s="1"/>
  <c r="S131" i="1" s="1"/>
  <c r="J131" i="1"/>
  <c r="U130" i="1"/>
  <c r="R130" i="1"/>
  <c r="M130" i="1"/>
  <c r="P130" i="1" s="1"/>
  <c r="S130" i="1" s="1"/>
  <c r="J130" i="1"/>
  <c r="U129" i="1"/>
  <c r="R129" i="1"/>
  <c r="O129" i="1"/>
  <c r="M129" i="1"/>
  <c r="J129" i="1"/>
  <c r="P129" i="1" s="1"/>
  <c r="S129" i="1" s="1"/>
  <c r="U128" i="1"/>
  <c r="S128" i="1"/>
  <c r="T128" i="1" s="1"/>
  <c r="R128" i="1"/>
  <c r="P128" i="1"/>
  <c r="O128" i="1"/>
  <c r="M128" i="1"/>
  <c r="J128" i="1"/>
  <c r="U127" i="1"/>
  <c r="R127" i="1"/>
  <c r="M127" i="1"/>
  <c r="P127" i="1" s="1"/>
  <c r="S127" i="1" s="1"/>
  <c r="J127" i="1"/>
  <c r="U126" i="1"/>
  <c r="R126" i="1"/>
  <c r="P126" i="1"/>
  <c r="S126" i="1" s="1"/>
  <c r="O126" i="1"/>
  <c r="M126" i="1"/>
  <c r="J126" i="1"/>
  <c r="U125" i="1"/>
  <c r="R125" i="1"/>
  <c r="P125" i="1"/>
  <c r="S125" i="1" s="1"/>
  <c r="O125" i="1"/>
  <c r="M125" i="1"/>
  <c r="J125" i="1"/>
  <c r="U124" i="1"/>
  <c r="R124" i="1"/>
  <c r="O124" i="1"/>
  <c r="M124" i="1"/>
  <c r="J124" i="1"/>
  <c r="P124" i="1" s="1"/>
  <c r="S124" i="1" s="1"/>
  <c r="U123" i="1"/>
  <c r="R123" i="1"/>
  <c r="M123" i="1"/>
  <c r="P123" i="1" s="1"/>
  <c r="S123" i="1" s="1"/>
  <c r="J123" i="1"/>
  <c r="U122" i="1"/>
  <c r="R122" i="1"/>
  <c r="M122" i="1"/>
  <c r="P122" i="1" s="1"/>
  <c r="S122" i="1" s="1"/>
  <c r="J122" i="1"/>
  <c r="U121" i="1"/>
  <c r="R121" i="1"/>
  <c r="O121" i="1"/>
  <c r="M121" i="1"/>
  <c r="J121" i="1"/>
  <c r="P121" i="1" s="1"/>
  <c r="S121" i="1" s="1"/>
  <c r="U120" i="1"/>
  <c r="S120" i="1"/>
  <c r="T120" i="1" s="1"/>
  <c r="R120" i="1"/>
  <c r="P120" i="1"/>
  <c r="O120" i="1"/>
  <c r="M120" i="1"/>
  <c r="J120" i="1"/>
  <c r="U119" i="1"/>
  <c r="R119" i="1"/>
  <c r="M119" i="1"/>
  <c r="P119" i="1" s="1"/>
  <c r="S119" i="1" s="1"/>
  <c r="J119" i="1"/>
  <c r="U118" i="1"/>
  <c r="R118" i="1"/>
  <c r="P118" i="1"/>
  <c r="S118" i="1" s="1"/>
  <c r="O118" i="1"/>
  <c r="M118" i="1"/>
  <c r="J118" i="1"/>
  <c r="U117" i="1"/>
  <c r="R117" i="1"/>
  <c r="P117" i="1"/>
  <c r="S117" i="1" s="1"/>
  <c r="O117" i="1"/>
  <c r="M117" i="1"/>
  <c r="J117" i="1"/>
  <c r="U116" i="1"/>
  <c r="R116" i="1"/>
  <c r="O116" i="1"/>
  <c r="M116" i="1"/>
  <c r="J116" i="1"/>
  <c r="P116" i="1" s="1"/>
  <c r="S116" i="1" s="1"/>
  <c r="U115" i="1"/>
  <c r="M115" i="1"/>
  <c r="P115" i="1" s="1"/>
  <c r="J115" i="1"/>
  <c r="U114" i="1"/>
  <c r="R114" i="1"/>
  <c r="M114" i="1"/>
  <c r="P114" i="1" s="1"/>
  <c r="S114" i="1" s="1"/>
  <c r="J114" i="1"/>
  <c r="U113" i="1"/>
  <c r="S113" i="1"/>
  <c r="V113" i="1" s="1"/>
  <c r="W113" i="1" s="1"/>
  <c r="R113" i="1"/>
  <c r="O113" i="1"/>
  <c r="J113" i="1"/>
  <c r="U112" i="1"/>
  <c r="T112" i="1"/>
  <c r="S112" i="1"/>
  <c r="V112" i="1" s="1"/>
  <c r="W112" i="1" s="1"/>
  <c r="R112" i="1"/>
  <c r="O112" i="1"/>
  <c r="J112" i="1"/>
  <c r="U111" i="1"/>
  <c r="S111" i="1"/>
  <c r="V111" i="1" s="1"/>
  <c r="W111" i="1" s="1"/>
  <c r="R111" i="1"/>
  <c r="O111" i="1"/>
  <c r="J111" i="1"/>
  <c r="U110" i="1"/>
  <c r="T110" i="1"/>
  <c r="S110" i="1"/>
  <c r="V110" i="1" s="1"/>
  <c r="W110" i="1" s="1"/>
  <c r="R110" i="1"/>
  <c r="O110" i="1"/>
  <c r="J110" i="1"/>
  <c r="U109" i="1"/>
  <c r="S109" i="1"/>
  <c r="V109" i="1" s="1"/>
  <c r="W109" i="1" s="1"/>
  <c r="R109" i="1"/>
  <c r="O109" i="1"/>
  <c r="J109" i="1"/>
  <c r="U108" i="1"/>
  <c r="T108" i="1"/>
  <c r="S108" i="1"/>
  <c r="V108" i="1" s="1"/>
  <c r="W108" i="1" s="1"/>
  <c r="R108" i="1"/>
  <c r="O108" i="1"/>
  <c r="J108" i="1"/>
  <c r="U107" i="1"/>
  <c r="S107" i="1"/>
  <c r="V107" i="1" s="1"/>
  <c r="W107" i="1" s="1"/>
  <c r="R107" i="1"/>
  <c r="O107" i="1"/>
  <c r="J107" i="1"/>
  <c r="U106" i="1"/>
  <c r="T106" i="1"/>
  <c r="S106" i="1"/>
  <c r="V106" i="1" s="1"/>
  <c r="W106" i="1" s="1"/>
  <c r="R106" i="1"/>
  <c r="O106" i="1"/>
  <c r="J106" i="1"/>
  <c r="U105" i="1"/>
  <c r="S105" i="1"/>
  <c r="V105" i="1" s="1"/>
  <c r="W105" i="1" s="1"/>
  <c r="R105" i="1"/>
  <c r="O105" i="1"/>
  <c r="J105" i="1"/>
  <c r="U104" i="1"/>
  <c r="T104" i="1"/>
  <c r="S104" i="1"/>
  <c r="V104" i="1" s="1"/>
  <c r="W104" i="1" s="1"/>
  <c r="R104" i="1"/>
  <c r="O104" i="1"/>
  <c r="J104" i="1"/>
  <c r="U103" i="1"/>
  <c r="S103" i="1"/>
  <c r="V103" i="1" s="1"/>
  <c r="W103" i="1" s="1"/>
  <c r="R103" i="1"/>
  <c r="O103" i="1"/>
  <c r="J103" i="1"/>
  <c r="U102" i="1"/>
  <c r="T102" i="1"/>
  <c r="S102" i="1"/>
  <c r="V102" i="1" s="1"/>
  <c r="W102" i="1" s="1"/>
  <c r="R102" i="1"/>
  <c r="O102" i="1"/>
  <c r="J102" i="1"/>
  <c r="U101" i="1"/>
  <c r="S101" i="1"/>
  <c r="V101" i="1" s="1"/>
  <c r="W101" i="1" s="1"/>
  <c r="R101" i="1"/>
  <c r="O101" i="1"/>
  <c r="J101" i="1"/>
  <c r="U100" i="1"/>
  <c r="T100" i="1"/>
  <c r="S100" i="1"/>
  <c r="V100" i="1" s="1"/>
  <c r="W100" i="1" s="1"/>
  <c r="R100" i="1"/>
  <c r="O100" i="1"/>
  <c r="J100" i="1"/>
  <c r="U99" i="1"/>
  <c r="S99" i="1"/>
  <c r="V99" i="1" s="1"/>
  <c r="W99" i="1" s="1"/>
  <c r="R99" i="1"/>
  <c r="O99" i="1"/>
  <c r="J99" i="1"/>
  <c r="U98" i="1"/>
  <c r="T98" i="1"/>
  <c r="S98" i="1"/>
  <c r="V98" i="1" s="1"/>
  <c r="W98" i="1" s="1"/>
  <c r="R98" i="1"/>
  <c r="O98" i="1"/>
  <c r="J98" i="1"/>
  <c r="U97" i="1"/>
  <c r="S97" i="1"/>
  <c r="V97" i="1" s="1"/>
  <c r="W97" i="1" s="1"/>
  <c r="R97" i="1"/>
  <c r="O97" i="1"/>
  <c r="J97" i="1"/>
  <c r="U96" i="1"/>
  <c r="T96" i="1"/>
  <c r="S96" i="1"/>
  <c r="V96" i="1" s="1"/>
  <c r="W96" i="1" s="1"/>
  <c r="R96" i="1"/>
  <c r="O96" i="1"/>
  <c r="J96" i="1"/>
  <c r="U95" i="1"/>
  <c r="S95" i="1"/>
  <c r="V95" i="1" s="1"/>
  <c r="W95" i="1" s="1"/>
  <c r="R95" i="1"/>
  <c r="O95" i="1"/>
  <c r="J95" i="1"/>
  <c r="U94" i="1"/>
  <c r="T94" i="1"/>
  <c r="S94" i="1"/>
  <c r="V94" i="1" s="1"/>
  <c r="W94" i="1" s="1"/>
  <c r="R94" i="1"/>
  <c r="O94" i="1"/>
  <c r="J94" i="1"/>
  <c r="U93" i="1"/>
  <c r="S93" i="1"/>
  <c r="V93" i="1" s="1"/>
  <c r="W93" i="1" s="1"/>
  <c r="R93" i="1"/>
  <c r="O93" i="1"/>
  <c r="J93" i="1"/>
  <c r="U92" i="1"/>
  <c r="T92" i="1"/>
  <c r="S92" i="1"/>
  <c r="V92" i="1" s="1"/>
  <c r="W92" i="1" s="1"/>
  <c r="R92" i="1"/>
  <c r="O92" i="1"/>
  <c r="J92" i="1"/>
  <c r="U91" i="1"/>
  <c r="S91" i="1"/>
  <c r="V91" i="1" s="1"/>
  <c r="W91" i="1" s="1"/>
  <c r="R91" i="1"/>
  <c r="O91" i="1"/>
  <c r="J91" i="1"/>
  <c r="U90" i="1"/>
  <c r="T90" i="1"/>
  <c r="S90" i="1"/>
  <c r="V90" i="1" s="1"/>
  <c r="W90" i="1" s="1"/>
  <c r="R90" i="1"/>
  <c r="O90" i="1"/>
  <c r="J90" i="1"/>
  <c r="U89" i="1"/>
  <c r="S89" i="1"/>
  <c r="V89" i="1" s="1"/>
  <c r="W89" i="1" s="1"/>
  <c r="R89" i="1"/>
  <c r="O89" i="1"/>
  <c r="J89" i="1"/>
  <c r="U88" i="1"/>
  <c r="T88" i="1"/>
  <c r="S88" i="1"/>
  <c r="V88" i="1" s="1"/>
  <c r="W88" i="1" s="1"/>
  <c r="R88" i="1"/>
  <c r="O88" i="1"/>
  <c r="J88" i="1"/>
  <c r="U87" i="1"/>
  <c r="S87" i="1"/>
  <c r="V87" i="1" s="1"/>
  <c r="W87" i="1" s="1"/>
  <c r="R87" i="1"/>
  <c r="O87" i="1"/>
  <c r="J87" i="1"/>
  <c r="U86" i="1"/>
  <c r="T86" i="1"/>
  <c r="S86" i="1"/>
  <c r="V86" i="1" s="1"/>
  <c r="W86" i="1" s="1"/>
  <c r="R86" i="1"/>
  <c r="O86" i="1"/>
  <c r="J86" i="1"/>
  <c r="U85" i="1"/>
  <c r="S85" i="1"/>
  <c r="V85" i="1" s="1"/>
  <c r="W85" i="1" s="1"/>
  <c r="R85" i="1"/>
  <c r="O85" i="1"/>
  <c r="J85" i="1"/>
  <c r="U84" i="1"/>
  <c r="T84" i="1"/>
  <c r="S84" i="1"/>
  <c r="V84" i="1" s="1"/>
  <c r="W84" i="1" s="1"/>
  <c r="R84" i="1"/>
  <c r="O84" i="1"/>
  <c r="J84" i="1"/>
  <c r="U83" i="1"/>
  <c r="S83" i="1"/>
  <c r="V83" i="1" s="1"/>
  <c r="W83" i="1" s="1"/>
  <c r="R83" i="1"/>
  <c r="O83" i="1"/>
  <c r="J83" i="1"/>
  <c r="U82" i="1"/>
  <c r="T82" i="1"/>
  <c r="S82" i="1"/>
  <c r="V82" i="1" s="1"/>
  <c r="W82" i="1" s="1"/>
  <c r="R82" i="1"/>
  <c r="O82" i="1"/>
  <c r="J82" i="1"/>
  <c r="U81" i="1"/>
  <c r="S81" i="1"/>
  <c r="V81" i="1" s="1"/>
  <c r="W81" i="1" s="1"/>
  <c r="R81" i="1"/>
  <c r="O81" i="1"/>
  <c r="J81" i="1"/>
  <c r="U80" i="1"/>
  <c r="T80" i="1"/>
  <c r="S80" i="1"/>
  <c r="V80" i="1" s="1"/>
  <c r="W80" i="1" s="1"/>
  <c r="R80" i="1"/>
  <c r="O80" i="1"/>
  <c r="J80" i="1"/>
  <c r="U79" i="1"/>
  <c r="S79" i="1"/>
  <c r="V79" i="1" s="1"/>
  <c r="W79" i="1" s="1"/>
  <c r="R79" i="1"/>
  <c r="O79" i="1"/>
  <c r="J79" i="1"/>
  <c r="U78" i="1"/>
  <c r="T78" i="1"/>
  <c r="S78" i="1"/>
  <c r="V78" i="1" s="1"/>
  <c r="W78" i="1" s="1"/>
  <c r="R78" i="1"/>
  <c r="O78" i="1"/>
  <c r="J78" i="1"/>
  <c r="U77" i="1"/>
  <c r="S77" i="1"/>
  <c r="V77" i="1" s="1"/>
  <c r="W77" i="1" s="1"/>
  <c r="R77" i="1"/>
  <c r="O77" i="1"/>
  <c r="J77" i="1"/>
  <c r="U76" i="1"/>
  <c r="T76" i="1"/>
  <c r="S76" i="1"/>
  <c r="V76" i="1" s="1"/>
  <c r="W76" i="1" s="1"/>
  <c r="R76" i="1"/>
  <c r="O76" i="1"/>
  <c r="J76" i="1"/>
  <c r="U75" i="1"/>
  <c r="S75" i="1"/>
  <c r="V75" i="1" s="1"/>
  <c r="W75" i="1" s="1"/>
  <c r="R75" i="1"/>
  <c r="O75" i="1"/>
  <c r="J75" i="1"/>
  <c r="U74" i="1"/>
  <c r="T74" i="1"/>
  <c r="S74" i="1"/>
  <c r="V74" i="1" s="1"/>
  <c r="W74" i="1" s="1"/>
  <c r="R74" i="1"/>
  <c r="O74" i="1"/>
  <c r="J74" i="1"/>
  <c r="U73" i="1"/>
  <c r="S73" i="1"/>
  <c r="V73" i="1" s="1"/>
  <c r="W73" i="1" s="1"/>
  <c r="R73" i="1"/>
  <c r="O73" i="1"/>
  <c r="J73" i="1"/>
  <c r="U72" i="1"/>
  <c r="T72" i="1"/>
  <c r="S72" i="1"/>
  <c r="V72" i="1" s="1"/>
  <c r="W72" i="1" s="1"/>
  <c r="R72" i="1"/>
  <c r="O72" i="1"/>
  <c r="J72" i="1"/>
  <c r="U71" i="1"/>
  <c r="S71" i="1"/>
  <c r="V71" i="1" s="1"/>
  <c r="W71" i="1" s="1"/>
  <c r="R71" i="1"/>
  <c r="O71" i="1"/>
  <c r="J71" i="1"/>
  <c r="U70" i="1"/>
  <c r="T70" i="1"/>
  <c r="S70" i="1"/>
  <c r="V70" i="1" s="1"/>
  <c r="W70" i="1" s="1"/>
  <c r="R70" i="1"/>
  <c r="O70" i="1"/>
  <c r="J70" i="1"/>
  <c r="U69" i="1"/>
  <c r="S69" i="1"/>
  <c r="V69" i="1" s="1"/>
  <c r="W69" i="1" s="1"/>
  <c r="R69" i="1"/>
  <c r="O69" i="1"/>
  <c r="J69" i="1"/>
  <c r="U68" i="1"/>
  <c r="T68" i="1"/>
  <c r="S68" i="1"/>
  <c r="V68" i="1" s="1"/>
  <c r="W68" i="1" s="1"/>
  <c r="R68" i="1"/>
  <c r="O68" i="1"/>
  <c r="J68" i="1"/>
  <c r="U67" i="1"/>
  <c r="S67" i="1"/>
  <c r="V67" i="1" s="1"/>
  <c r="W67" i="1" s="1"/>
  <c r="R67" i="1"/>
  <c r="O67" i="1"/>
  <c r="J67" i="1"/>
  <c r="U66" i="1"/>
  <c r="T66" i="1"/>
  <c r="S66" i="1"/>
  <c r="V66" i="1" s="1"/>
  <c r="W66" i="1" s="1"/>
  <c r="R66" i="1"/>
  <c r="O66" i="1"/>
  <c r="J66" i="1"/>
  <c r="U65" i="1"/>
  <c r="S65" i="1"/>
  <c r="V65" i="1" s="1"/>
  <c r="W65" i="1" s="1"/>
  <c r="R65" i="1"/>
  <c r="O65" i="1"/>
  <c r="J65" i="1"/>
  <c r="U64" i="1"/>
  <c r="Q64" i="1"/>
  <c r="S64" i="1" s="1"/>
  <c r="O64" i="1"/>
  <c r="J64" i="1"/>
  <c r="U63" i="1"/>
  <c r="T63" i="1"/>
  <c r="S63" i="1"/>
  <c r="V63" i="1" s="1"/>
  <c r="W63" i="1" s="1"/>
  <c r="R63" i="1"/>
  <c r="O63" i="1"/>
  <c r="J63" i="1"/>
  <c r="U62" i="1"/>
  <c r="S62" i="1"/>
  <c r="T62" i="1" s="1"/>
  <c r="R62" i="1"/>
  <c r="O62" i="1"/>
  <c r="J62" i="1"/>
  <c r="U61" i="1"/>
  <c r="T61" i="1"/>
  <c r="S61" i="1"/>
  <c r="V61" i="1" s="1"/>
  <c r="W61" i="1" s="1"/>
  <c r="R61" i="1"/>
  <c r="O61" i="1"/>
  <c r="J61" i="1"/>
  <c r="U60" i="1"/>
  <c r="S60" i="1"/>
  <c r="T60" i="1" s="1"/>
  <c r="R60" i="1"/>
  <c r="O60" i="1"/>
  <c r="J60" i="1"/>
  <c r="U59" i="1"/>
  <c r="T59" i="1"/>
  <c r="S59" i="1"/>
  <c r="V59" i="1" s="1"/>
  <c r="W59" i="1" s="1"/>
  <c r="R59" i="1"/>
  <c r="O59" i="1"/>
  <c r="J59" i="1"/>
  <c r="U58" i="1"/>
  <c r="S58" i="1"/>
  <c r="T58" i="1" s="1"/>
  <c r="R58" i="1"/>
  <c r="O58" i="1"/>
  <c r="J58" i="1"/>
  <c r="U57" i="1"/>
  <c r="R57" i="1"/>
  <c r="Q57" i="1"/>
  <c r="S57" i="1" s="1"/>
  <c r="O57" i="1"/>
  <c r="J57" i="1"/>
  <c r="U56" i="1"/>
  <c r="S56" i="1"/>
  <c r="V56" i="1" s="1"/>
  <c r="W56" i="1" s="1"/>
  <c r="R56" i="1"/>
  <c r="O56" i="1"/>
  <c r="J56" i="1"/>
  <c r="U55" i="1"/>
  <c r="V55" i="1" s="1"/>
  <c r="W55" i="1" s="1"/>
  <c r="S55" i="1"/>
  <c r="T55" i="1" s="1"/>
  <c r="R55" i="1"/>
  <c r="O55" i="1"/>
  <c r="J55" i="1"/>
  <c r="U54" i="1"/>
  <c r="S54" i="1"/>
  <c r="V54" i="1" s="1"/>
  <c r="W54" i="1" s="1"/>
  <c r="R54" i="1"/>
  <c r="O54" i="1"/>
  <c r="J54" i="1"/>
  <c r="U53" i="1"/>
  <c r="V53" i="1" s="1"/>
  <c r="W53" i="1" s="1"/>
  <c r="S53" i="1"/>
  <c r="T53" i="1" s="1"/>
  <c r="R53" i="1"/>
  <c r="O53" i="1"/>
  <c r="J53" i="1"/>
  <c r="U52" i="1"/>
  <c r="S52" i="1"/>
  <c r="V52" i="1" s="1"/>
  <c r="W52" i="1" s="1"/>
  <c r="Q52" i="1"/>
  <c r="R52" i="1" s="1"/>
  <c r="O52" i="1"/>
  <c r="J52" i="1"/>
  <c r="V51" i="1"/>
  <c r="W51" i="1" s="1"/>
  <c r="U51" i="1"/>
  <c r="T51" i="1"/>
  <c r="S51" i="1"/>
  <c r="R51" i="1"/>
  <c r="O51" i="1"/>
  <c r="J51" i="1"/>
  <c r="U50" i="1"/>
  <c r="V50" i="1" s="1"/>
  <c r="W50" i="1" s="1"/>
  <c r="T50" i="1"/>
  <c r="S50" i="1"/>
  <c r="R50" i="1"/>
  <c r="O50" i="1"/>
  <c r="J50" i="1"/>
  <c r="V49" i="1"/>
  <c r="W49" i="1" s="1"/>
  <c r="U49" i="1"/>
  <c r="T49" i="1"/>
  <c r="S49" i="1"/>
  <c r="R49" i="1"/>
  <c r="O49" i="1"/>
  <c r="J49" i="1"/>
  <c r="U48" i="1"/>
  <c r="V48" i="1" s="1"/>
  <c r="W48" i="1" s="1"/>
  <c r="T48" i="1"/>
  <c r="S48" i="1"/>
  <c r="R48" i="1"/>
  <c r="O48" i="1"/>
  <c r="J48" i="1"/>
  <c r="V47" i="1"/>
  <c r="W47" i="1" s="1"/>
  <c r="U47" i="1"/>
  <c r="T47" i="1"/>
  <c r="S47" i="1"/>
  <c r="R47" i="1"/>
  <c r="O47" i="1"/>
  <c r="J47" i="1"/>
  <c r="U46" i="1"/>
  <c r="V46" i="1" s="1"/>
  <c r="W46" i="1" s="1"/>
  <c r="T46" i="1"/>
  <c r="S46" i="1"/>
  <c r="R46" i="1"/>
  <c r="O46" i="1"/>
  <c r="J46" i="1"/>
  <c r="V45" i="1"/>
  <c r="W45" i="1" s="1"/>
  <c r="U45" i="1"/>
  <c r="T45" i="1"/>
  <c r="S45" i="1"/>
  <c r="R45" i="1"/>
  <c r="O45" i="1"/>
  <c r="J45" i="1"/>
  <c r="U44" i="1"/>
  <c r="V44" i="1" s="1"/>
  <c r="W44" i="1" s="1"/>
  <c r="T44" i="1"/>
  <c r="S44" i="1"/>
  <c r="R44" i="1"/>
  <c r="O44" i="1"/>
  <c r="J44" i="1"/>
  <c r="V43" i="1"/>
  <c r="W43" i="1" s="1"/>
  <c r="U43" i="1"/>
  <c r="T43" i="1"/>
  <c r="S43" i="1"/>
  <c r="R43" i="1"/>
  <c r="Q43" i="1"/>
  <c r="O43" i="1"/>
  <c r="J43" i="1"/>
  <c r="U42" i="1"/>
  <c r="V42" i="1" s="1"/>
  <c r="W42" i="1" s="1"/>
  <c r="S42" i="1"/>
  <c r="T42" i="1" s="1"/>
  <c r="R42" i="1"/>
  <c r="O42" i="1"/>
  <c r="J42" i="1"/>
  <c r="U41" i="1"/>
  <c r="S41" i="1"/>
  <c r="V41" i="1" s="1"/>
  <c r="W41" i="1" s="1"/>
  <c r="R41" i="1"/>
  <c r="O41" i="1"/>
  <c r="J41" i="1"/>
  <c r="U40" i="1"/>
  <c r="V40" i="1" s="1"/>
  <c r="W40" i="1" s="1"/>
  <c r="S40" i="1"/>
  <c r="T40" i="1" s="1"/>
  <c r="R40" i="1"/>
  <c r="O40" i="1"/>
  <c r="J40" i="1"/>
  <c r="U39" i="1"/>
  <c r="S39" i="1"/>
  <c r="V39" i="1" s="1"/>
  <c r="W39" i="1" s="1"/>
  <c r="R39" i="1"/>
  <c r="O39" i="1"/>
  <c r="J39" i="1"/>
  <c r="U38" i="1"/>
  <c r="V38" i="1" s="1"/>
  <c r="W38" i="1" s="1"/>
  <c r="S38" i="1"/>
  <c r="T38" i="1" s="1"/>
  <c r="Q38" i="1"/>
  <c r="R38" i="1" s="1"/>
  <c r="O38" i="1"/>
  <c r="J38" i="1"/>
  <c r="V37" i="1"/>
  <c r="W37" i="1" s="1"/>
  <c r="U37" i="1"/>
  <c r="T37" i="1"/>
  <c r="S37" i="1"/>
  <c r="R37" i="1"/>
  <c r="O37" i="1"/>
  <c r="J37" i="1"/>
  <c r="V36" i="1"/>
  <c r="W36" i="1" s="1"/>
  <c r="U36" i="1"/>
  <c r="T36" i="1"/>
  <c r="S36" i="1"/>
  <c r="R36" i="1"/>
  <c r="O36" i="1"/>
  <c r="J36" i="1"/>
  <c r="V35" i="1"/>
  <c r="W35" i="1" s="1"/>
  <c r="U35" i="1"/>
  <c r="T35" i="1"/>
  <c r="S35" i="1"/>
  <c r="R35" i="1"/>
  <c r="O35" i="1"/>
  <c r="J35" i="1"/>
  <c r="V34" i="1"/>
  <c r="W34" i="1" s="1"/>
  <c r="U34" i="1"/>
  <c r="T34" i="1"/>
  <c r="S34" i="1"/>
  <c r="R34" i="1"/>
  <c r="O34" i="1"/>
  <c r="J34" i="1"/>
  <c r="V33" i="1"/>
  <c r="W33" i="1" s="1"/>
  <c r="U33" i="1"/>
  <c r="T33" i="1"/>
  <c r="S33" i="1"/>
  <c r="R33" i="1"/>
  <c r="O33" i="1"/>
  <c r="J33" i="1"/>
  <c r="V32" i="1"/>
  <c r="W32" i="1" s="1"/>
  <c r="U32" i="1"/>
  <c r="T32" i="1"/>
  <c r="S32" i="1"/>
  <c r="R32" i="1"/>
  <c r="O32" i="1"/>
  <c r="J32" i="1"/>
  <c r="V31" i="1"/>
  <c r="W31" i="1" s="1"/>
  <c r="U31" i="1"/>
  <c r="T31" i="1"/>
  <c r="S31" i="1"/>
  <c r="R31" i="1"/>
  <c r="O31" i="1"/>
  <c r="J31" i="1"/>
  <c r="V30" i="1"/>
  <c r="W30" i="1" s="1"/>
  <c r="U30" i="1"/>
  <c r="T30" i="1"/>
  <c r="S30" i="1"/>
  <c r="R30" i="1"/>
  <c r="O30" i="1"/>
  <c r="J30" i="1"/>
  <c r="U29" i="1"/>
  <c r="V29" i="1" s="1"/>
  <c r="W29" i="1" s="1"/>
  <c r="T29" i="1"/>
  <c r="S29" i="1"/>
  <c r="R29" i="1"/>
  <c r="O29" i="1"/>
  <c r="J29" i="1"/>
  <c r="V28" i="1"/>
  <c r="W28" i="1" s="1"/>
  <c r="U28" i="1"/>
  <c r="T28" i="1"/>
  <c r="S28" i="1"/>
  <c r="R28" i="1"/>
  <c r="O28" i="1"/>
  <c r="J28" i="1"/>
  <c r="U27" i="1"/>
  <c r="V27" i="1" s="1"/>
  <c r="W27" i="1" s="1"/>
  <c r="T27" i="1"/>
  <c r="S27" i="1"/>
  <c r="R27" i="1"/>
  <c r="O27" i="1"/>
  <c r="J27" i="1"/>
  <c r="V26" i="1"/>
  <c r="W26" i="1" s="1"/>
  <c r="U26" i="1"/>
  <c r="T26" i="1"/>
  <c r="S26" i="1"/>
  <c r="R26" i="1"/>
  <c r="O26" i="1"/>
  <c r="J26" i="1"/>
  <c r="U25" i="1"/>
  <c r="V25" i="1" s="1"/>
  <c r="W25" i="1" s="1"/>
  <c r="T25" i="1"/>
  <c r="S25" i="1"/>
  <c r="R25" i="1"/>
  <c r="O25" i="1"/>
  <c r="J25" i="1"/>
  <c r="V24" i="1"/>
  <c r="W24" i="1" s="1"/>
  <c r="U24" i="1"/>
  <c r="T24" i="1"/>
  <c r="S24" i="1"/>
  <c r="R24" i="1"/>
  <c r="O24" i="1"/>
  <c r="J24" i="1"/>
  <c r="U23" i="1"/>
  <c r="V23" i="1" s="1"/>
  <c r="W23" i="1" s="1"/>
  <c r="T23" i="1"/>
  <c r="S23" i="1"/>
  <c r="R23" i="1"/>
  <c r="O23" i="1"/>
  <c r="J23" i="1"/>
  <c r="V22" i="1"/>
  <c r="W22" i="1" s="1"/>
  <c r="U22" i="1"/>
  <c r="T22" i="1"/>
  <c r="S22" i="1"/>
  <c r="R22" i="1"/>
  <c r="O22" i="1"/>
  <c r="J22" i="1"/>
  <c r="U21" i="1"/>
  <c r="V21" i="1" s="1"/>
  <c r="W21" i="1" s="1"/>
  <c r="T21" i="1"/>
  <c r="S21" i="1"/>
  <c r="R21" i="1"/>
  <c r="O21" i="1"/>
  <c r="J21" i="1"/>
  <c r="V20" i="1"/>
  <c r="W20" i="1" s="1"/>
  <c r="U20" i="1"/>
  <c r="T20" i="1"/>
  <c r="S20" i="1"/>
  <c r="R20" i="1"/>
  <c r="O20" i="1"/>
  <c r="J20" i="1"/>
  <c r="U19" i="1"/>
  <c r="V19" i="1" s="1"/>
  <c r="W19" i="1" s="1"/>
  <c r="T19" i="1"/>
  <c r="S19" i="1"/>
  <c r="R19" i="1"/>
  <c r="O19" i="1"/>
  <c r="J19" i="1"/>
  <c r="V18" i="1"/>
  <c r="W18" i="1" s="1"/>
  <c r="U18" i="1"/>
  <c r="T18" i="1"/>
  <c r="S18" i="1"/>
  <c r="R18" i="1"/>
  <c r="O18" i="1"/>
  <c r="J18" i="1"/>
  <c r="U17" i="1"/>
  <c r="V17" i="1" s="1"/>
  <c r="W17" i="1" s="1"/>
  <c r="T17" i="1"/>
  <c r="S17" i="1"/>
  <c r="R17" i="1"/>
  <c r="O17" i="1"/>
  <c r="J17" i="1"/>
  <c r="V16" i="1"/>
  <c r="W16" i="1" s="1"/>
  <c r="U16" i="1"/>
  <c r="T16" i="1"/>
  <c r="S16" i="1"/>
  <c r="R16" i="1"/>
  <c r="O16" i="1"/>
  <c r="J16" i="1"/>
  <c r="U15" i="1"/>
  <c r="V15" i="1" s="1"/>
  <c r="W15" i="1" s="1"/>
  <c r="T15" i="1"/>
  <c r="S15" i="1"/>
  <c r="R15" i="1"/>
  <c r="O15" i="1"/>
  <c r="J15" i="1"/>
  <c r="V14" i="1"/>
  <c r="W14" i="1" s="1"/>
  <c r="U14" i="1"/>
  <c r="T14" i="1"/>
  <c r="S14" i="1"/>
  <c r="R14" i="1"/>
  <c r="O14" i="1"/>
  <c r="J14" i="1"/>
  <c r="U13" i="1"/>
  <c r="V13" i="1" s="1"/>
  <c r="W13" i="1" s="1"/>
  <c r="T13" i="1"/>
  <c r="S13" i="1"/>
  <c r="R13" i="1"/>
  <c r="O13" i="1"/>
  <c r="J13" i="1"/>
  <c r="V12" i="1"/>
  <c r="W12" i="1" s="1"/>
  <c r="U12" i="1"/>
  <c r="T12" i="1"/>
  <c r="S12" i="1"/>
  <c r="R12" i="1"/>
  <c r="O12" i="1"/>
  <c r="J12" i="1"/>
  <c r="U11" i="1"/>
  <c r="V11" i="1" s="1"/>
  <c r="W11" i="1" s="1"/>
  <c r="T11" i="1"/>
  <c r="S11" i="1"/>
  <c r="R11" i="1"/>
  <c r="O11" i="1"/>
  <c r="J11" i="1"/>
  <c r="V10" i="1"/>
  <c r="W10" i="1" s="1"/>
  <c r="U10" i="1"/>
  <c r="T10" i="1"/>
  <c r="S10" i="1"/>
  <c r="R10" i="1"/>
  <c r="O10" i="1"/>
  <c r="J10" i="1"/>
  <c r="U9" i="1"/>
  <c r="V9" i="1" s="1"/>
  <c r="W9" i="1" s="1"/>
  <c r="T9" i="1"/>
  <c r="S9" i="1"/>
  <c r="R9" i="1"/>
  <c r="O9" i="1"/>
  <c r="J9" i="1"/>
  <c r="V8" i="1"/>
  <c r="W8" i="1" s="1"/>
  <c r="U8" i="1"/>
  <c r="T8" i="1"/>
  <c r="S8" i="1"/>
  <c r="R8" i="1"/>
  <c r="O8" i="1"/>
  <c r="J8" i="1"/>
  <c r="U7" i="1"/>
  <c r="V7" i="1" s="1"/>
  <c r="W7" i="1" s="1"/>
  <c r="T7" i="1"/>
  <c r="S7" i="1"/>
  <c r="R7" i="1"/>
  <c r="O7" i="1"/>
  <c r="J7" i="1"/>
  <c r="V6" i="1"/>
  <c r="W6" i="1" s="1"/>
  <c r="U6" i="1"/>
  <c r="T6" i="1"/>
  <c r="S6" i="1"/>
  <c r="R6" i="1"/>
  <c r="O6" i="1"/>
  <c r="J6" i="1"/>
  <c r="U5" i="1"/>
  <c r="V5" i="1" s="1"/>
  <c r="W5" i="1" s="1"/>
  <c r="T5" i="1"/>
  <c r="S5" i="1"/>
  <c r="R5" i="1"/>
  <c r="O5" i="1"/>
  <c r="J5" i="1"/>
  <c r="V4" i="1"/>
  <c r="W4" i="1" s="1"/>
  <c r="U4" i="1"/>
  <c r="T4" i="1"/>
  <c r="S4" i="1"/>
  <c r="R4" i="1"/>
  <c r="O4" i="1"/>
  <c r="J4" i="1"/>
  <c r="U3" i="1"/>
  <c r="V3" i="1" s="1"/>
  <c r="W3" i="1" s="1"/>
  <c r="T3" i="1"/>
  <c r="S3" i="1"/>
  <c r="R3" i="1"/>
  <c r="O3" i="1"/>
  <c r="J3" i="1"/>
  <c r="U2" i="1"/>
  <c r="R2" i="1"/>
  <c r="P2" i="1"/>
  <c r="S2" i="1" s="1"/>
  <c r="O2" i="1"/>
  <c r="N2" i="1"/>
  <c r="M2" i="1"/>
  <c r="J2" i="1"/>
  <c r="V138" i="1" l="1"/>
  <c r="W138" i="1" s="1"/>
  <c r="T138" i="1"/>
  <c r="V141" i="1"/>
  <c r="W141" i="1" s="1"/>
  <c r="T141" i="1"/>
  <c r="V153" i="1"/>
  <c r="W153" i="1" s="1"/>
  <c r="T153" i="1"/>
  <c r="V191" i="1"/>
  <c r="W191" i="1" s="1"/>
  <c r="T191" i="1"/>
  <c r="V116" i="1"/>
  <c r="W116" i="1" s="1"/>
  <c r="T116" i="1"/>
  <c r="V163" i="1"/>
  <c r="W163" i="1" s="1"/>
  <c r="T163" i="1"/>
  <c r="V125" i="1"/>
  <c r="W125" i="1" s="1"/>
  <c r="T125" i="1"/>
  <c r="V135" i="1"/>
  <c r="W135" i="1" s="1"/>
  <c r="T135" i="1"/>
  <c r="Q145" i="1"/>
  <c r="R145" i="1" s="1"/>
  <c r="V170" i="1"/>
  <c r="W170" i="1" s="1"/>
  <c r="T170" i="1"/>
  <c r="V176" i="1"/>
  <c r="W176" i="1" s="1"/>
  <c r="T176" i="1"/>
  <c r="V131" i="1"/>
  <c r="W131" i="1" s="1"/>
  <c r="T131" i="1"/>
  <c r="V119" i="1"/>
  <c r="W119" i="1" s="1"/>
  <c r="T119" i="1"/>
  <c r="V122" i="1"/>
  <c r="W122" i="1" s="1"/>
  <c r="T122" i="1"/>
  <c r="V132" i="1"/>
  <c r="W132" i="1" s="1"/>
  <c r="T132" i="1"/>
  <c r="Q179" i="1"/>
  <c r="R179" i="1" s="1"/>
  <c r="V183" i="1"/>
  <c r="W183" i="1" s="1"/>
  <c r="T183" i="1"/>
  <c r="V187" i="1"/>
  <c r="W187" i="1" s="1"/>
  <c r="T187" i="1"/>
  <c r="V200" i="1"/>
  <c r="W200" i="1" s="1"/>
  <c r="T200" i="1"/>
  <c r="V142" i="1"/>
  <c r="W142" i="1" s="1"/>
  <c r="T142" i="1"/>
  <c r="V146" i="1"/>
  <c r="W146" i="1" s="1"/>
  <c r="T146" i="1"/>
  <c r="T157" i="1"/>
  <c r="V157" i="1"/>
  <c r="W157" i="1" s="1"/>
  <c r="V57" i="1"/>
  <c r="W57" i="1" s="1"/>
  <c r="T57" i="1"/>
  <c r="T154" i="1"/>
  <c r="V154" i="1"/>
  <c r="W154" i="1" s="1"/>
  <c r="T164" i="1"/>
  <c r="V164" i="1"/>
  <c r="W164" i="1" s="1"/>
  <c r="V192" i="1"/>
  <c r="W192" i="1" s="1"/>
  <c r="T192" i="1"/>
  <c r="V123" i="1"/>
  <c r="W123" i="1" s="1"/>
  <c r="T123" i="1"/>
  <c r="V143" i="1"/>
  <c r="W143" i="1" s="1"/>
  <c r="T143" i="1"/>
  <c r="S158" i="1"/>
  <c r="Q158" i="1"/>
  <c r="R158" i="1" s="1"/>
  <c r="T161" i="1"/>
  <c r="V161" i="1"/>
  <c r="W161" i="1" s="1"/>
  <c r="T171" i="1"/>
  <c r="V171" i="1"/>
  <c r="W171" i="1" s="1"/>
  <c r="T184" i="1"/>
  <c r="V184" i="1"/>
  <c r="W184" i="1" s="1"/>
  <c r="V201" i="1"/>
  <c r="W201" i="1" s="1"/>
  <c r="T201" i="1"/>
  <c r="V129" i="1"/>
  <c r="W129" i="1" s="1"/>
  <c r="T129" i="1"/>
  <c r="T126" i="1"/>
  <c r="V126" i="1"/>
  <c r="W126" i="1" s="1"/>
  <c r="V165" i="1"/>
  <c r="W165" i="1" s="1"/>
  <c r="T165" i="1"/>
  <c r="T168" i="1"/>
  <c r="V168" i="1"/>
  <c r="W168" i="1" s="1"/>
  <c r="T150" i="1"/>
  <c r="V150" i="1"/>
  <c r="W150" i="1" s="1"/>
  <c r="V117" i="1"/>
  <c r="W117" i="1" s="1"/>
  <c r="T117" i="1"/>
  <c r="V151" i="1"/>
  <c r="W151" i="1" s="1"/>
  <c r="T151" i="1"/>
  <c r="T193" i="1"/>
  <c r="V193" i="1"/>
  <c r="W193" i="1" s="1"/>
  <c r="V124" i="1"/>
  <c r="W124" i="1" s="1"/>
  <c r="T124" i="1"/>
  <c r="V140" i="1"/>
  <c r="W140" i="1" s="1"/>
  <c r="T140" i="1"/>
  <c r="T2" i="1"/>
  <c r="V2" i="1"/>
  <c r="W2" i="1" s="1"/>
  <c r="T64" i="1"/>
  <c r="V64" i="1"/>
  <c r="W64" i="1" s="1"/>
  <c r="V114" i="1"/>
  <c r="W114" i="1" s="1"/>
  <c r="T114" i="1"/>
  <c r="V172" i="1"/>
  <c r="W172" i="1" s="1"/>
  <c r="T172" i="1"/>
  <c r="V127" i="1"/>
  <c r="W127" i="1" s="1"/>
  <c r="T127" i="1"/>
  <c r="V130" i="1"/>
  <c r="W130" i="1" s="1"/>
  <c r="T130" i="1"/>
  <c r="T137" i="1"/>
  <c r="V137" i="1"/>
  <c r="W137" i="1" s="1"/>
  <c r="V121" i="1"/>
  <c r="W121" i="1" s="1"/>
  <c r="T121" i="1"/>
  <c r="V148" i="1"/>
  <c r="W148" i="1" s="1"/>
  <c r="T148" i="1"/>
  <c r="T198" i="1"/>
  <c r="V198" i="1"/>
  <c r="W198" i="1" s="1"/>
  <c r="V134" i="1"/>
  <c r="W134" i="1" s="1"/>
  <c r="T134" i="1"/>
  <c r="V175" i="1"/>
  <c r="W175" i="1" s="1"/>
  <c r="T175" i="1"/>
  <c r="V152" i="1"/>
  <c r="W152" i="1" s="1"/>
  <c r="T152" i="1"/>
  <c r="Q181" i="1"/>
  <c r="R181" i="1" s="1"/>
  <c r="S181" i="1"/>
  <c r="V194" i="1"/>
  <c r="W194" i="1" s="1"/>
  <c r="T194" i="1"/>
  <c r="Q115" i="1"/>
  <c r="R115" i="1" s="1"/>
  <c r="T118" i="1"/>
  <c r="V118" i="1"/>
  <c r="W118" i="1" s="1"/>
  <c r="V156" i="1"/>
  <c r="W156" i="1" s="1"/>
  <c r="T156" i="1"/>
  <c r="O156" i="1"/>
  <c r="V58" i="1"/>
  <c r="W58" i="1" s="1"/>
  <c r="V60" i="1"/>
  <c r="W60" i="1" s="1"/>
  <c r="V62" i="1"/>
  <c r="W62" i="1" s="1"/>
  <c r="O119" i="1"/>
  <c r="V120" i="1"/>
  <c r="W120" i="1" s="1"/>
  <c r="O127" i="1"/>
  <c r="V128" i="1"/>
  <c r="W128" i="1" s="1"/>
  <c r="S133" i="1"/>
  <c r="O138" i="1"/>
  <c r="V139" i="1"/>
  <c r="W139" i="1" s="1"/>
  <c r="S144" i="1"/>
  <c r="V147" i="1"/>
  <c r="W147" i="1" s="1"/>
  <c r="O165" i="1"/>
  <c r="O172" i="1"/>
  <c r="V173" i="1"/>
  <c r="W173" i="1" s="1"/>
  <c r="S178" i="1"/>
  <c r="O183" i="1"/>
  <c r="T186" i="1"/>
  <c r="O190" i="1"/>
  <c r="S190" i="1" s="1"/>
  <c r="O197" i="1"/>
  <c r="S197" i="1" s="1"/>
  <c r="O135" i="1"/>
  <c r="O146" i="1"/>
  <c r="O153" i="1"/>
  <c r="P172" i="1"/>
  <c r="P183" i="1"/>
  <c r="T39" i="1"/>
  <c r="T41" i="1"/>
  <c r="O148" i="1"/>
  <c r="O185" i="1"/>
  <c r="O199" i="1"/>
  <c r="S199" i="1" s="1"/>
  <c r="T56" i="1"/>
  <c r="O187" i="1"/>
  <c r="O201" i="1"/>
  <c r="R64" i="1"/>
  <c r="T159" i="1"/>
  <c r="O170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O115" i="1"/>
  <c r="O134" i="1"/>
  <c r="O145" i="1"/>
  <c r="O164" i="1"/>
  <c r="O179" i="1"/>
  <c r="T180" i="1"/>
  <c r="O182" i="1"/>
  <c r="T185" i="1"/>
  <c r="O189" i="1"/>
  <c r="S189" i="1" s="1"/>
  <c r="O196" i="1"/>
  <c r="S196" i="1" s="1"/>
  <c r="Q136" i="1"/>
  <c r="R136" i="1" s="1"/>
  <c r="O163" i="1"/>
  <c r="O181" i="1"/>
  <c r="O123" i="1"/>
  <c r="O131" i="1"/>
  <c r="O142" i="1"/>
  <c r="O152" i="1"/>
  <c r="O176" i="1"/>
  <c r="O203" i="1"/>
  <c r="S203" i="1" s="1"/>
  <c r="T54" i="1"/>
  <c r="O114" i="1"/>
  <c r="T166" i="1"/>
  <c r="O122" i="1"/>
  <c r="O130" i="1"/>
  <c r="O141" i="1"/>
  <c r="P149" i="1"/>
  <c r="S149" i="1" s="1"/>
  <c r="O175" i="1"/>
  <c r="O188" i="1"/>
  <c r="S188" i="1" s="1"/>
  <c r="O195" i="1"/>
  <c r="S195" i="1" s="1"/>
  <c r="O202" i="1"/>
  <c r="S202" i="1" s="1"/>
  <c r="T52" i="1"/>
  <c r="V197" i="1" l="1"/>
  <c r="W197" i="1" s="1"/>
  <c r="T197" i="1"/>
  <c r="V190" i="1"/>
  <c r="W190" i="1" s="1"/>
  <c r="T190" i="1"/>
  <c r="S179" i="1"/>
  <c r="V203" i="1"/>
  <c r="W203" i="1" s="1"/>
  <c r="T203" i="1"/>
  <c r="V178" i="1"/>
  <c r="W178" i="1" s="1"/>
  <c r="T178" i="1"/>
  <c r="V202" i="1"/>
  <c r="W202" i="1" s="1"/>
  <c r="T202" i="1"/>
  <c r="V144" i="1"/>
  <c r="W144" i="1" s="1"/>
  <c r="T144" i="1"/>
  <c r="S136" i="1"/>
  <c r="V195" i="1"/>
  <c r="W195" i="1" s="1"/>
  <c r="T195" i="1"/>
  <c r="S115" i="1"/>
  <c r="V199" i="1"/>
  <c r="W199" i="1" s="1"/>
  <c r="T199" i="1"/>
  <c r="V188" i="1"/>
  <c r="W188" i="1" s="1"/>
  <c r="T188" i="1"/>
  <c r="V158" i="1"/>
  <c r="W158" i="1" s="1"/>
  <c r="T158" i="1"/>
  <c r="V133" i="1"/>
  <c r="W133" i="1" s="1"/>
  <c r="T133" i="1"/>
  <c r="V196" i="1"/>
  <c r="W196" i="1" s="1"/>
  <c r="T196" i="1"/>
  <c r="T189" i="1"/>
  <c r="V189" i="1"/>
  <c r="W189" i="1" s="1"/>
  <c r="V149" i="1"/>
  <c r="W149" i="1" s="1"/>
  <c r="T149" i="1"/>
  <c r="V181" i="1"/>
  <c r="W181" i="1" s="1"/>
  <c r="T181" i="1"/>
  <c r="S145" i="1"/>
  <c r="V115" i="1" l="1"/>
  <c r="W115" i="1" s="1"/>
  <c r="T115" i="1"/>
  <c r="V136" i="1"/>
  <c r="W136" i="1" s="1"/>
  <c r="T136" i="1"/>
  <c r="V179" i="1"/>
  <c r="W179" i="1" s="1"/>
  <c r="T179" i="1"/>
  <c r="T145" i="1"/>
  <c r="V145" i="1"/>
  <c r="W145" i="1" s="1"/>
</calcChain>
</file>

<file path=xl/sharedStrings.xml><?xml version="1.0" encoding="utf-8"?>
<sst xmlns="http://schemas.openxmlformats.org/spreadsheetml/2006/main" count="850" uniqueCount="397">
  <si>
    <t>Plataforma</t>
  </si>
  <si>
    <t>Fecha de Venta</t>
  </si>
  <si>
    <t>Fecha</t>
  </si>
  <si>
    <t>Producto</t>
  </si>
  <si>
    <t>Descripción</t>
  </si>
  <si>
    <t>Precio de Venta c/Iva</t>
  </si>
  <si>
    <t>Cantidad</t>
  </si>
  <si>
    <t>Subtotal</t>
  </si>
  <si>
    <t>Envío</t>
  </si>
  <si>
    <t>Comisión</t>
  </si>
  <si>
    <t>Descuento</t>
  </si>
  <si>
    <t>Total</t>
  </si>
  <si>
    <t>Precio de Venta s/Iva</t>
  </si>
  <si>
    <t>Iva</t>
  </si>
  <si>
    <t>P*Q s/ Iva</t>
  </si>
  <si>
    <t>Pvta s/iva - comisión</t>
  </si>
  <si>
    <t>Costo Sin Iva</t>
  </si>
  <si>
    <t>Costo Total</t>
  </si>
  <si>
    <t>Margen  Neto</t>
  </si>
  <si>
    <t>% Margen</t>
  </si>
  <si>
    <t>valor gasto</t>
  </si>
  <si>
    <t>Margen - Gasto</t>
  </si>
  <si>
    <t>% Margen - Gasto</t>
  </si>
  <si>
    <t>Ingreso Total</t>
  </si>
  <si>
    <t>Gasto Total</t>
  </si>
  <si>
    <t>Costo Asignado</t>
  </si>
  <si>
    <t>Falabella</t>
  </si>
  <si>
    <t>ago. 30, 2025 19:01</t>
  </si>
  <si>
    <t>Estación de Trabajo 120 Color Dakar Derecho</t>
  </si>
  <si>
    <t>12990</t>
  </si>
  <si>
    <t>ago. 30, 2025 18:49</t>
  </si>
  <si>
    <t>Pack 5 Ruedas Universal de Escritorio</t>
  </si>
  <si>
    <t>3495</t>
  </si>
  <si>
    <t>ago. 30, 2025 11:29</t>
  </si>
  <si>
    <t>33221423232354</t>
  </si>
  <si>
    <t>Bicicleta Artemisa Shimano Nexus Olivo</t>
  </si>
  <si>
    <t>7990</t>
  </si>
  <si>
    <t>ago. 29, 2025 19:33</t>
  </si>
  <si>
    <t>8000010010029</t>
  </si>
  <si>
    <t>Mesa Plegable Cama Multimesa Jerez Negro</t>
  </si>
  <si>
    <t>4990</t>
  </si>
  <si>
    <t>ago. 29, 2025 11:07</t>
  </si>
  <si>
    <t>Escritorio Froli 170cm Peral</t>
  </si>
  <si>
    <t>11990</t>
  </si>
  <si>
    <t>ago. 29, 2025 01:50</t>
  </si>
  <si>
    <t>2082004550536</t>
  </si>
  <si>
    <t>Librero Puzzle Nogal</t>
  </si>
  <si>
    <t>9990</t>
  </si>
  <si>
    <t>ago. 28, 2025 18:22</t>
  </si>
  <si>
    <t>Mesa Casino Armable 150 Blanco</t>
  </si>
  <si>
    <t>ago. 28, 2025 12:41</t>
  </si>
  <si>
    <t>8000010040011</t>
  </si>
  <si>
    <t>Piso Titán BlancoRojo</t>
  </si>
  <si>
    <t>0</t>
  </si>
  <si>
    <t>ago. 28, 2025 07:58</t>
  </si>
  <si>
    <t>5604415080388</t>
  </si>
  <si>
    <t>Silla Portabebés Groovy Aro 29</t>
  </si>
  <si>
    <t>ago. 27, 2025 21:12</t>
  </si>
  <si>
    <t>Banca Abdominal Ajustable</t>
  </si>
  <si>
    <t>5990</t>
  </si>
  <si>
    <t>ago. 27, 2025 16:00</t>
  </si>
  <si>
    <t>80000100700252</t>
  </si>
  <si>
    <t>Cajonera Erika Móvil Dakar</t>
  </si>
  <si>
    <t>19990</t>
  </si>
  <si>
    <t>ago. 26, 2025 21:30</t>
  </si>
  <si>
    <t>Bicicleta Ares Negro Urbana</t>
  </si>
  <si>
    <t>ago. 26, 2025 17:36</t>
  </si>
  <si>
    <t>800010070071</t>
  </si>
  <si>
    <t>Estación de Trabajo 120 Color Peral Derecho</t>
  </si>
  <si>
    <t>ago. 26, 2025 10:48</t>
  </si>
  <si>
    <t>8000010100036</t>
  </si>
  <si>
    <t>Mesa Reunión 110 cm Jerez</t>
  </si>
  <si>
    <t>10990</t>
  </si>
  <si>
    <t>ago. 25, 2025 22:55</t>
  </si>
  <si>
    <t>ago. 25, 2025 22:08</t>
  </si>
  <si>
    <t>8000008254599</t>
  </si>
  <si>
    <t>Sábana Sherpa Lisa 1.5 Plazas Terra</t>
  </si>
  <si>
    <t>ago. 25, 2025 22:05</t>
  </si>
  <si>
    <t>8000010040010</t>
  </si>
  <si>
    <t>Piso Escala Titán Azul Blanco</t>
  </si>
  <si>
    <t>ago. 25, 2025 21:26</t>
  </si>
  <si>
    <t>6995</t>
  </si>
  <si>
    <t>Bicicleta Ares Rojo Urbana</t>
  </si>
  <si>
    <t>ago. 25, 2025 14:58</t>
  </si>
  <si>
    <t>8000010070042</t>
  </si>
  <si>
    <t>9495</t>
  </si>
  <si>
    <t>ago. 25, 2025 13:04</t>
  </si>
  <si>
    <t>2135413541</t>
  </si>
  <si>
    <t>Mesa Plegable Cama Multimesa Lino</t>
  </si>
  <si>
    <t>ago. 24, 2025 23:46</t>
  </si>
  <si>
    <t>ago. 24, 2025 22:11</t>
  </si>
  <si>
    <t>2082003770591</t>
  </si>
  <si>
    <t>Gabinete Base Cajonera Acacia</t>
  </si>
  <si>
    <t>ago. 24, 2025 20:24</t>
  </si>
  <si>
    <t>6990</t>
  </si>
  <si>
    <t>ago. 24, 2025 13:00</t>
  </si>
  <si>
    <t>800010130012</t>
  </si>
  <si>
    <t>Piso Apilable Blanco Agm</t>
  </si>
  <si>
    <t>ago. 23, 2025 23:20</t>
  </si>
  <si>
    <t>8000010050054</t>
  </si>
  <si>
    <t>Funda Mesa Ping Pong Frontón</t>
  </si>
  <si>
    <t>ago. 23, 2025 19:00</t>
  </si>
  <si>
    <t>ago. 23, 2025 15:13</t>
  </si>
  <si>
    <t>Escritorio 2 Cajones con Llave Nogal</t>
  </si>
  <si>
    <t>ago. 23, 2025 10:59</t>
  </si>
  <si>
    <t>8000008190262</t>
  </si>
  <si>
    <t>Quilt 2 Plazas Cosido Oliva</t>
  </si>
  <si>
    <t>ago. 22, 2025 12:51</t>
  </si>
  <si>
    <t>2082003730182</t>
  </si>
  <si>
    <t>Rack Bar Kazan CarvaloBlanco</t>
  </si>
  <si>
    <t>16990</t>
  </si>
  <si>
    <t>ago. 22, 2025 08:53</t>
  </si>
  <si>
    <t>4457798326383</t>
  </si>
  <si>
    <t>ago. 21, 2025 11:58</t>
  </si>
  <si>
    <t>ago. 20, 2025 15:23</t>
  </si>
  <si>
    <t>ago. 20, 2025 14:41</t>
  </si>
  <si>
    <t>8000010090025</t>
  </si>
  <si>
    <t>Mesa Plegable Redonda 1 Mts Jerez</t>
  </si>
  <si>
    <t>ago. 20, 2025 12:28</t>
  </si>
  <si>
    <t>Cajonera Bolonia 3 Cajones 1 Kardex Peral</t>
  </si>
  <si>
    <t>18990</t>
  </si>
  <si>
    <t>ago. 20, 2025 05:58</t>
  </si>
  <si>
    <t>8000010120003</t>
  </si>
  <si>
    <t>Kit Lavaplatos 120cm Derecho Blanco</t>
  </si>
  <si>
    <t>ago. 19, 2025 18:49</t>
  </si>
  <si>
    <t>8000008242992</t>
  </si>
  <si>
    <t>Quilt 2 Plazas Cosido MF Lab</t>
  </si>
  <si>
    <t>ago. 19, 2025 17:00</t>
  </si>
  <si>
    <t>8765214598325</t>
  </si>
  <si>
    <t>Silla Iso polipropileno Visita Negro</t>
  </si>
  <si>
    <t>7495</t>
  </si>
  <si>
    <t>ago. 19, 2025 08:35</t>
  </si>
  <si>
    <t>800010130034</t>
  </si>
  <si>
    <t>Piso Tipo Bar Blanco Agm</t>
  </si>
  <si>
    <t>4995</t>
  </si>
  <si>
    <t>ago. 19, 2025 07:24</t>
  </si>
  <si>
    <t>8000008168957</t>
  </si>
  <si>
    <t>Quilt Cordoba Liso 1.5 Plazas Fucsia</t>
  </si>
  <si>
    <t>ago. 19, 2025 00:36</t>
  </si>
  <si>
    <t>800010130011</t>
  </si>
  <si>
    <t>Piso Apilable Negro Agm</t>
  </si>
  <si>
    <t>2664</t>
  </si>
  <si>
    <t>2663</t>
  </si>
  <si>
    <t>ago. 18, 2025 22:58</t>
  </si>
  <si>
    <t>6797884908824</t>
  </si>
  <si>
    <t>Silla Ejecutiva Ecocuero Color Negro</t>
  </si>
  <si>
    <t>ago. 18, 2025 18:47</t>
  </si>
  <si>
    <t>8000010090009</t>
  </si>
  <si>
    <t>Mesa Plegable Redonda 1 Mts Blanco</t>
  </si>
  <si>
    <t>ago. 18, 2025 16:55</t>
  </si>
  <si>
    <t>7000000000055</t>
  </si>
  <si>
    <t>Piso Laboratorio Formalita Blanco</t>
  </si>
  <si>
    <t>ago. 18, 2025 12:43</t>
  </si>
  <si>
    <t>7000000000004</t>
  </si>
  <si>
    <t>Bastón de Apoyo T Plegable Aluminio Ultra Ligero</t>
  </si>
  <si>
    <t>3990</t>
  </si>
  <si>
    <t>ago. 17, 2025 13:20</t>
  </si>
  <si>
    <t>9557829855670</t>
  </si>
  <si>
    <t>13990</t>
  </si>
  <si>
    <t>ago. 17, 2025 13:16</t>
  </si>
  <si>
    <t>ago. 16, 2025 23:26</t>
  </si>
  <si>
    <t>800010100034</t>
  </si>
  <si>
    <t>Gabinete Mural Color Dakar</t>
  </si>
  <si>
    <t>ago. 16, 2025 16:27</t>
  </si>
  <si>
    <t>8000010090016</t>
  </si>
  <si>
    <t>Mesa Auxiliar Plegable Color Blanco</t>
  </si>
  <si>
    <t>ago. 16, 2025 12:24</t>
  </si>
  <si>
    <t>ago. 15, 2025 20:45</t>
  </si>
  <si>
    <t>1007005021254</t>
  </si>
  <si>
    <t>Mesa Auxiliar Plegable Color Jerez Negro</t>
  </si>
  <si>
    <t>ago. 15, 2025 18:57</t>
  </si>
  <si>
    <t>8251545230318</t>
  </si>
  <si>
    <t>Bicicleta Hefesto Negro Urbana</t>
  </si>
  <si>
    <t>ago. 15, 2025 16:13</t>
  </si>
  <si>
    <t>8000010050012</t>
  </si>
  <si>
    <t>Funda Mesa Ping Pong Profesional  Junior</t>
  </si>
  <si>
    <t>ago. 14, 2025 13:40</t>
  </si>
  <si>
    <t>8000010040002</t>
  </si>
  <si>
    <t>Piso Escala Titán Rojo Blanco</t>
  </si>
  <si>
    <t>ago. 14, 2025 11:52</t>
  </si>
  <si>
    <t>34990</t>
  </si>
  <si>
    <t>ago. 14, 2025 11:36</t>
  </si>
  <si>
    <t>8000010100007</t>
  </si>
  <si>
    <t>Estante 5 Niveles con Puertas con Cerradura</t>
  </si>
  <si>
    <t>ago. 13, 2025 22:10</t>
  </si>
  <si>
    <t>8000010050020</t>
  </si>
  <si>
    <t>Red c Soportes Repuesto Mesa Ping Pong</t>
  </si>
  <si>
    <t>ago. 12, 2025 08:27</t>
  </si>
  <si>
    <t>8000008202361</t>
  </si>
  <si>
    <t>Quilt Sherpa 1.5 Plazas Liso Azul</t>
  </si>
  <si>
    <t>ago. 11, 2025 18:02</t>
  </si>
  <si>
    <t>ago. 11, 2025 17:25</t>
  </si>
  <si>
    <t>9626613525477</t>
  </si>
  <si>
    <t>Bicicleta Artemisa Shimano Nexus Negro</t>
  </si>
  <si>
    <t>ago. 11, 2025 15:06</t>
  </si>
  <si>
    <t>ago. 11, 2025 11:10</t>
  </si>
  <si>
    <t>Quilt 15 Plazas Cosido Oliva</t>
  </si>
  <si>
    <t>ago. 10, 2025 19:16</t>
  </si>
  <si>
    <t>8000008230623</t>
  </si>
  <si>
    <t>Sábana Polar Estampada 1.5 Plazas Verde</t>
  </si>
  <si>
    <t>1990</t>
  </si>
  <si>
    <t>ago. 10, 2025 00:53</t>
  </si>
  <si>
    <t>5604415094149</t>
  </si>
  <si>
    <t>Casco Niña Hoggy XXS</t>
  </si>
  <si>
    <t>ago. 8, 2025 23:52</t>
  </si>
  <si>
    <t>Estación de Trabajo Jerez 150cm Derecho</t>
  </si>
  <si>
    <t>ago. 8, 2025 16:21</t>
  </si>
  <si>
    <t>800010100073</t>
  </si>
  <si>
    <t>Gabinete Puertas Corredera Peral</t>
  </si>
  <si>
    <t>ago. 8, 2025 13:30</t>
  </si>
  <si>
    <t>800010070078</t>
  </si>
  <si>
    <t>Kardex Atri 3 Cajones Peral</t>
  </si>
  <si>
    <t>14990</t>
  </si>
  <si>
    <t>ago. 8, 2025 11:18</t>
  </si>
  <si>
    <t>5497</t>
  </si>
  <si>
    <t>5499</t>
  </si>
  <si>
    <t>ago. 8, 2025 10:36</t>
  </si>
  <si>
    <t>ago. 8, 2025 00:54</t>
  </si>
  <si>
    <t>ago. 7, 2025 20:08</t>
  </si>
  <si>
    <t>ago. 7, 2025 20:06</t>
  </si>
  <si>
    <t>ago. 7, 2025 18:01</t>
  </si>
  <si>
    <t>1067120736731</t>
  </si>
  <si>
    <t>3376</t>
  </si>
  <si>
    <t>Cajonera Erika Móvil Peral</t>
  </si>
  <si>
    <t>2736</t>
  </si>
  <si>
    <t>3373</t>
  </si>
  <si>
    <t>Biblioteca Puertas Corredera Peral</t>
  </si>
  <si>
    <t>4331</t>
  </si>
  <si>
    <t>2735</t>
  </si>
  <si>
    <t>800010100099</t>
  </si>
  <si>
    <t>800010070075</t>
  </si>
  <si>
    <t>ago. 7, 2025 15:59</t>
  </si>
  <si>
    <t>ago. 7, 2025 13:14</t>
  </si>
  <si>
    <t>8000010090058</t>
  </si>
  <si>
    <t>Mesa Casino Armable 180 Blanco</t>
  </si>
  <si>
    <t>ago. 7, 2025 01:25</t>
  </si>
  <si>
    <t>8000010090027</t>
  </si>
  <si>
    <t>Mesa Auxiliar Plegable Color Jerez</t>
  </si>
  <si>
    <t>ago. 6, 2025 18:33</t>
  </si>
  <si>
    <t>6953439855114</t>
  </si>
  <si>
    <t>Silla Plegable Flash Negra</t>
  </si>
  <si>
    <t>997</t>
  </si>
  <si>
    <t>999</t>
  </si>
  <si>
    <t>ago. 6, 2025 10:54</t>
  </si>
  <si>
    <t>27990</t>
  </si>
  <si>
    <t>ago. 6, 2025 10:17</t>
  </si>
  <si>
    <t>8000010100023</t>
  </si>
  <si>
    <t>Gabinete Base 2 Puertas Dakar</t>
  </si>
  <si>
    <t>ago. 5, 2025 19:07</t>
  </si>
  <si>
    <t>Kit Lavaplatos 100cm Derecho Chocolate</t>
  </si>
  <si>
    <t>ago. 5, 2025 12:46</t>
  </si>
  <si>
    <t>ago. 5, 2025 12:15</t>
  </si>
  <si>
    <t>2082004550697</t>
  </si>
  <si>
    <t>Estante 5 Niveles nogal</t>
  </si>
  <si>
    <t>ago. 5, 2025 09:03</t>
  </si>
  <si>
    <t>ago. 5, 2025 06:44</t>
  </si>
  <si>
    <t>8000008162412</t>
  </si>
  <si>
    <t>Sábana 1.5 Plazas Microfibra Trolls</t>
  </si>
  <si>
    <t>ago. 4, 2025 15:51</t>
  </si>
  <si>
    <t>654988641245</t>
  </si>
  <si>
    <t>Juego de Kinder  1 Mesa + 4 Sillas</t>
  </si>
  <si>
    <t>10495</t>
  </si>
  <si>
    <t>ago. 4, 2025 10:25</t>
  </si>
  <si>
    <t>ago. 1, 2025 08:09</t>
  </si>
  <si>
    <t>2990</t>
  </si>
  <si>
    <t>Paris</t>
  </si>
  <si>
    <t>8000010040020</t>
  </si>
  <si>
    <t>Piso Escala Titán Rojo Negro</t>
  </si>
  <si>
    <t>819637</t>
  </si>
  <si>
    <t>Sábana Super King 144 Hilos Colores Lisos Mostaza</t>
  </si>
  <si>
    <t>Estación de Trabajo 120cm Peral Derecho</t>
  </si>
  <si>
    <t>800010070072</t>
  </si>
  <si>
    <t>Estación de Trabajo 120cm Peral Izquierdo</t>
  </si>
  <si>
    <t>Escritorio 110cm con 2 Cajones con Chapa</t>
  </si>
  <si>
    <t>821167</t>
  </si>
  <si>
    <t>Sábana 2 Plazas 180 Hilos Estampado Oasis</t>
  </si>
  <si>
    <t>Quilt Microfibra Estampado King Hatillo</t>
  </si>
  <si>
    <t>8000008195243</t>
  </si>
  <si>
    <t>Sábana King 144 Hilos Estampado Ginger</t>
  </si>
  <si>
    <t>824298</t>
  </si>
  <si>
    <t>Quilt 1.5 Plazas Cosido MF Lab</t>
  </si>
  <si>
    <t>8251545230310</t>
  </si>
  <si>
    <t>Bicicleta Hefesto Urbana Rojo</t>
  </si>
  <si>
    <t>8000008223663</t>
  </si>
  <si>
    <t>Quilt King Plazas Microfibra Estampado Loa</t>
  </si>
  <si>
    <t>Plumón Coral Emboss 2 Plazas Café</t>
  </si>
  <si>
    <t>8000010130053</t>
  </si>
  <si>
    <t>Taburete Back Negro</t>
  </si>
  <si>
    <t>Sábana 2 Plazas 180 Hilos Estampado Paradise</t>
  </si>
  <si>
    <t>4457798326383-1</t>
  </si>
  <si>
    <t>Banca Abdominal</t>
  </si>
  <si>
    <t>Rack TV Navarra Roble Santana</t>
  </si>
  <si>
    <t>2082004550499-1</t>
  </si>
  <si>
    <t>Rack TV Navarra Nogal</t>
  </si>
  <si>
    <t>9991158131231</t>
  </si>
  <si>
    <t>Bicicleta Hestia 21 Cambios Aluminio Negro</t>
  </si>
  <si>
    <t>821539</t>
  </si>
  <si>
    <t>Plumón Coral Sherpa 2 Plazas Print Baysan</t>
  </si>
  <si>
    <t>Mdo Libre</t>
  </si>
  <si>
    <t>13 de agosto de 2025 14:33 hs.</t>
  </si>
  <si>
    <t>Piso Titán Agm Rojo</t>
  </si>
  <si>
    <t>12 de agosto de 2025 10:58 hs.</t>
  </si>
  <si>
    <t>8000008172169</t>
  </si>
  <si>
    <t>Juego Sábanas Bordadas 144 Hilos 2p Mashini Color Rosado Diseño De La Tela Line Rosado</t>
  </si>
  <si>
    <t>10 de agosto de 2025 17:34 hs.</t>
  </si>
  <si>
    <t>Red C/ Soportes Repuesto Mesa Ping Pong Agm</t>
  </si>
  <si>
    <t>10 de agosto de 2025 16:50 hs.</t>
  </si>
  <si>
    <t>10 de agosto de 2025 11:53 hs.</t>
  </si>
  <si>
    <t>8 de agosto de 2025 23:44 hs.</t>
  </si>
  <si>
    <t>7 de agosto de 2025 22:58 hs.</t>
  </si>
  <si>
    <t>7 de agosto de 2025 21:46 hs.</t>
  </si>
  <si>
    <t/>
  </si>
  <si>
    <t>7 de agosto de 2025 18:07 hs.</t>
  </si>
  <si>
    <t>6 de agosto de 2025 16:02 hs.</t>
  </si>
  <si>
    <t>2082003770676</t>
  </si>
  <si>
    <t>Gabinete Mural Campana</t>
  </si>
  <si>
    <t>6 de agosto de 2025 10:47 hs.</t>
  </si>
  <si>
    <t>8000008182700</t>
  </si>
  <si>
    <t>Plumon 1.5p Mickey Blink Blue</t>
  </si>
  <si>
    <t>6 de agosto de 2025 00:41 hs.</t>
  </si>
  <si>
    <t>2082003770607</t>
  </si>
  <si>
    <t>Gabinete Base Lavaplatos 80 Color Acacia Mobikit</t>
  </si>
  <si>
    <t>5 de agosto de 2025 16:26 hs.</t>
  </si>
  <si>
    <t>720018004196</t>
  </si>
  <si>
    <t>Candado Bicicleta Kryptonite Keeper 12 Standard Color Negro</t>
  </si>
  <si>
    <t>5 de agosto de 2025 15:17 hs.</t>
  </si>
  <si>
    <t>2082004210607</t>
  </si>
  <si>
    <t>Estante 5 Niveles Roble Santana</t>
  </si>
  <si>
    <t>5 de agosto de 2025 13:21 hs.</t>
  </si>
  <si>
    <t>5 de agosto de 2025 11:41 hs.</t>
  </si>
  <si>
    <t>4 de agosto de 2025 21:39 hs.</t>
  </si>
  <si>
    <t>Mesa Auxiliar Plegable Fabricación Nacional Envío Gratis</t>
  </si>
  <si>
    <t>4 de agosto de 2025 16:35 hs.</t>
  </si>
  <si>
    <t>2082003970915</t>
  </si>
  <si>
    <t>Baúl Infantil Ludo Melamina</t>
  </si>
  <si>
    <t>4 de agosto de 2025 11:30 hs.</t>
  </si>
  <si>
    <t>4 de agosto de 2025 10:19 hs.</t>
  </si>
  <si>
    <t>8000010010008</t>
  </si>
  <si>
    <t>Mesa Plegable Laptop Cafe Cama De Altura Ajustable Y Reclina</t>
  </si>
  <si>
    <t>4 de agosto de 2025 09:47 hs.</t>
  </si>
  <si>
    <t>Juego Kinder 1 Mesa Y 4 Sillas Colores Niños Infantil</t>
  </si>
  <si>
    <t>3 de agosto de 2025 17:48 hs.</t>
  </si>
  <si>
    <t>2 de agosto de 2025 23:04 hs.</t>
  </si>
  <si>
    <t>2 de agosto de 2025 20:05 hs.</t>
  </si>
  <si>
    <t>8000008172121</t>
  </si>
  <si>
    <t>Juego Sábanas Bordadas 144 Hilos 2p Mashini Color Azul Diseño De La Tela Line Azul</t>
  </si>
  <si>
    <t>2 de agosto de 2025 00:21 hs.</t>
  </si>
  <si>
    <t>1 de agosto de 2025 05:11 hs.</t>
  </si>
  <si>
    <t>2082003940550</t>
  </si>
  <si>
    <t>Estante Bremen Simple</t>
  </si>
  <si>
    <t>Walmart</t>
  </si>
  <si>
    <t>Sábana 2 Plazas 144 Hilos Estampada Trento</t>
  </si>
  <si>
    <t>Estante 5 Niveles con Puertas Nogal</t>
  </si>
  <si>
    <t>Escritorio Worki Roble</t>
  </si>
  <si>
    <t>Librero Domino Carvalo</t>
  </si>
  <si>
    <t>QUILT MF EST. MASHINI 1.5 P CIRCLE</t>
  </si>
  <si>
    <t>Juego de Sábanas Mf Single Avengers 1.5 Plaza Amarillo</t>
  </si>
  <si>
    <t>Sábana 2 Plazas 144 Hilos Estampada Bari</t>
  </si>
  <si>
    <t>Quilt Cosido estampado patchwork 1.5 P Lois</t>
  </si>
  <si>
    <t>Mdo Público</t>
  </si>
  <si>
    <t>2025-08-07 17:28:42 -0400</t>
  </si>
  <si>
    <t>Estante 5 Niveles Con Puertas y Cerradura</t>
  </si>
  <si>
    <t>2025-08-08 12:01:04 -0400</t>
  </si>
  <si>
    <t>Silla Ejecutiva Ecocuero - Negro</t>
  </si>
  <si>
    <t>2025-08-12 09:57:20 -0400</t>
  </si>
  <si>
    <t>Gabinete 195x100x50 Cerezo</t>
  </si>
  <si>
    <t>2025-08-12 09:57:48 -0400</t>
  </si>
  <si>
    <t>2025-08-12 09:58:50 -0400</t>
  </si>
  <si>
    <t>Escritorio 120cm con 2 Cajones Peral</t>
  </si>
  <si>
    <t>2025-08-12 09:59:59 -0400</t>
  </si>
  <si>
    <t>Cajonera Erika Peral</t>
  </si>
  <si>
    <t>2025-08-12 10:01:17 -0400</t>
  </si>
  <si>
    <t>Kit Lavaplatos 120 - Secador Derecho</t>
  </si>
  <si>
    <t>2025-08-12 11:09:30 -0400</t>
  </si>
  <si>
    <t>Escritorio 2 Cajones c/ Llave - Nogal</t>
  </si>
  <si>
    <t>2025-08-12 15:13:17 -0400</t>
  </si>
  <si>
    <t>Estación de Trabajo 120 Dakar - Izquierdo</t>
  </si>
  <si>
    <t>2025-08-13 12:25:53 -0400</t>
  </si>
  <si>
    <t>Mesa Reunión 110</t>
  </si>
  <si>
    <t>2025-08-13 12:16:01 -0400</t>
  </si>
  <si>
    <t>Kit Lavaplatos 80 - Secador Derecho</t>
  </si>
  <si>
    <t>2025-08-13 12:53:04 -0400</t>
  </si>
  <si>
    <t>Silla Flash Blanco</t>
  </si>
  <si>
    <t>2025-08-14 09:28:48 -0400</t>
  </si>
  <si>
    <t>Escritorio Venecia 120cm Nogal</t>
  </si>
  <si>
    <t>2025-08-14 09:48:30 -0400</t>
  </si>
  <si>
    <t>2025-08-18 13:57:02 -0400</t>
  </si>
  <si>
    <t>Gabinete Mural Vidriado 80 Acacia</t>
  </si>
  <si>
    <t>2025-08-19 13:37:12 -0400</t>
  </si>
  <si>
    <t>Escritorio en L Medio Punto 180x180 cm con Cajonera Peral - Derecho</t>
  </si>
  <si>
    <t>2025-08-19 16:01:29 -0400</t>
  </si>
  <si>
    <t>2025-08-19 09:59:08 -0400</t>
  </si>
  <si>
    <t>2025-08-19 10:03:56 -0400</t>
  </si>
  <si>
    <t>2025-08-21 11:29:56 -0400</t>
  </si>
  <si>
    <t>2025-08-29 09:49:43 -0400</t>
  </si>
  <si>
    <t>Campana Decorativa 60 cm</t>
  </si>
  <si>
    <t>2025-08-29 09:50:10 -0400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</si>
</sst>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1" formatCode="_ * #,##0_ ;_ * \-#,##0_ ;_ * &quot;-&quot;_ ;_ @_ "/>
    <numFmt numFmtId="164" formatCode="_ * #,##0.000000_ ;_ * \-#,##0.000000_ ;_ * &quot;-&quot;_ ;_ @_ "/>
    <numFmt numFmtId="165" formatCode="_ * #,##0.0000_ ;_ * \-#,##0.0000_ ;_ * &quot;-&quot;_ ;_ @_ "/>
    <numFmt numFmtId="166" formatCode="_ * #,##0.00_ ;_ * \-#,##0.00_ ;_ * &quot;-&quot;_ ;_ @_ "/>
    <numFmt numFmtId="167" formatCode="yyyy\-mm\-dd\ hh:mm:ss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/>
    <xf numFmtId="0" fontId="3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1" applyNumberFormat="1" applyFont="1"/>
    <xf numFmtId="164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41" fontId="0" fillId="0" borderId="0" xfId="1" applyFont="1" applyAlignment="1">
      <alignment horizontal="center"/>
    </xf>
    <xf numFmtId="166" fontId="0" fillId="0" borderId="0" xfId="1" applyNumberFormat="1" applyFont="1"/>
    <xf numFmtId="42" fontId="0" fillId="0" borderId="1" xfId="0" applyNumberFormat="1" applyBorder="1"/>
    <xf numFmtId="1" fontId="0" fillId="0" borderId="0" xfId="0" applyNumberFormat="1"/>
    <xf numFmtId="41" fontId="0" fillId="0" borderId="0" xfId="0" applyNumberFormat="1"/>
    <xf numFmtId="1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41" fontId="1" fillId="0" borderId="0" xfId="1"/>
    <xf numFmtId="41" fontId="0" fillId="0" borderId="2" xfId="1" applyFont="1" applyBorder="1"/>
    <xf numFmtId="0" fontId="0" fillId="0" borderId="0" xfId="0" applyAlignment="1">
      <alignment horizontal="right"/>
    </xf>
    <xf numFmtId="3" fontId="3" fillId="0" borderId="0" xfId="2" applyNumberFormat="1"/>
    <xf numFmtId="168" fontId="0" fillId="0" borderId="0" xfId="0" applyNumberFormat="1"/>
    <xf numFmtId="0" fontId="4" fillId="0" borderId="0" xfId="2" applyFont="1" applyAlignment="1" applyProtection="1">
      <alignment horizontal="left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0" borderId="0" xfId="2" applyFont="1" applyAlignment="1" applyProtection="1">
      <alignment horizontal="right" vertical="center"/>
      <protection locked="0"/>
    </xf>
    <xf numFmtId="166" fontId="0" fillId="0" borderId="0" xfId="0" applyNumberFormat="1"/>
    <xf numFmtId="3" fontId="0" fillId="0" borderId="0" xfId="0" applyNumberFormat="1"/>
    <xf numFmtId="0" fontId="0" fillId="2" borderId="0" xfId="0" applyFill="1"/>
    <xf numFmtId="0" fontId="4" fillId="2" borderId="0" xfId="2" applyFont="1" applyFill="1" applyAlignment="1" applyProtection="1">
      <alignment horizontal="right" vertical="center"/>
      <protection locked="0"/>
    </xf>
    <xf numFmtId="1" fontId="0" fillId="0" borderId="0" xfId="0" applyNumberFormat="1" applyAlignment="1">
      <alignment horizontal="right"/>
    </xf>
    <xf numFmtId="0" fontId="5" fillId="2" borderId="0" xfId="2" applyFont="1" applyFill="1" applyAlignment="1" applyProtection="1">
      <alignment horizontal="right" vertical="center"/>
      <protection locked="0"/>
    </xf>
    <xf numFmtId="49" fontId="0" fillId="0" borderId="0" xfId="0" applyNumberFormat="1" applyAlignment="1">
      <alignment horizontal="left" wrapText="1"/>
    </xf>
    <xf numFmtId="41" fontId="0" fillId="2" borderId="0" xfId="1" applyFont="1" applyFill="1"/>
    <xf numFmtId="0" fontId="3" fillId="0" borderId="2" xfId="2" applyBorder="1"/>
    <xf numFmtId="3" fontId="0" fillId="0" borderId="0" xfId="0" applyNumberFormat="1" applyAlignment="1">
      <alignment horizontal="right"/>
    </xf>
    <xf numFmtId="165" fontId="0" fillId="2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 vertical="top"/>
    </xf>
  </cellXfs>
  <cellStyles count="3">
    <cellStyle name="Millares [0]" xfId="1" builtinId="6"/>
    <cellStyle name="Normal" xfId="0" builtinId="0"/>
    <cellStyle name="Normal 2" xfId="2" xr:uid="{5D33CB9A-E9A6-49A7-A0BD-E78ABE3B7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F972-4824-4558-BF5D-1AE07010ED86}">
  <dimension ref="A1:Z230"/>
  <sheetViews>
    <sheetView tabSelected="1" zoomScale="85" zoomScaleNormal="85" workbookViewId="0">
      <selection activeCell="E14" sqref="E14"/>
    </sheetView>
  </sheetViews>
  <sheetFormatPr baseColWidth="10" defaultRowHeight="14.4" x14ac:dyDescent="0.3"/>
  <cols>
    <col min="2" max="2" width="25.6640625" style="6" bestFit="1" customWidth="1"/>
    <col min="4" max="4" width="16.21875" style="3" bestFit="1" customWidth="1"/>
    <col min="5" max="5" width="72" bestFit="1" customWidth="1"/>
    <col min="6" max="6" width="19.33203125" bestFit="1" customWidth="1"/>
    <col min="13" max="13" width="18.33203125" bestFit="1" customWidth="1"/>
    <col min="16" max="16" width="17.88671875" bestFit="1" customWidth="1"/>
    <col min="22" max="22" width="13.5546875" bestFit="1" customWidth="1"/>
    <col min="23" max="23" width="15.44140625" bestFit="1" customWidth="1"/>
    <col min="24" max="24" width="12.44140625" bestFit="1" customWidth="1"/>
    <col min="26" max="26" width="13.5546875" bestFit="1" customWidth="1"/>
  </cols>
  <sheetData>
    <row r="1" spans="1:26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5" t="s">
        <v>26</v>
      </c>
      <c r="B2" s="6" t="s">
        <v>27</v>
      </c>
      <c r="C2">
        <v>30</v>
      </c>
      <c r="D2" s="7">
        <v>8000010070042</v>
      </c>
      <c r="E2" s="6" t="s">
        <v>28</v>
      </c>
      <c r="F2" s="8">
        <v>69109</v>
      </c>
      <c r="G2" s="8">
        <v>1</v>
      </c>
      <c r="H2" s="8">
        <v>69109</v>
      </c>
      <c r="I2" s="9" t="s">
        <v>29</v>
      </c>
      <c r="J2" s="5">
        <f>F2*0.18</f>
        <v>12439.619999999999</v>
      </c>
      <c r="K2" s="5"/>
      <c r="L2" s="5"/>
      <c r="M2" s="5">
        <f>F2/1.19</f>
        <v>58074.789915966387</v>
      </c>
      <c r="N2" s="5">
        <f>F2*0.19</f>
        <v>13130.710000000001</v>
      </c>
      <c r="O2" s="5">
        <f>(M2*G2)</f>
        <v>58074.789915966387</v>
      </c>
      <c r="P2" s="5">
        <f>M2-J2</f>
        <v>45635.169915966384</v>
      </c>
      <c r="Q2">
        <v>39828</v>
      </c>
      <c r="R2">
        <f>(Q2*G2)</f>
        <v>39828</v>
      </c>
      <c r="S2" s="5">
        <f>P2-Q2</f>
        <v>5807.169915966384</v>
      </c>
      <c r="T2" s="10">
        <f>(S2/Q2)*100</f>
        <v>14.580621462203435</v>
      </c>
      <c r="U2" s="11">
        <f>(Y2/X2)*F2</f>
        <v>14483.411541182961</v>
      </c>
      <c r="V2" s="5">
        <f>(S2-U2)</f>
        <v>-8676.2416252165767</v>
      </c>
      <c r="W2" s="12">
        <f>(V2/Q2)*100</f>
        <v>-21.784276451784113</v>
      </c>
      <c r="X2" s="13">
        <v>29980081</v>
      </c>
      <c r="Y2" s="5">
        <v>6283029</v>
      </c>
      <c r="Z2" s="5"/>
    </row>
    <row r="3" spans="1:26" x14ac:dyDescent="0.3">
      <c r="A3" s="5" t="s">
        <v>26</v>
      </c>
      <c r="B3" s="6" t="s">
        <v>30</v>
      </c>
      <c r="C3">
        <v>30</v>
      </c>
      <c r="D3" s="7">
        <v>568965895689</v>
      </c>
      <c r="E3" s="6" t="s">
        <v>31</v>
      </c>
      <c r="F3">
        <v>9990</v>
      </c>
      <c r="G3">
        <v>1</v>
      </c>
      <c r="H3">
        <v>9990</v>
      </c>
      <c r="I3" s="9" t="s">
        <v>32</v>
      </c>
      <c r="J3" s="5">
        <f t="shared" ref="J3:J66" si="0">F3*0.18</f>
        <v>1798.2</v>
      </c>
      <c r="K3" s="5"/>
      <c r="L3" s="5"/>
      <c r="M3" s="14">
        <v>8394.957983193277</v>
      </c>
      <c r="N3" s="5">
        <v>1595.042016806723</v>
      </c>
      <c r="O3" s="5">
        <f t="shared" ref="O3:O66" si="1">(M3*G3)</f>
        <v>8394.957983193277</v>
      </c>
      <c r="P3" s="5">
        <v>6596.7579831932771</v>
      </c>
      <c r="Q3" s="14">
        <v>1000</v>
      </c>
      <c r="R3">
        <f t="shared" ref="R3:R66" si="2">(Q3*G3)</f>
        <v>1000</v>
      </c>
      <c r="S3" s="5">
        <f t="shared" ref="S3:S66" si="3">P3-Q3</f>
        <v>5596.7579831932771</v>
      </c>
      <c r="T3" s="10">
        <f t="shared" ref="T3:T66" si="4">(S3/Q3)*100</f>
        <v>559.67579831932767</v>
      </c>
      <c r="U3" s="11">
        <f t="shared" ref="U3:U66" si="5">(Y3/X3)*F3</f>
        <v>2093.6387633509062</v>
      </c>
      <c r="V3" s="5">
        <f>(S3-U3)</f>
        <v>3503.119219842371</v>
      </c>
      <c r="W3" s="12">
        <f t="shared" ref="W3:W66" si="6">(V3/Q3)*100</f>
        <v>350.31192198423707</v>
      </c>
      <c r="X3" s="13">
        <v>29980081</v>
      </c>
      <c r="Y3" s="5">
        <v>6283029</v>
      </c>
      <c r="Z3" s="5"/>
    </row>
    <row r="4" spans="1:26" x14ac:dyDescent="0.3">
      <c r="A4" s="5" t="s">
        <v>26</v>
      </c>
      <c r="B4" s="6" t="s">
        <v>30</v>
      </c>
      <c r="C4">
        <v>30</v>
      </c>
      <c r="D4" s="7">
        <v>568965895689</v>
      </c>
      <c r="E4" s="6" t="s">
        <v>31</v>
      </c>
      <c r="F4">
        <v>9990</v>
      </c>
      <c r="G4">
        <v>1</v>
      </c>
      <c r="H4">
        <v>9990</v>
      </c>
      <c r="I4" s="9" t="s">
        <v>32</v>
      </c>
      <c r="J4" s="5">
        <f t="shared" si="0"/>
        <v>1798.2</v>
      </c>
      <c r="K4" s="5"/>
      <c r="L4" s="5"/>
      <c r="M4" s="14">
        <v>8394.957983193277</v>
      </c>
      <c r="N4" s="5">
        <v>1595.042016806723</v>
      </c>
      <c r="O4" s="5">
        <f t="shared" si="1"/>
        <v>8394.957983193277</v>
      </c>
      <c r="P4" s="5">
        <v>6596.7579831932771</v>
      </c>
      <c r="Q4" s="14">
        <v>1000</v>
      </c>
      <c r="R4">
        <f t="shared" si="2"/>
        <v>1000</v>
      </c>
      <c r="S4" s="5">
        <f t="shared" si="3"/>
        <v>5596.7579831932771</v>
      </c>
      <c r="T4" s="10">
        <f t="shared" si="4"/>
        <v>559.67579831932767</v>
      </c>
      <c r="U4" s="11">
        <f t="shared" si="5"/>
        <v>2093.6387633509062</v>
      </c>
      <c r="V4" s="5">
        <f t="shared" ref="V4:V67" si="7">(S4-U4)</f>
        <v>3503.119219842371</v>
      </c>
      <c r="W4" s="12">
        <f t="shared" si="6"/>
        <v>350.31192198423707</v>
      </c>
      <c r="X4" s="13">
        <v>29980081</v>
      </c>
      <c r="Y4" s="5">
        <v>6283029</v>
      </c>
      <c r="Z4" s="5"/>
    </row>
    <row r="5" spans="1:26" x14ac:dyDescent="0.3">
      <c r="A5" s="5" t="s">
        <v>26</v>
      </c>
      <c r="B5" s="6" t="s">
        <v>33</v>
      </c>
      <c r="C5">
        <v>30</v>
      </c>
      <c r="D5" s="7" t="s">
        <v>34</v>
      </c>
      <c r="E5" s="6" t="s">
        <v>35</v>
      </c>
      <c r="F5">
        <v>150000</v>
      </c>
      <c r="G5">
        <v>1</v>
      </c>
      <c r="H5">
        <v>150000</v>
      </c>
      <c r="I5" s="9" t="s">
        <v>36</v>
      </c>
      <c r="J5" s="5">
        <f t="shared" si="0"/>
        <v>27000</v>
      </c>
      <c r="K5" s="5"/>
      <c r="L5" s="5"/>
      <c r="M5" s="14">
        <v>126050.4201680672</v>
      </c>
      <c r="N5" s="5">
        <v>23949.57983193277</v>
      </c>
      <c r="O5" s="5">
        <f t="shared" si="1"/>
        <v>126050.4201680672</v>
      </c>
      <c r="P5" s="5">
        <v>99050.420168067227</v>
      </c>
      <c r="Q5" s="14">
        <v>64382.773109243702</v>
      </c>
      <c r="R5" s="14">
        <f t="shared" si="2"/>
        <v>64382.773109243702</v>
      </c>
      <c r="S5" s="5">
        <f t="shared" si="3"/>
        <v>34667.647058823524</v>
      </c>
      <c r="T5" s="10">
        <f t="shared" si="4"/>
        <v>53.846153846153832</v>
      </c>
      <c r="U5" s="11">
        <f t="shared" si="5"/>
        <v>31436.017467731323</v>
      </c>
      <c r="V5" s="5">
        <f t="shared" si="7"/>
        <v>3231.6295910922017</v>
      </c>
      <c r="W5" s="12">
        <f t="shared" si="6"/>
        <v>5.0194010525281696</v>
      </c>
      <c r="X5" s="13">
        <v>29980081</v>
      </c>
      <c r="Y5" s="5">
        <v>6283029</v>
      </c>
      <c r="Z5" s="5"/>
    </row>
    <row r="6" spans="1:26" x14ac:dyDescent="0.3">
      <c r="A6" s="5" t="s">
        <v>26</v>
      </c>
      <c r="B6" s="6" t="s">
        <v>37</v>
      </c>
      <c r="C6">
        <v>29</v>
      </c>
      <c r="D6" s="7" t="s">
        <v>38</v>
      </c>
      <c r="E6" s="6" t="s">
        <v>39</v>
      </c>
      <c r="F6">
        <v>59990</v>
      </c>
      <c r="G6">
        <v>1</v>
      </c>
      <c r="H6">
        <v>59990</v>
      </c>
      <c r="I6" s="9" t="s">
        <v>40</v>
      </c>
      <c r="J6" s="5">
        <f t="shared" si="0"/>
        <v>10798.199999999999</v>
      </c>
      <c r="K6" s="5"/>
      <c r="L6" s="5"/>
      <c r="M6" s="14">
        <v>50411.764705882357</v>
      </c>
      <c r="N6" s="5">
        <v>9578.2352941176487</v>
      </c>
      <c r="O6" s="5">
        <f t="shared" si="1"/>
        <v>50411.764705882357</v>
      </c>
      <c r="P6" s="5">
        <v>39613.56470588236</v>
      </c>
      <c r="Q6">
        <v>27000</v>
      </c>
      <c r="R6">
        <f t="shared" si="2"/>
        <v>27000</v>
      </c>
      <c r="S6" s="5">
        <f t="shared" si="3"/>
        <v>12613.56470588236</v>
      </c>
      <c r="T6" s="10">
        <f t="shared" si="4"/>
        <v>46.716906318082813</v>
      </c>
      <c r="U6" s="11">
        <f t="shared" si="5"/>
        <v>12572.311252594682</v>
      </c>
      <c r="V6" s="5">
        <f t="shared" si="7"/>
        <v>41.253453287677985</v>
      </c>
      <c r="W6" s="12">
        <f t="shared" si="6"/>
        <v>0.15279056773214067</v>
      </c>
      <c r="X6" s="13">
        <v>29980081</v>
      </c>
      <c r="Y6" s="5">
        <v>6283029</v>
      </c>
      <c r="Z6" s="5"/>
    </row>
    <row r="7" spans="1:26" x14ac:dyDescent="0.3">
      <c r="A7" s="5" t="s">
        <v>26</v>
      </c>
      <c r="B7" s="6" t="s">
        <v>41</v>
      </c>
      <c r="C7">
        <v>29</v>
      </c>
      <c r="D7" s="7">
        <v>1067120736731</v>
      </c>
      <c r="E7" s="6" t="s">
        <v>42</v>
      </c>
      <c r="F7">
        <v>148000</v>
      </c>
      <c r="G7">
        <v>1</v>
      </c>
      <c r="H7">
        <v>148000</v>
      </c>
      <c r="I7" s="9" t="s">
        <v>43</v>
      </c>
      <c r="J7" s="5">
        <f t="shared" si="0"/>
        <v>26640</v>
      </c>
      <c r="K7" s="5"/>
      <c r="L7" s="5"/>
      <c r="M7" s="14">
        <v>124369.7478991597</v>
      </c>
      <c r="N7" s="5">
        <v>23630.252100840338</v>
      </c>
      <c r="O7" s="5">
        <f t="shared" si="1"/>
        <v>124369.7478991597</v>
      </c>
      <c r="P7" s="5">
        <v>97729.747899159673</v>
      </c>
      <c r="Q7">
        <v>40000</v>
      </c>
      <c r="R7">
        <f t="shared" si="2"/>
        <v>40000</v>
      </c>
      <c r="S7" s="5">
        <f t="shared" si="3"/>
        <v>57729.747899159673</v>
      </c>
      <c r="T7" s="10">
        <f t="shared" si="4"/>
        <v>144.32436974789917</v>
      </c>
      <c r="U7" s="11">
        <f t="shared" si="5"/>
        <v>31016.870568161572</v>
      </c>
      <c r="V7" s="5">
        <f t="shared" si="7"/>
        <v>26712.877330998101</v>
      </c>
      <c r="W7" s="12">
        <f t="shared" si="6"/>
        <v>66.78219332749525</v>
      </c>
      <c r="X7" s="13">
        <v>29980081</v>
      </c>
      <c r="Y7" s="5">
        <v>6283029</v>
      </c>
      <c r="Z7" s="5"/>
    </row>
    <row r="8" spans="1:26" x14ac:dyDescent="0.3">
      <c r="A8" s="5" t="s">
        <v>26</v>
      </c>
      <c r="B8" s="6" t="s">
        <v>44</v>
      </c>
      <c r="C8">
        <v>29</v>
      </c>
      <c r="D8" s="7" t="s">
        <v>45</v>
      </c>
      <c r="E8" s="6" t="s">
        <v>46</v>
      </c>
      <c r="F8">
        <v>84000</v>
      </c>
      <c r="G8">
        <v>1</v>
      </c>
      <c r="H8">
        <v>84000</v>
      </c>
      <c r="I8" s="9" t="s">
        <v>47</v>
      </c>
      <c r="J8" s="5">
        <f t="shared" si="0"/>
        <v>15120</v>
      </c>
      <c r="K8" s="5"/>
      <c r="L8" s="5"/>
      <c r="M8" s="14">
        <v>70588.23529411765</v>
      </c>
      <c r="N8" s="5">
        <v>13411.76470588235</v>
      </c>
      <c r="O8" s="5">
        <f t="shared" si="1"/>
        <v>70588.23529411765</v>
      </c>
      <c r="P8" s="5">
        <v>55468.23529411765</v>
      </c>
      <c r="Q8">
        <v>46900</v>
      </c>
      <c r="R8">
        <f t="shared" si="2"/>
        <v>46900</v>
      </c>
      <c r="S8" s="5">
        <f t="shared" si="3"/>
        <v>8568.2352941176505</v>
      </c>
      <c r="T8" s="10">
        <f t="shared" si="4"/>
        <v>18.269158409632517</v>
      </c>
      <c r="U8" s="11">
        <f t="shared" si="5"/>
        <v>17604.16978192954</v>
      </c>
      <c r="V8" s="5">
        <f t="shared" si="7"/>
        <v>-9035.93448781189</v>
      </c>
      <c r="W8" s="12">
        <f t="shared" si="6"/>
        <v>-19.26638483541981</v>
      </c>
      <c r="X8" s="13">
        <v>29980081</v>
      </c>
      <c r="Y8" s="5">
        <v>6283029</v>
      </c>
      <c r="Z8" s="5"/>
    </row>
    <row r="9" spans="1:26" x14ac:dyDescent="0.3">
      <c r="A9" s="5" t="s">
        <v>26</v>
      </c>
      <c r="B9" s="6" t="s">
        <v>48</v>
      </c>
      <c r="C9">
        <v>28</v>
      </c>
      <c r="D9" s="7">
        <v>8000010090008</v>
      </c>
      <c r="E9" s="6" t="s">
        <v>49</v>
      </c>
      <c r="F9">
        <v>120000</v>
      </c>
      <c r="G9">
        <v>1</v>
      </c>
      <c r="H9">
        <v>120000</v>
      </c>
      <c r="I9" s="9" t="s">
        <v>36</v>
      </c>
      <c r="J9" s="5">
        <f t="shared" si="0"/>
        <v>21600</v>
      </c>
      <c r="K9" s="5"/>
      <c r="L9" s="5"/>
      <c r="M9" s="14">
        <v>100840.3361344538</v>
      </c>
      <c r="N9" s="5">
        <v>19159.663865546219</v>
      </c>
      <c r="O9" s="5">
        <f t="shared" si="1"/>
        <v>100840.3361344538</v>
      </c>
      <c r="P9" s="5">
        <v>79240.336134453784</v>
      </c>
      <c r="Q9" s="15">
        <v>65926</v>
      </c>
      <c r="R9">
        <f t="shared" si="2"/>
        <v>65926</v>
      </c>
      <c r="S9" s="5">
        <f>P9-Q9</f>
        <v>13314.336134453784</v>
      </c>
      <c r="T9" s="10">
        <f t="shared" si="4"/>
        <v>20.19588043329458</v>
      </c>
      <c r="U9" s="11">
        <f t="shared" si="5"/>
        <v>25148.813974185061</v>
      </c>
      <c r="V9" s="5">
        <f t="shared" si="7"/>
        <v>-11834.477839731277</v>
      </c>
      <c r="W9" s="12">
        <f t="shared" si="6"/>
        <v>-17.951154081441732</v>
      </c>
      <c r="X9" s="13">
        <v>29980081</v>
      </c>
      <c r="Y9" s="5">
        <v>6283029</v>
      </c>
      <c r="Z9" s="5"/>
    </row>
    <row r="10" spans="1:26" x14ac:dyDescent="0.3">
      <c r="A10" s="5" t="s">
        <v>26</v>
      </c>
      <c r="B10" s="6" t="s">
        <v>50</v>
      </c>
      <c r="C10">
        <v>28</v>
      </c>
      <c r="D10" s="7" t="s">
        <v>51</v>
      </c>
      <c r="E10" s="6" t="s">
        <v>52</v>
      </c>
      <c r="F10">
        <v>20000</v>
      </c>
      <c r="G10">
        <v>1</v>
      </c>
      <c r="H10">
        <v>20000</v>
      </c>
      <c r="I10" s="9" t="s">
        <v>53</v>
      </c>
      <c r="J10" s="5">
        <f t="shared" si="0"/>
        <v>3600</v>
      </c>
      <c r="K10" s="5"/>
      <c r="L10" s="5"/>
      <c r="M10" s="14">
        <v>16806.722689075628</v>
      </c>
      <c r="N10" s="5">
        <v>3193.2773109243699</v>
      </c>
      <c r="O10" s="5">
        <f t="shared" si="1"/>
        <v>16806.722689075628</v>
      </c>
      <c r="P10" s="5">
        <v>13206.72268907563</v>
      </c>
      <c r="Q10">
        <v>10667</v>
      </c>
      <c r="R10">
        <f t="shared" si="2"/>
        <v>10667</v>
      </c>
      <c r="S10" s="5">
        <f t="shared" si="3"/>
        <v>2539.7226890756301</v>
      </c>
      <c r="T10" s="10">
        <f t="shared" si="4"/>
        <v>23.809156173953596</v>
      </c>
      <c r="U10" s="11">
        <f t="shared" si="5"/>
        <v>4191.4689956975099</v>
      </c>
      <c r="V10" s="5">
        <f t="shared" si="7"/>
        <v>-1651.7463066218797</v>
      </c>
      <c r="W10" s="12">
        <f t="shared" si="6"/>
        <v>-15.484637729651071</v>
      </c>
      <c r="X10" s="13">
        <v>29980081</v>
      </c>
      <c r="Y10" s="5">
        <v>6283029</v>
      </c>
      <c r="Z10" s="5"/>
    </row>
    <row r="11" spans="1:26" x14ac:dyDescent="0.3">
      <c r="A11" s="5" t="s">
        <v>26</v>
      </c>
      <c r="B11" s="6" t="s">
        <v>54</v>
      </c>
      <c r="C11">
        <v>28</v>
      </c>
      <c r="D11" s="7" t="s">
        <v>55</v>
      </c>
      <c r="E11" s="6" t="s">
        <v>56</v>
      </c>
      <c r="F11">
        <v>76000</v>
      </c>
      <c r="G11">
        <v>1</v>
      </c>
      <c r="H11">
        <v>76000</v>
      </c>
      <c r="I11" s="9" t="s">
        <v>36</v>
      </c>
      <c r="J11" s="5">
        <f t="shared" si="0"/>
        <v>13680</v>
      </c>
      <c r="K11" s="5"/>
      <c r="L11" s="5"/>
      <c r="M11" s="14">
        <v>63865.546218487398</v>
      </c>
      <c r="N11" s="5">
        <v>12134.45378151261</v>
      </c>
      <c r="O11" s="5">
        <f t="shared" si="1"/>
        <v>63865.546218487398</v>
      </c>
      <c r="P11" s="5">
        <v>50185.546218487398</v>
      </c>
      <c r="Q11">
        <v>38900</v>
      </c>
      <c r="R11">
        <f t="shared" si="2"/>
        <v>38900</v>
      </c>
      <c r="S11" s="5">
        <f t="shared" si="3"/>
        <v>11285.546218487398</v>
      </c>
      <c r="T11" s="10">
        <f t="shared" si="4"/>
        <v>29.011686936985598</v>
      </c>
      <c r="U11" s="11">
        <f t="shared" si="5"/>
        <v>15927.582183650538</v>
      </c>
      <c r="V11" s="5">
        <f t="shared" si="7"/>
        <v>-4642.0359651631406</v>
      </c>
      <c r="W11" s="12">
        <f t="shared" si="6"/>
        <v>-11.933254409159746</v>
      </c>
      <c r="X11" s="13">
        <v>29980081</v>
      </c>
      <c r="Y11" s="5">
        <v>6283029</v>
      </c>
      <c r="Z11" s="5"/>
    </row>
    <row r="12" spans="1:26" x14ac:dyDescent="0.3">
      <c r="A12" s="5" t="s">
        <v>26</v>
      </c>
      <c r="B12" s="6" t="s">
        <v>57</v>
      </c>
      <c r="C12">
        <v>27</v>
      </c>
      <c r="D12" s="7">
        <v>4457798326383</v>
      </c>
      <c r="E12" s="6" t="s">
        <v>58</v>
      </c>
      <c r="F12">
        <v>25000</v>
      </c>
      <c r="G12">
        <v>1</v>
      </c>
      <c r="H12">
        <v>25000</v>
      </c>
      <c r="I12" s="9" t="s">
        <v>59</v>
      </c>
      <c r="J12" s="5">
        <f t="shared" si="0"/>
        <v>4500</v>
      </c>
      <c r="K12" s="5"/>
      <c r="L12" s="5"/>
      <c r="M12" s="14">
        <v>21008.403361344539</v>
      </c>
      <c r="N12" s="5">
        <v>3991.5966386554619</v>
      </c>
      <c r="O12" s="5">
        <f t="shared" si="1"/>
        <v>21008.403361344539</v>
      </c>
      <c r="P12" s="5">
        <v>16508.403361344539</v>
      </c>
      <c r="Q12">
        <v>16807</v>
      </c>
      <c r="R12">
        <f t="shared" si="2"/>
        <v>16807</v>
      </c>
      <c r="S12" s="5">
        <f t="shared" si="3"/>
        <v>-298.59663865546099</v>
      </c>
      <c r="T12" s="10">
        <f t="shared" si="4"/>
        <v>-1.7766206857586779</v>
      </c>
      <c r="U12" s="11">
        <f t="shared" si="5"/>
        <v>5239.3362446218871</v>
      </c>
      <c r="V12" s="5">
        <f t="shared" si="7"/>
        <v>-5537.9328832773481</v>
      </c>
      <c r="W12" s="12">
        <f t="shared" si="6"/>
        <v>-32.950156977910083</v>
      </c>
      <c r="X12" s="13">
        <v>29980081</v>
      </c>
      <c r="Y12" s="5">
        <v>6283029</v>
      </c>
      <c r="Z12" s="5"/>
    </row>
    <row r="13" spans="1:26" x14ac:dyDescent="0.3">
      <c r="A13" s="5" t="s">
        <v>26</v>
      </c>
      <c r="B13" s="6" t="s">
        <v>60</v>
      </c>
      <c r="C13">
        <v>27</v>
      </c>
      <c r="D13" s="7" t="s">
        <v>61</v>
      </c>
      <c r="E13" s="6" t="s">
        <v>62</v>
      </c>
      <c r="F13">
        <v>116388</v>
      </c>
      <c r="G13">
        <v>1</v>
      </c>
      <c r="H13">
        <v>116388</v>
      </c>
      <c r="I13" s="9" t="s">
        <v>63</v>
      </c>
      <c r="J13" s="5">
        <f t="shared" si="0"/>
        <v>20949.84</v>
      </c>
      <c r="K13" s="5"/>
      <c r="L13" s="5"/>
      <c r="M13" s="14">
        <v>97805.042016806721</v>
      </c>
      <c r="N13" s="5">
        <v>18582.957983193279</v>
      </c>
      <c r="O13" s="5">
        <f t="shared" si="1"/>
        <v>97805.042016806721</v>
      </c>
      <c r="P13" s="5">
        <v>76855.202016806725</v>
      </c>
      <c r="Q13">
        <v>57953</v>
      </c>
      <c r="R13">
        <f t="shared" si="2"/>
        <v>57953</v>
      </c>
      <c r="S13" s="5">
        <f t="shared" si="3"/>
        <v>18902.202016806725</v>
      </c>
      <c r="T13" s="10">
        <f t="shared" si="4"/>
        <v>32.616434035868245</v>
      </c>
      <c r="U13" s="11">
        <f t="shared" si="5"/>
        <v>24391.834673562087</v>
      </c>
      <c r="V13" s="5">
        <f t="shared" si="7"/>
        <v>-5489.6326567553624</v>
      </c>
      <c r="W13" s="12">
        <f t="shared" si="6"/>
        <v>-9.4725599309015287</v>
      </c>
      <c r="X13" s="13">
        <v>29980081</v>
      </c>
      <c r="Y13" s="5">
        <v>6283029</v>
      </c>
      <c r="Z13" s="5"/>
    </row>
    <row r="14" spans="1:26" x14ac:dyDescent="0.3">
      <c r="A14" s="5" t="s">
        <v>26</v>
      </c>
      <c r="B14" s="6" t="s">
        <v>64</v>
      </c>
      <c r="C14">
        <v>26</v>
      </c>
      <c r="D14" s="7">
        <v>9557829855670</v>
      </c>
      <c r="E14" s="6" t="s">
        <v>65</v>
      </c>
      <c r="F14">
        <v>120000</v>
      </c>
      <c r="G14">
        <v>1</v>
      </c>
      <c r="H14">
        <v>120000</v>
      </c>
      <c r="I14" s="9" t="s">
        <v>36</v>
      </c>
      <c r="J14" s="5">
        <f t="shared" si="0"/>
        <v>21600</v>
      </c>
      <c r="K14" s="5"/>
      <c r="L14" s="5"/>
      <c r="M14" s="14">
        <v>100840.3361344538</v>
      </c>
      <c r="N14" s="5">
        <v>19159.663865546219</v>
      </c>
      <c r="O14" s="5">
        <f t="shared" si="1"/>
        <v>100840.3361344538</v>
      </c>
      <c r="P14" s="5">
        <v>79240.336134453784</v>
      </c>
      <c r="Q14" s="15">
        <v>68000</v>
      </c>
      <c r="R14">
        <f t="shared" si="2"/>
        <v>68000</v>
      </c>
      <c r="S14" s="5">
        <f t="shared" si="3"/>
        <v>11240.336134453784</v>
      </c>
      <c r="T14" s="10">
        <f t="shared" si="4"/>
        <v>16.529906080079098</v>
      </c>
      <c r="U14" s="11">
        <f t="shared" si="5"/>
        <v>25148.813974185061</v>
      </c>
      <c r="V14" s="5">
        <f t="shared" si="7"/>
        <v>-13908.477839731277</v>
      </c>
      <c r="W14" s="12">
        <f t="shared" si="6"/>
        <v>-20.45364388195776</v>
      </c>
      <c r="X14" s="13">
        <v>29980081</v>
      </c>
      <c r="Y14" s="5">
        <v>6283029</v>
      </c>
      <c r="Z14" s="5"/>
    </row>
    <row r="15" spans="1:26" x14ac:dyDescent="0.3">
      <c r="A15" s="5" t="s">
        <v>26</v>
      </c>
      <c r="B15" s="6" t="s">
        <v>66</v>
      </c>
      <c r="C15">
        <v>26</v>
      </c>
      <c r="D15" s="7" t="s">
        <v>67</v>
      </c>
      <c r="E15" s="6" t="s">
        <v>68</v>
      </c>
      <c r="F15">
        <v>71000</v>
      </c>
      <c r="G15">
        <v>1</v>
      </c>
      <c r="H15">
        <v>71000</v>
      </c>
      <c r="I15" s="9" t="s">
        <v>63</v>
      </c>
      <c r="J15" s="5">
        <f t="shared" si="0"/>
        <v>12780</v>
      </c>
      <c r="K15" s="5"/>
      <c r="L15" s="5"/>
      <c r="M15" s="14">
        <v>59663.865546218491</v>
      </c>
      <c r="N15" s="5">
        <v>11336.134453781509</v>
      </c>
      <c r="O15" s="5">
        <f t="shared" si="1"/>
        <v>59663.865546218491</v>
      </c>
      <c r="P15" s="5">
        <v>46883.865546218491</v>
      </c>
      <c r="Q15">
        <v>40435</v>
      </c>
      <c r="R15">
        <f t="shared" si="2"/>
        <v>40435</v>
      </c>
      <c r="S15" s="5">
        <f t="shared" si="3"/>
        <v>6448.8655462184906</v>
      </c>
      <c r="T15" s="10">
        <f t="shared" si="4"/>
        <v>15.94872151902681</v>
      </c>
      <c r="U15" s="11">
        <f t="shared" si="5"/>
        <v>14879.71493472616</v>
      </c>
      <c r="V15" s="5">
        <f t="shared" si="7"/>
        <v>-8430.8493885076696</v>
      </c>
      <c r="W15" s="12">
        <f t="shared" si="6"/>
        <v>-20.850375636225223</v>
      </c>
      <c r="X15" s="13">
        <v>29980081</v>
      </c>
      <c r="Y15" s="5">
        <v>6283029</v>
      </c>
      <c r="Z15" s="5"/>
    </row>
    <row r="16" spans="1:26" x14ac:dyDescent="0.3">
      <c r="A16" s="5" t="s">
        <v>26</v>
      </c>
      <c r="B16" s="6" t="s">
        <v>69</v>
      </c>
      <c r="C16">
        <v>26</v>
      </c>
      <c r="D16" s="7" t="s">
        <v>70</v>
      </c>
      <c r="E16" s="6" t="s">
        <v>71</v>
      </c>
      <c r="F16">
        <v>153588</v>
      </c>
      <c r="G16">
        <v>1</v>
      </c>
      <c r="H16">
        <v>153588</v>
      </c>
      <c r="I16" s="9" t="s">
        <v>72</v>
      </c>
      <c r="J16" s="5">
        <f t="shared" si="0"/>
        <v>27645.84</v>
      </c>
      <c r="K16" s="5"/>
      <c r="L16" s="5"/>
      <c r="M16" s="14">
        <v>129065.5462184874</v>
      </c>
      <c r="N16" s="5">
        <v>24522.45378151261</v>
      </c>
      <c r="O16" s="5">
        <f t="shared" si="1"/>
        <v>129065.5462184874</v>
      </c>
      <c r="P16" s="5">
        <v>101419.70621848739</v>
      </c>
      <c r="Q16">
        <v>81000</v>
      </c>
      <c r="R16">
        <f t="shared" si="2"/>
        <v>81000</v>
      </c>
      <c r="S16" s="5">
        <f t="shared" si="3"/>
        <v>20419.706218487394</v>
      </c>
      <c r="T16" s="10">
        <f t="shared" si="4"/>
        <v>25.20951384998444</v>
      </c>
      <c r="U16" s="11">
        <f t="shared" si="5"/>
        <v>32187.967005559458</v>
      </c>
      <c r="V16" s="5">
        <f t="shared" si="7"/>
        <v>-11768.260787072064</v>
      </c>
      <c r="W16" s="12">
        <f t="shared" si="6"/>
        <v>-14.528717021076623</v>
      </c>
      <c r="X16" s="13">
        <v>29980081</v>
      </c>
      <c r="Y16" s="5">
        <v>6283029</v>
      </c>
      <c r="Z16" s="5"/>
    </row>
    <row r="17" spans="1:26" x14ac:dyDescent="0.3">
      <c r="A17" s="5" t="s">
        <v>26</v>
      </c>
      <c r="B17" s="6" t="s">
        <v>73</v>
      </c>
      <c r="C17">
        <v>25</v>
      </c>
      <c r="D17" s="7" t="s">
        <v>38</v>
      </c>
      <c r="E17" s="6" t="s">
        <v>39</v>
      </c>
      <c r="F17">
        <v>59990</v>
      </c>
      <c r="G17">
        <v>1</v>
      </c>
      <c r="H17">
        <v>59990</v>
      </c>
      <c r="I17" s="9" t="s">
        <v>43</v>
      </c>
      <c r="J17" s="5">
        <f t="shared" si="0"/>
        <v>10798.199999999999</v>
      </c>
      <c r="K17" s="5"/>
      <c r="L17" s="5"/>
      <c r="M17" s="14">
        <v>50411.764705882357</v>
      </c>
      <c r="N17" s="5">
        <v>9578.2352941176487</v>
      </c>
      <c r="O17" s="5">
        <f t="shared" si="1"/>
        <v>50411.764705882357</v>
      </c>
      <c r="P17" s="5">
        <v>39613.56470588236</v>
      </c>
      <c r="Q17">
        <v>27000</v>
      </c>
      <c r="R17">
        <f t="shared" si="2"/>
        <v>27000</v>
      </c>
      <c r="S17" s="5">
        <f t="shared" si="3"/>
        <v>12613.56470588236</v>
      </c>
      <c r="T17" s="10">
        <f t="shared" si="4"/>
        <v>46.716906318082813</v>
      </c>
      <c r="U17" s="11">
        <f t="shared" si="5"/>
        <v>12572.311252594682</v>
      </c>
      <c r="V17" s="5">
        <f t="shared" si="7"/>
        <v>41.253453287677985</v>
      </c>
      <c r="W17" s="12">
        <f t="shared" si="6"/>
        <v>0.15279056773214067</v>
      </c>
      <c r="X17" s="13">
        <v>29980081</v>
      </c>
      <c r="Y17" s="5">
        <v>6283029</v>
      </c>
      <c r="Z17" s="5"/>
    </row>
    <row r="18" spans="1:26" x14ac:dyDescent="0.3">
      <c r="A18" s="5" t="s">
        <v>26</v>
      </c>
      <c r="B18" s="6" t="s">
        <v>74</v>
      </c>
      <c r="C18">
        <v>25</v>
      </c>
      <c r="D18" s="7" t="s">
        <v>75</v>
      </c>
      <c r="E18" s="6" t="s">
        <v>76</v>
      </c>
      <c r="F18">
        <v>16990</v>
      </c>
      <c r="G18">
        <v>1</v>
      </c>
      <c r="H18">
        <v>16990</v>
      </c>
      <c r="I18" s="9" t="s">
        <v>40</v>
      </c>
      <c r="J18" s="5">
        <f t="shared" si="0"/>
        <v>3058.2</v>
      </c>
      <c r="K18" s="5"/>
      <c r="L18" s="5"/>
      <c r="M18" s="14">
        <v>14277.310924369751</v>
      </c>
      <c r="N18" s="5">
        <v>2712.6890756302519</v>
      </c>
      <c r="O18" s="5">
        <f t="shared" si="1"/>
        <v>14277.310924369751</v>
      </c>
      <c r="P18" s="5">
        <v>11219.11092436975</v>
      </c>
      <c r="Q18" s="15">
        <v>8421</v>
      </c>
      <c r="R18">
        <f t="shared" si="2"/>
        <v>8421</v>
      </c>
      <c r="S18" s="5">
        <f t="shared" si="3"/>
        <v>2798.1109243697501</v>
      </c>
      <c r="T18" s="10">
        <f t="shared" si="4"/>
        <v>33.227774900483908</v>
      </c>
      <c r="U18" s="11">
        <f t="shared" si="5"/>
        <v>3560.6529118450349</v>
      </c>
      <c r="V18" s="5">
        <f t="shared" si="7"/>
        <v>-762.54198747528471</v>
      </c>
      <c r="W18" s="12">
        <f t="shared" si="6"/>
        <v>-9.0552426965358599</v>
      </c>
      <c r="X18" s="13">
        <v>29980081</v>
      </c>
      <c r="Y18" s="5">
        <v>6283029</v>
      </c>
      <c r="Z18" s="5"/>
    </row>
    <row r="19" spans="1:26" x14ac:dyDescent="0.3">
      <c r="A19" s="5" t="s">
        <v>26</v>
      </c>
      <c r="B19" s="6" t="s">
        <v>77</v>
      </c>
      <c r="C19">
        <v>25</v>
      </c>
      <c r="D19" s="7" t="s">
        <v>78</v>
      </c>
      <c r="E19" s="6" t="s">
        <v>79</v>
      </c>
      <c r="F19">
        <v>47500</v>
      </c>
      <c r="G19">
        <v>1</v>
      </c>
      <c r="H19">
        <v>47500</v>
      </c>
      <c r="I19" s="9" t="s">
        <v>40</v>
      </c>
      <c r="J19" s="5">
        <f t="shared" si="0"/>
        <v>8550</v>
      </c>
      <c r="K19" s="5"/>
      <c r="L19" s="5"/>
      <c r="M19" s="14">
        <v>39915.966386554617</v>
      </c>
      <c r="N19" s="5">
        <v>7584.0336134453792</v>
      </c>
      <c r="O19" s="5">
        <f t="shared" si="1"/>
        <v>39915.966386554617</v>
      </c>
      <c r="P19" s="5">
        <v>31365.966386554621</v>
      </c>
      <c r="Q19">
        <v>23966</v>
      </c>
      <c r="R19">
        <f t="shared" si="2"/>
        <v>23966</v>
      </c>
      <c r="S19" s="5">
        <f t="shared" si="3"/>
        <v>7399.9663865546208</v>
      </c>
      <c r="T19" s="10">
        <f t="shared" si="4"/>
        <v>30.876935602748144</v>
      </c>
      <c r="U19" s="11">
        <f t="shared" si="5"/>
        <v>9954.738864781586</v>
      </c>
      <c r="V19" s="5">
        <f t="shared" si="7"/>
        <v>-2554.7724782269652</v>
      </c>
      <c r="W19" s="12">
        <f t="shared" si="6"/>
        <v>-10.65998697415908</v>
      </c>
      <c r="X19" s="13">
        <v>29980081</v>
      </c>
      <c r="Y19" s="5">
        <v>6283029</v>
      </c>
      <c r="Z19" s="5"/>
    </row>
    <row r="20" spans="1:26" x14ac:dyDescent="0.3">
      <c r="A20" s="5" t="s">
        <v>26</v>
      </c>
      <c r="B20" s="6" t="s">
        <v>80</v>
      </c>
      <c r="C20">
        <v>25</v>
      </c>
      <c r="D20" s="7">
        <v>9557829855670</v>
      </c>
      <c r="E20" s="6" t="s">
        <v>65</v>
      </c>
      <c r="F20">
        <v>120000</v>
      </c>
      <c r="G20">
        <v>1</v>
      </c>
      <c r="H20">
        <v>120000</v>
      </c>
      <c r="I20" s="9" t="s">
        <v>81</v>
      </c>
      <c r="J20" s="5">
        <f t="shared" si="0"/>
        <v>21600</v>
      </c>
      <c r="K20" s="5"/>
      <c r="L20" s="5"/>
      <c r="M20" s="14">
        <v>100840.3361344538</v>
      </c>
      <c r="N20" s="5">
        <v>19159.663865546219</v>
      </c>
      <c r="O20" s="5">
        <f t="shared" si="1"/>
        <v>100840.3361344538</v>
      </c>
      <c r="P20" s="5">
        <v>79240.336134453784</v>
      </c>
      <c r="Q20" s="15">
        <v>68000</v>
      </c>
      <c r="R20">
        <f t="shared" si="2"/>
        <v>68000</v>
      </c>
      <c r="S20" s="5">
        <f t="shared" si="3"/>
        <v>11240.336134453784</v>
      </c>
      <c r="T20" s="10">
        <f t="shared" si="4"/>
        <v>16.529906080079098</v>
      </c>
      <c r="U20" s="11">
        <f t="shared" si="5"/>
        <v>25148.813974185061</v>
      </c>
      <c r="V20" s="5">
        <f t="shared" si="7"/>
        <v>-13908.477839731277</v>
      </c>
      <c r="W20" s="12">
        <f t="shared" si="6"/>
        <v>-20.45364388195776</v>
      </c>
      <c r="X20" s="13">
        <v>29980081</v>
      </c>
      <c r="Y20" s="5">
        <v>6283029</v>
      </c>
      <c r="Z20" s="5"/>
    </row>
    <row r="21" spans="1:26" x14ac:dyDescent="0.3">
      <c r="A21" s="5" t="s">
        <v>26</v>
      </c>
      <c r="B21" s="6" t="s">
        <v>80</v>
      </c>
      <c r="C21">
        <v>25</v>
      </c>
      <c r="D21" s="7">
        <v>9557829855671</v>
      </c>
      <c r="E21" s="6" t="s">
        <v>82</v>
      </c>
      <c r="F21">
        <v>120000</v>
      </c>
      <c r="G21">
        <v>1</v>
      </c>
      <c r="H21">
        <v>120000</v>
      </c>
      <c r="I21" s="9" t="s">
        <v>81</v>
      </c>
      <c r="J21" s="5">
        <f t="shared" si="0"/>
        <v>21600</v>
      </c>
      <c r="K21" s="5"/>
      <c r="L21" s="5"/>
      <c r="M21" s="14">
        <v>100840.3361344538</v>
      </c>
      <c r="N21" s="5">
        <v>19159.663865546219</v>
      </c>
      <c r="O21" s="5">
        <f t="shared" si="1"/>
        <v>100840.3361344538</v>
      </c>
      <c r="P21" s="5">
        <v>79240.336134453784</v>
      </c>
      <c r="Q21" s="15">
        <v>68000</v>
      </c>
      <c r="R21">
        <f t="shared" si="2"/>
        <v>68000</v>
      </c>
      <c r="S21" s="5">
        <f t="shared" si="3"/>
        <v>11240.336134453784</v>
      </c>
      <c r="T21" s="10">
        <f t="shared" si="4"/>
        <v>16.529906080079098</v>
      </c>
      <c r="U21" s="11">
        <f t="shared" si="5"/>
        <v>25148.813974185061</v>
      </c>
      <c r="V21" s="5">
        <f t="shared" si="7"/>
        <v>-13908.477839731277</v>
      </c>
      <c r="W21" s="12">
        <f t="shared" si="6"/>
        <v>-20.45364388195776</v>
      </c>
      <c r="X21" s="13">
        <v>29980081</v>
      </c>
      <c r="Y21" s="5">
        <v>6283029</v>
      </c>
      <c r="Z21" s="5"/>
    </row>
    <row r="22" spans="1:26" x14ac:dyDescent="0.3">
      <c r="A22" s="5" t="s">
        <v>26</v>
      </c>
      <c r="B22" s="6" t="s">
        <v>83</v>
      </c>
      <c r="C22">
        <v>25</v>
      </c>
      <c r="D22" s="7" t="s">
        <v>84</v>
      </c>
      <c r="E22" s="6" t="s">
        <v>28</v>
      </c>
      <c r="F22">
        <v>76788</v>
      </c>
      <c r="G22">
        <v>1</v>
      </c>
      <c r="H22">
        <v>76788</v>
      </c>
      <c r="I22" s="9" t="s">
        <v>85</v>
      </c>
      <c r="J22" s="5">
        <f t="shared" si="0"/>
        <v>13821.84</v>
      </c>
      <c r="K22" s="5"/>
      <c r="L22" s="5"/>
      <c r="M22" s="14">
        <v>64527.731092436981</v>
      </c>
      <c r="N22" s="5">
        <v>12260.26890756303</v>
      </c>
      <c r="O22" s="5">
        <f t="shared" si="1"/>
        <v>64527.731092436981</v>
      </c>
      <c r="P22" s="5">
        <v>50705.891092436977</v>
      </c>
      <c r="Q22">
        <v>39828</v>
      </c>
      <c r="R22">
        <f t="shared" si="2"/>
        <v>39828</v>
      </c>
      <c r="S22" s="5">
        <f t="shared" si="3"/>
        <v>10877.891092436977</v>
      </c>
      <c r="T22" s="10">
        <f t="shared" si="4"/>
        <v>27.312170062360597</v>
      </c>
      <c r="U22" s="11">
        <f t="shared" si="5"/>
        <v>16092.726062081019</v>
      </c>
      <c r="V22" s="5">
        <f t="shared" si="7"/>
        <v>-5214.8349696440418</v>
      </c>
      <c r="W22" s="12">
        <f t="shared" si="6"/>
        <v>-13.093388996796328</v>
      </c>
      <c r="X22" s="13">
        <v>29980081</v>
      </c>
      <c r="Y22" s="5">
        <v>6283029</v>
      </c>
      <c r="Z22" s="5"/>
    </row>
    <row r="23" spans="1:26" x14ac:dyDescent="0.3">
      <c r="A23" s="5" t="s">
        <v>26</v>
      </c>
      <c r="B23" s="6" t="s">
        <v>83</v>
      </c>
      <c r="C23">
        <v>25</v>
      </c>
      <c r="D23" s="7" t="s">
        <v>84</v>
      </c>
      <c r="E23" s="6" t="s">
        <v>28</v>
      </c>
      <c r="F23">
        <v>76788</v>
      </c>
      <c r="G23">
        <v>1</v>
      </c>
      <c r="H23">
        <v>76788</v>
      </c>
      <c r="I23" s="9" t="s">
        <v>85</v>
      </c>
      <c r="J23" s="5">
        <f t="shared" si="0"/>
        <v>13821.84</v>
      </c>
      <c r="K23" s="5"/>
      <c r="L23" s="5"/>
      <c r="M23" s="14">
        <v>64527.731092436981</v>
      </c>
      <c r="N23" s="5">
        <v>12260.26890756303</v>
      </c>
      <c r="O23" s="5">
        <f t="shared" si="1"/>
        <v>64527.731092436981</v>
      </c>
      <c r="P23" s="5">
        <v>50705.891092436977</v>
      </c>
      <c r="Q23">
        <v>39828</v>
      </c>
      <c r="R23">
        <f t="shared" si="2"/>
        <v>39828</v>
      </c>
      <c r="S23" s="5">
        <f t="shared" si="3"/>
        <v>10877.891092436977</v>
      </c>
      <c r="T23" s="10">
        <f t="shared" si="4"/>
        <v>27.312170062360597</v>
      </c>
      <c r="U23" s="11">
        <f t="shared" si="5"/>
        <v>16092.726062081019</v>
      </c>
      <c r="V23" s="5">
        <f t="shared" si="7"/>
        <v>-5214.8349696440418</v>
      </c>
      <c r="W23" s="12">
        <f t="shared" si="6"/>
        <v>-13.093388996796328</v>
      </c>
      <c r="X23" s="13">
        <v>29980081</v>
      </c>
      <c r="Y23" s="5">
        <v>6283029</v>
      </c>
      <c r="Z23" s="5"/>
    </row>
    <row r="24" spans="1:26" x14ac:dyDescent="0.3">
      <c r="A24" s="5" t="s">
        <v>26</v>
      </c>
      <c r="B24" s="6" t="s">
        <v>86</v>
      </c>
      <c r="C24">
        <v>25</v>
      </c>
      <c r="D24" s="7" t="s">
        <v>87</v>
      </c>
      <c r="E24" s="6" t="s">
        <v>88</v>
      </c>
      <c r="F24">
        <v>63588</v>
      </c>
      <c r="G24">
        <v>1</v>
      </c>
      <c r="H24">
        <v>63588</v>
      </c>
      <c r="I24" s="9" t="s">
        <v>59</v>
      </c>
      <c r="J24" s="5">
        <f t="shared" si="0"/>
        <v>11445.84</v>
      </c>
      <c r="K24" s="5"/>
      <c r="L24" s="5"/>
      <c r="M24" s="14">
        <v>53435.294117647063</v>
      </c>
      <c r="N24" s="5">
        <v>10152.705882352941</v>
      </c>
      <c r="O24" s="5">
        <f t="shared" si="1"/>
        <v>53435.294117647063</v>
      </c>
      <c r="P24" s="5">
        <v>41989.454117647067</v>
      </c>
      <c r="Q24">
        <v>27000</v>
      </c>
      <c r="R24">
        <f t="shared" si="2"/>
        <v>27000</v>
      </c>
      <c r="S24" s="5">
        <f t="shared" si="3"/>
        <v>14989.454117647067</v>
      </c>
      <c r="T24" s="10">
        <f t="shared" si="4"/>
        <v>55.516496732026177</v>
      </c>
      <c r="U24" s="11">
        <f t="shared" si="5"/>
        <v>13326.356524920662</v>
      </c>
      <c r="V24" s="5">
        <f t="shared" si="7"/>
        <v>1663.0975927264044</v>
      </c>
      <c r="W24" s="12">
        <f t="shared" si="6"/>
        <v>6.1596207138014973</v>
      </c>
      <c r="X24" s="13">
        <v>29980081</v>
      </c>
      <c r="Y24" s="5">
        <v>6283029</v>
      </c>
      <c r="Z24" s="5"/>
    </row>
    <row r="25" spans="1:26" x14ac:dyDescent="0.3">
      <c r="A25" s="5" t="s">
        <v>26</v>
      </c>
      <c r="B25" s="6" t="s">
        <v>89</v>
      </c>
      <c r="C25">
        <v>24</v>
      </c>
      <c r="D25" s="7" t="s">
        <v>38</v>
      </c>
      <c r="E25" s="6" t="s">
        <v>39</v>
      </c>
      <c r="F25">
        <v>59990</v>
      </c>
      <c r="G25">
        <v>1</v>
      </c>
      <c r="H25">
        <v>59990</v>
      </c>
      <c r="I25" s="9" t="s">
        <v>36</v>
      </c>
      <c r="J25" s="5">
        <f t="shared" si="0"/>
        <v>10798.199999999999</v>
      </c>
      <c r="K25" s="5"/>
      <c r="L25" s="5"/>
      <c r="M25" s="14">
        <v>50411.764705882357</v>
      </c>
      <c r="N25" s="5">
        <v>9578.2352941176487</v>
      </c>
      <c r="O25" s="5">
        <f t="shared" si="1"/>
        <v>50411.764705882357</v>
      </c>
      <c r="P25" s="5">
        <v>39613.56470588236</v>
      </c>
      <c r="Q25">
        <v>27000</v>
      </c>
      <c r="R25">
        <f t="shared" si="2"/>
        <v>27000</v>
      </c>
      <c r="S25" s="5">
        <f t="shared" si="3"/>
        <v>12613.56470588236</v>
      </c>
      <c r="T25" s="10">
        <f t="shared" si="4"/>
        <v>46.716906318082813</v>
      </c>
      <c r="U25" s="11">
        <f t="shared" si="5"/>
        <v>12572.311252594682</v>
      </c>
      <c r="V25" s="5">
        <f t="shared" si="7"/>
        <v>41.253453287677985</v>
      </c>
      <c r="W25" s="12">
        <f t="shared" si="6"/>
        <v>0.15279056773214067</v>
      </c>
      <c r="X25" s="13">
        <v>29980081</v>
      </c>
      <c r="Y25" s="5">
        <v>6283029</v>
      </c>
      <c r="Z25" s="5"/>
    </row>
    <row r="26" spans="1:26" x14ac:dyDescent="0.3">
      <c r="A26" s="5" t="s">
        <v>26</v>
      </c>
      <c r="B26" s="6" t="s">
        <v>90</v>
      </c>
      <c r="C26">
        <v>24</v>
      </c>
      <c r="D26" s="7" t="s">
        <v>91</v>
      </c>
      <c r="E26" s="6" t="s">
        <v>92</v>
      </c>
      <c r="F26">
        <v>64788</v>
      </c>
      <c r="G26">
        <v>1</v>
      </c>
      <c r="H26">
        <v>64788</v>
      </c>
      <c r="I26" s="9" t="s">
        <v>36</v>
      </c>
      <c r="J26" s="5">
        <f t="shared" si="0"/>
        <v>11661.84</v>
      </c>
      <c r="K26" s="5"/>
      <c r="L26" s="5"/>
      <c r="M26" s="14">
        <v>54443.697478991598</v>
      </c>
      <c r="N26" s="5">
        <v>10344.3025210084</v>
      </c>
      <c r="O26" s="5">
        <f t="shared" si="1"/>
        <v>54443.697478991598</v>
      </c>
      <c r="P26" s="5">
        <v>42781.857478991602</v>
      </c>
      <c r="Q26">
        <v>35595</v>
      </c>
      <c r="R26">
        <f t="shared" si="2"/>
        <v>35595</v>
      </c>
      <c r="S26" s="5">
        <f t="shared" si="3"/>
        <v>7186.857478991602</v>
      </c>
      <c r="T26" s="10">
        <f t="shared" si="4"/>
        <v>20.190637670997617</v>
      </c>
      <c r="U26" s="11">
        <f t="shared" si="5"/>
        <v>13577.844664662514</v>
      </c>
      <c r="V26" s="5">
        <f t="shared" si="7"/>
        <v>-6390.9871856709124</v>
      </c>
      <c r="W26" s="12">
        <f t="shared" si="6"/>
        <v>-17.954732927857599</v>
      </c>
      <c r="X26" s="13">
        <v>29980081</v>
      </c>
      <c r="Y26" s="5">
        <v>6283029</v>
      </c>
      <c r="Z26" s="5"/>
    </row>
    <row r="27" spans="1:26" x14ac:dyDescent="0.3">
      <c r="A27" s="5" t="s">
        <v>26</v>
      </c>
      <c r="B27" s="6" t="s">
        <v>93</v>
      </c>
      <c r="C27">
        <v>24</v>
      </c>
      <c r="D27" s="7" t="s">
        <v>87</v>
      </c>
      <c r="E27" s="6" t="s">
        <v>88</v>
      </c>
      <c r="F27">
        <v>63588</v>
      </c>
      <c r="G27">
        <v>1</v>
      </c>
      <c r="H27">
        <v>63588</v>
      </c>
      <c r="I27" s="9" t="s">
        <v>94</v>
      </c>
      <c r="J27" s="5">
        <f t="shared" si="0"/>
        <v>11445.84</v>
      </c>
      <c r="K27" s="5"/>
      <c r="L27" s="5"/>
      <c r="M27" s="14">
        <v>53435.294117647063</v>
      </c>
      <c r="N27" s="5">
        <v>10152.705882352941</v>
      </c>
      <c r="O27" s="5">
        <f t="shared" si="1"/>
        <v>53435.294117647063</v>
      </c>
      <c r="P27" s="5">
        <v>41989.454117647067</v>
      </c>
      <c r="Q27">
        <v>27000</v>
      </c>
      <c r="R27">
        <f t="shared" si="2"/>
        <v>27000</v>
      </c>
      <c r="S27" s="5">
        <f t="shared" si="3"/>
        <v>14989.454117647067</v>
      </c>
      <c r="T27" s="10">
        <f t="shared" si="4"/>
        <v>55.516496732026177</v>
      </c>
      <c r="U27" s="11">
        <f t="shared" si="5"/>
        <v>13326.356524920662</v>
      </c>
      <c r="V27" s="5">
        <f t="shared" si="7"/>
        <v>1663.0975927264044</v>
      </c>
      <c r="W27" s="12">
        <f t="shared" si="6"/>
        <v>6.1596207138014973</v>
      </c>
      <c r="X27" s="13">
        <v>29980081</v>
      </c>
      <c r="Y27" s="5">
        <v>6283029</v>
      </c>
      <c r="Z27" s="5"/>
    </row>
    <row r="28" spans="1:26" x14ac:dyDescent="0.3">
      <c r="A28" s="5" t="s">
        <v>26</v>
      </c>
      <c r="B28" s="6" t="s">
        <v>95</v>
      </c>
      <c r="C28">
        <v>24</v>
      </c>
      <c r="D28" s="7" t="s">
        <v>96</v>
      </c>
      <c r="E28" s="6" t="s">
        <v>97</v>
      </c>
      <c r="F28">
        <v>9990</v>
      </c>
      <c r="G28">
        <v>1</v>
      </c>
      <c r="H28">
        <v>9990</v>
      </c>
      <c r="I28" s="9" t="s">
        <v>53</v>
      </c>
      <c r="J28" s="5">
        <f t="shared" si="0"/>
        <v>1798.2</v>
      </c>
      <c r="K28" s="5"/>
      <c r="L28" s="5"/>
      <c r="M28" s="14">
        <v>8394.957983193277</v>
      </c>
      <c r="N28" s="5">
        <v>1595.042016806723</v>
      </c>
      <c r="O28" s="5">
        <f t="shared" si="1"/>
        <v>8394.957983193277</v>
      </c>
      <c r="P28" s="5">
        <v>6596.7579831932771</v>
      </c>
      <c r="Q28">
        <v>4340</v>
      </c>
      <c r="R28">
        <f t="shared" si="2"/>
        <v>4340</v>
      </c>
      <c r="S28" s="5">
        <f t="shared" si="3"/>
        <v>2256.7579831932771</v>
      </c>
      <c r="T28" s="10">
        <f t="shared" si="4"/>
        <v>51.999031870812843</v>
      </c>
      <c r="U28" s="11">
        <f t="shared" si="5"/>
        <v>2093.6387633509062</v>
      </c>
      <c r="V28" s="5">
        <f t="shared" si="7"/>
        <v>163.11921984237097</v>
      </c>
      <c r="W28" s="12">
        <f t="shared" si="6"/>
        <v>3.7585073696398839</v>
      </c>
      <c r="X28" s="13">
        <v>29980081</v>
      </c>
      <c r="Y28" s="5">
        <v>6283029</v>
      </c>
      <c r="Z28" s="5"/>
    </row>
    <row r="29" spans="1:26" x14ac:dyDescent="0.3">
      <c r="A29" s="5" t="s">
        <v>26</v>
      </c>
      <c r="B29" s="6" t="s">
        <v>95</v>
      </c>
      <c r="C29">
        <v>24</v>
      </c>
      <c r="D29" s="7" t="s">
        <v>96</v>
      </c>
      <c r="E29" s="6" t="s">
        <v>97</v>
      </c>
      <c r="F29">
        <v>9990</v>
      </c>
      <c r="G29">
        <v>1</v>
      </c>
      <c r="H29">
        <v>9990</v>
      </c>
      <c r="I29" s="9" t="s">
        <v>53</v>
      </c>
      <c r="J29" s="5">
        <f t="shared" si="0"/>
        <v>1798.2</v>
      </c>
      <c r="K29" s="5"/>
      <c r="L29" s="5"/>
      <c r="M29" s="14">
        <v>8394.957983193277</v>
      </c>
      <c r="N29" s="5">
        <v>1595.042016806723</v>
      </c>
      <c r="O29" s="5">
        <f t="shared" si="1"/>
        <v>8394.957983193277</v>
      </c>
      <c r="P29" s="5">
        <v>6596.7579831932771</v>
      </c>
      <c r="Q29">
        <v>4340</v>
      </c>
      <c r="R29">
        <f t="shared" si="2"/>
        <v>4340</v>
      </c>
      <c r="S29" s="5">
        <f t="shared" si="3"/>
        <v>2256.7579831932771</v>
      </c>
      <c r="T29" s="10">
        <f t="shared" si="4"/>
        <v>51.999031870812843</v>
      </c>
      <c r="U29" s="11">
        <f t="shared" si="5"/>
        <v>2093.6387633509062</v>
      </c>
      <c r="V29" s="5">
        <f t="shared" si="7"/>
        <v>163.11921984237097</v>
      </c>
      <c r="W29" s="12">
        <f t="shared" si="6"/>
        <v>3.7585073696398839</v>
      </c>
      <c r="X29" s="13">
        <v>29980081</v>
      </c>
      <c r="Y29" s="5">
        <v>6283029</v>
      </c>
      <c r="Z29" s="5"/>
    </row>
    <row r="30" spans="1:26" x14ac:dyDescent="0.3">
      <c r="A30" s="5" t="s">
        <v>26</v>
      </c>
      <c r="B30" s="6" t="s">
        <v>95</v>
      </c>
      <c r="C30">
        <v>24</v>
      </c>
      <c r="D30" s="7" t="s">
        <v>96</v>
      </c>
      <c r="E30" s="6" t="s">
        <v>97</v>
      </c>
      <c r="F30">
        <v>9990</v>
      </c>
      <c r="G30">
        <v>1</v>
      </c>
      <c r="H30">
        <v>9990</v>
      </c>
      <c r="I30" s="9" t="s">
        <v>53</v>
      </c>
      <c r="J30" s="5">
        <f t="shared" si="0"/>
        <v>1798.2</v>
      </c>
      <c r="K30" s="5"/>
      <c r="L30" s="5"/>
      <c r="M30" s="14">
        <v>8394.957983193277</v>
      </c>
      <c r="N30" s="5">
        <v>1595.042016806723</v>
      </c>
      <c r="O30" s="5">
        <f t="shared" si="1"/>
        <v>8394.957983193277</v>
      </c>
      <c r="P30" s="5">
        <v>6596.7579831932771</v>
      </c>
      <c r="Q30">
        <v>4340</v>
      </c>
      <c r="R30">
        <f t="shared" si="2"/>
        <v>4340</v>
      </c>
      <c r="S30" s="5">
        <f t="shared" si="3"/>
        <v>2256.7579831932771</v>
      </c>
      <c r="T30" s="10">
        <f t="shared" si="4"/>
        <v>51.999031870812843</v>
      </c>
      <c r="U30" s="11">
        <f t="shared" si="5"/>
        <v>2093.6387633509062</v>
      </c>
      <c r="V30" s="5">
        <f t="shared" si="7"/>
        <v>163.11921984237097</v>
      </c>
      <c r="W30" s="12">
        <f t="shared" si="6"/>
        <v>3.7585073696398839</v>
      </c>
      <c r="X30" s="13">
        <v>29980081</v>
      </c>
      <c r="Y30" s="5">
        <v>6283029</v>
      </c>
      <c r="Z30" s="5"/>
    </row>
    <row r="31" spans="1:26" x14ac:dyDescent="0.3">
      <c r="A31" s="5" t="s">
        <v>26</v>
      </c>
      <c r="B31" s="6" t="s">
        <v>95</v>
      </c>
      <c r="C31">
        <v>24</v>
      </c>
      <c r="D31" s="7" t="s">
        <v>96</v>
      </c>
      <c r="E31" s="6" t="s">
        <v>97</v>
      </c>
      <c r="F31">
        <v>9990</v>
      </c>
      <c r="G31">
        <v>1</v>
      </c>
      <c r="H31">
        <v>9990</v>
      </c>
      <c r="I31" s="9" t="s">
        <v>53</v>
      </c>
      <c r="J31" s="5">
        <f t="shared" si="0"/>
        <v>1798.2</v>
      </c>
      <c r="K31" s="5"/>
      <c r="L31" s="5"/>
      <c r="M31" s="14">
        <v>8394.957983193277</v>
      </c>
      <c r="N31" s="5">
        <v>1595.042016806723</v>
      </c>
      <c r="O31" s="5">
        <f t="shared" si="1"/>
        <v>8394.957983193277</v>
      </c>
      <c r="P31" s="5">
        <v>6596.7579831932771</v>
      </c>
      <c r="Q31">
        <v>4340</v>
      </c>
      <c r="R31">
        <f t="shared" si="2"/>
        <v>4340</v>
      </c>
      <c r="S31" s="5">
        <f t="shared" si="3"/>
        <v>2256.7579831932771</v>
      </c>
      <c r="T31" s="10">
        <f t="shared" si="4"/>
        <v>51.999031870812843</v>
      </c>
      <c r="U31" s="11">
        <f t="shared" si="5"/>
        <v>2093.6387633509062</v>
      </c>
      <c r="V31" s="5">
        <f t="shared" si="7"/>
        <v>163.11921984237097</v>
      </c>
      <c r="W31" s="12">
        <f t="shared" si="6"/>
        <v>3.7585073696398839</v>
      </c>
      <c r="X31" s="13">
        <v>29980081</v>
      </c>
      <c r="Y31" s="5">
        <v>6283029</v>
      </c>
      <c r="Z31" s="5"/>
    </row>
    <row r="32" spans="1:26" x14ac:dyDescent="0.3">
      <c r="A32" s="5" t="s">
        <v>26</v>
      </c>
      <c r="B32" s="6" t="s">
        <v>98</v>
      </c>
      <c r="C32">
        <v>23</v>
      </c>
      <c r="D32" s="7" t="s">
        <v>99</v>
      </c>
      <c r="E32" s="6" t="s">
        <v>100</v>
      </c>
      <c r="F32">
        <v>34788</v>
      </c>
      <c r="G32">
        <v>1</v>
      </c>
      <c r="H32">
        <v>34788</v>
      </c>
      <c r="I32" s="9" t="s">
        <v>47</v>
      </c>
      <c r="J32" s="5">
        <f t="shared" si="0"/>
        <v>6261.84</v>
      </c>
      <c r="K32" s="5"/>
      <c r="L32" s="5"/>
      <c r="M32" s="14">
        <v>29233.613445378149</v>
      </c>
      <c r="N32" s="5">
        <v>5554.3865546218494</v>
      </c>
      <c r="O32" s="5">
        <f t="shared" si="1"/>
        <v>29233.613445378149</v>
      </c>
      <c r="P32" s="5">
        <v>22971.773445378149</v>
      </c>
      <c r="Q32">
        <v>17854</v>
      </c>
      <c r="R32">
        <f t="shared" si="2"/>
        <v>17854</v>
      </c>
      <c r="S32" s="5">
        <f t="shared" si="3"/>
        <v>5117.7734453781486</v>
      </c>
      <c r="T32" s="10">
        <f t="shared" si="4"/>
        <v>28.664576259539309</v>
      </c>
      <c r="U32" s="11">
        <f t="shared" si="5"/>
        <v>7290.6411711162491</v>
      </c>
      <c r="V32" s="5">
        <f t="shared" si="7"/>
        <v>-2172.8677257381005</v>
      </c>
      <c r="W32" s="12">
        <f t="shared" si="6"/>
        <v>-12.170201219548003</v>
      </c>
      <c r="X32" s="13">
        <v>29980081</v>
      </c>
      <c r="Y32" s="5">
        <v>6283029</v>
      </c>
      <c r="Z32" s="5"/>
    </row>
    <row r="33" spans="1:26" x14ac:dyDescent="0.3">
      <c r="A33" s="5" t="s">
        <v>26</v>
      </c>
      <c r="B33" s="6" t="s">
        <v>101</v>
      </c>
      <c r="C33">
        <v>23</v>
      </c>
      <c r="D33" s="7" t="s">
        <v>51</v>
      </c>
      <c r="E33" s="6" t="s">
        <v>52</v>
      </c>
      <c r="F33">
        <v>20000</v>
      </c>
      <c r="G33">
        <v>1</v>
      </c>
      <c r="H33">
        <v>20000</v>
      </c>
      <c r="I33" s="9" t="s">
        <v>53</v>
      </c>
      <c r="J33" s="5">
        <f t="shared" si="0"/>
        <v>3600</v>
      </c>
      <c r="K33" s="5"/>
      <c r="L33" s="5"/>
      <c r="M33" s="14">
        <v>16806.722689075628</v>
      </c>
      <c r="N33" s="5">
        <v>3193.2773109243699</v>
      </c>
      <c r="O33" s="5">
        <f t="shared" si="1"/>
        <v>16806.722689075628</v>
      </c>
      <c r="P33" s="5">
        <v>13206.72268907563</v>
      </c>
      <c r="Q33">
        <v>10667</v>
      </c>
      <c r="R33">
        <f t="shared" si="2"/>
        <v>10667</v>
      </c>
      <c r="S33" s="5">
        <f t="shared" si="3"/>
        <v>2539.7226890756301</v>
      </c>
      <c r="T33" s="10">
        <f t="shared" si="4"/>
        <v>23.809156173953596</v>
      </c>
      <c r="U33" s="11">
        <f t="shared" si="5"/>
        <v>4191.4689956975099</v>
      </c>
      <c r="V33" s="5">
        <f t="shared" si="7"/>
        <v>-1651.7463066218797</v>
      </c>
      <c r="W33" s="12">
        <f t="shared" si="6"/>
        <v>-15.484637729651071</v>
      </c>
      <c r="X33" s="13">
        <v>29980081</v>
      </c>
      <c r="Y33" s="5">
        <v>6283029</v>
      </c>
      <c r="Z33" s="5"/>
    </row>
    <row r="34" spans="1:26" x14ac:dyDescent="0.3">
      <c r="A34" s="5" t="s">
        <v>26</v>
      </c>
      <c r="B34" s="6" t="s">
        <v>102</v>
      </c>
      <c r="C34">
        <v>23</v>
      </c>
      <c r="D34" s="16">
        <v>2082004550659</v>
      </c>
      <c r="E34" s="6" t="s">
        <v>103</v>
      </c>
      <c r="F34">
        <v>78990</v>
      </c>
      <c r="G34">
        <v>1</v>
      </c>
      <c r="H34">
        <v>78990</v>
      </c>
      <c r="I34" s="9" t="s">
        <v>43</v>
      </c>
      <c r="J34" s="5">
        <f t="shared" si="0"/>
        <v>14218.199999999999</v>
      </c>
      <c r="K34" s="5"/>
      <c r="L34" s="5"/>
      <c r="M34" s="14">
        <v>66378.151260504208</v>
      </c>
      <c r="N34" s="5">
        <v>12611.848739495799</v>
      </c>
      <c r="O34" s="5">
        <f t="shared" si="1"/>
        <v>66378.151260504208</v>
      </c>
      <c r="P34" s="5">
        <v>52159.951260504211</v>
      </c>
      <c r="Q34" s="15">
        <v>41900</v>
      </c>
      <c r="R34">
        <f t="shared" si="2"/>
        <v>41900</v>
      </c>
      <c r="S34" s="5">
        <f t="shared" si="3"/>
        <v>10259.951260504211</v>
      </c>
      <c r="T34" s="10">
        <f t="shared" si="4"/>
        <v>24.486757184974252</v>
      </c>
      <c r="U34" s="11">
        <f t="shared" si="5"/>
        <v>16554.206798507315</v>
      </c>
      <c r="V34" s="5">
        <f t="shared" si="7"/>
        <v>-6294.2555380031044</v>
      </c>
      <c r="W34" s="12">
        <f t="shared" si="6"/>
        <v>-15.022089589506216</v>
      </c>
      <c r="X34" s="13">
        <v>29980081</v>
      </c>
      <c r="Y34" s="5">
        <v>6283029</v>
      </c>
      <c r="Z34" s="5"/>
    </row>
    <row r="35" spans="1:26" x14ac:dyDescent="0.3">
      <c r="A35" s="5" t="s">
        <v>26</v>
      </c>
      <c r="B35" s="6" t="s">
        <v>104</v>
      </c>
      <c r="C35">
        <v>23</v>
      </c>
      <c r="D35" s="7" t="s">
        <v>105</v>
      </c>
      <c r="E35" s="6" t="s">
        <v>106</v>
      </c>
      <c r="F35">
        <v>26000</v>
      </c>
      <c r="G35">
        <v>1</v>
      </c>
      <c r="H35">
        <v>26000</v>
      </c>
      <c r="I35" s="9" t="s">
        <v>53</v>
      </c>
      <c r="J35" s="5">
        <f t="shared" si="0"/>
        <v>4680</v>
      </c>
      <c r="K35" s="5"/>
      <c r="L35" s="5"/>
      <c r="M35" s="14">
        <v>21848.73949579832</v>
      </c>
      <c r="N35" s="5">
        <v>4151.2605042016812</v>
      </c>
      <c r="O35" s="5">
        <f t="shared" si="1"/>
        <v>21848.73949579832</v>
      </c>
      <c r="P35" s="5">
        <v>17168.73949579832</v>
      </c>
      <c r="Q35">
        <v>14521</v>
      </c>
      <c r="R35">
        <f t="shared" si="2"/>
        <v>14521</v>
      </c>
      <c r="S35" s="5">
        <f t="shared" si="3"/>
        <v>2647.7394957983197</v>
      </c>
      <c r="T35" s="10">
        <f t="shared" si="4"/>
        <v>18.233864718671715</v>
      </c>
      <c r="U35" s="11">
        <f t="shared" si="5"/>
        <v>5448.9096944067633</v>
      </c>
      <c r="V35" s="5">
        <f t="shared" si="7"/>
        <v>-2801.1701986084436</v>
      </c>
      <c r="W35" s="12">
        <f t="shared" si="6"/>
        <v>-19.290477230276451</v>
      </c>
      <c r="X35" s="13">
        <v>29980081</v>
      </c>
      <c r="Y35" s="5">
        <v>6283029</v>
      </c>
      <c r="Z35" s="5"/>
    </row>
    <row r="36" spans="1:26" x14ac:dyDescent="0.3">
      <c r="A36" s="5" t="s">
        <v>26</v>
      </c>
      <c r="B36" s="6" t="s">
        <v>107</v>
      </c>
      <c r="C36">
        <v>22</v>
      </c>
      <c r="D36" s="7" t="s">
        <v>108</v>
      </c>
      <c r="E36" s="6" t="s">
        <v>109</v>
      </c>
      <c r="F36">
        <v>94990</v>
      </c>
      <c r="G36">
        <v>1</v>
      </c>
      <c r="H36">
        <v>94990</v>
      </c>
      <c r="I36" s="9" t="s">
        <v>110</v>
      </c>
      <c r="J36" s="5">
        <f t="shared" si="0"/>
        <v>17098.2</v>
      </c>
      <c r="K36" s="5"/>
      <c r="L36" s="5"/>
      <c r="M36" s="14">
        <v>79823.529411764714</v>
      </c>
      <c r="N36" s="5">
        <v>15166.470588235299</v>
      </c>
      <c r="O36" s="5">
        <f t="shared" si="1"/>
        <v>79823.529411764714</v>
      </c>
      <c r="P36" s="5">
        <v>62725.329411764716</v>
      </c>
      <c r="Q36">
        <v>46900</v>
      </c>
      <c r="R36">
        <f t="shared" si="2"/>
        <v>46900</v>
      </c>
      <c r="S36" s="5">
        <f t="shared" si="3"/>
        <v>15825.329411764716</v>
      </c>
      <c r="T36" s="10">
        <f t="shared" si="4"/>
        <v>33.742706634892791</v>
      </c>
      <c r="U36" s="11">
        <f t="shared" si="5"/>
        <v>19907.381995065323</v>
      </c>
      <c r="V36" s="5">
        <f t="shared" si="7"/>
        <v>-4082.0525833006068</v>
      </c>
      <c r="W36" s="12">
        <f t="shared" si="6"/>
        <v>-8.7037368513872213</v>
      </c>
      <c r="X36" s="13">
        <v>29980081</v>
      </c>
      <c r="Y36" s="5">
        <v>6283029</v>
      </c>
      <c r="Z36" s="5"/>
    </row>
    <row r="37" spans="1:26" x14ac:dyDescent="0.3">
      <c r="A37" s="5" t="s">
        <v>26</v>
      </c>
      <c r="B37" s="6" t="s">
        <v>111</v>
      </c>
      <c r="C37">
        <v>22</v>
      </c>
      <c r="D37" s="7" t="s">
        <v>112</v>
      </c>
      <c r="E37" s="6" t="s">
        <v>58</v>
      </c>
      <c r="F37">
        <v>25000</v>
      </c>
      <c r="G37">
        <v>1</v>
      </c>
      <c r="H37">
        <v>25000</v>
      </c>
      <c r="I37" s="9" t="s">
        <v>94</v>
      </c>
      <c r="J37" s="5">
        <f t="shared" si="0"/>
        <v>4500</v>
      </c>
      <c r="K37" s="5"/>
      <c r="L37" s="5"/>
      <c r="M37" s="14">
        <v>21008.403361344539</v>
      </c>
      <c r="N37" s="5">
        <v>3991.5966386554619</v>
      </c>
      <c r="O37" s="5">
        <f t="shared" si="1"/>
        <v>21008.403361344539</v>
      </c>
      <c r="P37" s="5">
        <v>16508.403361344539</v>
      </c>
      <c r="Q37">
        <v>16807</v>
      </c>
      <c r="R37">
        <f t="shared" si="2"/>
        <v>16807</v>
      </c>
      <c r="S37" s="5">
        <f t="shared" si="3"/>
        <v>-298.59663865546099</v>
      </c>
      <c r="T37" s="10">
        <f t="shared" si="4"/>
        <v>-1.7766206857586779</v>
      </c>
      <c r="U37" s="11">
        <f t="shared" si="5"/>
        <v>5239.3362446218871</v>
      </c>
      <c r="V37" s="5">
        <f t="shared" si="7"/>
        <v>-5537.9328832773481</v>
      </c>
      <c r="W37" s="12">
        <f t="shared" si="6"/>
        <v>-32.950156977910083</v>
      </c>
      <c r="X37" s="13">
        <v>29980081</v>
      </c>
      <c r="Y37" s="5">
        <v>6283029</v>
      </c>
      <c r="Z37" s="5"/>
    </row>
    <row r="38" spans="1:26" x14ac:dyDescent="0.3">
      <c r="A38" s="5" t="s">
        <v>26</v>
      </c>
      <c r="B38" s="6" t="s">
        <v>113</v>
      </c>
      <c r="C38">
        <v>21</v>
      </c>
      <c r="D38" s="7">
        <v>33221423232354</v>
      </c>
      <c r="E38" s="6" t="s">
        <v>35</v>
      </c>
      <c r="F38">
        <v>150000</v>
      </c>
      <c r="G38">
        <v>1</v>
      </c>
      <c r="H38">
        <v>150000</v>
      </c>
      <c r="I38" s="9" t="s">
        <v>36</v>
      </c>
      <c r="J38" s="5">
        <f t="shared" si="0"/>
        <v>27000</v>
      </c>
      <c r="K38" s="5"/>
      <c r="L38" s="5"/>
      <c r="M38" s="14">
        <v>126050.4201680672</v>
      </c>
      <c r="N38" s="5">
        <v>23949.57983193277</v>
      </c>
      <c r="O38" s="5">
        <f t="shared" si="1"/>
        <v>126050.4201680672</v>
      </c>
      <c r="P38" s="5">
        <v>99050.420168067227</v>
      </c>
      <c r="Q38" s="15">
        <f>0.65*P38</f>
        <v>64382.773109243702</v>
      </c>
      <c r="R38" s="14">
        <f t="shared" si="2"/>
        <v>64382.773109243702</v>
      </c>
      <c r="S38" s="5">
        <f>P38-Q38</f>
        <v>34667.647058823524</v>
      </c>
      <c r="T38" s="10">
        <f t="shared" si="4"/>
        <v>53.846153846153832</v>
      </c>
      <c r="U38" s="11">
        <f t="shared" si="5"/>
        <v>31436.017467731323</v>
      </c>
      <c r="V38" s="5">
        <f t="shared" si="7"/>
        <v>3231.6295910922017</v>
      </c>
      <c r="W38" s="12">
        <f t="shared" si="6"/>
        <v>5.0194010525281696</v>
      </c>
      <c r="X38" s="13">
        <v>29980081</v>
      </c>
      <c r="Y38" s="5">
        <v>6283029</v>
      </c>
      <c r="Z38" s="5">
        <v>1</v>
      </c>
    </row>
    <row r="39" spans="1:26" x14ac:dyDescent="0.3">
      <c r="A39" s="5" t="s">
        <v>26</v>
      </c>
      <c r="B39" s="6" t="s">
        <v>114</v>
      </c>
      <c r="C39">
        <v>20</v>
      </c>
      <c r="D39" s="7" t="s">
        <v>84</v>
      </c>
      <c r="E39" s="6" t="s">
        <v>28</v>
      </c>
      <c r="F39">
        <v>76788</v>
      </c>
      <c r="G39">
        <v>1</v>
      </c>
      <c r="H39">
        <v>76788</v>
      </c>
      <c r="I39" s="9" t="s">
        <v>43</v>
      </c>
      <c r="J39" s="5">
        <f t="shared" si="0"/>
        <v>13821.84</v>
      </c>
      <c r="K39" s="5"/>
      <c r="L39" s="5"/>
      <c r="M39" s="14">
        <v>64527.731092436981</v>
      </c>
      <c r="N39" s="5">
        <v>12260.26890756303</v>
      </c>
      <c r="O39" s="5">
        <f t="shared" si="1"/>
        <v>64527.731092436981</v>
      </c>
      <c r="P39" s="5">
        <v>50705.891092436977</v>
      </c>
      <c r="Q39">
        <v>39828</v>
      </c>
      <c r="R39">
        <f t="shared" si="2"/>
        <v>39828</v>
      </c>
      <c r="S39" s="5">
        <f t="shared" si="3"/>
        <v>10877.891092436977</v>
      </c>
      <c r="T39" s="10">
        <f t="shared" si="4"/>
        <v>27.312170062360597</v>
      </c>
      <c r="U39" s="11">
        <f t="shared" si="5"/>
        <v>16092.726062081019</v>
      </c>
      <c r="V39" s="5">
        <f t="shared" si="7"/>
        <v>-5214.8349696440418</v>
      </c>
      <c r="W39" s="12">
        <f t="shared" si="6"/>
        <v>-13.093388996796328</v>
      </c>
      <c r="X39" s="13">
        <v>29980081</v>
      </c>
      <c r="Y39" s="5">
        <v>6283029</v>
      </c>
      <c r="Z39" s="5"/>
    </row>
    <row r="40" spans="1:26" x14ac:dyDescent="0.3">
      <c r="A40" s="5" t="s">
        <v>26</v>
      </c>
      <c r="B40" s="6" t="s">
        <v>115</v>
      </c>
      <c r="C40">
        <v>20</v>
      </c>
      <c r="D40" s="7" t="s">
        <v>116</v>
      </c>
      <c r="E40" s="6" t="s">
        <v>117</v>
      </c>
      <c r="F40">
        <v>60990</v>
      </c>
      <c r="G40">
        <v>1</v>
      </c>
      <c r="H40">
        <v>60990</v>
      </c>
      <c r="I40" s="9" t="s">
        <v>36</v>
      </c>
      <c r="J40" s="5">
        <f t="shared" si="0"/>
        <v>10978.199999999999</v>
      </c>
      <c r="K40" s="5"/>
      <c r="L40" s="5"/>
      <c r="M40" s="14">
        <v>51252.100840336127</v>
      </c>
      <c r="N40" s="5">
        <v>9737.8991596638662</v>
      </c>
      <c r="O40" s="5">
        <f t="shared" si="1"/>
        <v>51252.100840336127</v>
      </c>
      <c r="P40" s="5">
        <v>40273.900840336137</v>
      </c>
      <c r="Q40">
        <v>32574</v>
      </c>
      <c r="R40">
        <f t="shared" si="2"/>
        <v>32574</v>
      </c>
      <c r="S40" s="5">
        <f t="shared" si="3"/>
        <v>7699.9008403361368</v>
      </c>
      <c r="T40" s="10">
        <f t="shared" si="4"/>
        <v>23.638180267502111</v>
      </c>
      <c r="U40" s="11">
        <f t="shared" si="5"/>
        <v>12781.884702379557</v>
      </c>
      <c r="V40" s="5">
        <f t="shared" si="7"/>
        <v>-5081.9838620434202</v>
      </c>
      <c r="W40" s="12">
        <f t="shared" si="6"/>
        <v>-15.601350347035734</v>
      </c>
      <c r="X40" s="13">
        <v>29980081</v>
      </c>
      <c r="Y40" s="5">
        <v>6283029</v>
      </c>
      <c r="Z40" s="5"/>
    </row>
    <row r="41" spans="1:26" x14ac:dyDescent="0.3">
      <c r="A41" s="5" t="s">
        <v>26</v>
      </c>
      <c r="B41" s="6" t="s">
        <v>118</v>
      </c>
      <c r="C41">
        <v>20</v>
      </c>
      <c r="D41" s="7">
        <v>1647767907994</v>
      </c>
      <c r="E41" s="6" t="s">
        <v>119</v>
      </c>
      <c r="F41">
        <v>110000</v>
      </c>
      <c r="G41">
        <v>1</v>
      </c>
      <c r="H41">
        <v>110000</v>
      </c>
      <c r="I41" s="9" t="s">
        <v>120</v>
      </c>
      <c r="J41" s="5">
        <f t="shared" si="0"/>
        <v>19800</v>
      </c>
      <c r="K41" s="5"/>
      <c r="L41" s="5"/>
      <c r="M41" s="14">
        <v>92436.97478991597</v>
      </c>
      <c r="N41" s="5">
        <v>17563.02521008403</v>
      </c>
      <c r="O41" s="5">
        <f t="shared" si="1"/>
        <v>92436.97478991597</v>
      </c>
      <c r="P41" s="5">
        <v>72636.97478991597</v>
      </c>
      <c r="Q41">
        <v>25000</v>
      </c>
      <c r="R41">
        <f t="shared" si="2"/>
        <v>25000</v>
      </c>
      <c r="S41" s="5">
        <f t="shared" si="3"/>
        <v>47636.97478991597</v>
      </c>
      <c r="T41" s="10">
        <f t="shared" si="4"/>
        <v>190.54789915966387</v>
      </c>
      <c r="U41" s="11">
        <f t="shared" si="5"/>
        <v>23053.079476336305</v>
      </c>
      <c r="V41" s="5">
        <f t="shared" si="7"/>
        <v>24583.895313579666</v>
      </c>
      <c r="W41" s="12">
        <f t="shared" si="6"/>
        <v>98.335581254318654</v>
      </c>
      <c r="X41" s="13">
        <v>29980081</v>
      </c>
      <c r="Y41" s="5">
        <v>6283029</v>
      </c>
      <c r="Z41" s="5"/>
    </row>
    <row r="42" spans="1:26" x14ac:dyDescent="0.3">
      <c r="A42" s="5" t="s">
        <v>26</v>
      </c>
      <c r="B42" s="6" t="s">
        <v>121</v>
      </c>
      <c r="C42">
        <v>20</v>
      </c>
      <c r="D42" s="7" t="s">
        <v>122</v>
      </c>
      <c r="E42" s="6" t="s">
        <v>123</v>
      </c>
      <c r="F42">
        <v>149990</v>
      </c>
      <c r="G42">
        <v>1</v>
      </c>
      <c r="H42">
        <v>149990</v>
      </c>
      <c r="I42" s="9" t="s">
        <v>72</v>
      </c>
      <c r="J42" s="5">
        <f t="shared" si="0"/>
        <v>26998.2</v>
      </c>
      <c r="K42" s="5"/>
      <c r="L42" s="5"/>
      <c r="M42" s="14">
        <v>126042.01680672271</v>
      </c>
      <c r="N42" s="5">
        <v>23947.983193277309</v>
      </c>
      <c r="O42" s="5">
        <f t="shared" si="1"/>
        <v>126042.01680672271</v>
      </c>
      <c r="P42" s="5">
        <v>99043.816806722694</v>
      </c>
      <c r="Q42">
        <v>98939</v>
      </c>
      <c r="R42">
        <f t="shared" si="2"/>
        <v>98939</v>
      </c>
      <c r="S42" s="5">
        <f t="shared" si="3"/>
        <v>104.81680672269431</v>
      </c>
      <c r="T42" s="10">
        <f t="shared" si="4"/>
        <v>0.10594083902474687</v>
      </c>
      <c r="U42" s="11">
        <f t="shared" si="5"/>
        <v>31433.921733233474</v>
      </c>
      <c r="V42" s="5">
        <f t="shared" si="7"/>
        <v>-31329.104926510779</v>
      </c>
      <c r="W42" s="12">
        <f t="shared" si="6"/>
        <v>-31.665071333357702</v>
      </c>
      <c r="X42" s="13">
        <v>29980081</v>
      </c>
      <c r="Y42" s="5">
        <v>6283029</v>
      </c>
      <c r="Z42" s="5"/>
    </row>
    <row r="43" spans="1:26" x14ac:dyDescent="0.3">
      <c r="A43" s="5" t="s">
        <v>26</v>
      </c>
      <c r="B43" s="6" t="s">
        <v>124</v>
      </c>
      <c r="C43">
        <v>19</v>
      </c>
      <c r="D43" s="7" t="s">
        <v>125</v>
      </c>
      <c r="E43" s="6" t="s">
        <v>126</v>
      </c>
      <c r="F43">
        <v>26990</v>
      </c>
      <c r="G43">
        <v>1</v>
      </c>
      <c r="H43">
        <v>26990</v>
      </c>
      <c r="I43" s="9" t="s">
        <v>53</v>
      </c>
      <c r="J43" s="5">
        <f t="shared" si="0"/>
        <v>4858.2</v>
      </c>
      <c r="K43" s="5"/>
      <c r="L43" s="5"/>
      <c r="M43" s="14">
        <v>22680.672268907569</v>
      </c>
      <c r="N43" s="5">
        <v>4309.3277310924377</v>
      </c>
      <c r="O43" s="5">
        <f t="shared" si="1"/>
        <v>22680.672268907569</v>
      </c>
      <c r="P43" s="5">
        <v>17822.472268907561</v>
      </c>
      <c r="Q43" s="15">
        <f>0.65*P43</f>
        <v>11584.606974789915</v>
      </c>
      <c r="R43" s="14">
        <f t="shared" si="2"/>
        <v>11584.606974789915</v>
      </c>
      <c r="S43" s="5">
        <f t="shared" si="3"/>
        <v>6237.865294117646</v>
      </c>
      <c r="T43" s="10">
        <f t="shared" si="4"/>
        <v>53.846153846153847</v>
      </c>
      <c r="U43" s="11">
        <f t="shared" si="5"/>
        <v>5656.3874096937898</v>
      </c>
      <c r="V43" s="5">
        <f t="shared" si="7"/>
        <v>581.47788442385627</v>
      </c>
      <c r="W43" s="12">
        <f t="shared" si="6"/>
        <v>5.0194010525281652</v>
      </c>
      <c r="X43" s="13">
        <v>29980081</v>
      </c>
      <c r="Y43" s="5">
        <v>6283029</v>
      </c>
      <c r="Z43" s="5">
        <v>1</v>
      </c>
    </row>
    <row r="44" spans="1:26" x14ac:dyDescent="0.3">
      <c r="A44" s="5" t="s">
        <v>26</v>
      </c>
      <c r="B44" s="6" t="s">
        <v>127</v>
      </c>
      <c r="C44">
        <v>19</v>
      </c>
      <c r="D44" s="7" t="s">
        <v>128</v>
      </c>
      <c r="E44" s="6" t="s">
        <v>129</v>
      </c>
      <c r="F44">
        <v>35988</v>
      </c>
      <c r="G44">
        <v>1</v>
      </c>
      <c r="H44">
        <v>35988</v>
      </c>
      <c r="I44" s="9" t="s">
        <v>130</v>
      </c>
      <c r="J44" s="5">
        <f t="shared" si="0"/>
        <v>6477.84</v>
      </c>
      <c r="K44" s="5"/>
      <c r="L44" s="5"/>
      <c r="M44" s="14">
        <v>30242.016806722691</v>
      </c>
      <c r="N44" s="5">
        <v>5745.9831932773113</v>
      </c>
      <c r="O44" s="5">
        <f t="shared" si="1"/>
        <v>30242.016806722691</v>
      </c>
      <c r="P44" s="5">
        <v>23764.176806722691</v>
      </c>
      <c r="Q44">
        <v>19501</v>
      </c>
      <c r="R44">
        <f t="shared" si="2"/>
        <v>19501</v>
      </c>
      <c r="S44" s="5">
        <f t="shared" si="3"/>
        <v>4263.1768067226913</v>
      </c>
      <c r="T44" s="10">
        <f t="shared" si="4"/>
        <v>21.861324069138462</v>
      </c>
      <c r="U44" s="11">
        <f t="shared" si="5"/>
        <v>7542.1293108580994</v>
      </c>
      <c r="V44" s="5">
        <f t="shared" si="7"/>
        <v>-3278.9525041354082</v>
      </c>
      <c r="W44" s="12">
        <f t="shared" si="6"/>
        <v>-16.814278776141776</v>
      </c>
      <c r="X44" s="13">
        <v>29980081</v>
      </c>
      <c r="Y44" s="5">
        <v>6283029</v>
      </c>
      <c r="Z44" s="5"/>
    </row>
    <row r="45" spans="1:26" x14ac:dyDescent="0.3">
      <c r="A45" s="5" t="s">
        <v>26</v>
      </c>
      <c r="B45" s="6" t="s">
        <v>127</v>
      </c>
      <c r="C45">
        <v>19</v>
      </c>
      <c r="D45" s="7" t="s">
        <v>128</v>
      </c>
      <c r="E45" s="6" t="s">
        <v>129</v>
      </c>
      <c r="F45">
        <v>35988</v>
      </c>
      <c r="G45">
        <v>1</v>
      </c>
      <c r="H45">
        <v>35988</v>
      </c>
      <c r="I45" s="9" t="s">
        <v>130</v>
      </c>
      <c r="J45" s="5">
        <f t="shared" si="0"/>
        <v>6477.84</v>
      </c>
      <c r="K45" s="5"/>
      <c r="L45" s="5"/>
      <c r="M45" s="14">
        <v>30242.016806722691</v>
      </c>
      <c r="N45" s="5">
        <v>5745.9831932773113</v>
      </c>
      <c r="O45" s="5">
        <f t="shared" si="1"/>
        <v>30242.016806722691</v>
      </c>
      <c r="P45" s="5">
        <v>23764.176806722691</v>
      </c>
      <c r="Q45">
        <v>19501</v>
      </c>
      <c r="R45">
        <f t="shared" si="2"/>
        <v>19501</v>
      </c>
      <c r="S45" s="5">
        <f t="shared" si="3"/>
        <v>4263.1768067226913</v>
      </c>
      <c r="T45" s="10">
        <f t="shared" si="4"/>
        <v>21.861324069138462</v>
      </c>
      <c r="U45" s="11">
        <f t="shared" si="5"/>
        <v>7542.1293108580994</v>
      </c>
      <c r="V45" s="5">
        <f t="shared" si="7"/>
        <v>-3278.9525041354082</v>
      </c>
      <c r="W45" s="12">
        <f t="shared" si="6"/>
        <v>-16.814278776141776</v>
      </c>
      <c r="X45" s="13">
        <v>29980081</v>
      </c>
      <c r="Y45" s="5">
        <v>6283029</v>
      </c>
      <c r="Z45" s="5"/>
    </row>
    <row r="46" spans="1:26" x14ac:dyDescent="0.3">
      <c r="A46" s="5" t="s">
        <v>26</v>
      </c>
      <c r="B46" s="6" t="s">
        <v>131</v>
      </c>
      <c r="C46">
        <v>19</v>
      </c>
      <c r="D46" s="7" t="s">
        <v>132</v>
      </c>
      <c r="E46" s="6" t="s">
        <v>133</v>
      </c>
      <c r="F46">
        <v>25000</v>
      </c>
      <c r="G46">
        <v>1</v>
      </c>
      <c r="H46">
        <v>25000</v>
      </c>
      <c r="I46" s="9" t="s">
        <v>134</v>
      </c>
      <c r="J46" s="5">
        <f t="shared" si="0"/>
        <v>4500</v>
      </c>
      <c r="K46" s="5"/>
      <c r="L46" s="5"/>
      <c r="M46" s="14">
        <v>21008.403361344539</v>
      </c>
      <c r="N46" s="5">
        <v>3991.5966386554619</v>
      </c>
      <c r="O46" s="5">
        <f t="shared" si="1"/>
        <v>21008.403361344539</v>
      </c>
      <c r="P46" s="5">
        <v>16508.403361344539</v>
      </c>
      <c r="Q46">
        <v>14653</v>
      </c>
      <c r="R46">
        <f t="shared" si="2"/>
        <v>14653</v>
      </c>
      <c r="S46" s="5">
        <f t="shared" si="3"/>
        <v>1855.403361344539</v>
      </c>
      <c r="T46" s="10">
        <f t="shared" si="4"/>
        <v>12.662276403088372</v>
      </c>
      <c r="U46" s="11">
        <f t="shared" si="5"/>
        <v>5239.3362446218871</v>
      </c>
      <c r="V46" s="5">
        <f t="shared" si="7"/>
        <v>-3383.9328832773481</v>
      </c>
      <c r="W46" s="12">
        <f t="shared" si="6"/>
        <v>-23.09378887106632</v>
      </c>
      <c r="X46" s="13">
        <v>29980081</v>
      </c>
      <c r="Y46" s="5">
        <v>6283029</v>
      </c>
      <c r="Z46" s="5"/>
    </row>
    <row r="47" spans="1:26" x14ac:dyDescent="0.3">
      <c r="A47" s="5" t="s">
        <v>26</v>
      </c>
      <c r="B47" s="6" t="s">
        <v>131</v>
      </c>
      <c r="C47">
        <v>19</v>
      </c>
      <c r="D47" s="7" t="s">
        <v>132</v>
      </c>
      <c r="E47" s="6" t="s">
        <v>133</v>
      </c>
      <c r="F47">
        <v>25000</v>
      </c>
      <c r="G47">
        <v>1</v>
      </c>
      <c r="H47">
        <v>25000</v>
      </c>
      <c r="I47" s="9" t="s">
        <v>134</v>
      </c>
      <c r="J47" s="5">
        <f t="shared" si="0"/>
        <v>4500</v>
      </c>
      <c r="K47" s="5"/>
      <c r="L47" s="5"/>
      <c r="M47" s="14">
        <v>21008.403361344539</v>
      </c>
      <c r="N47" s="5">
        <v>3991.5966386554619</v>
      </c>
      <c r="O47" s="5">
        <f t="shared" si="1"/>
        <v>21008.403361344539</v>
      </c>
      <c r="P47" s="5">
        <v>16508.403361344539</v>
      </c>
      <c r="Q47">
        <v>14653</v>
      </c>
      <c r="R47">
        <f t="shared" si="2"/>
        <v>14653</v>
      </c>
      <c r="S47" s="5">
        <f t="shared" si="3"/>
        <v>1855.403361344539</v>
      </c>
      <c r="T47" s="10">
        <f t="shared" si="4"/>
        <v>12.662276403088372</v>
      </c>
      <c r="U47" s="11">
        <f t="shared" si="5"/>
        <v>5239.3362446218871</v>
      </c>
      <c r="V47" s="5">
        <f t="shared" si="7"/>
        <v>-3383.9328832773481</v>
      </c>
      <c r="W47" s="12">
        <f t="shared" si="6"/>
        <v>-23.09378887106632</v>
      </c>
      <c r="X47" s="13">
        <v>29980081</v>
      </c>
      <c r="Y47" s="5">
        <v>6283029</v>
      </c>
      <c r="Z47" s="5"/>
    </row>
    <row r="48" spans="1:26" x14ac:dyDescent="0.3">
      <c r="A48" s="5" t="s">
        <v>26</v>
      </c>
      <c r="B48" s="6" t="s">
        <v>135</v>
      </c>
      <c r="C48">
        <v>19</v>
      </c>
      <c r="D48" s="7" t="s">
        <v>136</v>
      </c>
      <c r="E48" s="6" t="s">
        <v>137</v>
      </c>
      <c r="F48">
        <v>21990</v>
      </c>
      <c r="G48">
        <v>1</v>
      </c>
      <c r="H48">
        <v>21990</v>
      </c>
      <c r="I48" s="9" t="s">
        <v>53</v>
      </c>
      <c r="J48" s="5">
        <f t="shared" si="0"/>
        <v>3958.2</v>
      </c>
      <c r="K48" s="5"/>
      <c r="L48" s="5"/>
      <c r="M48" s="14">
        <v>18478.991596638662</v>
      </c>
      <c r="N48" s="5">
        <v>3511.0084033613448</v>
      </c>
      <c r="O48" s="5">
        <f t="shared" si="1"/>
        <v>18478.991596638662</v>
      </c>
      <c r="P48" s="5">
        <v>14520.791596638661</v>
      </c>
      <c r="Q48">
        <v>7227</v>
      </c>
      <c r="R48">
        <f t="shared" si="2"/>
        <v>7227</v>
      </c>
      <c r="S48" s="5">
        <f t="shared" si="3"/>
        <v>7293.7915966386608</v>
      </c>
      <c r="T48" s="10">
        <f t="shared" si="4"/>
        <v>100.92419533193112</v>
      </c>
      <c r="U48" s="11">
        <f t="shared" si="5"/>
        <v>4608.5201607694125</v>
      </c>
      <c r="V48" s="5">
        <f t="shared" si="7"/>
        <v>2685.2714358692483</v>
      </c>
      <c r="W48" s="12">
        <f t="shared" si="6"/>
        <v>37.156101229683799</v>
      </c>
      <c r="X48" s="13">
        <v>29980081</v>
      </c>
      <c r="Y48" s="5">
        <v>6283029</v>
      </c>
      <c r="Z48" s="5"/>
    </row>
    <row r="49" spans="1:26" x14ac:dyDescent="0.3">
      <c r="A49" s="5" t="s">
        <v>26</v>
      </c>
      <c r="B49" s="6" t="s">
        <v>138</v>
      </c>
      <c r="C49">
        <v>19</v>
      </c>
      <c r="D49" s="7" t="s">
        <v>139</v>
      </c>
      <c r="E49" s="6" t="s">
        <v>140</v>
      </c>
      <c r="F49">
        <v>9990</v>
      </c>
      <c r="G49">
        <v>1</v>
      </c>
      <c r="H49">
        <v>9990</v>
      </c>
      <c r="I49" s="9" t="s">
        <v>141</v>
      </c>
      <c r="J49" s="5">
        <f t="shared" si="0"/>
        <v>1798.2</v>
      </c>
      <c r="K49" s="5"/>
      <c r="L49" s="5"/>
      <c r="M49" s="14">
        <v>8394.957983193277</v>
      </c>
      <c r="N49" s="5">
        <v>1595.042016806723</v>
      </c>
      <c r="O49" s="5">
        <f t="shared" si="1"/>
        <v>8394.957983193277</v>
      </c>
      <c r="P49" s="5">
        <v>6596.7579831932771</v>
      </c>
      <c r="Q49">
        <v>4340</v>
      </c>
      <c r="R49">
        <f t="shared" si="2"/>
        <v>4340</v>
      </c>
      <c r="S49" s="5">
        <f t="shared" si="3"/>
        <v>2256.7579831932771</v>
      </c>
      <c r="T49" s="10">
        <f t="shared" si="4"/>
        <v>51.999031870812843</v>
      </c>
      <c r="U49" s="11">
        <f t="shared" si="5"/>
        <v>2093.6387633509062</v>
      </c>
      <c r="V49" s="5">
        <f t="shared" si="7"/>
        <v>163.11921984237097</v>
      </c>
      <c r="W49" s="12">
        <f t="shared" si="6"/>
        <v>3.7585073696398839</v>
      </c>
      <c r="X49" s="13">
        <v>29980081</v>
      </c>
      <c r="Y49" s="5">
        <v>6283029</v>
      </c>
      <c r="Z49" s="5"/>
    </row>
    <row r="50" spans="1:26" x14ac:dyDescent="0.3">
      <c r="A50" s="5" t="s">
        <v>26</v>
      </c>
      <c r="B50" s="6" t="s">
        <v>138</v>
      </c>
      <c r="C50">
        <v>19</v>
      </c>
      <c r="D50" s="7" t="s">
        <v>139</v>
      </c>
      <c r="E50" s="6" t="s">
        <v>140</v>
      </c>
      <c r="F50">
        <v>9990</v>
      </c>
      <c r="G50">
        <v>1</v>
      </c>
      <c r="H50">
        <v>9990</v>
      </c>
      <c r="I50" s="9" t="s">
        <v>142</v>
      </c>
      <c r="J50" s="5">
        <f t="shared" si="0"/>
        <v>1798.2</v>
      </c>
      <c r="K50" s="5"/>
      <c r="L50" s="5"/>
      <c r="M50" s="14">
        <v>8394.957983193277</v>
      </c>
      <c r="N50" s="5">
        <v>1595.042016806723</v>
      </c>
      <c r="O50" s="5">
        <f t="shared" si="1"/>
        <v>8394.957983193277</v>
      </c>
      <c r="P50" s="5">
        <v>6596.7579831932771</v>
      </c>
      <c r="Q50">
        <v>4340</v>
      </c>
      <c r="R50">
        <f t="shared" si="2"/>
        <v>4340</v>
      </c>
      <c r="S50" s="5">
        <f t="shared" si="3"/>
        <v>2256.7579831932771</v>
      </c>
      <c r="T50" s="10">
        <f t="shared" si="4"/>
        <v>51.999031870812843</v>
      </c>
      <c r="U50" s="11">
        <f t="shared" si="5"/>
        <v>2093.6387633509062</v>
      </c>
      <c r="V50" s="5">
        <f t="shared" si="7"/>
        <v>163.11921984237097</v>
      </c>
      <c r="W50" s="12">
        <f t="shared" si="6"/>
        <v>3.7585073696398839</v>
      </c>
      <c r="X50" s="13">
        <v>29980081</v>
      </c>
      <c r="Y50" s="5">
        <v>6283029</v>
      </c>
      <c r="Z50" s="5"/>
    </row>
    <row r="51" spans="1:26" x14ac:dyDescent="0.3">
      <c r="A51" s="5" t="s">
        <v>26</v>
      </c>
      <c r="B51" s="6" t="s">
        <v>138</v>
      </c>
      <c r="C51">
        <v>19</v>
      </c>
      <c r="D51" s="7" t="s">
        <v>139</v>
      </c>
      <c r="E51" s="6" t="s">
        <v>140</v>
      </c>
      <c r="F51">
        <v>9990</v>
      </c>
      <c r="G51">
        <v>1</v>
      </c>
      <c r="H51">
        <v>9990</v>
      </c>
      <c r="I51" s="9" t="s">
        <v>142</v>
      </c>
      <c r="J51" s="5">
        <f t="shared" si="0"/>
        <v>1798.2</v>
      </c>
      <c r="K51" s="5"/>
      <c r="L51" s="5"/>
      <c r="M51" s="14">
        <v>8394.957983193277</v>
      </c>
      <c r="N51" s="5">
        <v>1595.042016806723</v>
      </c>
      <c r="O51" s="5">
        <f t="shared" si="1"/>
        <v>8394.957983193277</v>
      </c>
      <c r="P51" s="5">
        <v>6596.7579831932771</v>
      </c>
      <c r="Q51">
        <v>4340</v>
      </c>
      <c r="R51">
        <f t="shared" si="2"/>
        <v>4340</v>
      </c>
      <c r="S51" s="5">
        <f t="shared" si="3"/>
        <v>2256.7579831932771</v>
      </c>
      <c r="T51" s="10">
        <f t="shared" si="4"/>
        <v>51.999031870812843</v>
      </c>
      <c r="U51" s="11">
        <f t="shared" si="5"/>
        <v>2093.6387633509062</v>
      </c>
      <c r="V51" s="5">
        <f t="shared" si="7"/>
        <v>163.11921984237097</v>
      </c>
      <c r="W51" s="12">
        <f t="shared" si="6"/>
        <v>3.7585073696398839</v>
      </c>
      <c r="X51" s="13">
        <v>29980081</v>
      </c>
      <c r="Y51" s="5">
        <v>6283029</v>
      </c>
      <c r="Z51" s="5"/>
    </row>
    <row r="52" spans="1:26" x14ac:dyDescent="0.3">
      <c r="A52" s="5" t="s">
        <v>26</v>
      </c>
      <c r="B52" s="6" t="s">
        <v>143</v>
      </c>
      <c r="C52">
        <v>18</v>
      </c>
      <c r="D52" s="7" t="s">
        <v>144</v>
      </c>
      <c r="E52" s="6" t="s">
        <v>145</v>
      </c>
      <c r="F52">
        <v>132000</v>
      </c>
      <c r="G52">
        <v>1</v>
      </c>
      <c r="H52">
        <v>132000</v>
      </c>
      <c r="I52" s="9" t="s">
        <v>43</v>
      </c>
      <c r="J52" s="5">
        <f t="shared" si="0"/>
        <v>23760</v>
      </c>
      <c r="K52" s="5"/>
      <c r="L52" s="5"/>
      <c r="M52" s="14">
        <v>110924.3697478992</v>
      </c>
      <c r="N52" s="5">
        <v>21075.63025210084</v>
      </c>
      <c r="O52" s="5">
        <f t="shared" si="1"/>
        <v>110924.3697478992</v>
      </c>
      <c r="P52" s="5">
        <v>87164.369747899167</v>
      </c>
      <c r="Q52" s="15">
        <f>0.65*P52</f>
        <v>56656.840336134461</v>
      </c>
      <c r="R52" s="14">
        <f t="shared" si="2"/>
        <v>56656.840336134461</v>
      </c>
      <c r="S52" s="5">
        <f t="shared" si="3"/>
        <v>30507.529411764706</v>
      </c>
      <c r="T52" s="10">
        <f t="shared" si="4"/>
        <v>53.846153846153847</v>
      </c>
      <c r="U52" s="11">
        <f t="shared" si="5"/>
        <v>27663.695371603564</v>
      </c>
      <c r="V52" s="5">
        <f t="shared" si="7"/>
        <v>2843.8340401611422</v>
      </c>
      <c r="W52" s="12">
        <f t="shared" si="6"/>
        <v>5.0194010525281776</v>
      </c>
      <c r="X52" s="13">
        <v>29980081</v>
      </c>
      <c r="Y52" s="5">
        <v>6283029</v>
      </c>
      <c r="Z52" s="5">
        <v>1</v>
      </c>
    </row>
    <row r="53" spans="1:26" x14ac:dyDescent="0.3">
      <c r="A53" s="5" t="s">
        <v>26</v>
      </c>
      <c r="B53" s="6" t="s">
        <v>146</v>
      </c>
      <c r="C53">
        <v>18</v>
      </c>
      <c r="D53" s="7" t="s">
        <v>147</v>
      </c>
      <c r="E53" s="6" t="s">
        <v>148</v>
      </c>
      <c r="F53">
        <v>55990</v>
      </c>
      <c r="G53">
        <v>1</v>
      </c>
      <c r="H53">
        <v>55990</v>
      </c>
      <c r="I53" s="9" t="s">
        <v>134</v>
      </c>
      <c r="J53" s="5">
        <f t="shared" si="0"/>
        <v>10078.199999999999</v>
      </c>
      <c r="K53" s="5"/>
      <c r="L53" s="5"/>
      <c r="M53" s="14">
        <v>47050.420168067227</v>
      </c>
      <c r="N53" s="5">
        <v>8939.5798319327732</v>
      </c>
      <c r="O53" s="5">
        <f t="shared" si="1"/>
        <v>47050.420168067227</v>
      </c>
      <c r="P53" s="5">
        <v>36972.22016806723</v>
      </c>
      <c r="Q53">
        <v>30620</v>
      </c>
      <c r="R53">
        <f t="shared" si="2"/>
        <v>30620</v>
      </c>
      <c r="S53" s="5">
        <f t="shared" si="3"/>
        <v>6352.2201680672297</v>
      </c>
      <c r="T53" s="10">
        <f t="shared" si="4"/>
        <v>20.745330398651959</v>
      </c>
      <c r="U53" s="11">
        <f t="shared" si="5"/>
        <v>11734.017453455179</v>
      </c>
      <c r="V53" s="5">
        <f t="shared" si="7"/>
        <v>-5381.7972853879492</v>
      </c>
      <c r="W53" s="12">
        <f t="shared" si="6"/>
        <v>-17.57608519068566</v>
      </c>
      <c r="X53" s="13">
        <v>29980081</v>
      </c>
      <c r="Y53" s="5">
        <v>6283029</v>
      </c>
      <c r="Z53" s="5"/>
    </row>
    <row r="54" spans="1:26" x14ac:dyDescent="0.3">
      <c r="A54" s="5" t="s">
        <v>26</v>
      </c>
      <c r="B54" s="6" t="s">
        <v>146</v>
      </c>
      <c r="C54">
        <v>18</v>
      </c>
      <c r="D54" s="7" t="s">
        <v>147</v>
      </c>
      <c r="E54" s="6" t="s">
        <v>148</v>
      </c>
      <c r="F54">
        <v>55990</v>
      </c>
      <c r="G54">
        <v>1</v>
      </c>
      <c r="H54">
        <v>55990</v>
      </c>
      <c r="I54" s="9" t="s">
        <v>134</v>
      </c>
      <c r="J54" s="5">
        <f t="shared" si="0"/>
        <v>10078.199999999999</v>
      </c>
      <c r="K54" s="5"/>
      <c r="L54" s="5"/>
      <c r="M54" s="14">
        <v>47050.420168067227</v>
      </c>
      <c r="N54" s="5">
        <v>8939.5798319327732</v>
      </c>
      <c r="O54" s="5">
        <f t="shared" si="1"/>
        <v>47050.420168067227</v>
      </c>
      <c r="P54" s="5">
        <v>36972.22016806723</v>
      </c>
      <c r="Q54">
        <v>30620</v>
      </c>
      <c r="R54">
        <f t="shared" si="2"/>
        <v>30620</v>
      </c>
      <c r="S54" s="5">
        <f t="shared" si="3"/>
        <v>6352.2201680672297</v>
      </c>
      <c r="T54" s="10">
        <f t="shared" si="4"/>
        <v>20.745330398651959</v>
      </c>
      <c r="U54" s="11">
        <f t="shared" si="5"/>
        <v>11734.017453455179</v>
      </c>
      <c r="V54" s="5">
        <f t="shared" si="7"/>
        <v>-5381.7972853879492</v>
      </c>
      <c r="W54" s="12">
        <f t="shared" si="6"/>
        <v>-17.57608519068566</v>
      </c>
      <c r="X54" s="13">
        <v>29980081</v>
      </c>
      <c r="Y54" s="5">
        <v>6283029</v>
      </c>
      <c r="Z54" s="5"/>
    </row>
    <row r="55" spans="1:26" x14ac:dyDescent="0.3">
      <c r="A55" s="5" t="s">
        <v>26</v>
      </c>
      <c r="B55" s="6" t="s">
        <v>149</v>
      </c>
      <c r="C55">
        <v>18</v>
      </c>
      <c r="D55" s="7" t="s">
        <v>150</v>
      </c>
      <c r="E55" s="6" t="s">
        <v>151</v>
      </c>
      <c r="F55">
        <v>22000</v>
      </c>
      <c r="G55">
        <v>1</v>
      </c>
      <c r="H55">
        <v>22000</v>
      </c>
      <c r="I55" s="9" t="s">
        <v>36</v>
      </c>
      <c r="J55" s="5">
        <f t="shared" si="0"/>
        <v>3960</v>
      </c>
      <c r="K55" s="5"/>
      <c r="L55" s="5"/>
      <c r="M55" s="14">
        <v>18487.39495798319</v>
      </c>
      <c r="N55" s="5">
        <v>3512.6050420168071</v>
      </c>
      <c r="O55" s="5">
        <f t="shared" si="1"/>
        <v>18487.39495798319</v>
      </c>
      <c r="P55" s="5">
        <v>14527.39495798319</v>
      </c>
      <c r="Q55">
        <v>12000</v>
      </c>
      <c r="R55">
        <f t="shared" si="2"/>
        <v>12000</v>
      </c>
      <c r="S55" s="5">
        <f t="shared" si="3"/>
        <v>2527.3949579831897</v>
      </c>
      <c r="T55" s="10">
        <f t="shared" si="4"/>
        <v>21.061624649859915</v>
      </c>
      <c r="U55" s="11">
        <f t="shared" si="5"/>
        <v>4610.6158952672613</v>
      </c>
      <c r="V55" s="5">
        <f t="shared" si="7"/>
        <v>-2083.2209372840716</v>
      </c>
      <c r="W55" s="12">
        <f t="shared" si="6"/>
        <v>-17.360174477367263</v>
      </c>
      <c r="X55" s="13">
        <v>29980081</v>
      </c>
      <c r="Y55" s="5">
        <v>6283029</v>
      </c>
      <c r="Z55" s="5"/>
    </row>
    <row r="56" spans="1:26" x14ac:dyDescent="0.3">
      <c r="A56" s="5" t="s">
        <v>26</v>
      </c>
      <c r="B56" s="6" t="s">
        <v>152</v>
      </c>
      <c r="C56">
        <v>18</v>
      </c>
      <c r="D56" s="7" t="s">
        <v>153</v>
      </c>
      <c r="E56" s="6" t="s">
        <v>154</v>
      </c>
      <c r="F56">
        <v>9000</v>
      </c>
      <c r="G56">
        <v>1</v>
      </c>
      <c r="H56">
        <v>9000</v>
      </c>
      <c r="I56" s="9" t="s">
        <v>155</v>
      </c>
      <c r="J56" s="5">
        <f t="shared" si="0"/>
        <v>1620</v>
      </c>
      <c r="K56" s="5"/>
      <c r="L56" s="5"/>
      <c r="M56" s="14">
        <v>7563.0252100840344</v>
      </c>
      <c r="N56" s="5">
        <v>1436.974789915967</v>
      </c>
      <c r="O56" s="5">
        <f t="shared" si="1"/>
        <v>7563.0252100840344</v>
      </c>
      <c r="P56" s="5">
        <v>5943.0252100840344</v>
      </c>
      <c r="Q56">
        <v>1000</v>
      </c>
      <c r="R56">
        <f t="shared" si="2"/>
        <v>1000</v>
      </c>
      <c r="S56" s="5">
        <f t="shared" si="3"/>
        <v>4943.0252100840344</v>
      </c>
      <c r="T56" s="10">
        <f t="shared" si="4"/>
        <v>494.3025210084034</v>
      </c>
      <c r="U56" s="11">
        <f t="shared" si="5"/>
        <v>1886.1610480638794</v>
      </c>
      <c r="V56" s="5">
        <f t="shared" si="7"/>
        <v>3056.8641620201552</v>
      </c>
      <c r="W56" s="12">
        <f t="shared" si="6"/>
        <v>305.68641620201549</v>
      </c>
      <c r="X56" s="13">
        <v>29980081</v>
      </c>
      <c r="Y56" s="5">
        <v>6283029</v>
      </c>
      <c r="Z56" s="5"/>
    </row>
    <row r="57" spans="1:26" x14ac:dyDescent="0.3">
      <c r="A57" s="5" t="s">
        <v>26</v>
      </c>
      <c r="B57" s="6" t="s">
        <v>156</v>
      </c>
      <c r="C57">
        <v>17</v>
      </c>
      <c r="D57" s="7" t="s">
        <v>157</v>
      </c>
      <c r="E57" s="6" t="s">
        <v>65</v>
      </c>
      <c r="F57">
        <v>120000</v>
      </c>
      <c r="G57">
        <v>1</v>
      </c>
      <c r="H57">
        <v>120000</v>
      </c>
      <c r="I57" s="9" t="s">
        <v>158</v>
      </c>
      <c r="J57" s="5">
        <f t="shared" si="0"/>
        <v>21600</v>
      </c>
      <c r="K57" s="5"/>
      <c r="L57" s="5"/>
      <c r="M57" s="14">
        <v>100840.3361344538</v>
      </c>
      <c r="N57" s="5">
        <v>19159.663865546219</v>
      </c>
      <c r="O57" s="5">
        <f t="shared" si="1"/>
        <v>100840.3361344538</v>
      </c>
      <c r="P57" s="5">
        <v>79240.336134453784</v>
      </c>
      <c r="Q57" s="15">
        <f>0.65*P57</f>
        <v>51506.218487394959</v>
      </c>
      <c r="R57" s="14">
        <f t="shared" si="2"/>
        <v>51506.218487394959</v>
      </c>
      <c r="S57" s="5">
        <f t="shared" si="3"/>
        <v>27734.117647058825</v>
      </c>
      <c r="T57" s="10">
        <f t="shared" si="4"/>
        <v>53.846153846153847</v>
      </c>
      <c r="U57" s="11">
        <f t="shared" si="5"/>
        <v>25148.813974185061</v>
      </c>
      <c r="V57" s="5">
        <f t="shared" si="7"/>
        <v>2585.3036728737643</v>
      </c>
      <c r="W57" s="12">
        <f t="shared" si="6"/>
        <v>5.0194010525281749</v>
      </c>
      <c r="X57" s="13">
        <v>29980081</v>
      </c>
      <c r="Y57" s="5">
        <v>6283029</v>
      </c>
      <c r="Z57" s="5">
        <v>1</v>
      </c>
    </row>
    <row r="58" spans="1:26" x14ac:dyDescent="0.3">
      <c r="A58" s="5" t="s">
        <v>26</v>
      </c>
      <c r="B58" s="6" t="s">
        <v>159</v>
      </c>
      <c r="C58">
        <v>17</v>
      </c>
      <c r="D58" s="7" t="s">
        <v>38</v>
      </c>
      <c r="E58" s="6" t="s">
        <v>39</v>
      </c>
      <c r="F58">
        <v>59990</v>
      </c>
      <c r="G58">
        <v>1</v>
      </c>
      <c r="H58">
        <v>59990</v>
      </c>
      <c r="I58" s="9" t="s">
        <v>59</v>
      </c>
      <c r="J58" s="5">
        <f t="shared" si="0"/>
        <v>10798.199999999999</v>
      </c>
      <c r="K58" s="5"/>
      <c r="L58" s="5"/>
      <c r="M58" s="14">
        <v>50411.764705882357</v>
      </c>
      <c r="N58" s="5">
        <v>9578.2352941176487</v>
      </c>
      <c r="O58" s="5">
        <f t="shared" si="1"/>
        <v>50411.764705882357</v>
      </c>
      <c r="P58" s="5">
        <v>39613.56470588236</v>
      </c>
      <c r="Q58">
        <v>27000</v>
      </c>
      <c r="R58">
        <f t="shared" si="2"/>
        <v>27000</v>
      </c>
      <c r="S58" s="5">
        <f t="shared" si="3"/>
        <v>12613.56470588236</v>
      </c>
      <c r="T58" s="10">
        <f t="shared" si="4"/>
        <v>46.716906318082813</v>
      </c>
      <c r="U58" s="11">
        <f t="shared" si="5"/>
        <v>12572.311252594682</v>
      </c>
      <c r="V58" s="5">
        <f t="shared" si="7"/>
        <v>41.253453287677985</v>
      </c>
      <c r="W58" s="12">
        <f t="shared" si="6"/>
        <v>0.15279056773214067</v>
      </c>
      <c r="X58" s="13">
        <v>29980081</v>
      </c>
      <c r="Y58" s="5">
        <v>6283029</v>
      </c>
      <c r="Z58" s="5"/>
    </row>
    <row r="59" spans="1:26" x14ac:dyDescent="0.3">
      <c r="A59" s="5" t="s">
        <v>26</v>
      </c>
      <c r="B59" s="6" t="s">
        <v>160</v>
      </c>
      <c r="C59">
        <v>16</v>
      </c>
      <c r="D59" s="7" t="s">
        <v>161</v>
      </c>
      <c r="E59" s="6" t="s">
        <v>162</v>
      </c>
      <c r="F59">
        <v>70000</v>
      </c>
      <c r="G59">
        <v>1</v>
      </c>
      <c r="H59">
        <v>70000</v>
      </c>
      <c r="I59" s="9" t="s">
        <v>47</v>
      </c>
      <c r="J59" s="5">
        <f t="shared" si="0"/>
        <v>12600</v>
      </c>
      <c r="K59" s="5"/>
      <c r="L59" s="5"/>
      <c r="M59" s="14">
        <v>58823.529411764714</v>
      </c>
      <c r="N59" s="5">
        <v>11176.47058823529</v>
      </c>
      <c r="O59" s="5">
        <f t="shared" si="1"/>
        <v>58823.529411764714</v>
      </c>
      <c r="P59" s="5">
        <v>46223.529411764714</v>
      </c>
      <c r="Q59">
        <v>36809</v>
      </c>
      <c r="R59">
        <f t="shared" si="2"/>
        <v>36809</v>
      </c>
      <c r="S59" s="5">
        <f t="shared" si="3"/>
        <v>9414.5294117647136</v>
      </c>
      <c r="T59" s="10">
        <f t="shared" si="4"/>
        <v>25.57670518559242</v>
      </c>
      <c r="U59" s="11">
        <f t="shared" si="5"/>
        <v>14670.141484941285</v>
      </c>
      <c r="V59" s="5">
        <f t="shared" si="7"/>
        <v>-5255.6120731765714</v>
      </c>
      <c r="W59" s="12">
        <f t="shared" si="6"/>
        <v>-14.278062629184632</v>
      </c>
      <c r="X59" s="13">
        <v>29980081</v>
      </c>
      <c r="Y59" s="5">
        <v>6283029</v>
      </c>
      <c r="Z59" s="5"/>
    </row>
    <row r="60" spans="1:26" x14ac:dyDescent="0.3">
      <c r="A60" s="5" t="s">
        <v>26</v>
      </c>
      <c r="B60" s="6" t="s">
        <v>163</v>
      </c>
      <c r="C60">
        <v>16</v>
      </c>
      <c r="D60" s="7" t="s">
        <v>164</v>
      </c>
      <c r="E60" s="6" t="s">
        <v>165</v>
      </c>
      <c r="F60">
        <v>24990</v>
      </c>
      <c r="G60">
        <v>1</v>
      </c>
      <c r="H60">
        <v>24990</v>
      </c>
      <c r="I60" s="9" t="s">
        <v>40</v>
      </c>
      <c r="J60" s="5">
        <f t="shared" si="0"/>
        <v>4498.2</v>
      </c>
      <c r="K60" s="5"/>
      <c r="L60" s="5"/>
      <c r="M60" s="14">
        <v>21000</v>
      </c>
      <c r="N60" s="5">
        <v>3990</v>
      </c>
      <c r="O60" s="5">
        <f t="shared" si="1"/>
        <v>21000</v>
      </c>
      <c r="P60" s="5">
        <v>16501.8</v>
      </c>
      <c r="Q60">
        <v>13839</v>
      </c>
      <c r="R60">
        <f t="shared" si="2"/>
        <v>13839</v>
      </c>
      <c r="S60" s="5">
        <f t="shared" si="3"/>
        <v>2662.7999999999993</v>
      </c>
      <c r="T60" s="10">
        <f t="shared" si="4"/>
        <v>19.241274658573591</v>
      </c>
      <c r="U60" s="11">
        <f t="shared" si="5"/>
        <v>5237.2405101240383</v>
      </c>
      <c r="V60" s="5">
        <f t="shared" si="7"/>
        <v>-2574.4405101240391</v>
      </c>
      <c r="W60" s="12">
        <f t="shared" si="6"/>
        <v>-18.60279290500787</v>
      </c>
      <c r="X60" s="13">
        <v>29980081</v>
      </c>
      <c r="Y60" s="5">
        <v>6283029</v>
      </c>
      <c r="Z60" s="5"/>
    </row>
    <row r="61" spans="1:26" x14ac:dyDescent="0.3">
      <c r="A61" s="5" t="s">
        <v>26</v>
      </c>
      <c r="B61" s="6" t="s">
        <v>166</v>
      </c>
      <c r="C61">
        <v>16</v>
      </c>
      <c r="D61" s="7" t="s">
        <v>147</v>
      </c>
      <c r="E61" s="6" t="s">
        <v>148</v>
      </c>
      <c r="F61">
        <v>60990</v>
      </c>
      <c r="G61">
        <v>1</v>
      </c>
      <c r="H61">
        <v>60990</v>
      </c>
      <c r="I61" s="9" t="s">
        <v>36</v>
      </c>
      <c r="J61" s="5">
        <f t="shared" si="0"/>
        <v>10978.199999999999</v>
      </c>
      <c r="K61" s="5"/>
      <c r="L61" s="5"/>
      <c r="M61" s="14">
        <v>51252.100840336127</v>
      </c>
      <c r="N61" s="5">
        <v>9737.8991596638662</v>
      </c>
      <c r="O61" s="5">
        <f t="shared" si="1"/>
        <v>51252.100840336127</v>
      </c>
      <c r="P61" s="5">
        <v>40273.900840336137</v>
      </c>
      <c r="Q61">
        <v>30620</v>
      </c>
      <c r="R61">
        <f t="shared" si="2"/>
        <v>30620</v>
      </c>
      <c r="S61" s="5">
        <f t="shared" si="3"/>
        <v>9653.9008403361368</v>
      </c>
      <c r="T61" s="10">
        <f t="shared" si="4"/>
        <v>31.528088962560862</v>
      </c>
      <c r="U61" s="11">
        <f t="shared" si="5"/>
        <v>12781.884702379557</v>
      </c>
      <c r="V61" s="5">
        <f t="shared" si="7"/>
        <v>-3127.9838620434202</v>
      </c>
      <c r="W61" s="12">
        <f t="shared" si="6"/>
        <v>-10.215492691193404</v>
      </c>
      <c r="X61" s="13">
        <v>29980081</v>
      </c>
      <c r="Y61" s="5">
        <v>6283029</v>
      </c>
      <c r="Z61" s="5"/>
    </row>
    <row r="62" spans="1:26" x14ac:dyDescent="0.3">
      <c r="A62" s="5" t="s">
        <v>26</v>
      </c>
      <c r="B62" s="6" t="s">
        <v>167</v>
      </c>
      <c r="C62">
        <v>15</v>
      </c>
      <c r="D62" s="7" t="s">
        <v>168</v>
      </c>
      <c r="E62" s="6" t="s">
        <v>169</v>
      </c>
      <c r="F62">
        <v>27588</v>
      </c>
      <c r="G62">
        <v>1</v>
      </c>
      <c r="H62">
        <v>27588</v>
      </c>
      <c r="I62" s="9" t="s">
        <v>32</v>
      </c>
      <c r="J62" s="5">
        <f t="shared" si="0"/>
        <v>4965.84</v>
      </c>
      <c r="K62" s="5"/>
      <c r="L62" s="5"/>
      <c r="M62" s="14">
        <v>23183.193277310929</v>
      </c>
      <c r="N62" s="5">
        <v>4404.8067226890762</v>
      </c>
      <c r="O62" s="5">
        <f t="shared" si="1"/>
        <v>23183.193277310929</v>
      </c>
      <c r="P62" s="5">
        <v>18217.353277310929</v>
      </c>
      <c r="Q62">
        <v>14853</v>
      </c>
      <c r="R62">
        <f t="shared" si="2"/>
        <v>14853</v>
      </c>
      <c r="S62" s="5">
        <f t="shared" si="3"/>
        <v>3364.3532773109291</v>
      </c>
      <c r="T62" s="10">
        <f t="shared" si="4"/>
        <v>22.651001665057084</v>
      </c>
      <c r="U62" s="11">
        <f t="shared" si="5"/>
        <v>5781.7123326651454</v>
      </c>
      <c r="V62" s="5">
        <f t="shared" si="7"/>
        <v>-2417.3590553542163</v>
      </c>
      <c r="W62" s="12">
        <f t="shared" si="6"/>
        <v>-16.275224233179937</v>
      </c>
      <c r="X62" s="13">
        <v>29980081</v>
      </c>
      <c r="Y62" s="5">
        <v>6283029</v>
      </c>
      <c r="Z62" s="5"/>
    </row>
    <row r="63" spans="1:26" x14ac:dyDescent="0.3">
      <c r="A63" s="5" t="s">
        <v>26</v>
      </c>
      <c r="B63" s="6" t="s">
        <v>167</v>
      </c>
      <c r="C63">
        <v>15</v>
      </c>
      <c r="D63" s="7" t="s">
        <v>168</v>
      </c>
      <c r="E63" s="6" t="s">
        <v>169</v>
      </c>
      <c r="F63">
        <v>27588</v>
      </c>
      <c r="G63">
        <v>1</v>
      </c>
      <c r="H63">
        <v>27588</v>
      </c>
      <c r="I63" s="9" t="s">
        <v>32</v>
      </c>
      <c r="J63" s="5">
        <f t="shared" si="0"/>
        <v>4965.84</v>
      </c>
      <c r="K63" s="5"/>
      <c r="L63" s="5"/>
      <c r="M63" s="14">
        <v>23183.193277310929</v>
      </c>
      <c r="N63" s="5">
        <v>4404.8067226890762</v>
      </c>
      <c r="O63" s="5">
        <f t="shared" si="1"/>
        <v>23183.193277310929</v>
      </c>
      <c r="P63" s="5">
        <v>18217.353277310929</v>
      </c>
      <c r="Q63">
        <v>14853</v>
      </c>
      <c r="R63">
        <f t="shared" si="2"/>
        <v>14853</v>
      </c>
      <c r="S63" s="5">
        <f t="shared" si="3"/>
        <v>3364.3532773109291</v>
      </c>
      <c r="T63" s="10">
        <f t="shared" si="4"/>
        <v>22.651001665057084</v>
      </c>
      <c r="U63" s="11">
        <f t="shared" si="5"/>
        <v>5781.7123326651454</v>
      </c>
      <c r="V63" s="5">
        <f t="shared" si="7"/>
        <v>-2417.3590553542163</v>
      </c>
      <c r="W63" s="12">
        <f t="shared" si="6"/>
        <v>-16.275224233179937</v>
      </c>
      <c r="X63" s="13">
        <v>29980081</v>
      </c>
      <c r="Y63" s="5">
        <v>6283029</v>
      </c>
      <c r="Z63" s="5"/>
    </row>
    <row r="64" spans="1:26" x14ac:dyDescent="0.3">
      <c r="A64" s="5" t="s">
        <v>26</v>
      </c>
      <c r="B64" s="6" t="s">
        <v>170</v>
      </c>
      <c r="C64">
        <v>15</v>
      </c>
      <c r="D64" s="7" t="s">
        <v>171</v>
      </c>
      <c r="E64" s="6" t="s">
        <v>172</v>
      </c>
      <c r="F64">
        <v>140000</v>
      </c>
      <c r="G64">
        <v>1</v>
      </c>
      <c r="H64">
        <v>140000</v>
      </c>
      <c r="I64" s="9" t="s">
        <v>36</v>
      </c>
      <c r="J64" s="5">
        <f t="shared" si="0"/>
        <v>25200</v>
      </c>
      <c r="K64" s="5"/>
      <c r="L64" s="5"/>
      <c r="M64" s="14">
        <v>117647.0588235294</v>
      </c>
      <c r="N64" s="5">
        <v>22352.941176470591</v>
      </c>
      <c r="O64" s="5">
        <f t="shared" si="1"/>
        <v>117647.0588235294</v>
      </c>
      <c r="P64" s="5">
        <v>92447.058823529413</v>
      </c>
      <c r="Q64" s="15">
        <f>0.65*P64</f>
        <v>60090.588235294119</v>
      </c>
      <c r="R64" s="14">
        <f t="shared" si="2"/>
        <v>60090.588235294119</v>
      </c>
      <c r="S64" s="5">
        <f t="shared" si="3"/>
        <v>32356.470588235294</v>
      </c>
      <c r="T64" s="10">
        <f t="shared" si="4"/>
        <v>53.846153846153847</v>
      </c>
      <c r="U64" s="11">
        <f t="shared" si="5"/>
        <v>29340.28296988257</v>
      </c>
      <c r="V64" s="5">
        <f t="shared" si="7"/>
        <v>3016.1876183527238</v>
      </c>
      <c r="W64" s="12">
        <f t="shared" si="6"/>
        <v>5.0194010525281731</v>
      </c>
      <c r="X64" s="13">
        <v>29980081</v>
      </c>
      <c r="Y64" s="5">
        <v>6283029</v>
      </c>
      <c r="Z64" s="5">
        <v>1</v>
      </c>
    </row>
    <row r="65" spans="1:26" x14ac:dyDescent="0.3">
      <c r="A65" s="5" t="s">
        <v>26</v>
      </c>
      <c r="B65" s="6" t="s">
        <v>173</v>
      </c>
      <c r="C65">
        <v>15</v>
      </c>
      <c r="D65" s="7" t="s">
        <v>174</v>
      </c>
      <c r="E65" s="6" t="s">
        <v>175</v>
      </c>
      <c r="F65">
        <v>31188</v>
      </c>
      <c r="G65">
        <v>1</v>
      </c>
      <c r="H65">
        <v>31188</v>
      </c>
      <c r="I65" s="9" t="s">
        <v>53</v>
      </c>
      <c r="J65" s="5">
        <f t="shared" si="0"/>
        <v>5613.84</v>
      </c>
      <c r="K65" s="5"/>
      <c r="L65" s="5"/>
      <c r="M65" s="14">
        <v>26208.403361344539</v>
      </c>
      <c r="N65" s="5">
        <v>4979.5966386554628</v>
      </c>
      <c r="O65" s="5">
        <f t="shared" si="1"/>
        <v>26208.403361344539</v>
      </c>
      <c r="P65" s="5">
        <v>20594.563361344539</v>
      </c>
      <c r="Q65">
        <v>13919</v>
      </c>
      <c r="R65">
        <f t="shared" si="2"/>
        <v>13919</v>
      </c>
      <c r="S65" s="5">
        <f t="shared" si="3"/>
        <v>6675.5633613445389</v>
      </c>
      <c r="T65" s="10">
        <f t="shared" si="4"/>
        <v>47.960078750948625</v>
      </c>
      <c r="U65" s="11">
        <f t="shared" si="5"/>
        <v>6536.1767518906972</v>
      </c>
      <c r="V65" s="5">
        <f t="shared" si="7"/>
        <v>139.38660945384163</v>
      </c>
      <c r="W65" s="12">
        <f t="shared" si="6"/>
        <v>1.0014125257119164</v>
      </c>
      <c r="X65" s="13">
        <v>29980081</v>
      </c>
      <c r="Y65" s="5">
        <v>6283029</v>
      </c>
      <c r="Z65" s="5"/>
    </row>
    <row r="66" spans="1:26" x14ac:dyDescent="0.3">
      <c r="A66" s="5" t="s">
        <v>26</v>
      </c>
      <c r="B66" s="6" t="s">
        <v>176</v>
      </c>
      <c r="C66">
        <v>14</v>
      </c>
      <c r="D66" s="7" t="s">
        <v>177</v>
      </c>
      <c r="E66" s="6" t="s">
        <v>178</v>
      </c>
      <c r="F66">
        <v>47500</v>
      </c>
      <c r="G66">
        <v>1</v>
      </c>
      <c r="H66">
        <v>47500</v>
      </c>
      <c r="I66" s="9" t="s">
        <v>40</v>
      </c>
      <c r="J66" s="5">
        <f t="shared" si="0"/>
        <v>8550</v>
      </c>
      <c r="K66" s="5"/>
      <c r="L66" s="5"/>
      <c r="M66" s="14">
        <v>39915.966386554617</v>
      </c>
      <c r="N66" s="5">
        <v>7584.0336134453792</v>
      </c>
      <c r="O66" s="5">
        <f t="shared" si="1"/>
        <v>39915.966386554617</v>
      </c>
      <c r="P66" s="5">
        <v>31365.966386554621</v>
      </c>
      <c r="Q66">
        <v>23966</v>
      </c>
      <c r="R66">
        <f t="shared" si="2"/>
        <v>23966</v>
      </c>
      <c r="S66" s="5">
        <f t="shared" si="3"/>
        <v>7399.9663865546208</v>
      </c>
      <c r="T66" s="10">
        <f t="shared" si="4"/>
        <v>30.876935602748144</v>
      </c>
      <c r="U66" s="11">
        <f t="shared" si="5"/>
        <v>9954.738864781586</v>
      </c>
      <c r="V66" s="5">
        <f t="shared" si="7"/>
        <v>-2554.7724782269652</v>
      </c>
      <c r="W66" s="12">
        <f t="shared" si="6"/>
        <v>-10.65998697415908</v>
      </c>
      <c r="X66" s="13">
        <v>29980081</v>
      </c>
      <c r="Y66" s="5">
        <v>6283029</v>
      </c>
      <c r="Z66" s="5"/>
    </row>
    <row r="67" spans="1:26" x14ac:dyDescent="0.3">
      <c r="A67" s="5" t="s">
        <v>26</v>
      </c>
      <c r="B67" s="6" t="s">
        <v>179</v>
      </c>
      <c r="C67">
        <v>14</v>
      </c>
      <c r="D67" s="7" t="s">
        <v>70</v>
      </c>
      <c r="E67" s="6" t="s">
        <v>71</v>
      </c>
      <c r="F67">
        <v>150000</v>
      </c>
      <c r="G67">
        <v>1</v>
      </c>
      <c r="H67">
        <v>150000</v>
      </c>
      <c r="I67" s="9" t="s">
        <v>180</v>
      </c>
      <c r="J67" s="5">
        <f t="shared" ref="J67:J113" si="8">F67*0.18</f>
        <v>27000</v>
      </c>
      <c r="K67" s="5"/>
      <c r="L67" s="5"/>
      <c r="M67" s="14">
        <v>126050.4201680672</v>
      </c>
      <c r="N67" s="5">
        <v>23949.57983193277</v>
      </c>
      <c r="O67" s="5">
        <f t="shared" ref="O67:O113" si="9">(M67*G67)</f>
        <v>126050.4201680672</v>
      </c>
      <c r="P67" s="5">
        <v>99050.420168067227</v>
      </c>
      <c r="Q67">
        <v>81000</v>
      </c>
      <c r="R67">
        <f t="shared" ref="R67:R113" si="10">(Q67*G67)</f>
        <v>81000</v>
      </c>
      <c r="S67" s="5">
        <f t="shared" ref="S67:S113" si="11">P67-Q67</f>
        <v>18050.420168067227</v>
      </c>
      <c r="T67" s="10">
        <f t="shared" ref="T67:T113" si="12">(S67/Q67)*100</f>
        <v>22.284469343292873</v>
      </c>
      <c r="U67" s="11">
        <f t="shared" ref="U67:U113" si="13">(Y67/X67)*F67</f>
        <v>31436.017467731323</v>
      </c>
      <c r="V67" s="5">
        <f t="shared" si="7"/>
        <v>-13385.597299664096</v>
      </c>
      <c r="W67" s="12">
        <f t="shared" ref="W67:W113" si="14">(V67/Q67)*100</f>
        <v>-16.525428765017402</v>
      </c>
      <c r="X67" s="13">
        <v>29980081</v>
      </c>
      <c r="Y67" s="5">
        <v>6283029</v>
      </c>
      <c r="Z67" s="5"/>
    </row>
    <row r="68" spans="1:26" x14ac:dyDescent="0.3">
      <c r="A68" s="5" t="s">
        <v>26</v>
      </c>
      <c r="B68" s="6" t="s">
        <v>181</v>
      </c>
      <c r="C68">
        <v>13</v>
      </c>
      <c r="D68" s="7" t="s">
        <v>182</v>
      </c>
      <c r="E68" s="6" t="s">
        <v>183</v>
      </c>
      <c r="F68">
        <v>107100</v>
      </c>
      <c r="G68">
        <v>1</v>
      </c>
      <c r="H68">
        <v>107100</v>
      </c>
      <c r="I68" s="9" t="s">
        <v>29</v>
      </c>
      <c r="J68" s="5">
        <f t="shared" si="8"/>
        <v>19278</v>
      </c>
      <c r="K68" s="5"/>
      <c r="L68" s="5"/>
      <c r="M68" s="14">
        <v>90000</v>
      </c>
      <c r="N68" s="5">
        <v>17100</v>
      </c>
      <c r="O68" s="5">
        <f t="shared" si="9"/>
        <v>90000</v>
      </c>
      <c r="P68" s="5">
        <v>70722</v>
      </c>
      <c r="Q68">
        <v>57190</v>
      </c>
      <c r="R68">
        <f t="shared" si="10"/>
        <v>57190</v>
      </c>
      <c r="S68" s="5">
        <f t="shared" si="11"/>
        <v>13532</v>
      </c>
      <c r="T68" s="10">
        <f t="shared" si="12"/>
        <v>23.661479279594335</v>
      </c>
      <c r="U68" s="11">
        <f t="shared" si="13"/>
        <v>22445.316471960166</v>
      </c>
      <c r="V68" s="5">
        <f t="shared" ref="V68:V113" si="15">(S68-U68)</f>
        <v>-8913.3164719601664</v>
      </c>
      <c r="W68" s="12">
        <f t="shared" si="14"/>
        <v>-15.585445833117969</v>
      </c>
      <c r="X68" s="13">
        <v>29980081</v>
      </c>
      <c r="Y68" s="5">
        <v>6283029</v>
      </c>
      <c r="Z68" s="5"/>
    </row>
    <row r="69" spans="1:26" x14ac:dyDescent="0.3">
      <c r="A69" s="5" t="s">
        <v>26</v>
      </c>
      <c r="B69" s="6" t="s">
        <v>184</v>
      </c>
      <c r="C69">
        <v>13</v>
      </c>
      <c r="D69" s="7" t="s">
        <v>185</v>
      </c>
      <c r="E69" s="6" t="s">
        <v>186</v>
      </c>
      <c r="F69">
        <v>15588</v>
      </c>
      <c r="G69">
        <v>1</v>
      </c>
      <c r="H69">
        <v>15588</v>
      </c>
      <c r="I69" s="9" t="s">
        <v>53</v>
      </c>
      <c r="J69" s="5">
        <f t="shared" si="8"/>
        <v>2805.8399999999997</v>
      </c>
      <c r="K69" s="5"/>
      <c r="L69" s="5"/>
      <c r="M69" s="14">
        <v>13099.15966386555</v>
      </c>
      <c r="N69" s="5">
        <v>2488.840336134454</v>
      </c>
      <c r="O69" s="5">
        <f t="shared" si="9"/>
        <v>13099.15966386555</v>
      </c>
      <c r="P69" s="5">
        <v>10293.31966386555</v>
      </c>
      <c r="Q69">
        <v>7845</v>
      </c>
      <c r="R69">
        <f t="shared" si="10"/>
        <v>7845</v>
      </c>
      <c r="S69" s="5">
        <f t="shared" si="11"/>
        <v>2448.31966386555</v>
      </c>
      <c r="T69" s="10">
        <f t="shared" si="12"/>
        <v>31.208663656667301</v>
      </c>
      <c r="U69" s="11">
        <f t="shared" si="13"/>
        <v>3266.830935246639</v>
      </c>
      <c r="V69" s="5">
        <f t="shared" si="15"/>
        <v>-818.51127138108905</v>
      </c>
      <c r="W69" s="12">
        <f t="shared" si="14"/>
        <v>-10.433540744182142</v>
      </c>
      <c r="X69" s="13">
        <v>29980081</v>
      </c>
      <c r="Y69" s="5">
        <v>6283029</v>
      </c>
      <c r="Z69" s="5"/>
    </row>
    <row r="70" spans="1:26" x14ac:dyDescent="0.3">
      <c r="A70" s="5" t="s">
        <v>26</v>
      </c>
      <c r="B70" s="6" t="s">
        <v>187</v>
      </c>
      <c r="C70">
        <v>12</v>
      </c>
      <c r="D70" s="7" t="s">
        <v>188</v>
      </c>
      <c r="E70" s="6" t="s">
        <v>189</v>
      </c>
      <c r="F70">
        <v>31990</v>
      </c>
      <c r="G70">
        <v>1</v>
      </c>
      <c r="H70">
        <v>31990</v>
      </c>
      <c r="I70" s="9" t="s">
        <v>53</v>
      </c>
      <c r="J70" s="5">
        <f t="shared" si="8"/>
        <v>5758.2</v>
      </c>
      <c r="K70" s="5"/>
      <c r="L70" s="5"/>
      <c r="M70" s="14">
        <v>26882.352941176468</v>
      </c>
      <c r="N70" s="5">
        <v>5107.6470588235297</v>
      </c>
      <c r="O70" s="5">
        <f t="shared" si="9"/>
        <v>26882.352941176468</v>
      </c>
      <c r="P70" s="5">
        <v>21124.152941176471</v>
      </c>
      <c r="Q70">
        <v>13200</v>
      </c>
      <c r="R70">
        <f t="shared" si="10"/>
        <v>13200</v>
      </c>
      <c r="S70" s="5">
        <f t="shared" si="11"/>
        <v>7924.1529411764714</v>
      </c>
      <c r="T70" s="10">
        <f t="shared" si="12"/>
        <v>60.031461675579337</v>
      </c>
      <c r="U70" s="11">
        <f t="shared" si="13"/>
        <v>6704.254658618167</v>
      </c>
      <c r="V70" s="5">
        <f t="shared" si="15"/>
        <v>1219.8982825583043</v>
      </c>
      <c r="W70" s="12">
        <f t="shared" si="14"/>
        <v>9.2416536557447309</v>
      </c>
      <c r="X70" s="13">
        <v>29980081</v>
      </c>
      <c r="Y70" s="5">
        <v>6283029</v>
      </c>
      <c r="Z70" s="5"/>
    </row>
    <row r="71" spans="1:26" x14ac:dyDescent="0.3">
      <c r="A71" s="5" t="s">
        <v>26</v>
      </c>
      <c r="B71" s="6" t="s">
        <v>190</v>
      </c>
      <c r="C71">
        <v>11</v>
      </c>
      <c r="D71" s="7" t="s">
        <v>38</v>
      </c>
      <c r="E71" s="6" t="s">
        <v>39</v>
      </c>
      <c r="F71">
        <v>59990</v>
      </c>
      <c r="G71">
        <v>1</v>
      </c>
      <c r="H71">
        <v>59990</v>
      </c>
      <c r="I71" s="9" t="s">
        <v>155</v>
      </c>
      <c r="J71" s="5">
        <f t="shared" si="8"/>
        <v>10798.199999999999</v>
      </c>
      <c r="K71" s="5"/>
      <c r="L71" s="5"/>
      <c r="M71" s="14">
        <v>50411.764705882357</v>
      </c>
      <c r="N71" s="5">
        <v>9578.2352941176487</v>
      </c>
      <c r="O71" s="5">
        <f t="shared" si="9"/>
        <v>50411.764705882357</v>
      </c>
      <c r="P71" s="5">
        <v>39613.56470588236</v>
      </c>
      <c r="Q71">
        <v>27000</v>
      </c>
      <c r="R71">
        <f t="shared" si="10"/>
        <v>27000</v>
      </c>
      <c r="S71" s="5">
        <f t="shared" si="11"/>
        <v>12613.56470588236</v>
      </c>
      <c r="T71" s="10">
        <f t="shared" si="12"/>
        <v>46.716906318082813</v>
      </c>
      <c r="U71" s="11">
        <f t="shared" si="13"/>
        <v>12572.311252594682</v>
      </c>
      <c r="V71" s="5">
        <f t="shared" si="15"/>
        <v>41.253453287677985</v>
      </c>
      <c r="W71" s="12">
        <f t="shared" si="14"/>
        <v>0.15279056773214067</v>
      </c>
      <c r="X71" s="13">
        <v>29980081</v>
      </c>
      <c r="Y71" s="5">
        <v>6283029</v>
      </c>
      <c r="Z71" s="5"/>
    </row>
    <row r="72" spans="1:26" x14ac:dyDescent="0.3">
      <c r="A72" s="5" t="s">
        <v>26</v>
      </c>
      <c r="B72" s="6" t="s">
        <v>191</v>
      </c>
      <c r="C72">
        <v>11</v>
      </c>
      <c r="D72" s="7" t="s">
        <v>192</v>
      </c>
      <c r="E72" s="6" t="s">
        <v>193</v>
      </c>
      <c r="F72">
        <v>155000</v>
      </c>
      <c r="G72">
        <v>1</v>
      </c>
      <c r="H72">
        <v>155000</v>
      </c>
      <c r="I72" s="9" t="s">
        <v>36</v>
      </c>
      <c r="J72" s="5">
        <f t="shared" si="8"/>
        <v>27900</v>
      </c>
      <c r="K72" s="5"/>
      <c r="L72" s="5"/>
      <c r="M72" s="14">
        <v>130252.1008403361</v>
      </c>
      <c r="N72" s="5">
        <v>24747.89915966387</v>
      </c>
      <c r="O72" s="5">
        <f t="shared" si="9"/>
        <v>130252.1008403361</v>
      </c>
      <c r="P72" s="5">
        <v>102352.1008403361</v>
      </c>
      <c r="Q72">
        <v>126050</v>
      </c>
      <c r="R72">
        <f t="shared" si="10"/>
        <v>126050</v>
      </c>
      <c r="S72" s="5">
        <f t="shared" si="11"/>
        <v>-23697.899159663895</v>
      </c>
      <c r="T72" s="10">
        <f t="shared" si="12"/>
        <v>-18.800396001320028</v>
      </c>
      <c r="U72" s="11">
        <f t="shared" si="13"/>
        <v>32483.884716655703</v>
      </c>
      <c r="V72" s="5">
        <f t="shared" si="15"/>
        <v>-56181.783876319598</v>
      </c>
      <c r="W72" s="12">
        <f t="shared" si="14"/>
        <v>-44.571030445315031</v>
      </c>
      <c r="X72" s="13">
        <v>29980081</v>
      </c>
      <c r="Y72" s="5">
        <v>6283029</v>
      </c>
      <c r="Z72" s="5"/>
    </row>
    <row r="73" spans="1:26" x14ac:dyDescent="0.3">
      <c r="A73" s="5" t="s">
        <v>26</v>
      </c>
      <c r="B73" s="6" t="s">
        <v>194</v>
      </c>
      <c r="C73">
        <v>11</v>
      </c>
      <c r="D73" s="7" t="s">
        <v>105</v>
      </c>
      <c r="E73" s="6" t="s">
        <v>106</v>
      </c>
      <c r="F73">
        <v>26000</v>
      </c>
      <c r="G73">
        <v>1</v>
      </c>
      <c r="H73">
        <v>26000</v>
      </c>
      <c r="I73" s="9" t="s">
        <v>53</v>
      </c>
      <c r="J73" s="5">
        <f t="shared" si="8"/>
        <v>4680</v>
      </c>
      <c r="K73" s="5"/>
      <c r="L73" s="5"/>
      <c r="M73" s="14">
        <v>21848.73949579832</v>
      </c>
      <c r="N73" s="5">
        <v>4151.2605042016812</v>
      </c>
      <c r="O73" s="5">
        <f t="shared" si="9"/>
        <v>21848.73949579832</v>
      </c>
      <c r="P73" s="5">
        <v>17168.73949579832</v>
      </c>
      <c r="Q73">
        <v>14521</v>
      </c>
      <c r="R73">
        <f t="shared" si="10"/>
        <v>14521</v>
      </c>
      <c r="S73" s="5">
        <f t="shared" si="11"/>
        <v>2647.7394957983197</v>
      </c>
      <c r="T73" s="10">
        <f t="shared" si="12"/>
        <v>18.233864718671715</v>
      </c>
      <c r="U73" s="11">
        <f t="shared" si="13"/>
        <v>5448.9096944067633</v>
      </c>
      <c r="V73" s="5">
        <f t="shared" si="15"/>
        <v>-2801.1701986084436</v>
      </c>
      <c r="W73" s="12">
        <f t="shared" si="14"/>
        <v>-19.290477230276451</v>
      </c>
      <c r="X73" s="13">
        <v>29980081</v>
      </c>
      <c r="Y73" s="5">
        <v>6283029</v>
      </c>
      <c r="Z73" s="5"/>
    </row>
    <row r="74" spans="1:26" x14ac:dyDescent="0.3">
      <c r="A74" s="5" t="s">
        <v>26</v>
      </c>
      <c r="B74" s="6" t="s">
        <v>195</v>
      </c>
      <c r="C74">
        <v>11</v>
      </c>
      <c r="D74" s="7">
        <v>8000008190255</v>
      </c>
      <c r="E74" s="6" t="s">
        <v>196</v>
      </c>
      <c r="F74">
        <v>21000</v>
      </c>
      <c r="G74">
        <v>1</v>
      </c>
      <c r="H74">
        <v>21000</v>
      </c>
      <c r="I74" s="9" t="s">
        <v>53</v>
      </c>
      <c r="J74" s="5">
        <f t="shared" si="8"/>
        <v>3780</v>
      </c>
      <c r="K74" s="5"/>
      <c r="L74" s="5"/>
      <c r="M74" s="14">
        <v>17647.058823529409</v>
      </c>
      <c r="N74" s="5">
        <v>3352.9411764705878</v>
      </c>
      <c r="O74" s="5">
        <f t="shared" si="9"/>
        <v>17647.058823529409</v>
      </c>
      <c r="P74" s="5">
        <v>13867.058823529411</v>
      </c>
      <c r="Q74">
        <v>7227</v>
      </c>
      <c r="R74">
        <f t="shared" si="10"/>
        <v>7227</v>
      </c>
      <c r="S74" s="5">
        <f t="shared" si="11"/>
        <v>6640.0588235294108</v>
      </c>
      <c r="T74" s="10">
        <f t="shared" si="12"/>
        <v>91.878494859961407</v>
      </c>
      <c r="U74" s="11">
        <f t="shared" si="13"/>
        <v>4401.0424454823851</v>
      </c>
      <c r="V74" s="5">
        <f t="shared" si="15"/>
        <v>2239.0163780470257</v>
      </c>
      <c r="W74" s="12">
        <f t="shared" si="14"/>
        <v>30.981269932849393</v>
      </c>
      <c r="X74" s="13">
        <v>29980081</v>
      </c>
      <c r="Y74" s="5">
        <v>6283029</v>
      </c>
      <c r="Z74" s="5"/>
    </row>
    <row r="75" spans="1:26" x14ac:dyDescent="0.3">
      <c r="A75" s="5" t="s">
        <v>26</v>
      </c>
      <c r="B75" s="6" t="s">
        <v>197</v>
      </c>
      <c r="C75">
        <v>10</v>
      </c>
      <c r="D75" s="7" t="s">
        <v>198</v>
      </c>
      <c r="E75" s="6" t="s">
        <v>199</v>
      </c>
      <c r="F75">
        <v>15290</v>
      </c>
      <c r="G75">
        <v>1</v>
      </c>
      <c r="H75">
        <v>15290</v>
      </c>
      <c r="I75" s="9" t="s">
        <v>200</v>
      </c>
      <c r="J75" s="5">
        <f t="shared" si="8"/>
        <v>2752.2</v>
      </c>
      <c r="K75" s="5"/>
      <c r="L75" s="5"/>
      <c r="M75" s="14">
        <v>12848.73949579832</v>
      </c>
      <c r="N75" s="5">
        <v>2441.2605042016812</v>
      </c>
      <c r="O75" s="5">
        <f t="shared" si="9"/>
        <v>12848.73949579832</v>
      </c>
      <c r="P75" s="5">
        <v>10096.539495798321</v>
      </c>
      <c r="Q75">
        <v>6933</v>
      </c>
      <c r="R75">
        <f t="shared" si="10"/>
        <v>6933</v>
      </c>
      <c r="S75" s="5">
        <f t="shared" si="11"/>
        <v>3163.5394957983208</v>
      </c>
      <c r="T75" s="10">
        <f t="shared" si="12"/>
        <v>45.630167255132278</v>
      </c>
      <c r="U75" s="11">
        <f t="shared" si="13"/>
        <v>3204.3780472107464</v>
      </c>
      <c r="V75" s="5">
        <f t="shared" si="15"/>
        <v>-40.838551412425659</v>
      </c>
      <c r="W75" s="12">
        <f t="shared" si="14"/>
        <v>-0.58904588796229129</v>
      </c>
      <c r="X75" s="13">
        <v>29980081</v>
      </c>
      <c r="Y75" s="5">
        <v>6283029</v>
      </c>
      <c r="Z75" s="5"/>
    </row>
    <row r="76" spans="1:26" x14ac:dyDescent="0.3">
      <c r="A76" s="5" t="s">
        <v>26</v>
      </c>
      <c r="B76" s="6" t="s">
        <v>201</v>
      </c>
      <c r="C76">
        <v>10</v>
      </c>
      <c r="D76" s="7" t="s">
        <v>202</v>
      </c>
      <c r="E76" s="6" t="s">
        <v>203</v>
      </c>
      <c r="F76">
        <v>22000</v>
      </c>
      <c r="G76">
        <v>1</v>
      </c>
      <c r="H76">
        <v>22000</v>
      </c>
      <c r="I76" s="9" t="s">
        <v>40</v>
      </c>
      <c r="J76" s="5">
        <f t="shared" si="8"/>
        <v>3960</v>
      </c>
      <c r="K76" s="5"/>
      <c r="L76" s="5"/>
      <c r="M76" s="14">
        <v>18487.39495798319</v>
      </c>
      <c r="N76" s="5">
        <v>3512.6050420168071</v>
      </c>
      <c r="O76" s="5">
        <f t="shared" si="9"/>
        <v>18487.39495798319</v>
      </c>
      <c r="P76" s="5">
        <v>14527.39495798319</v>
      </c>
      <c r="Q76">
        <v>12900</v>
      </c>
      <c r="R76">
        <f t="shared" si="10"/>
        <v>12900</v>
      </c>
      <c r="S76" s="5">
        <f t="shared" si="11"/>
        <v>1627.3949579831897</v>
      </c>
      <c r="T76" s="10">
        <f t="shared" si="12"/>
        <v>12.615464790567362</v>
      </c>
      <c r="U76" s="11">
        <f t="shared" si="13"/>
        <v>4610.6158952672613</v>
      </c>
      <c r="V76" s="5">
        <f t="shared" si="15"/>
        <v>-2983.2209372840716</v>
      </c>
      <c r="W76" s="12">
        <f t="shared" si="14"/>
        <v>-23.125743699876526</v>
      </c>
      <c r="X76" s="13">
        <v>29980081</v>
      </c>
      <c r="Y76" s="5">
        <v>6283029</v>
      </c>
      <c r="Z76" s="5"/>
    </row>
    <row r="77" spans="1:26" x14ac:dyDescent="0.3">
      <c r="A77" s="5" t="s">
        <v>26</v>
      </c>
      <c r="B77" s="6" t="s">
        <v>204</v>
      </c>
      <c r="C77">
        <v>8</v>
      </c>
      <c r="D77" s="7">
        <v>8000010070012</v>
      </c>
      <c r="E77" s="6" t="s">
        <v>205</v>
      </c>
      <c r="F77">
        <v>150000</v>
      </c>
      <c r="G77">
        <v>1</v>
      </c>
      <c r="H77">
        <v>150000</v>
      </c>
      <c r="I77" s="9" t="s">
        <v>29</v>
      </c>
      <c r="J77" s="5">
        <f t="shared" si="8"/>
        <v>27000</v>
      </c>
      <c r="K77" s="5"/>
      <c r="L77" s="5"/>
      <c r="M77" s="14">
        <v>126050.4201680672</v>
      </c>
      <c r="N77" s="5">
        <v>23949.57983193277</v>
      </c>
      <c r="O77" s="5">
        <f t="shared" si="9"/>
        <v>126050.4201680672</v>
      </c>
      <c r="P77" s="5">
        <v>99050.420168067227</v>
      </c>
      <c r="Q77">
        <v>74400</v>
      </c>
      <c r="R77">
        <f t="shared" si="10"/>
        <v>74400</v>
      </c>
      <c r="S77" s="5">
        <f t="shared" si="11"/>
        <v>24650.420168067227</v>
      </c>
      <c r="T77" s="10">
        <f t="shared" si="12"/>
        <v>33.132285172133372</v>
      </c>
      <c r="U77" s="11">
        <f t="shared" si="13"/>
        <v>31436.017467731323</v>
      </c>
      <c r="V77" s="5">
        <f t="shared" si="15"/>
        <v>-6785.5972996640958</v>
      </c>
      <c r="W77" s="12">
        <f t="shared" si="14"/>
        <v>-9.1204264780431394</v>
      </c>
      <c r="X77" s="13">
        <v>29980081</v>
      </c>
      <c r="Y77" s="5">
        <v>6283029</v>
      </c>
      <c r="Z77" s="5"/>
    </row>
    <row r="78" spans="1:26" x14ac:dyDescent="0.3">
      <c r="A78" s="5" t="s">
        <v>26</v>
      </c>
      <c r="B78" s="6" t="s">
        <v>206</v>
      </c>
      <c r="C78">
        <v>8</v>
      </c>
      <c r="D78" s="7" t="s">
        <v>207</v>
      </c>
      <c r="E78" s="6" t="s">
        <v>208</v>
      </c>
      <c r="F78">
        <v>190000</v>
      </c>
      <c r="G78">
        <v>1</v>
      </c>
      <c r="H78">
        <v>190000</v>
      </c>
      <c r="I78" s="9" t="s">
        <v>29</v>
      </c>
      <c r="J78" s="5">
        <f t="shared" si="8"/>
        <v>34200</v>
      </c>
      <c r="K78" s="5"/>
      <c r="L78" s="5"/>
      <c r="M78" s="14">
        <v>159663.8655462185</v>
      </c>
      <c r="N78" s="5">
        <v>30336.13445378152</v>
      </c>
      <c r="O78" s="5">
        <f t="shared" si="9"/>
        <v>159663.8655462185</v>
      </c>
      <c r="P78" s="5">
        <v>125463.8655462185</v>
      </c>
      <c r="Q78">
        <v>102833</v>
      </c>
      <c r="R78">
        <f t="shared" si="10"/>
        <v>102833</v>
      </c>
      <c r="S78" s="5">
        <f t="shared" si="11"/>
        <v>22630.865546218498</v>
      </c>
      <c r="T78" s="10">
        <f t="shared" si="12"/>
        <v>22.007396017055321</v>
      </c>
      <c r="U78" s="11">
        <f t="shared" si="13"/>
        <v>39818.955459126344</v>
      </c>
      <c r="V78" s="5">
        <f t="shared" si="15"/>
        <v>-17188.089912907846</v>
      </c>
      <c r="W78" s="12">
        <f t="shared" si="14"/>
        <v>-16.714566251016546</v>
      </c>
      <c r="X78" s="13">
        <v>29980081</v>
      </c>
      <c r="Y78" s="5">
        <v>6283029</v>
      </c>
      <c r="Z78" s="5"/>
    </row>
    <row r="79" spans="1:26" x14ac:dyDescent="0.3">
      <c r="A79" s="5" t="s">
        <v>26</v>
      </c>
      <c r="B79" s="6" t="s">
        <v>209</v>
      </c>
      <c r="C79">
        <v>8</v>
      </c>
      <c r="D79" s="7" t="s">
        <v>210</v>
      </c>
      <c r="E79" s="6" t="s">
        <v>211</v>
      </c>
      <c r="F79">
        <v>199000</v>
      </c>
      <c r="G79">
        <v>1</v>
      </c>
      <c r="H79">
        <v>199000</v>
      </c>
      <c r="I79" s="9" t="s">
        <v>212</v>
      </c>
      <c r="J79" s="5">
        <f t="shared" si="8"/>
        <v>35820</v>
      </c>
      <c r="K79" s="5"/>
      <c r="L79" s="5"/>
      <c r="M79" s="14">
        <v>167226.89075630251</v>
      </c>
      <c r="N79" s="5">
        <v>31773.10924369748</v>
      </c>
      <c r="O79" s="5">
        <f t="shared" si="9"/>
        <v>167226.89075630251</v>
      </c>
      <c r="P79" s="5">
        <v>131406.89075630251</v>
      </c>
      <c r="Q79">
        <v>117455</v>
      </c>
      <c r="R79">
        <f t="shared" si="10"/>
        <v>117455</v>
      </c>
      <c r="S79" s="5">
        <f t="shared" si="11"/>
        <v>13951.890756302513</v>
      </c>
      <c r="T79" s="10">
        <f t="shared" si="12"/>
        <v>11.878498792135298</v>
      </c>
      <c r="U79" s="11">
        <f t="shared" si="13"/>
        <v>41705.116507190221</v>
      </c>
      <c r="V79" s="5">
        <f t="shared" si="15"/>
        <v>-27753.225750887708</v>
      </c>
      <c r="W79" s="12">
        <f t="shared" si="14"/>
        <v>-23.628815930260703</v>
      </c>
      <c r="X79" s="13">
        <v>29980081</v>
      </c>
      <c r="Y79" s="5">
        <v>6283029</v>
      </c>
      <c r="Z79" s="5"/>
    </row>
    <row r="80" spans="1:26" x14ac:dyDescent="0.3">
      <c r="A80" s="5" t="s">
        <v>26</v>
      </c>
      <c r="B80" s="6" t="s">
        <v>213</v>
      </c>
      <c r="C80">
        <v>8</v>
      </c>
      <c r="D80" s="7" t="s">
        <v>84</v>
      </c>
      <c r="E80" s="6" t="s">
        <v>28</v>
      </c>
      <c r="F80">
        <v>71000</v>
      </c>
      <c r="G80">
        <v>1</v>
      </c>
      <c r="H80">
        <v>71000</v>
      </c>
      <c r="I80" s="9" t="s">
        <v>214</v>
      </c>
      <c r="J80" s="5">
        <f t="shared" si="8"/>
        <v>12780</v>
      </c>
      <c r="K80" s="5"/>
      <c r="L80" s="5"/>
      <c r="M80" s="14">
        <v>59663.865546218491</v>
      </c>
      <c r="N80" s="5">
        <v>11336.134453781509</v>
      </c>
      <c r="O80" s="5">
        <f t="shared" si="9"/>
        <v>59663.865546218491</v>
      </c>
      <c r="P80" s="5">
        <v>46883.865546218491</v>
      </c>
      <c r="Q80">
        <v>39828</v>
      </c>
      <c r="R80">
        <f t="shared" si="10"/>
        <v>39828</v>
      </c>
      <c r="S80" s="5">
        <f t="shared" si="11"/>
        <v>7055.8655462184906</v>
      </c>
      <c r="T80" s="10">
        <f t="shared" si="12"/>
        <v>17.715841986086396</v>
      </c>
      <c r="U80" s="11">
        <f t="shared" si="13"/>
        <v>14879.71493472616</v>
      </c>
      <c r="V80" s="5">
        <f t="shared" si="15"/>
        <v>-7823.8493885076696</v>
      </c>
      <c r="W80" s="12">
        <f t="shared" si="14"/>
        <v>-19.644093071476522</v>
      </c>
      <c r="X80" s="13">
        <v>29980081</v>
      </c>
      <c r="Y80" s="5">
        <v>6283029</v>
      </c>
      <c r="Z80" s="5"/>
    </row>
    <row r="81" spans="1:26" x14ac:dyDescent="0.3">
      <c r="A81" s="5" t="s">
        <v>26</v>
      </c>
      <c r="B81" s="6" t="s">
        <v>213</v>
      </c>
      <c r="C81">
        <v>8</v>
      </c>
      <c r="D81" s="7" t="s">
        <v>84</v>
      </c>
      <c r="E81" s="6" t="s">
        <v>28</v>
      </c>
      <c r="F81">
        <v>71000</v>
      </c>
      <c r="G81">
        <v>1</v>
      </c>
      <c r="H81">
        <v>71000</v>
      </c>
      <c r="I81" s="9" t="s">
        <v>215</v>
      </c>
      <c r="J81" s="5">
        <f t="shared" si="8"/>
        <v>12780</v>
      </c>
      <c r="K81" s="5"/>
      <c r="L81" s="5"/>
      <c r="M81" s="14">
        <v>59663.865546218491</v>
      </c>
      <c r="N81" s="5">
        <v>11336.134453781509</v>
      </c>
      <c r="O81" s="5">
        <f t="shared" si="9"/>
        <v>59663.865546218491</v>
      </c>
      <c r="P81" s="5">
        <v>46883.865546218491</v>
      </c>
      <c r="Q81">
        <v>39828</v>
      </c>
      <c r="R81">
        <f t="shared" si="10"/>
        <v>39828</v>
      </c>
      <c r="S81" s="5">
        <f t="shared" si="11"/>
        <v>7055.8655462184906</v>
      </c>
      <c r="T81" s="10">
        <f t="shared" si="12"/>
        <v>17.715841986086396</v>
      </c>
      <c r="U81" s="11">
        <f t="shared" si="13"/>
        <v>14879.71493472616</v>
      </c>
      <c r="V81" s="5">
        <f t="shared" si="15"/>
        <v>-7823.8493885076696</v>
      </c>
      <c r="W81" s="12">
        <f t="shared" si="14"/>
        <v>-19.644093071476522</v>
      </c>
      <c r="X81" s="13">
        <v>29980081</v>
      </c>
      <c r="Y81" s="5">
        <v>6283029</v>
      </c>
      <c r="Z81" s="5"/>
    </row>
    <row r="82" spans="1:26" x14ac:dyDescent="0.3">
      <c r="A82" s="5" t="s">
        <v>26</v>
      </c>
      <c r="B82" s="6" t="s">
        <v>213</v>
      </c>
      <c r="C82">
        <v>8</v>
      </c>
      <c r="D82" s="7" t="s">
        <v>84</v>
      </c>
      <c r="E82" s="6" t="s">
        <v>28</v>
      </c>
      <c r="F82">
        <v>71000</v>
      </c>
      <c r="G82">
        <v>1</v>
      </c>
      <c r="H82">
        <v>71000</v>
      </c>
      <c r="I82" s="9" t="s">
        <v>214</v>
      </c>
      <c r="J82" s="5">
        <f t="shared" si="8"/>
        <v>12780</v>
      </c>
      <c r="K82" s="5"/>
      <c r="L82" s="5"/>
      <c r="M82" s="14">
        <v>59663.865546218491</v>
      </c>
      <c r="N82" s="5">
        <v>11336.134453781509</v>
      </c>
      <c r="O82" s="5">
        <f t="shared" si="9"/>
        <v>59663.865546218491</v>
      </c>
      <c r="P82" s="5">
        <v>46883.865546218491</v>
      </c>
      <c r="Q82">
        <v>39828</v>
      </c>
      <c r="R82">
        <f t="shared" si="10"/>
        <v>39828</v>
      </c>
      <c r="S82" s="5">
        <f t="shared" si="11"/>
        <v>7055.8655462184906</v>
      </c>
      <c r="T82" s="10">
        <f t="shared" si="12"/>
        <v>17.715841986086396</v>
      </c>
      <c r="U82" s="11">
        <f t="shared" si="13"/>
        <v>14879.71493472616</v>
      </c>
      <c r="V82" s="5">
        <f t="shared" si="15"/>
        <v>-7823.8493885076696</v>
      </c>
      <c r="W82" s="12">
        <f t="shared" si="14"/>
        <v>-19.644093071476522</v>
      </c>
      <c r="X82" s="13">
        <v>29980081</v>
      </c>
      <c r="Y82" s="5">
        <v>6283029</v>
      </c>
      <c r="Z82" s="5"/>
    </row>
    <row r="83" spans="1:26" x14ac:dyDescent="0.3">
      <c r="A83" s="5" t="s">
        <v>26</v>
      </c>
      <c r="B83" s="6" t="s">
        <v>213</v>
      </c>
      <c r="C83">
        <v>8</v>
      </c>
      <c r="D83" s="7" t="s">
        <v>84</v>
      </c>
      <c r="E83" s="6" t="s">
        <v>28</v>
      </c>
      <c r="F83">
        <v>71000</v>
      </c>
      <c r="G83">
        <v>1</v>
      </c>
      <c r="H83">
        <v>71000</v>
      </c>
      <c r="I83" s="9" t="s">
        <v>214</v>
      </c>
      <c r="J83" s="5">
        <f t="shared" si="8"/>
        <v>12780</v>
      </c>
      <c r="K83" s="5"/>
      <c r="L83" s="5"/>
      <c r="M83" s="14">
        <v>59663.865546218491</v>
      </c>
      <c r="N83" s="5">
        <v>11336.134453781509</v>
      </c>
      <c r="O83" s="5">
        <f t="shared" si="9"/>
        <v>59663.865546218491</v>
      </c>
      <c r="P83" s="5">
        <v>46883.865546218491</v>
      </c>
      <c r="Q83">
        <v>39828</v>
      </c>
      <c r="R83">
        <f t="shared" si="10"/>
        <v>39828</v>
      </c>
      <c r="S83" s="5">
        <f t="shared" si="11"/>
        <v>7055.8655462184906</v>
      </c>
      <c r="T83" s="10">
        <f t="shared" si="12"/>
        <v>17.715841986086396</v>
      </c>
      <c r="U83" s="11">
        <f t="shared" si="13"/>
        <v>14879.71493472616</v>
      </c>
      <c r="V83" s="5">
        <f t="shared" si="15"/>
        <v>-7823.8493885076696</v>
      </c>
      <c r="W83" s="12">
        <f t="shared" si="14"/>
        <v>-19.644093071476522</v>
      </c>
      <c r="X83" s="13">
        <v>29980081</v>
      </c>
      <c r="Y83" s="5">
        <v>6283029</v>
      </c>
      <c r="Z83" s="5"/>
    </row>
    <row r="84" spans="1:26" x14ac:dyDescent="0.3">
      <c r="A84" s="5" t="s">
        <v>26</v>
      </c>
      <c r="B84" s="6" t="s">
        <v>216</v>
      </c>
      <c r="C84">
        <v>8</v>
      </c>
      <c r="D84" s="7" t="s">
        <v>207</v>
      </c>
      <c r="E84" s="6" t="s">
        <v>208</v>
      </c>
      <c r="F84">
        <v>190000</v>
      </c>
      <c r="G84">
        <v>1</v>
      </c>
      <c r="H84">
        <v>190000</v>
      </c>
      <c r="I84" s="9" t="s">
        <v>29</v>
      </c>
      <c r="J84" s="5">
        <f t="shared" si="8"/>
        <v>34200</v>
      </c>
      <c r="K84" s="5"/>
      <c r="L84" s="5"/>
      <c r="M84" s="14">
        <v>159663.8655462185</v>
      </c>
      <c r="N84" s="5">
        <v>30336.13445378152</v>
      </c>
      <c r="O84" s="5">
        <f t="shared" si="9"/>
        <v>159663.8655462185</v>
      </c>
      <c r="P84" s="5">
        <v>125463.8655462185</v>
      </c>
      <c r="Q84">
        <v>102833</v>
      </c>
      <c r="R84">
        <f t="shared" si="10"/>
        <v>102833</v>
      </c>
      <c r="S84" s="5">
        <f t="shared" si="11"/>
        <v>22630.865546218498</v>
      </c>
      <c r="T84" s="10">
        <f t="shared" si="12"/>
        <v>22.007396017055321</v>
      </c>
      <c r="U84" s="11">
        <f t="shared" si="13"/>
        <v>39818.955459126344</v>
      </c>
      <c r="V84" s="5">
        <f t="shared" si="15"/>
        <v>-17188.089912907846</v>
      </c>
      <c r="W84" s="12">
        <f t="shared" si="14"/>
        <v>-16.714566251016546</v>
      </c>
      <c r="X84" s="13">
        <v>29980081</v>
      </c>
      <c r="Y84" s="5">
        <v>6283029</v>
      </c>
      <c r="Z84" s="5"/>
    </row>
    <row r="85" spans="1:26" x14ac:dyDescent="0.3">
      <c r="A85" s="5" t="s">
        <v>26</v>
      </c>
      <c r="B85" s="6" t="s">
        <v>217</v>
      </c>
      <c r="C85">
        <v>8</v>
      </c>
      <c r="D85" s="7" t="s">
        <v>87</v>
      </c>
      <c r="E85" s="6" t="s">
        <v>88</v>
      </c>
      <c r="F85">
        <v>59990</v>
      </c>
      <c r="G85">
        <v>1</v>
      </c>
      <c r="H85">
        <v>59990</v>
      </c>
      <c r="I85" s="9" t="s">
        <v>94</v>
      </c>
      <c r="J85" s="5">
        <f t="shared" si="8"/>
        <v>10798.199999999999</v>
      </c>
      <c r="K85" s="5"/>
      <c r="L85" s="5"/>
      <c r="M85" s="14">
        <v>50411.764705882357</v>
      </c>
      <c r="N85" s="5">
        <v>9578.2352941176487</v>
      </c>
      <c r="O85" s="5">
        <f t="shared" si="9"/>
        <v>50411.764705882357</v>
      </c>
      <c r="P85" s="5">
        <v>39613.56470588236</v>
      </c>
      <c r="Q85">
        <v>27000</v>
      </c>
      <c r="R85">
        <f t="shared" si="10"/>
        <v>27000</v>
      </c>
      <c r="S85" s="5">
        <f t="shared" si="11"/>
        <v>12613.56470588236</v>
      </c>
      <c r="T85" s="10">
        <f t="shared" si="12"/>
        <v>46.716906318082813</v>
      </c>
      <c r="U85" s="11">
        <f t="shared" si="13"/>
        <v>12572.311252594682</v>
      </c>
      <c r="V85" s="5">
        <f t="shared" si="15"/>
        <v>41.253453287677985</v>
      </c>
      <c r="W85" s="12">
        <f t="shared" si="14"/>
        <v>0.15279056773214067</v>
      </c>
      <c r="X85" s="13">
        <v>29980081</v>
      </c>
      <c r="Y85" s="5">
        <v>6283029</v>
      </c>
      <c r="Z85" s="5"/>
    </row>
    <row r="86" spans="1:26" x14ac:dyDescent="0.3">
      <c r="A86" s="5" t="s">
        <v>26</v>
      </c>
      <c r="B86" s="6" t="s">
        <v>218</v>
      </c>
      <c r="C86">
        <v>7</v>
      </c>
      <c r="D86" s="7" t="s">
        <v>112</v>
      </c>
      <c r="E86" s="6" t="s">
        <v>58</v>
      </c>
      <c r="F86">
        <v>25000</v>
      </c>
      <c r="G86">
        <v>1</v>
      </c>
      <c r="H86">
        <v>25000</v>
      </c>
      <c r="I86" s="9" t="s">
        <v>59</v>
      </c>
      <c r="J86" s="5">
        <f t="shared" si="8"/>
        <v>4500</v>
      </c>
      <c r="K86" s="5"/>
      <c r="L86" s="5"/>
      <c r="M86" s="14">
        <v>21008.403361344539</v>
      </c>
      <c r="N86" s="5">
        <v>3991.5966386554619</v>
      </c>
      <c r="O86" s="5">
        <f t="shared" si="9"/>
        <v>21008.403361344539</v>
      </c>
      <c r="P86" s="5">
        <v>16508.403361344539</v>
      </c>
      <c r="Q86">
        <v>16807</v>
      </c>
      <c r="R86">
        <f t="shared" si="10"/>
        <v>16807</v>
      </c>
      <c r="S86" s="5">
        <f t="shared" si="11"/>
        <v>-298.59663865546099</v>
      </c>
      <c r="T86" s="10">
        <f t="shared" si="12"/>
        <v>-1.7766206857586779</v>
      </c>
      <c r="U86" s="11">
        <f t="shared" si="13"/>
        <v>5239.3362446218871</v>
      </c>
      <c r="V86" s="5">
        <f t="shared" si="15"/>
        <v>-5537.9328832773481</v>
      </c>
      <c r="W86" s="12">
        <f t="shared" si="14"/>
        <v>-32.950156977910083</v>
      </c>
      <c r="X86" s="13">
        <v>29980081</v>
      </c>
      <c r="Y86" s="5">
        <v>6283029</v>
      </c>
      <c r="Z86" s="5"/>
    </row>
    <row r="87" spans="1:26" x14ac:dyDescent="0.3">
      <c r="A87" s="5" t="s">
        <v>26</v>
      </c>
      <c r="B87" s="6" t="s">
        <v>219</v>
      </c>
      <c r="C87">
        <v>7</v>
      </c>
      <c r="D87" s="7" t="s">
        <v>153</v>
      </c>
      <c r="E87" s="6" t="s">
        <v>154</v>
      </c>
      <c r="F87">
        <v>9000</v>
      </c>
      <c r="G87">
        <v>1</v>
      </c>
      <c r="H87">
        <v>9000</v>
      </c>
      <c r="I87" s="9" t="s">
        <v>59</v>
      </c>
      <c r="J87" s="5">
        <f t="shared" si="8"/>
        <v>1620</v>
      </c>
      <c r="K87" s="5"/>
      <c r="L87" s="5"/>
      <c r="M87" s="14">
        <v>7563.0252100840344</v>
      </c>
      <c r="N87" s="5">
        <v>1436.974789915967</v>
      </c>
      <c r="O87" s="5">
        <f t="shared" si="9"/>
        <v>7563.0252100840344</v>
      </c>
      <c r="P87" s="5">
        <v>5943.0252100840344</v>
      </c>
      <c r="Q87">
        <v>1000</v>
      </c>
      <c r="R87">
        <f t="shared" si="10"/>
        <v>1000</v>
      </c>
      <c r="S87" s="5">
        <f t="shared" si="11"/>
        <v>4943.0252100840344</v>
      </c>
      <c r="T87" s="10">
        <f t="shared" si="12"/>
        <v>494.3025210084034</v>
      </c>
      <c r="U87" s="11">
        <f t="shared" si="13"/>
        <v>1886.1610480638794</v>
      </c>
      <c r="V87" s="5">
        <f t="shared" si="15"/>
        <v>3056.8641620201552</v>
      </c>
      <c r="W87" s="12">
        <f t="shared" si="14"/>
        <v>305.68641620201549</v>
      </c>
      <c r="X87" s="13">
        <v>29980081</v>
      </c>
      <c r="Y87" s="5">
        <v>6283029</v>
      </c>
      <c r="Z87" s="5"/>
    </row>
    <row r="88" spans="1:26" x14ac:dyDescent="0.3">
      <c r="A88" s="5" t="s">
        <v>26</v>
      </c>
      <c r="B88" s="6" t="s">
        <v>220</v>
      </c>
      <c r="C88">
        <v>7</v>
      </c>
      <c r="D88" s="7" t="s">
        <v>221</v>
      </c>
      <c r="E88" s="6" t="s">
        <v>42</v>
      </c>
      <c r="F88">
        <v>148000</v>
      </c>
      <c r="G88">
        <v>1</v>
      </c>
      <c r="H88">
        <v>148000</v>
      </c>
      <c r="I88" s="9" t="s">
        <v>222</v>
      </c>
      <c r="J88" s="5">
        <f t="shared" si="8"/>
        <v>26640</v>
      </c>
      <c r="K88" s="5"/>
      <c r="L88" s="5"/>
      <c r="M88" s="14">
        <v>124369.7478991597</v>
      </c>
      <c r="N88" s="5">
        <v>23630.252100840338</v>
      </c>
      <c r="O88" s="5">
        <f t="shared" si="9"/>
        <v>124369.7478991597</v>
      </c>
      <c r="P88" s="5">
        <v>97729.747899159673</v>
      </c>
      <c r="Q88">
        <v>40000</v>
      </c>
      <c r="R88">
        <f t="shared" si="10"/>
        <v>40000</v>
      </c>
      <c r="S88" s="5">
        <f t="shared" si="11"/>
        <v>57729.747899159673</v>
      </c>
      <c r="T88" s="10">
        <f t="shared" si="12"/>
        <v>144.32436974789917</v>
      </c>
      <c r="U88" s="11">
        <f t="shared" si="13"/>
        <v>31016.870568161572</v>
      </c>
      <c r="V88" s="5">
        <f t="shared" si="15"/>
        <v>26712.877330998101</v>
      </c>
      <c r="W88" s="12">
        <f t="shared" si="14"/>
        <v>66.78219332749525</v>
      </c>
      <c r="X88" s="13">
        <v>29980081</v>
      </c>
      <c r="Y88" s="5">
        <v>6283029</v>
      </c>
      <c r="Z88" s="5"/>
    </row>
    <row r="89" spans="1:26" x14ac:dyDescent="0.3">
      <c r="A89" s="5" t="s">
        <v>26</v>
      </c>
      <c r="B89" s="6" t="s">
        <v>220</v>
      </c>
      <c r="C89">
        <v>7</v>
      </c>
      <c r="D89" s="7">
        <v>800010070075</v>
      </c>
      <c r="E89" s="6" t="s">
        <v>223</v>
      </c>
      <c r="F89">
        <v>120000</v>
      </c>
      <c r="G89">
        <v>1</v>
      </c>
      <c r="H89">
        <v>120000</v>
      </c>
      <c r="I89" s="9" t="s">
        <v>224</v>
      </c>
      <c r="J89" s="5">
        <f t="shared" si="8"/>
        <v>21600</v>
      </c>
      <c r="K89" s="5"/>
      <c r="L89" s="5"/>
      <c r="M89" s="14">
        <v>100840.3361344538</v>
      </c>
      <c r="N89" s="5">
        <v>19159.663865546219</v>
      </c>
      <c r="O89" s="5">
        <f t="shared" si="9"/>
        <v>100840.3361344538</v>
      </c>
      <c r="P89" s="5">
        <v>79240.336134453784</v>
      </c>
      <c r="Q89">
        <v>55709</v>
      </c>
      <c r="R89">
        <f t="shared" si="10"/>
        <v>55709</v>
      </c>
      <c r="S89" s="5">
        <f t="shared" si="11"/>
        <v>23531.336134453784</v>
      </c>
      <c r="T89" s="10">
        <f t="shared" si="12"/>
        <v>42.239738883221357</v>
      </c>
      <c r="U89" s="11">
        <f t="shared" si="13"/>
        <v>25148.813974185061</v>
      </c>
      <c r="V89" s="5">
        <f t="shared" si="15"/>
        <v>-1617.4778397312766</v>
      </c>
      <c r="W89" s="12">
        <f t="shared" si="14"/>
        <v>-2.9034408080045893</v>
      </c>
      <c r="X89" s="13">
        <v>29980081</v>
      </c>
      <c r="Y89" s="5">
        <v>6283029</v>
      </c>
      <c r="Z89" s="5"/>
    </row>
    <row r="90" spans="1:26" x14ac:dyDescent="0.3">
      <c r="A90" s="5" t="s">
        <v>26</v>
      </c>
      <c r="B90" s="6" t="s">
        <v>220</v>
      </c>
      <c r="C90">
        <v>7</v>
      </c>
      <c r="D90" s="7" t="s">
        <v>221</v>
      </c>
      <c r="E90" s="6" t="s">
        <v>42</v>
      </c>
      <c r="F90">
        <v>148000</v>
      </c>
      <c r="G90">
        <v>1</v>
      </c>
      <c r="H90">
        <v>148000</v>
      </c>
      <c r="I90" s="9" t="s">
        <v>225</v>
      </c>
      <c r="J90" s="5">
        <f t="shared" si="8"/>
        <v>26640</v>
      </c>
      <c r="K90" s="5"/>
      <c r="L90" s="5"/>
      <c r="M90" s="14">
        <v>124369.7478991597</v>
      </c>
      <c r="N90" s="5">
        <v>23630.252100840338</v>
      </c>
      <c r="O90" s="5">
        <f t="shared" si="9"/>
        <v>124369.7478991597</v>
      </c>
      <c r="P90" s="5">
        <v>97729.747899159673</v>
      </c>
      <c r="Q90">
        <v>40000</v>
      </c>
      <c r="R90">
        <f t="shared" si="10"/>
        <v>40000</v>
      </c>
      <c r="S90" s="5">
        <f t="shared" si="11"/>
        <v>57729.747899159673</v>
      </c>
      <c r="T90" s="10">
        <f t="shared" si="12"/>
        <v>144.32436974789917</v>
      </c>
      <c r="U90" s="11">
        <f t="shared" si="13"/>
        <v>31016.870568161572</v>
      </c>
      <c r="V90" s="5">
        <f t="shared" si="15"/>
        <v>26712.877330998101</v>
      </c>
      <c r="W90" s="12">
        <f t="shared" si="14"/>
        <v>66.78219332749525</v>
      </c>
      <c r="X90" s="13">
        <v>29980081</v>
      </c>
      <c r="Y90" s="5">
        <v>6283029</v>
      </c>
      <c r="Z90" s="5"/>
    </row>
    <row r="91" spans="1:26" x14ac:dyDescent="0.3">
      <c r="A91" s="5" t="s">
        <v>26</v>
      </c>
      <c r="B91" s="6" t="s">
        <v>220</v>
      </c>
      <c r="C91">
        <v>7</v>
      </c>
      <c r="D91" s="7">
        <v>800010100099</v>
      </c>
      <c r="E91" s="6" t="s">
        <v>226</v>
      </c>
      <c r="F91">
        <v>190000</v>
      </c>
      <c r="G91">
        <v>1</v>
      </c>
      <c r="H91">
        <v>190000</v>
      </c>
      <c r="I91" s="9" t="s">
        <v>227</v>
      </c>
      <c r="J91" s="5">
        <f t="shared" si="8"/>
        <v>34200</v>
      </c>
      <c r="K91" s="5"/>
      <c r="L91" s="5"/>
      <c r="M91" s="14">
        <v>159663.8655462185</v>
      </c>
      <c r="N91" s="5">
        <v>30336.13445378152</v>
      </c>
      <c r="O91" s="5">
        <f t="shared" si="9"/>
        <v>159663.8655462185</v>
      </c>
      <c r="P91" s="5">
        <v>125463.8655462185</v>
      </c>
      <c r="Q91" s="14">
        <v>81551.512605042022</v>
      </c>
      <c r="R91" s="14">
        <f t="shared" si="10"/>
        <v>81551.512605042022</v>
      </c>
      <c r="S91" s="5">
        <f t="shared" si="11"/>
        <v>43912.352941176476</v>
      </c>
      <c r="T91" s="10">
        <f t="shared" si="12"/>
        <v>53.846153846153847</v>
      </c>
      <c r="U91" s="11">
        <f t="shared" si="13"/>
        <v>39818.955459126344</v>
      </c>
      <c r="V91" s="5">
        <f t="shared" si="15"/>
        <v>4093.3974820501317</v>
      </c>
      <c r="W91" s="12">
        <f t="shared" si="14"/>
        <v>5.0194010525281811</v>
      </c>
      <c r="X91" s="13">
        <v>29980081</v>
      </c>
      <c r="Y91" s="5">
        <v>6283029</v>
      </c>
      <c r="Z91" s="5"/>
    </row>
    <row r="92" spans="1:26" x14ac:dyDescent="0.3">
      <c r="A92" s="5" t="s">
        <v>26</v>
      </c>
      <c r="B92" s="6" t="s">
        <v>220</v>
      </c>
      <c r="C92">
        <v>7</v>
      </c>
      <c r="D92" s="7">
        <v>800010070075</v>
      </c>
      <c r="E92" s="6" t="s">
        <v>223</v>
      </c>
      <c r="F92">
        <v>120000</v>
      </c>
      <c r="G92">
        <v>1</v>
      </c>
      <c r="H92">
        <v>120000</v>
      </c>
      <c r="I92" s="9" t="s">
        <v>228</v>
      </c>
      <c r="J92" s="5">
        <f t="shared" si="8"/>
        <v>21600</v>
      </c>
      <c r="K92" s="5"/>
      <c r="L92" s="5"/>
      <c r="M92" s="14">
        <v>100840.3361344538</v>
      </c>
      <c r="N92" s="5">
        <v>19159.663865546219</v>
      </c>
      <c r="O92" s="5">
        <f t="shared" si="9"/>
        <v>100840.3361344538</v>
      </c>
      <c r="P92" s="5">
        <v>79240.336134453784</v>
      </c>
      <c r="Q92">
        <v>55709</v>
      </c>
      <c r="R92">
        <f t="shared" si="10"/>
        <v>55709</v>
      </c>
      <c r="S92" s="5">
        <f t="shared" si="11"/>
        <v>23531.336134453784</v>
      </c>
      <c r="T92" s="10">
        <f t="shared" si="12"/>
        <v>42.239738883221357</v>
      </c>
      <c r="U92" s="11">
        <f t="shared" si="13"/>
        <v>25148.813974185061</v>
      </c>
      <c r="V92" s="5">
        <f t="shared" si="15"/>
        <v>-1617.4778397312766</v>
      </c>
      <c r="W92" s="12">
        <f t="shared" si="14"/>
        <v>-2.9034408080045893</v>
      </c>
      <c r="X92" s="13">
        <v>29980081</v>
      </c>
      <c r="Y92" s="5">
        <v>6283029</v>
      </c>
      <c r="Z92" s="5"/>
    </row>
    <row r="93" spans="1:26" x14ac:dyDescent="0.3">
      <c r="A93" s="5" t="s">
        <v>26</v>
      </c>
      <c r="B93" s="6" t="s">
        <v>220</v>
      </c>
      <c r="C93">
        <v>7</v>
      </c>
      <c r="D93" s="7" t="s">
        <v>221</v>
      </c>
      <c r="E93" s="6" t="s">
        <v>42</v>
      </c>
      <c r="F93">
        <v>148000</v>
      </c>
      <c r="G93">
        <v>1</v>
      </c>
      <c r="H93">
        <v>148000</v>
      </c>
      <c r="I93" s="9" t="s">
        <v>225</v>
      </c>
      <c r="J93" s="5">
        <f t="shared" si="8"/>
        <v>26640</v>
      </c>
      <c r="K93" s="5"/>
      <c r="L93" s="5"/>
      <c r="M93" s="14">
        <v>124369.7478991597</v>
      </c>
      <c r="N93" s="5">
        <v>23630.252100840338</v>
      </c>
      <c r="O93" s="5">
        <f t="shared" si="9"/>
        <v>124369.7478991597</v>
      </c>
      <c r="P93" s="5">
        <v>97729.747899159673</v>
      </c>
      <c r="Q93">
        <v>40000</v>
      </c>
      <c r="R93">
        <f t="shared" si="10"/>
        <v>40000</v>
      </c>
      <c r="S93" s="5">
        <f t="shared" si="11"/>
        <v>57729.747899159673</v>
      </c>
      <c r="T93" s="10">
        <f t="shared" si="12"/>
        <v>144.32436974789917</v>
      </c>
      <c r="U93" s="11">
        <f t="shared" si="13"/>
        <v>31016.870568161572</v>
      </c>
      <c r="V93" s="5">
        <f t="shared" si="15"/>
        <v>26712.877330998101</v>
      </c>
      <c r="W93" s="12">
        <f t="shared" si="14"/>
        <v>66.78219332749525</v>
      </c>
      <c r="X93" s="13">
        <v>29980081</v>
      </c>
      <c r="Y93" s="5">
        <v>6283029</v>
      </c>
      <c r="Z93" s="5"/>
    </row>
    <row r="94" spans="1:26" x14ac:dyDescent="0.3">
      <c r="A94" s="5" t="s">
        <v>26</v>
      </c>
      <c r="B94" s="6" t="s">
        <v>220</v>
      </c>
      <c r="C94">
        <v>7</v>
      </c>
      <c r="D94" s="7" t="s">
        <v>229</v>
      </c>
      <c r="E94" s="6" t="s">
        <v>226</v>
      </c>
      <c r="F94">
        <v>190000</v>
      </c>
      <c r="G94">
        <v>1</v>
      </c>
      <c r="H94">
        <v>190000</v>
      </c>
      <c r="I94" s="9" t="s">
        <v>227</v>
      </c>
      <c r="J94" s="5">
        <f t="shared" si="8"/>
        <v>34200</v>
      </c>
      <c r="K94" s="5"/>
      <c r="L94" s="5"/>
      <c r="M94" s="14">
        <v>159663.8655462185</v>
      </c>
      <c r="N94" s="5">
        <v>30336.13445378152</v>
      </c>
      <c r="O94" s="5">
        <f t="shared" si="9"/>
        <v>159663.8655462185</v>
      </c>
      <c r="P94" s="5">
        <v>125463.8655462185</v>
      </c>
      <c r="Q94" s="14">
        <v>81551.512605042022</v>
      </c>
      <c r="R94" s="14">
        <f t="shared" si="10"/>
        <v>81551.512605042022</v>
      </c>
      <c r="S94" s="5">
        <f t="shared" si="11"/>
        <v>43912.352941176476</v>
      </c>
      <c r="T94" s="10">
        <f t="shared" si="12"/>
        <v>53.846153846153847</v>
      </c>
      <c r="U94" s="11">
        <f t="shared" si="13"/>
        <v>39818.955459126344</v>
      </c>
      <c r="V94" s="5">
        <f t="shared" si="15"/>
        <v>4093.3974820501317</v>
      </c>
      <c r="W94" s="12">
        <f t="shared" si="14"/>
        <v>5.0194010525281811</v>
      </c>
      <c r="X94" s="13">
        <v>29980081</v>
      </c>
      <c r="Y94" s="5">
        <v>6283029</v>
      </c>
      <c r="Z94" s="5"/>
    </row>
    <row r="95" spans="1:26" x14ac:dyDescent="0.3">
      <c r="A95" s="5" t="s">
        <v>26</v>
      </c>
      <c r="B95" s="6" t="s">
        <v>220</v>
      </c>
      <c r="C95">
        <v>7</v>
      </c>
      <c r="D95" s="7" t="s">
        <v>230</v>
      </c>
      <c r="E95" s="6" t="s">
        <v>223</v>
      </c>
      <c r="F95">
        <v>120000</v>
      </c>
      <c r="G95">
        <v>1</v>
      </c>
      <c r="H95">
        <v>120000</v>
      </c>
      <c r="I95" s="9" t="s">
        <v>228</v>
      </c>
      <c r="J95" s="5">
        <f t="shared" si="8"/>
        <v>21600</v>
      </c>
      <c r="K95" s="5"/>
      <c r="L95" s="5"/>
      <c r="M95" s="14">
        <v>100840.3361344538</v>
      </c>
      <c r="N95" s="5">
        <v>19159.663865546219</v>
      </c>
      <c r="O95" s="5">
        <f t="shared" si="9"/>
        <v>100840.3361344538</v>
      </c>
      <c r="P95" s="5">
        <v>79240.336134453784</v>
      </c>
      <c r="Q95">
        <v>55709</v>
      </c>
      <c r="R95">
        <f t="shared" si="10"/>
        <v>55709</v>
      </c>
      <c r="S95" s="5">
        <f t="shared" si="11"/>
        <v>23531.336134453784</v>
      </c>
      <c r="T95" s="10">
        <f t="shared" si="12"/>
        <v>42.239738883221357</v>
      </c>
      <c r="U95" s="11">
        <f t="shared" si="13"/>
        <v>25148.813974185061</v>
      </c>
      <c r="V95" s="5">
        <f t="shared" si="15"/>
        <v>-1617.4778397312766</v>
      </c>
      <c r="W95" s="12">
        <f t="shared" si="14"/>
        <v>-2.9034408080045893</v>
      </c>
      <c r="X95" s="13">
        <v>29980081</v>
      </c>
      <c r="Y95" s="5">
        <v>6283029</v>
      </c>
      <c r="Z95" s="5"/>
    </row>
    <row r="96" spans="1:26" x14ac:dyDescent="0.3">
      <c r="A96" s="5" t="s">
        <v>26</v>
      </c>
      <c r="B96" s="6" t="s">
        <v>231</v>
      </c>
      <c r="C96">
        <v>7</v>
      </c>
      <c r="D96" s="7" t="s">
        <v>182</v>
      </c>
      <c r="E96" s="6" t="s">
        <v>183</v>
      </c>
      <c r="F96">
        <v>98990</v>
      </c>
      <c r="G96">
        <v>1</v>
      </c>
      <c r="H96">
        <v>98990</v>
      </c>
      <c r="I96" s="9" t="s">
        <v>47</v>
      </c>
      <c r="J96" s="5">
        <f t="shared" si="8"/>
        <v>17818.2</v>
      </c>
      <c r="K96" s="5"/>
      <c r="L96" s="5"/>
      <c r="M96" s="14">
        <v>83184.873949579836</v>
      </c>
      <c r="N96" s="5">
        <v>15805.126050420169</v>
      </c>
      <c r="O96" s="5">
        <f t="shared" si="9"/>
        <v>83184.873949579836</v>
      </c>
      <c r="P96" s="5">
        <v>65366.673949579839</v>
      </c>
      <c r="Q96">
        <v>57190</v>
      </c>
      <c r="R96">
        <f t="shared" si="10"/>
        <v>57190</v>
      </c>
      <c r="S96" s="5">
        <f t="shared" si="11"/>
        <v>8176.6739495798392</v>
      </c>
      <c r="T96" s="10">
        <f t="shared" si="12"/>
        <v>14.297384069907046</v>
      </c>
      <c r="U96" s="11">
        <f t="shared" si="13"/>
        <v>20745.675794204824</v>
      </c>
      <c r="V96" s="5">
        <f t="shared" si="15"/>
        <v>-12569.001844624985</v>
      </c>
      <c r="W96" s="12">
        <f t="shared" si="14"/>
        <v>-21.97762169019931</v>
      </c>
      <c r="X96" s="13">
        <v>29980081</v>
      </c>
      <c r="Y96" s="5">
        <v>6283029</v>
      </c>
      <c r="Z96" s="5"/>
    </row>
    <row r="97" spans="1:26" x14ac:dyDescent="0.3">
      <c r="A97" s="5" t="s">
        <v>26</v>
      </c>
      <c r="B97" s="6" t="s">
        <v>232</v>
      </c>
      <c r="C97">
        <v>7</v>
      </c>
      <c r="D97" s="7" t="s">
        <v>233</v>
      </c>
      <c r="E97" s="6" t="s">
        <v>234</v>
      </c>
      <c r="F97">
        <v>140000</v>
      </c>
      <c r="G97">
        <v>1</v>
      </c>
      <c r="H97">
        <v>140000</v>
      </c>
      <c r="I97" s="9" t="s">
        <v>110</v>
      </c>
      <c r="J97" s="5">
        <f t="shared" si="8"/>
        <v>25200</v>
      </c>
      <c r="K97" s="5"/>
      <c r="L97" s="5"/>
      <c r="M97" s="14">
        <v>117647.0588235294</v>
      </c>
      <c r="N97" s="5">
        <v>22352.941176470591</v>
      </c>
      <c r="O97" s="5">
        <f t="shared" si="9"/>
        <v>117647.0588235294</v>
      </c>
      <c r="P97" s="5">
        <v>92447.058823529413</v>
      </c>
      <c r="Q97">
        <v>68852</v>
      </c>
      <c r="R97">
        <f t="shared" si="10"/>
        <v>68852</v>
      </c>
      <c r="S97" s="5">
        <f t="shared" si="11"/>
        <v>23595.058823529413</v>
      </c>
      <c r="T97" s="10">
        <f t="shared" si="12"/>
        <v>34.269242467218689</v>
      </c>
      <c r="U97" s="11">
        <f t="shared" si="13"/>
        <v>29340.28296988257</v>
      </c>
      <c r="V97" s="5">
        <f t="shared" si="15"/>
        <v>-5745.2241463531573</v>
      </c>
      <c r="W97" s="12">
        <f t="shared" si="14"/>
        <v>-8.3443097460540834</v>
      </c>
      <c r="X97" s="13">
        <v>29980081</v>
      </c>
      <c r="Y97" s="5">
        <v>6283029</v>
      </c>
      <c r="Z97" s="5"/>
    </row>
    <row r="98" spans="1:26" x14ac:dyDescent="0.3">
      <c r="A98" s="5" t="s">
        <v>26</v>
      </c>
      <c r="B98" s="6" t="s">
        <v>235</v>
      </c>
      <c r="C98">
        <v>7</v>
      </c>
      <c r="D98" s="7" t="s">
        <v>236</v>
      </c>
      <c r="E98" s="6" t="s">
        <v>237</v>
      </c>
      <c r="F98">
        <v>24990</v>
      </c>
      <c r="G98">
        <v>1</v>
      </c>
      <c r="H98">
        <v>24990</v>
      </c>
      <c r="I98" s="9" t="s">
        <v>40</v>
      </c>
      <c r="J98" s="5">
        <f t="shared" si="8"/>
        <v>4498.2</v>
      </c>
      <c r="K98" s="5"/>
      <c r="L98" s="5"/>
      <c r="M98" s="14">
        <v>21000</v>
      </c>
      <c r="N98" s="5">
        <v>3990</v>
      </c>
      <c r="O98" s="5">
        <f t="shared" si="9"/>
        <v>21000</v>
      </c>
      <c r="P98" s="5">
        <v>16501.8</v>
      </c>
      <c r="Q98">
        <v>14853</v>
      </c>
      <c r="R98">
        <f t="shared" si="10"/>
        <v>14853</v>
      </c>
      <c r="S98" s="5">
        <f t="shared" si="11"/>
        <v>1648.7999999999993</v>
      </c>
      <c r="T98" s="10">
        <f t="shared" si="12"/>
        <v>11.10078771965259</v>
      </c>
      <c r="U98" s="11">
        <f t="shared" si="13"/>
        <v>5237.2405101240383</v>
      </c>
      <c r="V98" s="5">
        <f t="shared" si="15"/>
        <v>-3588.4405101240391</v>
      </c>
      <c r="W98" s="12">
        <f t="shared" si="14"/>
        <v>-24.159701811917049</v>
      </c>
      <c r="X98" s="13">
        <v>29980081</v>
      </c>
      <c r="Y98" s="5">
        <v>6283029</v>
      </c>
      <c r="Z98" s="5"/>
    </row>
    <row r="99" spans="1:26" x14ac:dyDescent="0.3">
      <c r="A99" s="5" t="s">
        <v>26</v>
      </c>
      <c r="B99" s="6" t="s">
        <v>238</v>
      </c>
      <c r="C99">
        <v>6</v>
      </c>
      <c r="D99" s="7" t="s">
        <v>239</v>
      </c>
      <c r="E99" s="6" t="s">
        <v>240</v>
      </c>
      <c r="F99">
        <v>19990</v>
      </c>
      <c r="G99">
        <v>1</v>
      </c>
      <c r="H99">
        <v>19990</v>
      </c>
      <c r="I99" s="9" t="s">
        <v>241</v>
      </c>
      <c r="J99" s="5">
        <f t="shared" si="8"/>
        <v>3598.2</v>
      </c>
      <c r="K99" s="5"/>
      <c r="L99" s="5"/>
      <c r="M99" s="14">
        <v>16798.319327731089</v>
      </c>
      <c r="N99" s="5">
        <v>3191.680672268908</v>
      </c>
      <c r="O99" s="5">
        <f t="shared" si="9"/>
        <v>16798.319327731089</v>
      </c>
      <c r="P99" s="5">
        <v>13200.11932773109</v>
      </c>
      <c r="Q99">
        <v>9000</v>
      </c>
      <c r="R99">
        <f t="shared" si="10"/>
        <v>9000</v>
      </c>
      <c r="S99" s="5">
        <f t="shared" si="11"/>
        <v>4200.1193277310904</v>
      </c>
      <c r="T99" s="10">
        <f t="shared" si="12"/>
        <v>46.667992530345451</v>
      </c>
      <c r="U99" s="11">
        <f t="shared" si="13"/>
        <v>4189.3732611996611</v>
      </c>
      <c r="V99" s="5">
        <f t="shared" si="15"/>
        <v>10.746066531429278</v>
      </c>
      <c r="W99" s="12">
        <f t="shared" si="14"/>
        <v>0.11940073923810308</v>
      </c>
      <c r="X99" s="13">
        <v>29980081</v>
      </c>
      <c r="Y99" s="5">
        <v>6283029</v>
      </c>
      <c r="Z99" s="5"/>
    </row>
    <row r="100" spans="1:26" x14ac:dyDescent="0.3">
      <c r="A100" s="5" t="s">
        <v>26</v>
      </c>
      <c r="B100" s="6" t="s">
        <v>238</v>
      </c>
      <c r="C100">
        <v>6</v>
      </c>
      <c r="D100" s="7" t="s">
        <v>239</v>
      </c>
      <c r="E100" s="6" t="s">
        <v>240</v>
      </c>
      <c r="F100">
        <v>19990</v>
      </c>
      <c r="G100">
        <v>1</v>
      </c>
      <c r="H100">
        <v>19990</v>
      </c>
      <c r="I100" s="9" t="s">
        <v>241</v>
      </c>
      <c r="J100" s="5">
        <f t="shared" si="8"/>
        <v>3598.2</v>
      </c>
      <c r="K100" s="5"/>
      <c r="L100" s="5"/>
      <c r="M100" s="14">
        <v>16798.319327731089</v>
      </c>
      <c r="N100" s="5">
        <v>3191.680672268908</v>
      </c>
      <c r="O100" s="5">
        <f t="shared" si="9"/>
        <v>16798.319327731089</v>
      </c>
      <c r="P100" s="5">
        <v>13200.11932773109</v>
      </c>
      <c r="Q100">
        <v>9000</v>
      </c>
      <c r="R100">
        <f t="shared" si="10"/>
        <v>9000</v>
      </c>
      <c r="S100" s="5">
        <f t="shared" si="11"/>
        <v>4200.1193277310904</v>
      </c>
      <c r="T100" s="10">
        <f t="shared" si="12"/>
        <v>46.667992530345451</v>
      </c>
      <c r="U100" s="11">
        <f t="shared" si="13"/>
        <v>4189.3732611996611</v>
      </c>
      <c r="V100" s="5">
        <f t="shared" si="15"/>
        <v>10.746066531429278</v>
      </c>
      <c r="W100" s="12">
        <f t="shared" si="14"/>
        <v>0.11940073923810308</v>
      </c>
      <c r="X100" s="13">
        <v>29980081</v>
      </c>
      <c r="Y100" s="5">
        <v>6283029</v>
      </c>
      <c r="Z100" s="5"/>
    </row>
    <row r="101" spans="1:26" x14ac:dyDescent="0.3">
      <c r="A101" s="5" t="s">
        <v>26</v>
      </c>
      <c r="B101" s="6" t="s">
        <v>238</v>
      </c>
      <c r="C101">
        <v>6</v>
      </c>
      <c r="D101" s="7" t="s">
        <v>239</v>
      </c>
      <c r="E101" s="6" t="s">
        <v>240</v>
      </c>
      <c r="F101">
        <v>19990</v>
      </c>
      <c r="G101">
        <v>1</v>
      </c>
      <c r="H101">
        <v>19990</v>
      </c>
      <c r="I101" s="9" t="s">
        <v>242</v>
      </c>
      <c r="J101" s="5">
        <f t="shared" si="8"/>
        <v>3598.2</v>
      </c>
      <c r="K101" s="5"/>
      <c r="L101" s="5"/>
      <c r="M101" s="14">
        <v>16798.319327731089</v>
      </c>
      <c r="N101" s="5">
        <v>3191.680672268908</v>
      </c>
      <c r="O101" s="5">
        <f t="shared" si="9"/>
        <v>16798.319327731089</v>
      </c>
      <c r="P101" s="5">
        <v>13200.11932773109</v>
      </c>
      <c r="Q101">
        <v>9000</v>
      </c>
      <c r="R101">
        <f t="shared" si="10"/>
        <v>9000</v>
      </c>
      <c r="S101" s="5">
        <f t="shared" si="11"/>
        <v>4200.1193277310904</v>
      </c>
      <c r="T101" s="10">
        <f t="shared" si="12"/>
        <v>46.667992530345451</v>
      </c>
      <c r="U101" s="11">
        <f t="shared" si="13"/>
        <v>4189.3732611996611</v>
      </c>
      <c r="V101" s="5">
        <f t="shared" si="15"/>
        <v>10.746066531429278</v>
      </c>
      <c r="W101" s="12">
        <f t="shared" si="14"/>
        <v>0.11940073923810308</v>
      </c>
      <c r="X101" s="13">
        <v>29980081</v>
      </c>
      <c r="Y101" s="5">
        <v>6283029</v>
      </c>
      <c r="Z101" s="5"/>
    </row>
    <row r="102" spans="1:26" x14ac:dyDescent="0.3">
      <c r="A102" s="5" t="s">
        <v>26</v>
      </c>
      <c r="B102" s="6" t="s">
        <v>238</v>
      </c>
      <c r="C102">
        <v>6</v>
      </c>
      <c r="D102" s="7" t="s">
        <v>239</v>
      </c>
      <c r="E102" s="6" t="s">
        <v>240</v>
      </c>
      <c r="F102">
        <v>19990</v>
      </c>
      <c r="G102">
        <v>1</v>
      </c>
      <c r="H102">
        <v>19990</v>
      </c>
      <c r="I102" s="9" t="s">
        <v>241</v>
      </c>
      <c r="J102" s="5">
        <f t="shared" si="8"/>
        <v>3598.2</v>
      </c>
      <c r="K102" s="5"/>
      <c r="L102" s="5"/>
      <c r="M102" s="14">
        <v>16798.319327731089</v>
      </c>
      <c r="N102" s="5">
        <v>3191.680672268908</v>
      </c>
      <c r="O102" s="5">
        <f t="shared" si="9"/>
        <v>16798.319327731089</v>
      </c>
      <c r="P102" s="5">
        <v>13200.11932773109</v>
      </c>
      <c r="Q102">
        <v>9000</v>
      </c>
      <c r="R102">
        <f t="shared" si="10"/>
        <v>9000</v>
      </c>
      <c r="S102" s="5">
        <f t="shared" si="11"/>
        <v>4200.1193277310904</v>
      </c>
      <c r="T102" s="10">
        <f t="shared" si="12"/>
        <v>46.667992530345451</v>
      </c>
      <c r="U102" s="11">
        <f t="shared" si="13"/>
        <v>4189.3732611996611</v>
      </c>
      <c r="V102" s="5">
        <f t="shared" si="15"/>
        <v>10.746066531429278</v>
      </c>
      <c r="W102" s="12">
        <f t="shared" si="14"/>
        <v>0.11940073923810308</v>
      </c>
      <c r="X102" s="13">
        <v>29980081</v>
      </c>
      <c r="Y102" s="5">
        <v>6283029</v>
      </c>
      <c r="Z102" s="5"/>
    </row>
    <row r="103" spans="1:26" x14ac:dyDescent="0.3">
      <c r="A103" s="5" t="s">
        <v>26</v>
      </c>
      <c r="B103" s="6" t="s">
        <v>243</v>
      </c>
      <c r="C103">
        <v>6</v>
      </c>
      <c r="D103" s="7" t="s">
        <v>230</v>
      </c>
      <c r="E103" s="6" t="s">
        <v>223</v>
      </c>
      <c r="F103">
        <v>120000</v>
      </c>
      <c r="G103">
        <v>1</v>
      </c>
      <c r="H103">
        <v>120000</v>
      </c>
      <c r="I103" s="9" t="s">
        <v>244</v>
      </c>
      <c r="J103" s="5">
        <f t="shared" si="8"/>
        <v>21600</v>
      </c>
      <c r="K103" s="5"/>
      <c r="L103" s="5"/>
      <c r="M103" s="14">
        <v>100840.3361344538</v>
      </c>
      <c r="N103" s="5">
        <v>19159.663865546219</v>
      </c>
      <c r="O103" s="5">
        <f t="shared" si="9"/>
        <v>100840.3361344538</v>
      </c>
      <c r="P103" s="5">
        <v>79240.336134453784</v>
      </c>
      <c r="Q103" s="15">
        <v>55709</v>
      </c>
      <c r="R103">
        <f t="shared" si="10"/>
        <v>55709</v>
      </c>
      <c r="S103" s="5">
        <f t="shared" si="11"/>
        <v>23531.336134453784</v>
      </c>
      <c r="T103" s="10">
        <f t="shared" si="12"/>
        <v>42.239738883221357</v>
      </c>
      <c r="U103" s="11">
        <f t="shared" si="13"/>
        <v>25148.813974185061</v>
      </c>
      <c r="V103" s="5">
        <f t="shared" si="15"/>
        <v>-1617.4778397312766</v>
      </c>
      <c r="W103" s="12">
        <f t="shared" si="14"/>
        <v>-2.9034408080045893</v>
      </c>
      <c r="X103" s="13">
        <v>29980081</v>
      </c>
      <c r="Y103" s="5">
        <v>6283029</v>
      </c>
      <c r="Z103" s="5"/>
    </row>
    <row r="104" spans="1:26" x14ac:dyDescent="0.3">
      <c r="A104" s="5" t="s">
        <v>26</v>
      </c>
      <c r="B104" s="6" t="s">
        <v>245</v>
      </c>
      <c r="C104">
        <v>6</v>
      </c>
      <c r="D104" s="7" t="s">
        <v>246</v>
      </c>
      <c r="E104" s="6" t="s">
        <v>247</v>
      </c>
      <c r="F104">
        <v>119000</v>
      </c>
      <c r="G104">
        <v>1</v>
      </c>
      <c r="H104">
        <v>119000</v>
      </c>
      <c r="I104" s="9" t="s">
        <v>47</v>
      </c>
      <c r="J104" s="5">
        <f t="shared" si="8"/>
        <v>21420</v>
      </c>
      <c r="K104" s="5"/>
      <c r="L104" s="5"/>
      <c r="M104" s="14">
        <v>100000</v>
      </c>
      <c r="N104" s="5">
        <v>19000</v>
      </c>
      <c r="O104" s="5">
        <f t="shared" si="9"/>
        <v>100000</v>
      </c>
      <c r="P104" s="5">
        <v>78580</v>
      </c>
      <c r="Q104">
        <v>67819</v>
      </c>
      <c r="R104">
        <f t="shared" si="10"/>
        <v>67819</v>
      </c>
      <c r="S104" s="5">
        <f t="shared" si="11"/>
        <v>10761</v>
      </c>
      <c r="T104" s="10">
        <f t="shared" si="12"/>
        <v>15.867234845692209</v>
      </c>
      <c r="U104" s="11">
        <f t="shared" si="13"/>
        <v>24939.240524400182</v>
      </c>
      <c r="V104" s="5">
        <f t="shared" si="15"/>
        <v>-14178.240524400182</v>
      </c>
      <c r="W104" s="12">
        <f t="shared" si="14"/>
        <v>-20.906000566803083</v>
      </c>
      <c r="X104" s="13">
        <v>29980081</v>
      </c>
      <c r="Y104" s="5">
        <v>6283029</v>
      </c>
      <c r="Z104" s="5"/>
    </row>
    <row r="105" spans="1:26" x14ac:dyDescent="0.3">
      <c r="A105" s="5" t="s">
        <v>26</v>
      </c>
      <c r="B105" s="6" t="s">
        <v>248</v>
      </c>
      <c r="C105">
        <v>5</v>
      </c>
      <c r="D105" s="7">
        <v>8741685441215</v>
      </c>
      <c r="E105" s="6" t="s">
        <v>249</v>
      </c>
      <c r="F105">
        <v>120000</v>
      </c>
      <c r="G105">
        <v>1</v>
      </c>
      <c r="H105">
        <v>120000</v>
      </c>
      <c r="I105" s="9" t="s">
        <v>212</v>
      </c>
      <c r="J105" s="5">
        <f t="shared" si="8"/>
        <v>21600</v>
      </c>
      <c r="K105" s="5"/>
      <c r="L105" s="5"/>
      <c r="M105" s="14">
        <v>100840.3361344538</v>
      </c>
      <c r="N105" s="5">
        <v>19159.663865546219</v>
      </c>
      <c r="O105" s="5">
        <f t="shared" si="9"/>
        <v>100840.3361344538</v>
      </c>
      <c r="P105" s="5">
        <v>79240.336134453784</v>
      </c>
      <c r="Q105" s="15">
        <v>62900</v>
      </c>
      <c r="R105">
        <f t="shared" si="10"/>
        <v>62900</v>
      </c>
      <c r="S105" s="5">
        <f t="shared" si="11"/>
        <v>16340.336134453784</v>
      </c>
      <c r="T105" s="10">
        <f t="shared" si="12"/>
        <v>25.97827684332875</v>
      </c>
      <c r="U105" s="11">
        <f t="shared" si="13"/>
        <v>25148.813974185061</v>
      </c>
      <c r="V105" s="5">
        <f t="shared" si="15"/>
        <v>-8808.4778397312766</v>
      </c>
      <c r="W105" s="12">
        <f t="shared" si="14"/>
        <v>-14.003939331846226</v>
      </c>
      <c r="X105" s="13">
        <v>29980081</v>
      </c>
      <c r="Y105" s="5">
        <v>6283029</v>
      </c>
      <c r="Z105" s="5"/>
    </row>
    <row r="106" spans="1:26" x14ac:dyDescent="0.3">
      <c r="A106" s="5" t="s">
        <v>26</v>
      </c>
      <c r="B106" s="6" t="s">
        <v>250</v>
      </c>
      <c r="C106">
        <v>5</v>
      </c>
      <c r="D106" s="7" t="s">
        <v>38</v>
      </c>
      <c r="E106" s="6" t="s">
        <v>39</v>
      </c>
      <c r="F106">
        <v>59990</v>
      </c>
      <c r="G106">
        <v>1</v>
      </c>
      <c r="H106">
        <v>59990</v>
      </c>
      <c r="I106" s="9" t="s">
        <v>40</v>
      </c>
      <c r="J106" s="5">
        <f t="shared" si="8"/>
        <v>10798.199999999999</v>
      </c>
      <c r="K106" s="5"/>
      <c r="L106" s="5"/>
      <c r="M106" s="14">
        <v>50411.764705882357</v>
      </c>
      <c r="N106" s="5">
        <v>9578.2352941176487</v>
      </c>
      <c r="O106" s="5">
        <f t="shared" si="9"/>
        <v>50411.764705882357</v>
      </c>
      <c r="P106" s="5">
        <v>39613.56470588236</v>
      </c>
      <c r="Q106">
        <v>27000</v>
      </c>
      <c r="R106">
        <f t="shared" si="10"/>
        <v>27000</v>
      </c>
      <c r="S106" s="5">
        <f t="shared" si="11"/>
        <v>12613.56470588236</v>
      </c>
      <c r="T106" s="10">
        <f t="shared" si="12"/>
        <v>46.716906318082813</v>
      </c>
      <c r="U106" s="11">
        <f t="shared" si="13"/>
        <v>12572.311252594682</v>
      </c>
      <c r="V106" s="5">
        <f t="shared" si="15"/>
        <v>41.253453287677985</v>
      </c>
      <c r="W106" s="12">
        <f t="shared" si="14"/>
        <v>0.15279056773214067</v>
      </c>
      <c r="X106" s="13">
        <v>29980081</v>
      </c>
      <c r="Y106" s="5">
        <v>6283029</v>
      </c>
      <c r="Z106" s="5"/>
    </row>
    <row r="107" spans="1:26" x14ac:dyDescent="0.3">
      <c r="A107" s="5" t="s">
        <v>26</v>
      </c>
      <c r="B107" s="6" t="s">
        <v>251</v>
      </c>
      <c r="C107">
        <v>5</v>
      </c>
      <c r="D107" s="7" t="s">
        <v>252</v>
      </c>
      <c r="E107" s="6" t="s">
        <v>253</v>
      </c>
      <c r="F107">
        <v>79990</v>
      </c>
      <c r="G107">
        <v>1</v>
      </c>
      <c r="H107">
        <v>79990</v>
      </c>
      <c r="I107" s="9" t="s">
        <v>47</v>
      </c>
      <c r="J107" s="5">
        <f t="shared" si="8"/>
        <v>14398.199999999999</v>
      </c>
      <c r="K107" s="5"/>
      <c r="L107" s="5"/>
      <c r="M107" s="14">
        <v>67218.487394957992</v>
      </c>
      <c r="N107" s="5">
        <v>12771.51260504202</v>
      </c>
      <c r="O107" s="5">
        <f t="shared" si="9"/>
        <v>67218.487394957992</v>
      </c>
      <c r="P107" s="5">
        <v>52820.287394958003</v>
      </c>
      <c r="Q107">
        <v>36900</v>
      </c>
      <c r="R107">
        <f t="shared" si="10"/>
        <v>36900</v>
      </c>
      <c r="S107" s="5">
        <f t="shared" si="11"/>
        <v>15920.287394958003</v>
      </c>
      <c r="T107" s="10">
        <f t="shared" si="12"/>
        <v>43.144410284439033</v>
      </c>
      <c r="U107" s="11">
        <f t="shared" si="13"/>
        <v>16763.780248292191</v>
      </c>
      <c r="V107" s="5">
        <f t="shared" si="15"/>
        <v>-843.49285333418811</v>
      </c>
      <c r="W107" s="12">
        <f t="shared" si="14"/>
        <v>-2.2858884914205642</v>
      </c>
      <c r="X107" s="13">
        <v>29980081</v>
      </c>
      <c r="Y107" s="5">
        <v>6283029</v>
      </c>
      <c r="Z107" s="5"/>
    </row>
    <row r="108" spans="1:26" x14ac:dyDescent="0.3">
      <c r="A108" s="5" t="s">
        <v>26</v>
      </c>
      <c r="B108" s="6" t="s">
        <v>254</v>
      </c>
      <c r="C108">
        <v>5</v>
      </c>
      <c r="D108" s="7">
        <v>8000010090025</v>
      </c>
      <c r="E108" s="6" t="s">
        <v>117</v>
      </c>
      <c r="F108">
        <v>60990</v>
      </c>
      <c r="G108">
        <v>1</v>
      </c>
      <c r="H108">
        <v>60990</v>
      </c>
      <c r="I108" s="9" t="s">
        <v>36</v>
      </c>
      <c r="J108" s="5">
        <f t="shared" si="8"/>
        <v>10978.199999999999</v>
      </c>
      <c r="K108" s="5"/>
      <c r="L108" s="5"/>
      <c r="M108" s="14">
        <v>51252.100840336127</v>
      </c>
      <c r="N108" s="5">
        <v>9737.8991596638662</v>
      </c>
      <c r="O108" s="5">
        <f t="shared" si="9"/>
        <v>51252.100840336127</v>
      </c>
      <c r="P108" s="5">
        <v>40273.900840336137</v>
      </c>
      <c r="Q108">
        <v>32574</v>
      </c>
      <c r="R108">
        <f t="shared" si="10"/>
        <v>32574</v>
      </c>
      <c r="S108" s="5">
        <f t="shared" si="11"/>
        <v>7699.9008403361368</v>
      </c>
      <c r="T108" s="10">
        <f t="shared" si="12"/>
        <v>23.638180267502111</v>
      </c>
      <c r="U108" s="11">
        <f t="shared" si="13"/>
        <v>12781.884702379557</v>
      </c>
      <c r="V108" s="5">
        <f t="shared" si="15"/>
        <v>-5081.9838620434202</v>
      </c>
      <c r="W108" s="12">
        <f t="shared" si="14"/>
        <v>-15.601350347035734</v>
      </c>
      <c r="X108" s="13">
        <v>29980081</v>
      </c>
      <c r="Y108" s="5">
        <v>6283029</v>
      </c>
      <c r="Z108" s="5"/>
    </row>
    <row r="109" spans="1:26" x14ac:dyDescent="0.3">
      <c r="A109" s="5" t="s">
        <v>26</v>
      </c>
      <c r="B109" s="6" t="s">
        <v>255</v>
      </c>
      <c r="C109">
        <v>5</v>
      </c>
      <c r="D109" s="7" t="s">
        <v>256</v>
      </c>
      <c r="E109" s="6" t="s">
        <v>257</v>
      </c>
      <c r="F109">
        <v>21410</v>
      </c>
      <c r="G109">
        <v>1</v>
      </c>
      <c r="H109">
        <v>21410</v>
      </c>
      <c r="I109" s="9" t="s">
        <v>53</v>
      </c>
      <c r="J109" s="5">
        <f t="shared" si="8"/>
        <v>3853.7999999999997</v>
      </c>
      <c r="K109" s="5"/>
      <c r="L109" s="5"/>
      <c r="M109" s="14">
        <v>17991.596638655461</v>
      </c>
      <c r="N109" s="5">
        <v>3418.4033613445381</v>
      </c>
      <c r="O109" s="5">
        <f t="shared" si="9"/>
        <v>17991.596638655461</v>
      </c>
      <c r="P109" s="5">
        <v>14137.796638655471</v>
      </c>
      <c r="Q109">
        <v>9269</v>
      </c>
      <c r="R109">
        <f t="shared" si="10"/>
        <v>9269</v>
      </c>
      <c r="S109" s="5">
        <f t="shared" si="11"/>
        <v>4868.7966386554708</v>
      </c>
      <c r="T109" s="10">
        <f t="shared" si="12"/>
        <v>52.527744510254294</v>
      </c>
      <c r="U109" s="11">
        <f t="shared" si="13"/>
        <v>4486.967559894184</v>
      </c>
      <c r="V109" s="5">
        <f t="shared" si="15"/>
        <v>381.82907876128684</v>
      </c>
      <c r="W109" s="12">
        <f t="shared" si="14"/>
        <v>4.1194204203397007</v>
      </c>
      <c r="X109" s="13">
        <v>29980081</v>
      </c>
      <c r="Y109" s="5">
        <v>6283029</v>
      </c>
      <c r="Z109" s="5"/>
    </row>
    <row r="110" spans="1:26" x14ac:dyDescent="0.3">
      <c r="A110" s="5" t="s">
        <v>26</v>
      </c>
      <c r="B110" s="6" t="s">
        <v>258</v>
      </c>
      <c r="C110">
        <v>4</v>
      </c>
      <c r="D110" s="7" t="s">
        <v>259</v>
      </c>
      <c r="E110" s="6" t="s">
        <v>260</v>
      </c>
      <c r="F110">
        <v>145000</v>
      </c>
      <c r="G110">
        <v>1</v>
      </c>
      <c r="H110">
        <v>145000</v>
      </c>
      <c r="I110" s="9" t="s">
        <v>261</v>
      </c>
      <c r="J110" s="5">
        <f t="shared" si="8"/>
        <v>26100</v>
      </c>
      <c r="K110" s="5"/>
      <c r="L110" s="5"/>
      <c r="M110" s="14">
        <v>121848.73949579831</v>
      </c>
      <c r="N110" s="5">
        <v>23151.26050420168</v>
      </c>
      <c r="O110" s="5">
        <f t="shared" si="9"/>
        <v>121848.73949579831</v>
      </c>
      <c r="P110" s="5">
        <v>95748.73949579832</v>
      </c>
      <c r="Q110">
        <v>50000</v>
      </c>
      <c r="R110">
        <f t="shared" si="10"/>
        <v>50000</v>
      </c>
      <c r="S110" s="5">
        <f t="shared" si="11"/>
        <v>45748.73949579832</v>
      </c>
      <c r="T110" s="10">
        <f t="shared" si="12"/>
        <v>91.497478991596637</v>
      </c>
      <c r="U110" s="11">
        <f t="shared" si="13"/>
        <v>30388.150218806946</v>
      </c>
      <c r="V110" s="5">
        <f t="shared" si="15"/>
        <v>15360.589276991373</v>
      </c>
      <c r="W110" s="12">
        <f t="shared" si="14"/>
        <v>30.721178553982746</v>
      </c>
      <c r="X110" s="13">
        <v>29980081</v>
      </c>
      <c r="Y110" s="5">
        <v>6283029</v>
      </c>
      <c r="Z110" s="5"/>
    </row>
    <row r="111" spans="1:26" x14ac:dyDescent="0.3">
      <c r="A111" s="5" t="s">
        <v>26</v>
      </c>
      <c r="B111" s="6" t="s">
        <v>258</v>
      </c>
      <c r="C111">
        <v>4</v>
      </c>
      <c r="D111" s="7" t="s">
        <v>259</v>
      </c>
      <c r="E111" s="6" t="s">
        <v>260</v>
      </c>
      <c r="F111">
        <v>145000</v>
      </c>
      <c r="G111">
        <v>1</v>
      </c>
      <c r="H111">
        <v>145000</v>
      </c>
      <c r="I111" s="9" t="s">
        <v>261</v>
      </c>
      <c r="J111" s="5">
        <f t="shared" si="8"/>
        <v>26100</v>
      </c>
      <c r="K111" s="5"/>
      <c r="L111" s="5"/>
      <c r="M111" s="14">
        <v>121848.73949579831</v>
      </c>
      <c r="N111" s="5">
        <v>23151.26050420168</v>
      </c>
      <c r="O111" s="5">
        <f t="shared" si="9"/>
        <v>121848.73949579831</v>
      </c>
      <c r="P111" s="5">
        <v>95748.73949579832</v>
      </c>
      <c r="Q111">
        <v>50000</v>
      </c>
      <c r="R111">
        <f t="shared" si="10"/>
        <v>50000</v>
      </c>
      <c r="S111" s="5">
        <f t="shared" si="11"/>
        <v>45748.73949579832</v>
      </c>
      <c r="T111" s="10">
        <f t="shared" si="12"/>
        <v>91.497478991596637</v>
      </c>
      <c r="U111" s="11">
        <f t="shared" si="13"/>
        <v>30388.150218806946</v>
      </c>
      <c r="V111" s="5">
        <f t="shared" si="15"/>
        <v>15360.589276991373</v>
      </c>
      <c r="W111" s="12">
        <f t="shared" si="14"/>
        <v>30.721178553982746</v>
      </c>
      <c r="X111" s="13">
        <v>29980081</v>
      </c>
      <c r="Y111" s="5">
        <v>6283029</v>
      </c>
      <c r="Z111" s="5"/>
    </row>
    <row r="112" spans="1:26" x14ac:dyDescent="0.3">
      <c r="A112" s="5" t="s">
        <v>26</v>
      </c>
      <c r="B112" s="6" t="s">
        <v>262</v>
      </c>
      <c r="C112">
        <v>4</v>
      </c>
      <c r="D112" s="7" t="s">
        <v>116</v>
      </c>
      <c r="E112" s="6" t="s">
        <v>117</v>
      </c>
      <c r="F112">
        <v>60990</v>
      </c>
      <c r="G112">
        <v>1</v>
      </c>
      <c r="H112">
        <v>60990</v>
      </c>
      <c r="I112" s="9" t="s">
        <v>36</v>
      </c>
      <c r="J112" s="5">
        <f t="shared" si="8"/>
        <v>10978.199999999999</v>
      </c>
      <c r="K112" s="5"/>
      <c r="L112" s="5"/>
      <c r="M112" s="14">
        <v>51252.100840336127</v>
      </c>
      <c r="N112" s="5">
        <v>9737.8991596638662</v>
      </c>
      <c r="O112" s="5">
        <f t="shared" si="9"/>
        <v>51252.100840336127</v>
      </c>
      <c r="P112" s="5">
        <v>40273.900840336137</v>
      </c>
      <c r="Q112">
        <v>32574</v>
      </c>
      <c r="R112">
        <f t="shared" si="10"/>
        <v>32574</v>
      </c>
      <c r="S112" s="5">
        <f t="shared" si="11"/>
        <v>7699.9008403361368</v>
      </c>
      <c r="T112" s="10">
        <f t="shared" si="12"/>
        <v>23.638180267502111</v>
      </c>
      <c r="U112" s="11">
        <f t="shared" si="13"/>
        <v>12781.884702379557</v>
      </c>
      <c r="V112" s="5">
        <f t="shared" si="15"/>
        <v>-5081.9838620434202</v>
      </c>
      <c r="W112" s="12">
        <f t="shared" si="14"/>
        <v>-15.601350347035734</v>
      </c>
      <c r="X112" s="13">
        <v>29980081</v>
      </c>
      <c r="Y112" s="5">
        <v>6283029</v>
      </c>
      <c r="Z112" s="5"/>
    </row>
    <row r="113" spans="1:26" x14ac:dyDescent="0.3">
      <c r="A113" s="5" t="s">
        <v>26</v>
      </c>
      <c r="B113" s="6" t="s">
        <v>263</v>
      </c>
      <c r="C113">
        <v>1</v>
      </c>
      <c r="D113" s="7">
        <v>8000010070012</v>
      </c>
      <c r="E113" s="6" t="s">
        <v>205</v>
      </c>
      <c r="F113">
        <v>138229</v>
      </c>
      <c r="G113">
        <v>1</v>
      </c>
      <c r="H113">
        <v>138229</v>
      </c>
      <c r="I113" s="9" t="s">
        <v>264</v>
      </c>
      <c r="J113" s="5">
        <f t="shared" si="8"/>
        <v>24881.219999999998</v>
      </c>
      <c r="K113" s="5"/>
      <c r="L113" s="5"/>
      <c r="M113" s="14">
        <v>116158.82352941181</v>
      </c>
      <c r="N113" s="5">
        <v>22070.176470588242</v>
      </c>
      <c r="O113" s="5">
        <f t="shared" si="9"/>
        <v>116158.82352941181</v>
      </c>
      <c r="P113" s="5">
        <v>91277.603529411776</v>
      </c>
      <c r="Q113">
        <v>74400</v>
      </c>
      <c r="R113">
        <f t="shared" si="10"/>
        <v>74400</v>
      </c>
      <c r="S113" s="5">
        <f t="shared" si="11"/>
        <v>16877.603529411776</v>
      </c>
      <c r="T113" s="10">
        <f t="shared" si="12"/>
        <v>22.68495098039217</v>
      </c>
      <c r="U113" s="11">
        <f t="shared" si="13"/>
        <v>28969.128390313555</v>
      </c>
      <c r="V113" s="5">
        <f t="shared" si="15"/>
        <v>-12091.52486090178</v>
      </c>
      <c r="W113" s="12">
        <f t="shared" si="14"/>
        <v>-16.252049544222821</v>
      </c>
      <c r="X113" s="13">
        <v>29980081</v>
      </c>
      <c r="Y113" s="5">
        <v>6283029</v>
      </c>
      <c r="Z113" s="5"/>
    </row>
    <row r="114" spans="1:26" x14ac:dyDescent="0.3">
      <c r="A114" t="s">
        <v>265</v>
      </c>
      <c r="B114" s="17">
        <v>45896.602152777778</v>
      </c>
      <c r="C114">
        <v>27</v>
      </c>
      <c r="D114" s="18" t="s">
        <v>266</v>
      </c>
      <c r="E114" t="s">
        <v>267</v>
      </c>
      <c r="F114">
        <v>45000</v>
      </c>
      <c r="G114">
        <v>1</v>
      </c>
      <c r="H114">
        <v>45000</v>
      </c>
      <c r="J114" s="14">
        <f>(0.18*L114)</f>
        <v>0</v>
      </c>
      <c r="K114" s="14"/>
      <c r="M114" s="14">
        <f>(F114/1.19)</f>
        <v>37815.126050420171</v>
      </c>
      <c r="N114" s="14"/>
      <c r="O114" s="14">
        <f>(M114*G114)</f>
        <v>37815.126050420171</v>
      </c>
      <c r="P114" s="14">
        <f t="shared" ref="P114:P145" si="16">(M114-J114)</f>
        <v>37815.126050420171</v>
      </c>
      <c r="Q114">
        <v>23966</v>
      </c>
      <c r="R114">
        <f>(Q114*G114)</f>
        <v>23966</v>
      </c>
      <c r="S114" s="14">
        <f>(P114-Q114)</f>
        <v>13849.126050420171</v>
      </c>
      <c r="T114" s="19">
        <f>(S114/Q114)*100</f>
        <v>57.786556164650641</v>
      </c>
      <c r="U114" s="14">
        <f>(Y114/X114)*F114</f>
        <v>9719.8664131735641</v>
      </c>
      <c r="V114" s="14">
        <f>(S114-U114)</f>
        <v>4129.2596372466069</v>
      </c>
      <c r="W114" s="19">
        <f>(V114/Q114)*100</f>
        <v>17.229657169517679</v>
      </c>
      <c r="X114" s="20">
        <v>29088497</v>
      </c>
      <c r="Y114" s="21">
        <v>6283029</v>
      </c>
      <c r="Z114" s="22"/>
    </row>
    <row r="115" spans="1:26" x14ac:dyDescent="0.3">
      <c r="A115" t="s">
        <v>265</v>
      </c>
      <c r="B115" s="17">
        <v>45896.626736111109</v>
      </c>
      <c r="C115">
        <v>27</v>
      </c>
      <c r="D115" s="18" t="s">
        <v>268</v>
      </c>
      <c r="E115" t="s">
        <v>269</v>
      </c>
      <c r="F115">
        <v>29990</v>
      </c>
      <c r="G115">
        <v>1</v>
      </c>
      <c r="H115">
        <v>29990</v>
      </c>
      <c r="J115" s="14">
        <f t="shared" ref="J115:J145" si="17">(0.18*L115)</f>
        <v>0</v>
      </c>
      <c r="K115" s="14"/>
      <c r="M115" s="14">
        <f t="shared" ref="M115:M178" si="18">(F115/1.19)</f>
        <v>25201.680672268907</v>
      </c>
      <c r="N115" s="14"/>
      <c r="O115" s="14">
        <f t="shared" ref="O115:O171" si="19">(M115*G115)</f>
        <v>25201.680672268907</v>
      </c>
      <c r="P115" s="14">
        <f t="shared" si="16"/>
        <v>25201.680672268907</v>
      </c>
      <c r="Q115" s="14">
        <f>(0.65*P115)</f>
        <v>16381.09243697479</v>
      </c>
      <c r="R115" s="14">
        <f t="shared" ref="R115:R171" si="20">(Q115*G115)</f>
        <v>16381.09243697479</v>
      </c>
      <c r="S115" s="14">
        <f t="shared" ref="S115:S171" si="21">(P115-Q115)</f>
        <v>8820.5882352941171</v>
      </c>
      <c r="T115" s="19">
        <f t="shared" ref="T115:T171" si="22">(S115/Q115)*100</f>
        <v>53.846153846153847</v>
      </c>
      <c r="U115" s="14">
        <f t="shared" ref="U115:U178" si="23">(Y115/X115)*F115</f>
        <v>6477.7509718016709</v>
      </c>
      <c r="V115" s="14">
        <f t="shared" ref="V115:V178" si="24">(S115-U115)</f>
        <v>2342.8372634924463</v>
      </c>
      <c r="W115" s="19">
        <f t="shared" ref="W115:W171" si="25">(V115/Q115)*100</f>
        <v>14.302081942986181</v>
      </c>
      <c r="X115" s="20">
        <v>29088497</v>
      </c>
      <c r="Y115" s="21">
        <v>6283029</v>
      </c>
      <c r="Z115" s="22">
        <v>1</v>
      </c>
    </row>
    <row r="116" spans="1:26" x14ac:dyDescent="0.3">
      <c r="A116" t="s">
        <v>265</v>
      </c>
      <c r="B116" s="17">
        <v>45895.27957175926</v>
      </c>
      <c r="C116">
        <v>26</v>
      </c>
      <c r="D116" s="18" t="s">
        <v>67</v>
      </c>
      <c r="E116" t="s">
        <v>270</v>
      </c>
      <c r="F116">
        <v>71000</v>
      </c>
      <c r="G116">
        <v>1</v>
      </c>
      <c r="H116">
        <v>71000</v>
      </c>
      <c r="J116" s="14">
        <f t="shared" si="17"/>
        <v>0</v>
      </c>
      <c r="K116" s="14"/>
      <c r="M116" s="14">
        <f t="shared" si="18"/>
        <v>59663.865546218491</v>
      </c>
      <c r="N116" s="14"/>
      <c r="O116" s="14">
        <f t="shared" si="19"/>
        <v>59663.865546218491</v>
      </c>
      <c r="P116" s="14">
        <f t="shared" si="16"/>
        <v>59663.865546218491</v>
      </c>
      <c r="Q116">
        <v>40435</v>
      </c>
      <c r="R116">
        <f t="shared" si="20"/>
        <v>40435</v>
      </c>
      <c r="S116" s="14">
        <f t="shared" si="21"/>
        <v>19228.865546218491</v>
      </c>
      <c r="T116" s="19">
        <f t="shared" si="22"/>
        <v>47.555003205684407</v>
      </c>
      <c r="U116" s="14">
        <f t="shared" si="23"/>
        <v>15335.789229673846</v>
      </c>
      <c r="V116" s="14">
        <f t="shared" si="24"/>
        <v>3893.0763165446442</v>
      </c>
      <c r="W116" s="19">
        <f t="shared" si="25"/>
        <v>9.6279864388392333</v>
      </c>
      <c r="X116" s="20">
        <v>29088497</v>
      </c>
      <c r="Y116" s="21">
        <v>6283029</v>
      </c>
      <c r="Z116" s="22"/>
    </row>
    <row r="117" spans="1:26" x14ac:dyDescent="0.3">
      <c r="A117" t="s">
        <v>265</v>
      </c>
      <c r="B117" s="17">
        <v>45895.27957175926</v>
      </c>
      <c r="C117">
        <v>26</v>
      </c>
      <c r="D117" s="18" t="s">
        <v>271</v>
      </c>
      <c r="E117" t="s">
        <v>272</v>
      </c>
      <c r="F117">
        <v>71000</v>
      </c>
      <c r="G117">
        <v>1</v>
      </c>
      <c r="H117">
        <v>71000</v>
      </c>
      <c r="J117" s="14">
        <f t="shared" si="17"/>
        <v>0</v>
      </c>
      <c r="K117" s="14"/>
      <c r="M117" s="14">
        <f t="shared" si="18"/>
        <v>59663.865546218491</v>
      </c>
      <c r="N117" s="14"/>
      <c r="O117" s="14">
        <f t="shared" si="19"/>
        <v>59663.865546218491</v>
      </c>
      <c r="P117" s="14">
        <f t="shared" si="16"/>
        <v>59663.865546218491</v>
      </c>
      <c r="Q117">
        <v>40435</v>
      </c>
      <c r="R117">
        <f t="shared" si="20"/>
        <v>40435</v>
      </c>
      <c r="S117" s="14">
        <f t="shared" si="21"/>
        <v>19228.865546218491</v>
      </c>
      <c r="T117" s="19">
        <f t="shared" si="22"/>
        <v>47.555003205684407</v>
      </c>
      <c r="U117" s="14">
        <f t="shared" si="23"/>
        <v>15335.789229673846</v>
      </c>
      <c r="V117" s="14">
        <f t="shared" si="24"/>
        <v>3893.0763165446442</v>
      </c>
      <c r="W117" s="19">
        <f t="shared" si="25"/>
        <v>9.6279864388392333</v>
      </c>
      <c r="X117" s="20">
        <v>29088497</v>
      </c>
      <c r="Y117" s="21">
        <v>6283029</v>
      </c>
      <c r="Z117" s="22"/>
    </row>
    <row r="118" spans="1:26" x14ac:dyDescent="0.3">
      <c r="A118" t="s">
        <v>265</v>
      </c>
      <c r="B118" s="17">
        <v>45895.27957175926</v>
      </c>
      <c r="C118">
        <v>26</v>
      </c>
      <c r="D118" s="18" t="s">
        <v>271</v>
      </c>
      <c r="E118" t="s">
        <v>272</v>
      </c>
      <c r="F118">
        <v>71000</v>
      </c>
      <c r="G118">
        <v>1</v>
      </c>
      <c r="H118">
        <v>71000</v>
      </c>
      <c r="J118" s="14">
        <f t="shared" si="17"/>
        <v>0</v>
      </c>
      <c r="K118" s="14"/>
      <c r="M118" s="14">
        <f t="shared" si="18"/>
        <v>59663.865546218491</v>
      </c>
      <c r="N118" s="14"/>
      <c r="O118" s="14">
        <f t="shared" si="19"/>
        <v>59663.865546218491</v>
      </c>
      <c r="P118" s="14">
        <f t="shared" si="16"/>
        <v>59663.865546218491</v>
      </c>
      <c r="Q118">
        <v>40435</v>
      </c>
      <c r="R118">
        <f t="shared" si="20"/>
        <v>40435</v>
      </c>
      <c r="S118" s="14">
        <f t="shared" si="21"/>
        <v>19228.865546218491</v>
      </c>
      <c r="T118" s="19">
        <f t="shared" si="22"/>
        <v>47.555003205684407</v>
      </c>
      <c r="U118" s="14">
        <f t="shared" si="23"/>
        <v>15335.789229673846</v>
      </c>
      <c r="V118" s="14">
        <f t="shared" si="24"/>
        <v>3893.0763165446442</v>
      </c>
      <c r="W118" s="19">
        <f t="shared" si="25"/>
        <v>9.6279864388392333</v>
      </c>
      <c r="X118" s="20">
        <v>29088497</v>
      </c>
      <c r="Y118" s="21">
        <v>6283029</v>
      </c>
      <c r="Z118" s="22"/>
    </row>
    <row r="119" spans="1:26" x14ac:dyDescent="0.3">
      <c r="A119" t="s">
        <v>265</v>
      </c>
      <c r="B119" s="17">
        <v>45895.27957175926</v>
      </c>
      <c r="C119">
        <v>26</v>
      </c>
      <c r="D119" s="18" t="s">
        <v>271</v>
      </c>
      <c r="E119" t="s">
        <v>272</v>
      </c>
      <c r="F119">
        <v>71000</v>
      </c>
      <c r="G119">
        <v>1</v>
      </c>
      <c r="H119">
        <v>71000</v>
      </c>
      <c r="J119" s="14">
        <f t="shared" si="17"/>
        <v>0</v>
      </c>
      <c r="K119" s="14"/>
      <c r="M119" s="14">
        <f t="shared" si="18"/>
        <v>59663.865546218491</v>
      </c>
      <c r="N119" s="14"/>
      <c r="O119" s="14">
        <f t="shared" si="19"/>
        <v>59663.865546218491</v>
      </c>
      <c r="P119" s="14">
        <f t="shared" si="16"/>
        <v>59663.865546218491</v>
      </c>
      <c r="Q119">
        <v>40435</v>
      </c>
      <c r="R119">
        <f t="shared" si="20"/>
        <v>40435</v>
      </c>
      <c r="S119" s="14">
        <f t="shared" si="21"/>
        <v>19228.865546218491</v>
      </c>
      <c r="T119" s="19">
        <f t="shared" si="22"/>
        <v>47.555003205684407</v>
      </c>
      <c r="U119" s="14">
        <f t="shared" si="23"/>
        <v>15335.789229673846</v>
      </c>
      <c r="V119" s="14">
        <f t="shared" si="24"/>
        <v>3893.0763165446442</v>
      </c>
      <c r="W119" s="19">
        <f t="shared" si="25"/>
        <v>9.6279864388392333</v>
      </c>
      <c r="X119" s="20">
        <v>29088497</v>
      </c>
      <c r="Y119" s="21">
        <v>6283029</v>
      </c>
      <c r="Z119" s="22"/>
    </row>
    <row r="120" spans="1:26" x14ac:dyDescent="0.3">
      <c r="A120" t="s">
        <v>265</v>
      </c>
      <c r="B120" s="17">
        <v>45895.27957175926</v>
      </c>
      <c r="C120">
        <v>26</v>
      </c>
      <c r="D120" s="18" t="s">
        <v>67</v>
      </c>
      <c r="E120" t="s">
        <v>270</v>
      </c>
      <c r="F120">
        <v>71000</v>
      </c>
      <c r="G120">
        <v>1</v>
      </c>
      <c r="H120">
        <v>71000</v>
      </c>
      <c r="J120" s="14">
        <f t="shared" si="17"/>
        <v>0</v>
      </c>
      <c r="K120" s="14"/>
      <c r="M120" s="14">
        <f t="shared" si="18"/>
        <v>59663.865546218491</v>
      </c>
      <c r="N120" s="14"/>
      <c r="O120" s="14">
        <f t="shared" si="19"/>
        <v>59663.865546218491</v>
      </c>
      <c r="P120" s="14">
        <f t="shared" si="16"/>
        <v>59663.865546218491</v>
      </c>
      <c r="Q120">
        <v>40435</v>
      </c>
      <c r="R120">
        <f t="shared" si="20"/>
        <v>40435</v>
      </c>
      <c r="S120" s="14">
        <f t="shared" si="21"/>
        <v>19228.865546218491</v>
      </c>
      <c r="T120" s="19">
        <f t="shared" si="22"/>
        <v>47.555003205684407</v>
      </c>
      <c r="U120" s="14">
        <f t="shared" si="23"/>
        <v>15335.789229673846</v>
      </c>
      <c r="V120" s="14">
        <f t="shared" si="24"/>
        <v>3893.0763165446442</v>
      </c>
      <c r="W120" s="19">
        <f t="shared" si="25"/>
        <v>9.6279864388392333</v>
      </c>
      <c r="X120" s="20">
        <v>29088497</v>
      </c>
      <c r="Y120" s="21">
        <v>6283029</v>
      </c>
      <c r="Z120" s="22"/>
    </row>
    <row r="121" spans="1:26" x14ac:dyDescent="0.3">
      <c r="A121" t="s">
        <v>265</v>
      </c>
      <c r="B121" s="17">
        <v>45895.27957175926</v>
      </c>
      <c r="C121">
        <v>26</v>
      </c>
      <c r="D121" s="18" t="s">
        <v>67</v>
      </c>
      <c r="E121" t="s">
        <v>270</v>
      </c>
      <c r="F121">
        <v>71000</v>
      </c>
      <c r="G121">
        <v>1</v>
      </c>
      <c r="H121">
        <v>71000</v>
      </c>
      <c r="J121" s="14">
        <f t="shared" si="17"/>
        <v>0</v>
      </c>
      <c r="K121" s="14"/>
      <c r="M121" s="14">
        <f t="shared" si="18"/>
        <v>59663.865546218491</v>
      </c>
      <c r="N121" s="14"/>
      <c r="O121" s="14">
        <f t="shared" si="19"/>
        <v>59663.865546218491</v>
      </c>
      <c r="P121" s="14">
        <f t="shared" si="16"/>
        <v>59663.865546218491</v>
      </c>
      <c r="Q121">
        <v>40435</v>
      </c>
      <c r="R121">
        <f t="shared" si="20"/>
        <v>40435</v>
      </c>
      <c r="S121" s="14">
        <f t="shared" si="21"/>
        <v>19228.865546218491</v>
      </c>
      <c r="T121" s="19">
        <f t="shared" si="22"/>
        <v>47.555003205684407</v>
      </c>
      <c r="U121" s="14">
        <f t="shared" si="23"/>
        <v>15335.789229673846</v>
      </c>
      <c r="V121" s="14">
        <f t="shared" si="24"/>
        <v>3893.0763165446442</v>
      </c>
      <c r="W121" s="19">
        <f t="shared" si="25"/>
        <v>9.6279864388392333</v>
      </c>
      <c r="X121" s="20">
        <v>29088497</v>
      </c>
      <c r="Y121" s="21">
        <v>6283029</v>
      </c>
      <c r="Z121" s="22"/>
    </row>
    <row r="122" spans="1:26" x14ac:dyDescent="0.3">
      <c r="A122" t="s">
        <v>265</v>
      </c>
      <c r="B122" s="17">
        <v>45895.27957175926</v>
      </c>
      <c r="C122">
        <v>26</v>
      </c>
      <c r="D122" s="18" t="s">
        <v>67</v>
      </c>
      <c r="E122" t="s">
        <v>270</v>
      </c>
      <c r="F122">
        <v>71000</v>
      </c>
      <c r="G122">
        <v>1</v>
      </c>
      <c r="H122">
        <v>71000</v>
      </c>
      <c r="J122" s="14">
        <f t="shared" si="17"/>
        <v>0</v>
      </c>
      <c r="K122" s="14"/>
      <c r="M122" s="14">
        <f t="shared" si="18"/>
        <v>59663.865546218491</v>
      </c>
      <c r="N122" s="14"/>
      <c r="O122" s="14">
        <f t="shared" si="19"/>
        <v>59663.865546218491</v>
      </c>
      <c r="P122" s="14">
        <f t="shared" si="16"/>
        <v>59663.865546218491</v>
      </c>
      <c r="Q122">
        <v>40435</v>
      </c>
      <c r="R122">
        <f t="shared" si="20"/>
        <v>40435</v>
      </c>
      <c r="S122" s="14">
        <f t="shared" si="21"/>
        <v>19228.865546218491</v>
      </c>
      <c r="T122" s="19">
        <f t="shared" si="22"/>
        <v>47.555003205684407</v>
      </c>
      <c r="U122" s="14">
        <f t="shared" si="23"/>
        <v>15335.789229673846</v>
      </c>
      <c r="V122" s="14">
        <f t="shared" si="24"/>
        <v>3893.0763165446442</v>
      </c>
      <c r="W122" s="19">
        <f t="shared" si="25"/>
        <v>9.6279864388392333</v>
      </c>
      <c r="X122" s="20">
        <v>29088497</v>
      </c>
      <c r="Y122" s="21">
        <v>6283029</v>
      </c>
      <c r="Z122" s="22"/>
    </row>
    <row r="123" spans="1:26" x14ac:dyDescent="0.3">
      <c r="A123" t="s">
        <v>265</v>
      </c>
      <c r="B123" s="17">
        <v>45895.27957175926</v>
      </c>
      <c r="C123">
        <v>26</v>
      </c>
      <c r="D123" s="18" t="s">
        <v>271</v>
      </c>
      <c r="E123" t="s">
        <v>272</v>
      </c>
      <c r="F123">
        <v>71000</v>
      </c>
      <c r="G123">
        <v>1</v>
      </c>
      <c r="H123">
        <v>71000</v>
      </c>
      <c r="J123" s="14">
        <f t="shared" si="17"/>
        <v>0</v>
      </c>
      <c r="K123" s="14"/>
      <c r="M123" s="14">
        <f t="shared" si="18"/>
        <v>59663.865546218491</v>
      </c>
      <c r="N123" s="14"/>
      <c r="O123" s="14">
        <f t="shared" si="19"/>
        <v>59663.865546218491</v>
      </c>
      <c r="P123" s="14">
        <f t="shared" si="16"/>
        <v>59663.865546218491</v>
      </c>
      <c r="Q123">
        <v>40435</v>
      </c>
      <c r="R123">
        <f t="shared" si="20"/>
        <v>40435</v>
      </c>
      <c r="S123" s="14">
        <f t="shared" si="21"/>
        <v>19228.865546218491</v>
      </c>
      <c r="T123" s="19">
        <f t="shared" si="22"/>
        <v>47.555003205684407</v>
      </c>
      <c r="U123" s="14">
        <f t="shared" si="23"/>
        <v>15335.789229673846</v>
      </c>
      <c r="V123" s="14">
        <f t="shared" si="24"/>
        <v>3893.0763165446442</v>
      </c>
      <c r="W123" s="19">
        <f t="shared" si="25"/>
        <v>9.6279864388392333</v>
      </c>
      <c r="X123" s="20">
        <v>29088497</v>
      </c>
      <c r="Y123" s="21">
        <v>6283029</v>
      </c>
      <c r="Z123" s="22"/>
    </row>
    <row r="124" spans="1:26" x14ac:dyDescent="0.3">
      <c r="A124" t="s">
        <v>265</v>
      </c>
      <c r="B124" s="17">
        <v>45895.27957175926</v>
      </c>
      <c r="C124">
        <v>26</v>
      </c>
      <c r="D124" s="18" t="s">
        <v>67</v>
      </c>
      <c r="E124" t="s">
        <v>270</v>
      </c>
      <c r="F124">
        <v>71000</v>
      </c>
      <c r="G124">
        <v>1</v>
      </c>
      <c r="H124">
        <v>71000</v>
      </c>
      <c r="J124" s="14">
        <f t="shared" si="17"/>
        <v>0</v>
      </c>
      <c r="K124" s="14"/>
      <c r="M124" s="14">
        <f t="shared" si="18"/>
        <v>59663.865546218491</v>
      </c>
      <c r="N124" s="14"/>
      <c r="O124" s="14">
        <f t="shared" si="19"/>
        <v>59663.865546218491</v>
      </c>
      <c r="P124" s="14">
        <f t="shared" si="16"/>
        <v>59663.865546218491</v>
      </c>
      <c r="Q124">
        <v>40435</v>
      </c>
      <c r="R124">
        <f t="shared" si="20"/>
        <v>40435</v>
      </c>
      <c r="S124" s="14">
        <f t="shared" si="21"/>
        <v>19228.865546218491</v>
      </c>
      <c r="T124" s="19">
        <f t="shared" si="22"/>
        <v>47.555003205684407</v>
      </c>
      <c r="U124" s="14">
        <f t="shared" si="23"/>
        <v>15335.789229673846</v>
      </c>
      <c r="V124" s="14">
        <f t="shared" si="24"/>
        <v>3893.0763165446442</v>
      </c>
      <c r="W124" s="19">
        <f t="shared" si="25"/>
        <v>9.6279864388392333</v>
      </c>
      <c r="X124" s="20">
        <v>29088497</v>
      </c>
      <c r="Y124" s="21">
        <v>6283029</v>
      </c>
      <c r="Z124" s="22"/>
    </row>
    <row r="125" spans="1:26" x14ac:dyDescent="0.3">
      <c r="A125" t="s">
        <v>265</v>
      </c>
      <c r="B125" s="17">
        <v>45895.27957175926</v>
      </c>
      <c r="C125">
        <v>26</v>
      </c>
      <c r="D125" s="18" t="s">
        <v>271</v>
      </c>
      <c r="E125" t="s">
        <v>272</v>
      </c>
      <c r="F125">
        <v>71000</v>
      </c>
      <c r="G125">
        <v>1</v>
      </c>
      <c r="H125">
        <v>71000</v>
      </c>
      <c r="J125" s="14">
        <f t="shared" si="17"/>
        <v>0</v>
      </c>
      <c r="K125" s="14"/>
      <c r="M125" s="14">
        <f t="shared" si="18"/>
        <v>59663.865546218491</v>
      </c>
      <c r="N125" s="14"/>
      <c r="O125" s="14">
        <f t="shared" si="19"/>
        <v>59663.865546218491</v>
      </c>
      <c r="P125" s="14">
        <f t="shared" si="16"/>
        <v>59663.865546218491</v>
      </c>
      <c r="Q125">
        <v>40435</v>
      </c>
      <c r="R125">
        <f t="shared" si="20"/>
        <v>40435</v>
      </c>
      <c r="S125" s="14">
        <f t="shared" si="21"/>
        <v>19228.865546218491</v>
      </c>
      <c r="T125" s="19">
        <f t="shared" si="22"/>
        <v>47.555003205684407</v>
      </c>
      <c r="U125" s="14">
        <f t="shared" si="23"/>
        <v>15335.789229673846</v>
      </c>
      <c r="V125" s="14">
        <f t="shared" si="24"/>
        <v>3893.0763165446442</v>
      </c>
      <c r="W125" s="19">
        <f t="shared" si="25"/>
        <v>9.6279864388392333</v>
      </c>
      <c r="X125" s="20">
        <v>29088497</v>
      </c>
      <c r="Y125" s="21">
        <v>6283029</v>
      </c>
      <c r="Z125" s="22"/>
    </row>
    <row r="126" spans="1:26" x14ac:dyDescent="0.3">
      <c r="A126" t="s">
        <v>265</v>
      </c>
      <c r="B126" s="17">
        <v>45895.27957175926</v>
      </c>
      <c r="C126">
        <v>26</v>
      </c>
      <c r="D126" s="18" t="s">
        <v>67</v>
      </c>
      <c r="E126" t="s">
        <v>270</v>
      </c>
      <c r="F126">
        <v>71000</v>
      </c>
      <c r="G126">
        <v>1</v>
      </c>
      <c r="H126">
        <v>71000</v>
      </c>
      <c r="J126" s="14">
        <f t="shared" si="17"/>
        <v>0</v>
      </c>
      <c r="K126" s="14"/>
      <c r="M126" s="14">
        <f t="shared" si="18"/>
        <v>59663.865546218491</v>
      </c>
      <c r="N126" s="14"/>
      <c r="O126" s="14">
        <f t="shared" si="19"/>
        <v>59663.865546218491</v>
      </c>
      <c r="P126" s="14">
        <f t="shared" si="16"/>
        <v>59663.865546218491</v>
      </c>
      <c r="Q126">
        <v>40435</v>
      </c>
      <c r="R126">
        <f t="shared" si="20"/>
        <v>40435</v>
      </c>
      <c r="S126" s="14">
        <f t="shared" si="21"/>
        <v>19228.865546218491</v>
      </c>
      <c r="T126" s="19">
        <f t="shared" si="22"/>
        <v>47.555003205684407</v>
      </c>
      <c r="U126" s="14">
        <f t="shared" si="23"/>
        <v>15335.789229673846</v>
      </c>
      <c r="V126" s="14">
        <f t="shared" si="24"/>
        <v>3893.0763165446442</v>
      </c>
      <c r="W126" s="19">
        <f t="shared" si="25"/>
        <v>9.6279864388392333</v>
      </c>
      <c r="X126" s="20">
        <v>29088497</v>
      </c>
      <c r="Y126" s="21">
        <v>6283029</v>
      </c>
      <c r="Z126" s="22"/>
    </row>
    <row r="127" spans="1:26" x14ac:dyDescent="0.3">
      <c r="A127" t="s">
        <v>265</v>
      </c>
      <c r="B127" s="17">
        <v>45895.27957175926</v>
      </c>
      <c r="C127">
        <v>26</v>
      </c>
      <c r="D127" s="18" t="s">
        <v>271</v>
      </c>
      <c r="E127" t="s">
        <v>272</v>
      </c>
      <c r="F127">
        <v>71000</v>
      </c>
      <c r="G127">
        <v>1</v>
      </c>
      <c r="H127">
        <v>71000</v>
      </c>
      <c r="J127" s="14">
        <f t="shared" si="17"/>
        <v>0</v>
      </c>
      <c r="K127" s="14"/>
      <c r="M127" s="14">
        <f t="shared" si="18"/>
        <v>59663.865546218491</v>
      </c>
      <c r="N127" s="14"/>
      <c r="O127" s="14">
        <f t="shared" si="19"/>
        <v>59663.865546218491</v>
      </c>
      <c r="P127" s="14">
        <f t="shared" si="16"/>
        <v>59663.865546218491</v>
      </c>
      <c r="Q127">
        <v>40435</v>
      </c>
      <c r="R127">
        <f t="shared" si="20"/>
        <v>40435</v>
      </c>
      <c r="S127" s="14">
        <f t="shared" si="21"/>
        <v>19228.865546218491</v>
      </c>
      <c r="T127" s="19">
        <f t="shared" si="22"/>
        <v>47.555003205684407</v>
      </c>
      <c r="U127" s="14">
        <f t="shared" si="23"/>
        <v>15335.789229673846</v>
      </c>
      <c r="V127" s="14">
        <f t="shared" si="24"/>
        <v>3893.0763165446442</v>
      </c>
      <c r="W127" s="19">
        <f t="shared" si="25"/>
        <v>9.6279864388392333</v>
      </c>
      <c r="X127" s="20">
        <v>29088497</v>
      </c>
      <c r="Y127" s="21">
        <v>6283029</v>
      </c>
      <c r="Z127" s="22"/>
    </row>
    <row r="128" spans="1:26" x14ac:dyDescent="0.3">
      <c r="A128" t="s">
        <v>265</v>
      </c>
      <c r="B128" s="17">
        <v>45891.627465277779</v>
      </c>
      <c r="C128">
        <v>22</v>
      </c>
      <c r="D128" s="7">
        <v>2082004550659</v>
      </c>
      <c r="E128" t="s">
        <v>273</v>
      </c>
      <c r="F128">
        <v>78000</v>
      </c>
      <c r="G128">
        <v>1</v>
      </c>
      <c r="H128">
        <v>78000</v>
      </c>
      <c r="J128" s="14">
        <f t="shared" si="17"/>
        <v>0</v>
      </c>
      <c r="K128" s="14"/>
      <c r="M128" s="14">
        <f t="shared" si="18"/>
        <v>65546.218487394959</v>
      </c>
      <c r="N128" s="14"/>
      <c r="O128" s="14">
        <f t="shared" si="19"/>
        <v>65546.218487394959</v>
      </c>
      <c r="P128" s="14">
        <f t="shared" si="16"/>
        <v>65546.218487394959</v>
      </c>
      <c r="Q128" s="14">
        <v>41900</v>
      </c>
      <c r="R128" s="14">
        <f t="shared" si="20"/>
        <v>41900</v>
      </c>
      <c r="S128" s="14">
        <f t="shared" si="21"/>
        <v>23646.218487394959</v>
      </c>
      <c r="T128" s="19">
        <f t="shared" si="22"/>
        <v>56.434888991396079</v>
      </c>
      <c r="U128" s="14">
        <f t="shared" si="23"/>
        <v>16847.768449500843</v>
      </c>
      <c r="V128" s="14">
        <f t="shared" si="24"/>
        <v>6798.4500378941157</v>
      </c>
      <c r="W128" s="19">
        <f t="shared" si="25"/>
        <v>16.225417751537268</v>
      </c>
      <c r="X128" s="20">
        <v>29088497</v>
      </c>
      <c r="Y128" s="21">
        <v>6283029</v>
      </c>
      <c r="Z128" s="22"/>
    </row>
    <row r="129" spans="1:26" x14ac:dyDescent="0.3">
      <c r="A129" t="s">
        <v>265</v>
      </c>
      <c r="B129" s="17">
        <v>45892.846203703702</v>
      </c>
      <c r="C129">
        <v>23</v>
      </c>
      <c r="D129" s="18" t="s">
        <v>274</v>
      </c>
      <c r="E129" t="s">
        <v>275</v>
      </c>
      <c r="F129">
        <v>29990</v>
      </c>
      <c r="G129">
        <v>1</v>
      </c>
      <c r="H129">
        <v>29990</v>
      </c>
      <c r="J129" s="14">
        <f t="shared" si="17"/>
        <v>0</v>
      </c>
      <c r="K129" s="14"/>
      <c r="M129" s="14">
        <f t="shared" si="18"/>
        <v>25201.680672268907</v>
      </c>
      <c r="N129" s="14"/>
      <c r="O129" s="14">
        <f t="shared" si="19"/>
        <v>25201.680672268907</v>
      </c>
      <c r="P129" s="14">
        <f t="shared" si="16"/>
        <v>25201.680672268907</v>
      </c>
      <c r="Q129" s="14">
        <v>12185</v>
      </c>
      <c r="R129" s="14">
        <f t="shared" si="20"/>
        <v>12185</v>
      </c>
      <c r="S129" s="14">
        <f t="shared" si="21"/>
        <v>13016.680672268907</v>
      </c>
      <c r="T129" s="19">
        <f t="shared" si="22"/>
        <v>106.82544663331069</v>
      </c>
      <c r="U129" s="14">
        <f t="shared" si="23"/>
        <v>6477.7509718016709</v>
      </c>
      <c r="V129" s="14">
        <f t="shared" si="24"/>
        <v>6538.9297004672362</v>
      </c>
      <c r="W129" s="19">
        <f t="shared" si="25"/>
        <v>53.663764468340055</v>
      </c>
      <c r="X129" s="20">
        <v>29088497</v>
      </c>
      <c r="Y129" s="21">
        <v>6283029</v>
      </c>
      <c r="Z129" s="22"/>
    </row>
    <row r="130" spans="1:26" x14ac:dyDescent="0.3">
      <c r="A130" t="s">
        <v>265</v>
      </c>
      <c r="B130" s="17">
        <v>45893.686469907407</v>
      </c>
      <c r="C130">
        <v>24</v>
      </c>
      <c r="D130" s="7">
        <v>8000008189310</v>
      </c>
      <c r="E130" t="s">
        <v>276</v>
      </c>
      <c r="F130">
        <v>22500</v>
      </c>
      <c r="G130">
        <v>1</v>
      </c>
      <c r="H130">
        <v>22500</v>
      </c>
      <c r="J130" s="14">
        <f t="shared" si="17"/>
        <v>0</v>
      </c>
      <c r="K130" s="14"/>
      <c r="M130" s="14">
        <f t="shared" si="18"/>
        <v>18907.563025210085</v>
      </c>
      <c r="N130" s="14"/>
      <c r="O130" s="14">
        <f t="shared" si="19"/>
        <v>18907.563025210085</v>
      </c>
      <c r="P130" s="14">
        <f t="shared" si="16"/>
        <v>18907.563025210085</v>
      </c>
      <c r="Q130" s="14">
        <v>10000</v>
      </c>
      <c r="R130" s="14">
        <f t="shared" si="20"/>
        <v>10000</v>
      </c>
      <c r="S130" s="14">
        <f t="shared" si="21"/>
        <v>8907.5630252100855</v>
      </c>
      <c r="T130" s="19">
        <f t="shared" si="22"/>
        <v>89.075630252100851</v>
      </c>
      <c r="U130" s="14">
        <f t="shared" si="23"/>
        <v>4859.933206586782</v>
      </c>
      <c r="V130" s="14">
        <f t="shared" si="24"/>
        <v>4047.6298186233034</v>
      </c>
      <c r="W130" s="19">
        <f t="shared" si="25"/>
        <v>40.476298186233031</v>
      </c>
      <c r="X130" s="20">
        <v>29088497</v>
      </c>
      <c r="Y130" s="21">
        <v>6283029</v>
      </c>
      <c r="Z130" s="22"/>
    </row>
    <row r="131" spans="1:26" x14ac:dyDescent="0.3">
      <c r="A131" t="s">
        <v>265</v>
      </c>
      <c r="B131" s="17">
        <v>45893.686469907407</v>
      </c>
      <c r="C131">
        <v>24</v>
      </c>
      <c r="D131" s="18" t="s">
        <v>277</v>
      </c>
      <c r="E131" t="s">
        <v>278</v>
      </c>
      <c r="F131">
        <v>20400</v>
      </c>
      <c r="G131">
        <v>1</v>
      </c>
      <c r="H131">
        <v>20400</v>
      </c>
      <c r="J131" s="14">
        <f t="shared" si="17"/>
        <v>0</v>
      </c>
      <c r="K131" s="14"/>
      <c r="M131" s="14">
        <f t="shared" si="18"/>
        <v>17142.857142857145</v>
      </c>
      <c r="N131" s="14"/>
      <c r="O131" s="14">
        <f t="shared" si="19"/>
        <v>17142.857142857145</v>
      </c>
      <c r="P131" s="14">
        <f t="shared" si="16"/>
        <v>17142.857142857145</v>
      </c>
      <c r="Q131">
        <v>10076</v>
      </c>
      <c r="R131">
        <f t="shared" si="20"/>
        <v>10076</v>
      </c>
      <c r="S131" s="14">
        <f t="shared" si="21"/>
        <v>7066.8571428571449</v>
      </c>
      <c r="T131" s="19">
        <f t="shared" si="22"/>
        <v>70.135541314580635</v>
      </c>
      <c r="U131" s="14">
        <f t="shared" si="23"/>
        <v>4406.3394406386824</v>
      </c>
      <c r="V131" s="14">
        <f t="shared" si="24"/>
        <v>2660.5177022184625</v>
      </c>
      <c r="W131" s="19">
        <f t="shared" si="25"/>
        <v>26.404502800897799</v>
      </c>
      <c r="X131" s="20">
        <v>29088497</v>
      </c>
      <c r="Y131" s="21">
        <v>6283029</v>
      </c>
      <c r="Z131" s="22"/>
    </row>
    <row r="132" spans="1:26" x14ac:dyDescent="0.3">
      <c r="A132" t="s">
        <v>265</v>
      </c>
      <c r="B132" s="17">
        <v>45893.686469907407</v>
      </c>
      <c r="C132">
        <v>24</v>
      </c>
      <c r="D132" s="18" t="s">
        <v>277</v>
      </c>
      <c r="E132" t="s">
        <v>278</v>
      </c>
      <c r="F132">
        <v>20400</v>
      </c>
      <c r="G132">
        <v>1</v>
      </c>
      <c r="H132">
        <v>20400</v>
      </c>
      <c r="J132" s="14">
        <f t="shared" si="17"/>
        <v>0</v>
      </c>
      <c r="K132" s="14"/>
      <c r="M132" s="14">
        <f t="shared" si="18"/>
        <v>17142.857142857145</v>
      </c>
      <c r="N132" s="14"/>
      <c r="O132" s="14">
        <f t="shared" si="19"/>
        <v>17142.857142857145</v>
      </c>
      <c r="P132" s="14">
        <f t="shared" si="16"/>
        <v>17142.857142857145</v>
      </c>
      <c r="Q132">
        <v>10076</v>
      </c>
      <c r="R132">
        <f t="shared" si="20"/>
        <v>10076</v>
      </c>
      <c r="S132" s="14">
        <f t="shared" si="21"/>
        <v>7066.8571428571449</v>
      </c>
      <c r="T132" s="19">
        <f t="shared" si="22"/>
        <v>70.135541314580635</v>
      </c>
      <c r="U132" s="14">
        <f t="shared" si="23"/>
        <v>4406.3394406386824</v>
      </c>
      <c r="V132" s="14">
        <f t="shared" si="24"/>
        <v>2660.5177022184625</v>
      </c>
      <c r="W132" s="19">
        <f t="shared" si="25"/>
        <v>26.404502800897799</v>
      </c>
      <c r="X132" s="20">
        <v>29088497</v>
      </c>
      <c r="Y132" s="21">
        <v>6283029</v>
      </c>
      <c r="Z132" s="22"/>
    </row>
    <row r="133" spans="1:26" x14ac:dyDescent="0.3">
      <c r="A133" t="s">
        <v>265</v>
      </c>
      <c r="B133" s="17">
        <v>45890.52107638889</v>
      </c>
      <c r="C133">
        <v>21</v>
      </c>
      <c r="D133" s="18" t="s">
        <v>279</v>
      </c>
      <c r="E133" t="s">
        <v>280</v>
      </c>
      <c r="F133">
        <v>22000</v>
      </c>
      <c r="G133">
        <v>1</v>
      </c>
      <c r="H133">
        <v>22000</v>
      </c>
      <c r="J133" s="14">
        <f t="shared" si="17"/>
        <v>0</v>
      </c>
      <c r="K133" s="14"/>
      <c r="M133" s="14">
        <f t="shared" si="18"/>
        <v>18487.394957983193</v>
      </c>
      <c r="N133" s="14"/>
      <c r="O133" s="14">
        <f t="shared" si="19"/>
        <v>18487.394957983193</v>
      </c>
      <c r="P133" s="14">
        <f t="shared" si="16"/>
        <v>18487.394957983193</v>
      </c>
      <c r="Q133" s="14">
        <f t="shared" ref="Q133" si="26">(0.65*P133)</f>
        <v>12016.806722689076</v>
      </c>
      <c r="R133" s="14">
        <f t="shared" si="20"/>
        <v>12016.806722689076</v>
      </c>
      <c r="S133" s="14">
        <f t="shared" si="21"/>
        <v>6470.5882352941171</v>
      </c>
      <c r="T133" s="19">
        <f t="shared" si="22"/>
        <v>53.846153846153847</v>
      </c>
      <c r="U133" s="14">
        <f t="shared" si="23"/>
        <v>4751.9346908848538</v>
      </c>
      <c r="V133" s="14">
        <f t="shared" si="24"/>
        <v>1718.6535444092633</v>
      </c>
      <c r="W133" s="19">
        <f t="shared" si="25"/>
        <v>14.302081942986177</v>
      </c>
      <c r="X133" s="20">
        <v>29088497</v>
      </c>
      <c r="Y133" s="21">
        <v>6283029</v>
      </c>
      <c r="Z133" s="22">
        <v>1</v>
      </c>
    </row>
    <row r="134" spans="1:26" x14ac:dyDescent="0.3">
      <c r="A134" t="s">
        <v>265</v>
      </c>
      <c r="B134" s="17">
        <v>45890.608587962961</v>
      </c>
      <c r="C134">
        <v>22</v>
      </c>
      <c r="D134" s="18" t="s">
        <v>281</v>
      </c>
      <c r="E134" t="s">
        <v>282</v>
      </c>
      <c r="F134">
        <v>140000</v>
      </c>
      <c r="G134">
        <v>1</v>
      </c>
      <c r="H134">
        <v>140000</v>
      </c>
      <c r="J134" s="14">
        <f t="shared" si="17"/>
        <v>0</v>
      </c>
      <c r="K134" s="14"/>
      <c r="M134" s="14">
        <f t="shared" si="18"/>
        <v>117647.05882352941</v>
      </c>
      <c r="N134" s="14"/>
      <c r="O134" s="14">
        <f t="shared" si="19"/>
        <v>117647.05882352941</v>
      </c>
      <c r="P134" s="14">
        <f t="shared" si="16"/>
        <v>117647.05882352941</v>
      </c>
      <c r="Q134" s="14">
        <v>74000</v>
      </c>
      <c r="R134" s="14">
        <f t="shared" si="20"/>
        <v>74000</v>
      </c>
      <c r="S134" s="14">
        <f t="shared" si="21"/>
        <v>43647.058823529413</v>
      </c>
      <c r="T134" s="19">
        <f t="shared" si="22"/>
        <v>58.982511923688399</v>
      </c>
      <c r="U134" s="14">
        <f t="shared" si="23"/>
        <v>30239.584396539976</v>
      </c>
      <c r="V134" s="14">
        <f t="shared" si="24"/>
        <v>13407.474426989436</v>
      </c>
      <c r="W134" s="19">
        <f t="shared" si="25"/>
        <v>18.118208685120859</v>
      </c>
      <c r="X134" s="20">
        <v>29088497</v>
      </c>
      <c r="Y134" s="21">
        <v>6283029</v>
      </c>
      <c r="Z134" s="22"/>
    </row>
    <row r="135" spans="1:26" x14ac:dyDescent="0.3">
      <c r="A135" t="s">
        <v>265</v>
      </c>
      <c r="B135" s="17">
        <v>45889.081875000003</v>
      </c>
      <c r="C135">
        <v>20</v>
      </c>
      <c r="D135" s="18" t="s">
        <v>283</v>
      </c>
      <c r="E135" t="s">
        <v>284</v>
      </c>
      <c r="F135">
        <v>22500</v>
      </c>
      <c r="G135">
        <v>1</v>
      </c>
      <c r="H135">
        <v>22500</v>
      </c>
      <c r="J135" s="14">
        <f t="shared" si="17"/>
        <v>0</v>
      </c>
      <c r="K135" s="14"/>
      <c r="M135" s="14">
        <f t="shared" si="18"/>
        <v>18907.563025210085</v>
      </c>
      <c r="N135" s="14"/>
      <c r="O135" s="14">
        <f t="shared" si="19"/>
        <v>18907.563025210085</v>
      </c>
      <c r="P135" s="14">
        <f t="shared" si="16"/>
        <v>18907.563025210085</v>
      </c>
      <c r="Q135">
        <v>7941</v>
      </c>
      <c r="R135">
        <f t="shared" si="20"/>
        <v>7941</v>
      </c>
      <c r="S135" s="14">
        <f t="shared" si="21"/>
        <v>10966.563025210085</v>
      </c>
      <c r="T135" s="19">
        <f t="shared" si="22"/>
        <v>138.10052921810961</v>
      </c>
      <c r="U135" s="14">
        <f t="shared" si="23"/>
        <v>4859.933206586782</v>
      </c>
      <c r="V135" s="14">
        <f t="shared" si="24"/>
        <v>6106.6298186233034</v>
      </c>
      <c r="W135" s="19">
        <f t="shared" si="25"/>
        <v>76.900010308818835</v>
      </c>
      <c r="X135" s="20">
        <v>29088497</v>
      </c>
      <c r="Y135" s="21">
        <v>6283029</v>
      </c>
      <c r="Z135" s="22"/>
    </row>
    <row r="136" spans="1:26" x14ac:dyDescent="0.3">
      <c r="A136" t="s">
        <v>265</v>
      </c>
      <c r="B136" s="17">
        <v>45889.807083333333</v>
      </c>
      <c r="C136">
        <v>19</v>
      </c>
      <c r="D136" s="7">
        <v>8000008230067</v>
      </c>
      <c r="E136" t="s">
        <v>285</v>
      </c>
      <c r="F136">
        <v>42990</v>
      </c>
      <c r="G136">
        <v>1</v>
      </c>
      <c r="H136">
        <v>42990</v>
      </c>
      <c r="J136" s="14">
        <f t="shared" si="17"/>
        <v>0</v>
      </c>
      <c r="K136" s="14"/>
      <c r="M136" s="14">
        <f t="shared" si="18"/>
        <v>36126.050420168067</v>
      </c>
      <c r="N136" s="14"/>
      <c r="O136" s="14">
        <f t="shared" si="19"/>
        <v>36126.050420168067</v>
      </c>
      <c r="P136" s="14">
        <f t="shared" si="16"/>
        <v>36126.050420168067</v>
      </c>
      <c r="Q136" s="14">
        <f>(0.65*P136)</f>
        <v>23481.932773109245</v>
      </c>
      <c r="R136" s="14">
        <f t="shared" si="20"/>
        <v>23481.932773109245</v>
      </c>
      <c r="S136" s="14">
        <f t="shared" si="21"/>
        <v>12644.117647058822</v>
      </c>
      <c r="T136" s="19">
        <f t="shared" si="22"/>
        <v>53.846153846153832</v>
      </c>
      <c r="U136" s="14">
        <f t="shared" si="23"/>
        <v>9285.7123800518111</v>
      </c>
      <c r="V136" s="14">
        <f t="shared" si="24"/>
        <v>3358.4052670070105</v>
      </c>
      <c r="W136" s="19">
        <f t="shared" si="25"/>
        <v>14.302081942986176</v>
      </c>
      <c r="X136" s="20">
        <v>29088497</v>
      </c>
      <c r="Y136" s="21">
        <v>6283029</v>
      </c>
      <c r="Z136" s="22">
        <v>1</v>
      </c>
    </row>
    <row r="137" spans="1:26" x14ac:dyDescent="0.3">
      <c r="A137" t="s">
        <v>265</v>
      </c>
      <c r="B137" s="17">
        <v>45882.973819444444</v>
      </c>
      <c r="C137">
        <v>18</v>
      </c>
      <c r="D137" s="18" t="s">
        <v>259</v>
      </c>
      <c r="E137" t="s">
        <v>260</v>
      </c>
      <c r="F137">
        <v>145000</v>
      </c>
      <c r="G137">
        <v>1</v>
      </c>
      <c r="H137">
        <v>145000</v>
      </c>
      <c r="J137" s="14">
        <f t="shared" si="17"/>
        <v>0</v>
      </c>
      <c r="K137" s="14"/>
      <c r="M137" s="14">
        <f t="shared" si="18"/>
        <v>121848.73949579832</v>
      </c>
      <c r="N137" s="14"/>
      <c r="O137" s="14">
        <f t="shared" si="19"/>
        <v>121848.73949579832</v>
      </c>
      <c r="P137" s="14">
        <f t="shared" si="16"/>
        <v>121848.73949579832</v>
      </c>
      <c r="Q137">
        <v>50000</v>
      </c>
      <c r="R137">
        <f t="shared" si="20"/>
        <v>50000</v>
      </c>
      <c r="S137" s="14">
        <f t="shared" si="21"/>
        <v>71848.73949579832</v>
      </c>
      <c r="T137" s="19">
        <f t="shared" si="22"/>
        <v>143.69747899159663</v>
      </c>
      <c r="U137" s="14">
        <f t="shared" si="23"/>
        <v>31319.569553559264</v>
      </c>
      <c r="V137" s="14">
        <f t="shared" si="24"/>
        <v>40529.169942239052</v>
      </c>
      <c r="W137" s="19">
        <f t="shared" si="25"/>
        <v>81.058339884478102</v>
      </c>
      <c r="X137" s="20">
        <v>29088497</v>
      </c>
      <c r="Y137" s="21">
        <v>6283029</v>
      </c>
      <c r="Z137" s="22"/>
    </row>
    <row r="138" spans="1:26" x14ac:dyDescent="0.3">
      <c r="A138" t="s">
        <v>265</v>
      </c>
      <c r="B138" s="17">
        <v>45886.809421296297</v>
      </c>
      <c r="C138">
        <v>17</v>
      </c>
      <c r="D138" s="18" t="s">
        <v>286</v>
      </c>
      <c r="E138" t="s">
        <v>287</v>
      </c>
      <c r="F138">
        <v>40500</v>
      </c>
      <c r="G138">
        <v>1</v>
      </c>
      <c r="H138">
        <v>40500</v>
      </c>
      <c r="J138" s="14">
        <f t="shared" si="17"/>
        <v>0</v>
      </c>
      <c r="K138" s="14"/>
      <c r="M138" s="14">
        <f t="shared" si="18"/>
        <v>34033.613445378156</v>
      </c>
      <c r="N138" s="14"/>
      <c r="O138" s="14">
        <f t="shared" si="19"/>
        <v>34033.613445378156</v>
      </c>
      <c r="P138" s="14">
        <f t="shared" si="16"/>
        <v>34033.613445378156</v>
      </c>
      <c r="Q138">
        <v>27241</v>
      </c>
      <c r="R138">
        <f t="shared" si="20"/>
        <v>27241</v>
      </c>
      <c r="S138" s="14">
        <f t="shared" si="21"/>
        <v>6792.613445378156</v>
      </c>
      <c r="T138" s="19">
        <f t="shared" si="22"/>
        <v>24.935257315730539</v>
      </c>
      <c r="U138" s="14">
        <f t="shared" si="23"/>
        <v>8747.8797718562073</v>
      </c>
      <c r="V138" s="14">
        <f t="shared" si="24"/>
        <v>-1955.2663264780513</v>
      </c>
      <c r="W138" s="19">
        <f t="shared" si="25"/>
        <v>-7.1776598747404687</v>
      </c>
      <c r="X138" s="20">
        <v>29088497</v>
      </c>
      <c r="Y138" s="21">
        <v>6283029</v>
      </c>
      <c r="Z138" s="22"/>
    </row>
    <row r="139" spans="1:26" x14ac:dyDescent="0.3">
      <c r="A139" t="s">
        <v>265</v>
      </c>
      <c r="B139" s="17">
        <v>45886.809421296297</v>
      </c>
      <c r="C139">
        <v>17</v>
      </c>
      <c r="D139" s="18" t="s">
        <v>286</v>
      </c>
      <c r="E139" t="s">
        <v>287</v>
      </c>
      <c r="F139">
        <v>40500</v>
      </c>
      <c r="G139">
        <v>1</v>
      </c>
      <c r="H139">
        <v>40500</v>
      </c>
      <c r="J139" s="14">
        <f t="shared" si="17"/>
        <v>0</v>
      </c>
      <c r="K139" s="14"/>
      <c r="M139" s="14">
        <f t="shared" si="18"/>
        <v>34033.613445378156</v>
      </c>
      <c r="N139" s="14"/>
      <c r="O139" s="14">
        <f t="shared" si="19"/>
        <v>34033.613445378156</v>
      </c>
      <c r="P139" s="14">
        <f t="shared" si="16"/>
        <v>34033.613445378156</v>
      </c>
      <c r="Q139">
        <v>27241</v>
      </c>
      <c r="R139">
        <f t="shared" si="20"/>
        <v>27241</v>
      </c>
      <c r="S139" s="14">
        <f t="shared" si="21"/>
        <v>6792.613445378156</v>
      </c>
      <c r="T139" s="19">
        <f t="shared" si="22"/>
        <v>24.935257315730539</v>
      </c>
      <c r="U139" s="14">
        <f t="shared" si="23"/>
        <v>8747.8797718562073</v>
      </c>
      <c r="V139" s="14">
        <f t="shared" si="24"/>
        <v>-1955.2663264780513</v>
      </c>
      <c r="W139" s="19">
        <f t="shared" si="25"/>
        <v>-7.1776598747404687</v>
      </c>
      <c r="X139" s="20">
        <v>29088497</v>
      </c>
      <c r="Y139" s="21">
        <v>6283029</v>
      </c>
      <c r="Z139" s="22"/>
    </row>
    <row r="140" spans="1:26" x14ac:dyDescent="0.3">
      <c r="A140" t="s">
        <v>265</v>
      </c>
      <c r="B140" s="17">
        <v>45878.677789351852</v>
      </c>
      <c r="C140">
        <v>9</v>
      </c>
      <c r="D140" s="7">
        <v>8000008211714</v>
      </c>
      <c r="E140" t="s">
        <v>288</v>
      </c>
      <c r="F140">
        <v>29990</v>
      </c>
      <c r="G140">
        <v>1</v>
      </c>
      <c r="H140">
        <v>29990</v>
      </c>
      <c r="J140" s="14">
        <f t="shared" si="17"/>
        <v>0</v>
      </c>
      <c r="K140" s="14"/>
      <c r="M140" s="14">
        <f t="shared" si="18"/>
        <v>25201.680672268907</v>
      </c>
      <c r="N140" s="14"/>
      <c r="O140" s="14">
        <f t="shared" si="19"/>
        <v>25201.680672268907</v>
      </c>
      <c r="P140" s="14">
        <f t="shared" si="16"/>
        <v>25201.680672268907</v>
      </c>
      <c r="Q140" s="14">
        <v>12185</v>
      </c>
      <c r="R140" s="14">
        <f t="shared" si="20"/>
        <v>12185</v>
      </c>
      <c r="S140" s="14">
        <f t="shared" si="21"/>
        <v>13016.680672268907</v>
      </c>
      <c r="T140" s="19">
        <f t="shared" si="22"/>
        <v>106.82544663331069</v>
      </c>
      <c r="U140" s="14">
        <f t="shared" si="23"/>
        <v>6477.7509718016709</v>
      </c>
      <c r="V140" s="14">
        <f t="shared" si="24"/>
        <v>6538.9297004672362</v>
      </c>
      <c r="W140" s="19">
        <f t="shared" si="25"/>
        <v>53.663764468340055</v>
      </c>
      <c r="X140" s="20">
        <v>29088497</v>
      </c>
      <c r="Y140" s="21">
        <v>6283029</v>
      </c>
      <c r="Z140" s="22"/>
    </row>
    <row r="141" spans="1:26" x14ac:dyDescent="0.3">
      <c r="A141" t="s">
        <v>265</v>
      </c>
      <c r="B141" s="17">
        <v>45875.356145833342</v>
      </c>
      <c r="C141">
        <v>6</v>
      </c>
      <c r="D141" s="18" t="s">
        <v>289</v>
      </c>
      <c r="E141" t="s">
        <v>290</v>
      </c>
      <c r="F141">
        <v>25000</v>
      </c>
      <c r="G141">
        <v>1</v>
      </c>
      <c r="H141">
        <v>25000</v>
      </c>
      <c r="J141" s="14">
        <f t="shared" si="17"/>
        <v>0</v>
      </c>
      <c r="K141" s="14"/>
      <c r="M141" s="14">
        <f t="shared" si="18"/>
        <v>21008.403361344539</v>
      </c>
      <c r="N141" s="14"/>
      <c r="O141" s="14">
        <f t="shared" si="19"/>
        <v>21008.403361344539</v>
      </c>
      <c r="P141" s="14">
        <f t="shared" si="16"/>
        <v>21008.403361344539</v>
      </c>
      <c r="Q141" s="23">
        <v>16807</v>
      </c>
      <c r="R141">
        <f t="shared" si="20"/>
        <v>16807</v>
      </c>
      <c r="S141" s="14">
        <f t="shared" si="21"/>
        <v>4201.403361344539</v>
      </c>
      <c r="T141" s="19">
        <f t="shared" si="22"/>
        <v>24.997937534030694</v>
      </c>
      <c r="U141" s="14">
        <f t="shared" si="23"/>
        <v>5399.925785096425</v>
      </c>
      <c r="V141" s="14">
        <f t="shared" si="24"/>
        <v>-1198.522423751886</v>
      </c>
      <c r="W141" s="19">
        <f t="shared" si="25"/>
        <v>-7.1310907583262102</v>
      </c>
      <c r="X141" s="20">
        <v>29088497</v>
      </c>
      <c r="Y141" s="21">
        <v>6283029</v>
      </c>
      <c r="Z141" s="22"/>
    </row>
    <row r="142" spans="1:26" x14ac:dyDescent="0.3">
      <c r="A142" t="s">
        <v>265</v>
      </c>
      <c r="B142" s="17">
        <v>45875.877268518518</v>
      </c>
      <c r="C142">
        <v>6</v>
      </c>
      <c r="D142" s="7">
        <v>2082005399905</v>
      </c>
      <c r="E142" t="s">
        <v>291</v>
      </c>
      <c r="F142">
        <v>90000</v>
      </c>
      <c r="G142">
        <v>1</v>
      </c>
      <c r="H142">
        <v>90000</v>
      </c>
      <c r="J142" s="14">
        <f t="shared" si="17"/>
        <v>0</v>
      </c>
      <c r="K142" s="14"/>
      <c r="M142" s="14">
        <f t="shared" si="18"/>
        <v>75630.252100840342</v>
      </c>
      <c r="N142" s="14"/>
      <c r="O142" s="14">
        <f t="shared" si="19"/>
        <v>75630.252100840342</v>
      </c>
      <c r="P142" s="14">
        <f t="shared" si="16"/>
        <v>75630.252100840342</v>
      </c>
      <c r="Q142" s="23">
        <v>48900</v>
      </c>
      <c r="R142">
        <f t="shared" si="20"/>
        <v>48900</v>
      </c>
      <c r="S142" s="14">
        <f t="shared" si="21"/>
        <v>26730.252100840342</v>
      </c>
      <c r="T142" s="19">
        <f t="shared" si="22"/>
        <v>54.66309223075735</v>
      </c>
      <c r="U142" s="14">
        <f t="shared" si="23"/>
        <v>19439.732826347128</v>
      </c>
      <c r="V142" s="14">
        <f t="shared" si="24"/>
        <v>7290.5192744932137</v>
      </c>
      <c r="W142" s="19">
        <f t="shared" si="25"/>
        <v>14.909037371151769</v>
      </c>
      <c r="X142" s="20">
        <v>29088497</v>
      </c>
      <c r="Y142" s="21">
        <v>6283029</v>
      </c>
      <c r="Z142" s="22"/>
    </row>
    <row r="143" spans="1:26" x14ac:dyDescent="0.3">
      <c r="A143" t="s">
        <v>265</v>
      </c>
      <c r="B143" s="17">
        <v>45874.6487037037</v>
      </c>
      <c r="C143">
        <v>5</v>
      </c>
      <c r="D143" s="18" t="s">
        <v>292</v>
      </c>
      <c r="E143" t="s">
        <v>293</v>
      </c>
      <c r="F143">
        <v>90000</v>
      </c>
      <c r="G143">
        <v>1</v>
      </c>
      <c r="H143">
        <v>90000</v>
      </c>
      <c r="J143" s="14">
        <f t="shared" si="17"/>
        <v>0</v>
      </c>
      <c r="K143" s="14"/>
      <c r="M143" s="14">
        <f t="shared" si="18"/>
        <v>75630.252100840342</v>
      </c>
      <c r="N143" s="14"/>
      <c r="O143" s="14">
        <f t="shared" si="19"/>
        <v>75630.252100840342</v>
      </c>
      <c r="P143" s="14">
        <f t="shared" si="16"/>
        <v>75630.252100840342</v>
      </c>
      <c r="Q143" s="23">
        <v>48900</v>
      </c>
      <c r="R143">
        <f t="shared" si="20"/>
        <v>48900</v>
      </c>
      <c r="S143" s="14">
        <f t="shared" si="21"/>
        <v>26730.252100840342</v>
      </c>
      <c r="T143" s="19">
        <f t="shared" si="22"/>
        <v>54.66309223075735</v>
      </c>
      <c r="U143" s="14">
        <f t="shared" si="23"/>
        <v>19439.732826347128</v>
      </c>
      <c r="V143" s="14">
        <f t="shared" si="24"/>
        <v>7290.5192744932137</v>
      </c>
      <c r="W143" s="19">
        <f t="shared" si="25"/>
        <v>14.909037371151769</v>
      </c>
      <c r="X143" s="20">
        <v>29088497</v>
      </c>
      <c r="Y143" s="21">
        <v>6283029</v>
      </c>
      <c r="Z143" s="22"/>
    </row>
    <row r="144" spans="1:26" x14ac:dyDescent="0.3">
      <c r="A144" t="s">
        <v>265</v>
      </c>
      <c r="B144" s="17">
        <v>45871.728842592587</v>
      </c>
      <c r="C144">
        <v>2</v>
      </c>
      <c r="D144" s="18" t="s">
        <v>294</v>
      </c>
      <c r="E144" t="s">
        <v>295</v>
      </c>
      <c r="F144">
        <v>164970</v>
      </c>
      <c r="G144">
        <v>1</v>
      </c>
      <c r="H144">
        <v>164970</v>
      </c>
      <c r="J144" s="14">
        <f t="shared" si="17"/>
        <v>0</v>
      </c>
      <c r="K144" s="14"/>
      <c r="M144" s="14">
        <f t="shared" si="18"/>
        <v>138630.25210084036</v>
      </c>
      <c r="N144" s="14"/>
      <c r="O144" s="14">
        <f t="shared" si="19"/>
        <v>138630.25210084036</v>
      </c>
      <c r="P144" s="14">
        <f t="shared" si="16"/>
        <v>138630.25210084036</v>
      </c>
      <c r="Q144" s="14">
        <f t="shared" ref="Q144:Q145" si="27">(0.65*P144)</f>
        <v>90109.66386554623</v>
      </c>
      <c r="R144" s="24">
        <f t="shared" si="20"/>
        <v>90109.66386554623</v>
      </c>
      <c r="S144" s="14">
        <f t="shared" si="21"/>
        <v>48520.588235294126</v>
      </c>
      <c r="T144" s="19">
        <f t="shared" si="22"/>
        <v>53.846153846153847</v>
      </c>
      <c r="U144" s="14">
        <f t="shared" si="23"/>
        <v>35633.030270694289</v>
      </c>
      <c r="V144" s="14">
        <f t="shared" si="24"/>
        <v>12887.557964599837</v>
      </c>
      <c r="W144" s="19">
        <f t="shared" si="25"/>
        <v>14.302081942986186</v>
      </c>
      <c r="X144" s="20">
        <v>29088497</v>
      </c>
      <c r="Y144" s="21">
        <v>6283029</v>
      </c>
      <c r="Z144" s="22">
        <v>1</v>
      </c>
    </row>
    <row r="145" spans="1:26" x14ac:dyDescent="0.3">
      <c r="A145" t="s">
        <v>265</v>
      </c>
      <c r="B145" s="17">
        <v>45872.687627314823</v>
      </c>
      <c r="C145">
        <v>3</v>
      </c>
      <c r="D145" s="18" t="s">
        <v>296</v>
      </c>
      <c r="E145" t="s">
        <v>297</v>
      </c>
      <c r="F145">
        <v>47990</v>
      </c>
      <c r="G145">
        <v>1</v>
      </c>
      <c r="H145">
        <v>47990</v>
      </c>
      <c r="J145" s="14">
        <f t="shared" si="17"/>
        <v>0</v>
      </c>
      <c r="K145" s="14"/>
      <c r="M145" s="14">
        <f t="shared" si="18"/>
        <v>40327.731092436974</v>
      </c>
      <c r="N145" s="14"/>
      <c r="O145" s="14">
        <f t="shared" si="19"/>
        <v>40327.731092436974</v>
      </c>
      <c r="P145" s="14">
        <f t="shared" si="16"/>
        <v>40327.731092436974</v>
      </c>
      <c r="Q145" s="14">
        <f t="shared" si="27"/>
        <v>26213.025210084033</v>
      </c>
      <c r="R145" s="24">
        <f t="shared" si="20"/>
        <v>26213.025210084033</v>
      </c>
      <c r="S145" s="14">
        <f t="shared" si="21"/>
        <v>14114.705882352941</v>
      </c>
      <c r="T145" s="19">
        <f t="shared" si="22"/>
        <v>53.846153846153847</v>
      </c>
      <c r="U145" s="14">
        <f t="shared" si="23"/>
        <v>10365.697537071097</v>
      </c>
      <c r="V145" s="14">
        <f t="shared" si="24"/>
        <v>3749.0083452818435</v>
      </c>
      <c r="W145" s="19">
        <f t="shared" si="25"/>
        <v>14.302081942986177</v>
      </c>
      <c r="X145" s="20">
        <v>29088497</v>
      </c>
      <c r="Y145" s="21">
        <v>6283029</v>
      </c>
      <c r="Z145" s="22">
        <v>1</v>
      </c>
    </row>
    <row r="146" spans="1:26" x14ac:dyDescent="0.3">
      <c r="A146" t="s">
        <v>298</v>
      </c>
      <c r="B146" s="25" t="s">
        <v>299</v>
      </c>
      <c r="C146">
        <v>13</v>
      </c>
      <c r="D146" s="26" t="s">
        <v>51</v>
      </c>
      <c r="E146" s="27" t="s">
        <v>300</v>
      </c>
      <c r="F146" s="28">
        <v>20388</v>
      </c>
      <c r="G146" s="28">
        <v>1</v>
      </c>
      <c r="H146" s="28">
        <v>20388</v>
      </c>
      <c r="I146" s="28">
        <v>-13840</v>
      </c>
      <c r="J146" s="28">
        <v>-3670</v>
      </c>
      <c r="K146" s="28"/>
      <c r="L146" s="28"/>
      <c r="M146" s="14">
        <f t="shared" si="18"/>
        <v>17132.773109243699</v>
      </c>
      <c r="N146" s="14"/>
      <c r="O146" s="14">
        <f t="shared" si="19"/>
        <v>17132.773109243699</v>
      </c>
      <c r="P146" s="14">
        <f t="shared" ref="P146:P171" si="28">SUM(M146+J146)</f>
        <v>13462.773109243699</v>
      </c>
      <c r="Q146">
        <v>10667</v>
      </c>
      <c r="R146" s="14">
        <f t="shared" si="20"/>
        <v>10667</v>
      </c>
      <c r="S146" s="14">
        <f t="shared" si="21"/>
        <v>2795.7731092436989</v>
      </c>
      <c r="T146" s="19">
        <f t="shared" si="22"/>
        <v>26.209553850601846</v>
      </c>
      <c r="U146" s="15">
        <f t="shared" si="23"/>
        <v>4403.7474762618358</v>
      </c>
      <c r="V146" s="15">
        <f t="shared" si="24"/>
        <v>-1607.9743670181369</v>
      </c>
      <c r="W146" s="29">
        <f t="shared" si="25"/>
        <v>-15.074288619275681</v>
      </c>
      <c r="X146" s="30">
        <v>29088497</v>
      </c>
      <c r="Y146" s="21">
        <v>6283029</v>
      </c>
    </row>
    <row r="147" spans="1:26" x14ac:dyDescent="0.3">
      <c r="A147" t="s">
        <v>298</v>
      </c>
      <c r="B147" s="25" t="s">
        <v>301</v>
      </c>
      <c r="C147">
        <v>12</v>
      </c>
      <c r="D147" s="26" t="s">
        <v>302</v>
      </c>
      <c r="E147" s="27" t="s">
        <v>303</v>
      </c>
      <c r="F147" s="28">
        <v>27588</v>
      </c>
      <c r="G147" s="28">
        <v>1</v>
      </c>
      <c r="H147" s="28">
        <v>27588</v>
      </c>
      <c r="I147" s="28">
        <v>-3040</v>
      </c>
      <c r="J147" s="28">
        <v>-4966</v>
      </c>
      <c r="K147" s="28"/>
      <c r="L147" s="28"/>
      <c r="M147" s="14">
        <f t="shared" si="18"/>
        <v>23183.193277310926</v>
      </c>
      <c r="N147" s="14"/>
      <c r="O147" s="14">
        <f t="shared" si="19"/>
        <v>23183.193277310926</v>
      </c>
      <c r="P147" s="14">
        <f t="shared" si="28"/>
        <v>18217.193277310926</v>
      </c>
      <c r="Q147">
        <v>10924</v>
      </c>
      <c r="R147" s="14">
        <f t="shared" si="20"/>
        <v>10924</v>
      </c>
      <c r="S147" s="14">
        <f t="shared" si="21"/>
        <v>7293.1932773109256</v>
      </c>
      <c r="T147" s="19">
        <f t="shared" si="22"/>
        <v>66.763028902516709</v>
      </c>
      <c r="U147" s="15">
        <f t="shared" si="23"/>
        <v>5958.9261023696063</v>
      </c>
      <c r="V147" s="15">
        <f t="shared" si="24"/>
        <v>1334.2671749413194</v>
      </c>
      <c r="W147" s="29">
        <f t="shared" si="25"/>
        <v>12.214089847503837</v>
      </c>
      <c r="X147" s="30">
        <v>29088497</v>
      </c>
      <c r="Y147" s="21">
        <v>6283029</v>
      </c>
    </row>
    <row r="148" spans="1:26" x14ac:dyDescent="0.3">
      <c r="A148" t="s">
        <v>298</v>
      </c>
      <c r="B148" s="25" t="s">
        <v>304</v>
      </c>
      <c r="C148">
        <v>10</v>
      </c>
      <c r="D148" s="26" t="s">
        <v>185</v>
      </c>
      <c r="E148" s="27" t="s">
        <v>305</v>
      </c>
      <c r="F148" s="28">
        <v>15500</v>
      </c>
      <c r="G148" s="28">
        <v>1</v>
      </c>
      <c r="H148" s="28">
        <v>15500</v>
      </c>
      <c r="I148" s="31"/>
      <c r="J148" s="32">
        <v>-4100</v>
      </c>
      <c r="K148" s="32"/>
      <c r="L148" s="32"/>
      <c r="M148" s="14">
        <f t="shared" si="18"/>
        <v>13025.210084033613</v>
      </c>
      <c r="N148" s="14"/>
      <c r="O148" s="14">
        <f t="shared" si="19"/>
        <v>13025.210084033613</v>
      </c>
      <c r="P148" s="14">
        <f t="shared" si="28"/>
        <v>8925.2100840336134</v>
      </c>
      <c r="Q148">
        <v>7845</v>
      </c>
      <c r="R148" s="14">
        <f t="shared" si="20"/>
        <v>7845</v>
      </c>
      <c r="S148" s="14">
        <f t="shared" si="21"/>
        <v>1080.2100840336134</v>
      </c>
      <c r="T148" s="19">
        <f t="shared" si="22"/>
        <v>13.769408336948546</v>
      </c>
      <c r="U148" s="15">
        <f t="shared" si="23"/>
        <v>3347.9539867597832</v>
      </c>
      <c r="V148" s="15">
        <f t="shared" si="24"/>
        <v>-2267.7439027261698</v>
      </c>
      <c r="W148" s="29">
        <f t="shared" si="25"/>
        <v>-28.906869378281325</v>
      </c>
      <c r="X148" s="30">
        <v>29088497</v>
      </c>
      <c r="Y148" s="21">
        <v>6283029</v>
      </c>
    </row>
    <row r="149" spans="1:26" x14ac:dyDescent="0.3">
      <c r="A149" t="s">
        <v>298</v>
      </c>
      <c r="B149" s="25" t="s">
        <v>306</v>
      </c>
      <c r="C149">
        <v>10</v>
      </c>
      <c r="D149" s="26" t="s">
        <v>75</v>
      </c>
      <c r="E149" s="27" t="s">
        <v>76</v>
      </c>
      <c r="F149" s="28">
        <v>23990</v>
      </c>
      <c r="G149" s="28">
        <v>2</v>
      </c>
      <c r="H149" s="28">
        <v>47980</v>
      </c>
      <c r="I149" s="32">
        <v>-9040</v>
      </c>
      <c r="J149" s="32">
        <f>(-8636/G149)</f>
        <v>-4318</v>
      </c>
      <c r="K149" s="32"/>
      <c r="L149" s="32"/>
      <c r="M149" s="14">
        <f t="shared" si="18"/>
        <v>20159.663865546219</v>
      </c>
      <c r="N149" s="14"/>
      <c r="O149" s="14">
        <f t="shared" si="19"/>
        <v>40319.327731092439</v>
      </c>
      <c r="P149" s="14">
        <f t="shared" si="28"/>
        <v>15841.663865546219</v>
      </c>
      <c r="Q149">
        <v>8421</v>
      </c>
      <c r="R149" s="14">
        <f t="shared" si="20"/>
        <v>16842</v>
      </c>
      <c r="S149" s="14">
        <f t="shared" si="21"/>
        <v>7420.6638655462193</v>
      </c>
      <c r="T149" s="19">
        <f t="shared" si="22"/>
        <v>88.120934159199848</v>
      </c>
      <c r="U149" s="15">
        <f t="shared" si="23"/>
        <v>5181.7687833785294</v>
      </c>
      <c r="V149" s="15">
        <f t="shared" si="24"/>
        <v>2238.8950821676899</v>
      </c>
      <c r="W149" s="29">
        <f t="shared" si="25"/>
        <v>26.587045269774251</v>
      </c>
      <c r="X149" s="30">
        <v>29088497</v>
      </c>
      <c r="Y149" s="21">
        <v>6283029</v>
      </c>
    </row>
    <row r="150" spans="1:26" x14ac:dyDescent="0.3">
      <c r="A150" t="s">
        <v>298</v>
      </c>
      <c r="B150" s="25" t="s">
        <v>307</v>
      </c>
      <c r="C150">
        <v>10</v>
      </c>
      <c r="D150" s="26" t="s">
        <v>185</v>
      </c>
      <c r="E150" s="27" t="s">
        <v>305</v>
      </c>
      <c r="F150" s="28">
        <v>15500</v>
      </c>
      <c r="G150" s="28">
        <v>1</v>
      </c>
      <c r="H150" s="28">
        <v>15500</v>
      </c>
      <c r="I150" s="32"/>
      <c r="J150" s="32">
        <v>-4100</v>
      </c>
      <c r="K150" s="32"/>
      <c r="L150" s="32"/>
      <c r="M150" s="14">
        <f t="shared" si="18"/>
        <v>13025.210084033613</v>
      </c>
      <c r="N150" s="14"/>
      <c r="O150" s="14">
        <f t="shared" si="19"/>
        <v>13025.210084033613</v>
      </c>
      <c r="P150" s="14">
        <f t="shared" si="28"/>
        <v>8925.2100840336134</v>
      </c>
      <c r="Q150">
        <v>7845</v>
      </c>
      <c r="R150" s="14">
        <f t="shared" si="20"/>
        <v>7845</v>
      </c>
      <c r="S150" s="14">
        <f t="shared" si="21"/>
        <v>1080.2100840336134</v>
      </c>
      <c r="T150" s="19">
        <f t="shared" si="22"/>
        <v>13.769408336948546</v>
      </c>
      <c r="U150" s="15">
        <f t="shared" si="23"/>
        <v>3347.9539867597832</v>
      </c>
      <c r="V150" s="15">
        <f t="shared" si="24"/>
        <v>-2267.7439027261698</v>
      </c>
      <c r="W150" s="29">
        <f t="shared" si="25"/>
        <v>-28.906869378281325</v>
      </c>
      <c r="X150" s="30">
        <v>29088497</v>
      </c>
      <c r="Y150" s="21">
        <v>6283029</v>
      </c>
    </row>
    <row r="151" spans="1:26" x14ac:dyDescent="0.3">
      <c r="A151" t="s">
        <v>298</v>
      </c>
      <c r="B151" s="25" t="s">
        <v>308</v>
      </c>
      <c r="C151">
        <v>8</v>
      </c>
      <c r="D151" s="26" t="s">
        <v>185</v>
      </c>
      <c r="E151" s="27" t="s">
        <v>305</v>
      </c>
      <c r="F151" s="28">
        <v>15500</v>
      </c>
      <c r="G151" s="28">
        <v>1</v>
      </c>
      <c r="H151" s="28">
        <v>15500</v>
      </c>
      <c r="I151" s="28">
        <v>0</v>
      </c>
      <c r="J151" s="28">
        <v>-4100</v>
      </c>
      <c r="K151" s="28"/>
      <c r="L151" s="28"/>
      <c r="M151" s="14">
        <f t="shared" si="18"/>
        <v>13025.210084033613</v>
      </c>
      <c r="N151" s="14"/>
      <c r="O151" s="14">
        <f t="shared" si="19"/>
        <v>13025.210084033613</v>
      </c>
      <c r="P151" s="14">
        <f t="shared" si="28"/>
        <v>8925.2100840336134</v>
      </c>
      <c r="Q151">
        <v>7845</v>
      </c>
      <c r="R151" s="14">
        <f t="shared" si="20"/>
        <v>7845</v>
      </c>
      <c r="S151" s="14">
        <f t="shared" si="21"/>
        <v>1080.2100840336134</v>
      </c>
      <c r="T151" s="19">
        <f t="shared" si="22"/>
        <v>13.769408336948546</v>
      </c>
      <c r="U151" s="15">
        <f t="shared" si="23"/>
        <v>3347.9539867597832</v>
      </c>
      <c r="V151" s="15">
        <f t="shared" si="24"/>
        <v>-2267.7439027261698</v>
      </c>
      <c r="W151" s="29">
        <f t="shared" si="25"/>
        <v>-28.906869378281325</v>
      </c>
      <c r="X151" s="30">
        <v>29088497</v>
      </c>
      <c r="Y151" s="21">
        <v>6283029</v>
      </c>
    </row>
    <row r="152" spans="1:26" x14ac:dyDescent="0.3">
      <c r="A152" t="s">
        <v>298</v>
      </c>
      <c r="B152" s="25" t="s">
        <v>309</v>
      </c>
      <c r="C152">
        <v>7</v>
      </c>
      <c r="D152" s="26" t="s">
        <v>185</v>
      </c>
      <c r="E152" s="27" t="s">
        <v>305</v>
      </c>
      <c r="F152" s="28">
        <v>15500</v>
      </c>
      <c r="G152" s="28">
        <v>1</v>
      </c>
      <c r="H152" s="28">
        <v>15500</v>
      </c>
      <c r="I152" s="28">
        <v>0</v>
      </c>
      <c r="J152" s="28">
        <v>-4100</v>
      </c>
      <c r="K152" s="28"/>
      <c r="L152" s="28"/>
      <c r="M152" s="14">
        <f t="shared" si="18"/>
        <v>13025.210084033613</v>
      </c>
      <c r="N152" s="14"/>
      <c r="O152" s="14">
        <f t="shared" si="19"/>
        <v>13025.210084033613</v>
      </c>
      <c r="P152" s="14">
        <f t="shared" si="28"/>
        <v>8925.2100840336134</v>
      </c>
      <c r="Q152">
        <v>7845</v>
      </c>
      <c r="R152" s="14">
        <f t="shared" si="20"/>
        <v>7845</v>
      </c>
      <c r="S152" s="14">
        <f t="shared" si="21"/>
        <v>1080.2100840336134</v>
      </c>
      <c r="T152" s="19">
        <f t="shared" si="22"/>
        <v>13.769408336948546</v>
      </c>
      <c r="U152" s="15">
        <f t="shared" si="23"/>
        <v>3347.9539867597832</v>
      </c>
      <c r="V152" s="15">
        <f t="shared" si="24"/>
        <v>-2267.7439027261698</v>
      </c>
      <c r="W152" s="29">
        <f t="shared" si="25"/>
        <v>-28.906869378281325</v>
      </c>
      <c r="X152" s="30">
        <v>29088497</v>
      </c>
      <c r="Y152" s="21">
        <v>6283029</v>
      </c>
    </row>
    <row r="153" spans="1:26" x14ac:dyDescent="0.3">
      <c r="A153" t="s">
        <v>298</v>
      </c>
      <c r="B153" s="25" t="s">
        <v>310</v>
      </c>
      <c r="C153">
        <v>7</v>
      </c>
      <c r="D153" s="26" t="s">
        <v>185</v>
      </c>
      <c r="E153" s="27" t="s">
        <v>305</v>
      </c>
      <c r="F153" s="28">
        <v>15500</v>
      </c>
      <c r="G153" s="28">
        <v>1</v>
      </c>
      <c r="H153" s="28">
        <v>15500</v>
      </c>
      <c r="I153" s="28" t="s">
        <v>311</v>
      </c>
      <c r="J153" s="28">
        <v>-4100</v>
      </c>
      <c r="K153" s="28"/>
      <c r="L153" s="28"/>
      <c r="M153" s="14">
        <f t="shared" si="18"/>
        <v>13025.210084033613</v>
      </c>
      <c r="N153" s="14"/>
      <c r="O153" s="14">
        <f t="shared" si="19"/>
        <v>13025.210084033613</v>
      </c>
      <c r="P153" s="14">
        <f t="shared" si="28"/>
        <v>8925.2100840336134</v>
      </c>
      <c r="Q153">
        <v>7845</v>
      </c>
      <c r="R153" s="14">
        <f t="shared" si="20"/>
        <v>7845</v>
      </c>
      <c r="S153" s="14">
        <f t="shared" si="21"/>
        <v>1080.2100840336134</v>
      </c>
      <c r="T153" s="19">
        <f t="shared" si="22"/>
        <v>13.769408336948546</v>
      </c>
      <c r="U153" s="15">
        <f t="shared" si="23"/>
        <v>3347.9539867597832</v>
      </c>
      <c r="V153" s="15">
        <f t="shared" si="24"/>
        <v>-2267.7439027261698</v>
      </c>
      <c r="W153" s="29">
        <f t="shared" si="25"/>
        <v>-28.906869378281325</v>
      </c>
      <c r="X153" s="30">
        <v>29088497</v>
      </c>
      <c r="Y153" s="21">
        <v>6283029</v>
      </c>
    </row>
    <row r="154" spans="1:26" x14ac:dyDescent="0.3">
      <c r="A154" t="s">
        <v>298</v>
      </c>
      <c r="B154" s="25" t="s">
        <v>312</v>
      </c>
      <c r="C154">
        <v>7</v>
      </c>
      <c r="D154" s="26" t="s">
        <v>185</v>
      </c>
      <c r="E154" s="27" t="s">
        <v>305</v>
      </c>
      <c r="F154" s="28">
        <v>15500</v>
      </c>
      <c r="G154" s="28">
        <v>2</v>
      </c>
      <c r="H154" s="28">
        <v>31000</v>
      </c>
      <c r="I154" s="28">
        <v>0</v>
      </c>
      <c r="J154" s="28">
        <f>(-8200/G154)</f>
        <v>-4100</v>
      </c>
      <c r="K154" s="28"/>
      <c r="L154" s="28"/>
      <c r="M154" s="14">
        <f t="shared" si="18"/>
        <v>13025.210084033613</v>
      </c>
      <c r="N154" s="14"/>
      <c r="O154" s="14">
        <f t="shared" si="19"/>
        <v>26050.420168067227</v>
      </c>
      <c r="P154" s="14">
        <f t="shared" si="28"/>
        <v>8925.2100840336134</v>
      </c>
      <c r="Q154">
        <v>7845</v>
      </c>
      <c r="R154" s="14">
        <f t="shared" si="20"/>
        <v>15690</v>
      </c>
      <c r="S154" s="14">
        <f t="shared" si="21"/>
        <v>1080.2100840336134</v>
      </c>
      <c r="T154" s="19">
        <f t="shared" si="22"/>
        <v>13.769408336948546</v>
      </c>
      <c r="U154" s="15">
        <f t="shared" si="23"/>
        <v>3347.9539867597832</v>
      </c>
      <c r="V154" s="15">
        <f t="shared" si="24"/>
        <v>-2267.7439027261698</v>
      </c>
      <c r="W154" s="29">
        <f t="shared" si="25"/>
        <v>-28.906869378281325</v>
      </c>
      <c r="X154" s="30">
        <v>29088497</v>
      </c>
      <c r="Y154" s="21">
        <v>6283029</v>
      </c>
    </row>
    <row r="155" spans="1:26" x14ac:dyDescent="0.3">
      <c r="A155" t="s">
        <v>298</v>
      </c>
      <c r="B155" s="25" t="s">
        <v>313</v>
      </c>
      <c r="C155">
        <v>6</v>
      </c>
      <c r="D155" s="26" t="s">
        <v>314</v>
      </c>
      <c r="E155" s="27" t="s">
        <v>315</v>
      </c>
      <c r="F155" s="28">
        <v>28788</v>
      </c>
      <c r="G155" s="28">
        <v>1</v>
      </c>
      <c r="H155" s="28">
        <v>34778</v>
      </c>
      <c r="I155" s="28">
        <v>0</v>
      </c>
      <c r="J155" s="28">
        <v>-5445</v>
      </c>
      <c r="K155" s="28"/>
      <c r="L155" s="28"/>
      <c r="M155" s="14">
        <f t="shared" si="18"/>
        <v>24191.596638655465</v>
      </c>
      <c r="N155" s="14"/>
      <c r="O155" s="14">
        <f t="shared" si="19"/>
        <v>24191.596638655465</v>
      </c>
      <c r="P155" s="14">
        <f t="shared" si="28"/>
        <v>18746.596638655465</v>
      </c>
      <c r="Q155">
        <v>14900</v>
      </c>
      <c r="R155" s="14">
        <f t="shared" si="20"/>
        <v>14900</v>
      </c>
      <c r="S155" s="14">
        <f t="shared" si="21"/>
        <v>3846.5966386554646</v>
      </c>
      <c r="T155" s="19">
        <f t="shared" si="22"/>
        <v>25.816084823191037</v>
      </c>
      <c r="U155" s="15">
        <f t="shared" si="23"/>
        <v>6218.1225400542344</v>
      </c>
      <c r="V155" s="15">
        <f t="shared" si="24"/>
        <v>-2371.5259013987697</v>
      </c>
      <c r="W155" s="29">
        <f t="shared" si="25"/>
        <v>-15.916281217441409</v>
      </c>
      <c r="X155" s="30">
        <v>29088497</v>
      </c>
      <c r="Y155" s="21">
        <v>6283029</v>
      </c>
    </row>
    <row r="156" spans="1:26" x14ac:dyDescent="0.3">
      <c r="A156" t="s">
        <v>298</v>
      </c>
      <c r="B156" s="25" t="s">
        <v>316</v>
      </c>
      <c r="C156">
        <v>6</v>
      </c>
      <c r="D156" s="26" t="s">
        <v>317</v>
      </c>
      <c r="E156" s="27" t="s">
        <v>318</v>
      </c>
      <c r="F156" s="28">
        <v>28816</v>
      </c>
      <c r="G156" s="28">
        <v>1</v>
      </c>
      <c r="H156" s="28">
        <v>28816</v>
      </c>
      <c r="I156" s="32">
        <v>-4840</v>
      </c>
      <c r="J156" s="32">
        <v>-5187</v>
      </c>
      <c r="K156" s="32"/>
      <c r="L156" s="32"/>
      <c r="M156" s="14">
        <f t="shared" si="18"/>
        <v>24215.126050420171</v>
      </c>
      <c r="N156" s="14"/>
      <c r="O156" s="14">
        <f t="shared" si="19"/>
        <v>24215.126050420171</v>
      </c>
      <c r="P156" s="14">
        <f t="shared" si="28"/>
        <v>19028.126050420171</v>
      </c>
      <c r="Q156">
        <v>18403</v>
      </c>
      <c r="R156" s="14">
        <f t="shared" si="20"/>
        <v>18403</v>
      </c>
      <c r="S156" s="14">
        <f t="shared" si="21"/>
        <v>625.12605042017094</v>
      </c>
      <c r="T156" s="19">
        <f t="shared" si="22"/>
        <v>3.396870349509161</v>
      </c>
      <c r="U156" s="15">
        <f t="shared" si="23"/>
        <v>6224.1704569335425</v>
      </c>
      <c r="V156" s="15">
        <f t="shared" si="24"/>
        <v>-5599.0444065133715</v>
      </c>
      <c r="W156" s="29">
        <f t="shared" si="25"/>
        <v>-30.424628628557144</v>
      </c>
      <c r="X156" s="30">
        <v>29088497</v>
      </c>
      <c r="Y156" s="21">
        <v>6283029</v>
      </c>
    </row>
    <row r="157" spans="1:26" x14ac:dyDescent="0.3">
      <c r="A157" t="s">
        <v>298</v>
      </c>
      <c r="B157" s="25" t="s">
        <v>319</v>
      </c>
      <c r="C157">
        <v>6</v>
      </c>
      <c r="D157" s="26" t="s">
        <v>320</v>
      </c>
      <c r="E157" s="27" t="s">
        <v>321</v>
      </c>
      <c r="F157" s="28">
        <v>61188</v>
      </c>
      <c r="G157" s="28">
        <v>1</v>
      </c>
      <c r="H157" s="28">
        <v>61188</v>
      </c>
      <c r="I157" s="32">
        <v>-7000</v>
      </c>
      <c r="J157" s="32">
        <v>-11014</v>
      </c>
      <c r="K157" s="32"/>
      <c r="L157" s="32"/>
      <c r="M157" s="14">
        <f t="shared" si="18"/>
        <v>51418.487394957985</v>
      </c>
      <c r="N157" s="14"/>
      <c r="O157" s="14">
        <f t="shared" si="19"/>
        <v>51418.487394957985</v>
      </c>
      <c r="P157" s="14">
        <f t="shared" si="28"/>
        <v>40404.487394957985</v>
      </c>
      <c r="Q157">
        <v>27900</v>
      </c>
      <c r="R157" s="14">
        <f t="shared" si="20"/>
        <v>27900</v>
      </c>
      <c r="S157" s="14">
        <f t="shared" si="21"/>
        <v>12504.487394957985</v>
      </c>
      <c r="T157" s="19">
        <f t="shared" si="22"/>
        <v>44.818951236408552</v>
      </c>
      <c r="U157" s="15">
        <f t="shared" si="23"/>
        <v>13216.426357539201</v>
      </c>
      <c r="V157" s="15">
        <f t="shared" si="24"/>
        <v>-711.9389625812164</v>
      </c>
      <c r="W157" s="29">
        <f t="shared" si="25"/>
        <v>-2.5517525540545392</v>
      </c>
      <c r="X157" s="30">
        <v>29088497</v>
      </c>
      <c r="Y157" s="21">
        <v>6283029</v>
      </c>
    </row>
    <row r="158" spans="1:26" x14ac:dyDescent="0.3">
      <c r="A158" t="s">
        <v>298</v>
      </c>
      <c r="B158" s="25" t="s">
        <v>322</v>
      </c>
      <c r="C158">
        <v>5</v>
      </c>
      <c r="D158" s="26" t="s">
        <v>323</v>
      </c>
      <c r="E158" s="27" t="s">
        <v>324</v>
      </c>
      <c r="F158" s="28">
        <v>49990</v>
      </c>
      <c r="G158" s="28">
        <v>1</v>
      </c>
      <c r="H158" s="28">
        <v>49990</v>
      </c>
      <c r="I158" s="32">
        <v>-3300</v>
      </c>
      <c r="J158" s="32">
        <v>-8998</v>
      </c>
      <c r="K158" s="32"/>
      <c r="L158" s="32"/>
      <c r="M158" s="14">
        <f t="shared" si="18"/>
        <v>42008.403361344543</v>
      </c>
      <c r="N158" s="14"/>
      <c r="O158" s="14">
        <f t="shared" si="19"/>
        <v>42008.403361344543</v>
      </c>
      <c r="P158" s="14">
        <f t="shared" si="28"/>
        <v>33010.403361344543</v>
      </c>
      <c r="Q158" s="33">
        <f>(0.65*P158)</f>
        <v>21456.762184873955</v>
      </c>
      <c r="R158" s="14">
        <f t="shared" si="20"/>
        <v>21456.762184873955</v>
      </c>
      <c r="S158" s="14">
        <f t="shared" si="21"/>
        <v>11553.641176470588</v>
      </c>
      <c r="T158" s="19">
        <f t="shared" si="22"/>
        <v>53.846153846153832</v>
      </c>
      <c r="U158" s="15">
        <f t="shared" si="23"/>
        <v>10797.69159987881</v>
      </c>
      <c r="V158" s="15">
        <f t="shared" si="24"/>
        <v>755.94957659177817</v>
      </c>
      <c r="W158" s="29">
        <f t="shared" si="25"/>
        <v>3.5231297717634598</v>
      </c>
      <c r="X158" s="30">
        <v>29088497</v>
      </c>
      <c r="Y158" s="21">
        <v>6283029</v>
      </c>
      <c r="Z158">
        <v>1</v>
      </c>
    </row>
    <row r="159" spans="1:26" x14ac:dyDescent="0.3">
      <c r="A159" t="s">
        <v>298</v>
      </c>
      <c r="B159" s="25" t="s">
        <v>325</v>
      </c>
      <c r="C159">
        <v>5</v>
      </c>
      <c r="D159" s="26" t="s">
        <v>326</v>
      </c>
      <c r="E159" s="27" t="s">
        <v>327</v>
      </c>
      <c r="F159" s="28">
        <v>76990</v>
      </c>
      <c r="G159" s="28">
        <v>1</v>
      </c>
      <c r="H159" s="28">
        <v>76990</v>
      </c>
      <c r="I159" s="28">
        <v>7000</v>
      </c>
      <c r="J159" s="28">
        <v>-13858</v>
      </c>
      <c r="K159" s="28"/>
      <c r="L159" s="32"/>
      <c r="M159" s="14">
        <f t="shared" si="18"/>
        <v>64697.478991596639</v>
      </c>
      <c r="N159" s="14"/>
      <c r="O159" s="14">
        <f t="shared" si="19"/>
        <v>64697.478991596639</v>
      </c>
      <c r="P159" s="14">
        <f t="shared" si="28"/>
        <v>50839.478991596639</v>
      </c>
      <c r="Q159">
        <v>49245</v>
      </c>
      <c r="R159" s="14">
        <f t="shared" si="20"/>
        <v>49245</v>
      </c>
      <c r="S159" s="14">
        <f t="shared" si="21"/>
        <v>1594.4789915966394</v>
      </c>
      <c r="T159" s="19">
        <f t="shared" si="22"/>
        <v>3.2378495108064564</v>
      </c>
      <c r="U159" s="15">
        <f t="shared" si="23"/>
        <v>16629.611447782951</v>
      </c>
      <c r="V159" s="15">
        <f t="shared" si="24"/>
        <v>-15035.132456186311</v>
      </c>
      <c r="W159" s="29">
        <f t="shared" si="25"/>
        <v>-30.531287351378438</v>
      </c>
      <c r="X159" s="30">
        <v>29088497</v>
      </c>
      <c r="Y159" s="21">
        <v>6283029</v>
      </c>
    </row>
    <row r="160" spans="1:26" x14ac:dyDescent="0.3">
      <c r="A160" t="s">
        <v>298</v>
      </c>
      <c r="B160" s="25" t="s">
        <v>328</v>
      </c>
      <c r="C160">
        <v>5</v>
      </c>
      <c r="D160" s="26" t="s">
        <v>320</v>
      </c>
      <c r="E160" s="27" t="s">
        <v>321</v>
      </c>
      <c r="F160" s="28">
        <v>61188</v>
      </c>
      <c r="G160" s="28">
        <v>1</v>
      </c>
      <c r="H160" s="28">
        <v>61188</v>
      </c>
      <c r="I160" s="32">
        <v>-7000</v>
      </c>
      <c r="J160" s="32">
        <v>-11014</v>
      </c>
      <c r="K160" s="32"/>
      <c r="L160" s="32"/>
      <c r="M160" s="14">
        <f t="shared" si="18"/>
        <v>51418.487394957985</v>
      </c>
      <c r="N160" s="14"/>
      <c r="O160" s="14">
        <f t="shared" si="19"/>
        <v>51418.487394957985</v>
      </c>
      <c r="P160" s="14">
        <f t="shared" si="28"/>
        <v>40404.487394957985</v>
      </c>
      <c r="Q160">
        <v>27900</v>
      </c>
      <c r="R160" s="14">
        <f t="shared" si="20"/>
        <v>27900</v>
      </c>
      <c r="S160" s="14">
        <f t="shared" si="21"/>
        <v>12504.487394957985</v>
      </c>
      <c r="T160" s="19">
        <f t="shared" si="22"/>
        <v>44.818951236408552</v>
      </c>
      <c r="U160" s="15">
        <f t="shared" si="23"/>
        <v>13216.426357539201</v>
      </c>
      <c r="V160" s="15">
        <f t="shared" si="24"/>
        <v>-711.9389625812164</v>
      </c>
      <c r="W160" s="29">
        <f t="shared" si="25"/>
        <v>-2.5517525540545392</v>
      </c>
      <c r="X160" s="30">
        <v>29088497</v>
      </c>
      <c r="Y160" s="21">
        <v>6283029</v>
      </c>
    </row>
    <row r="161" spans="1:25" x14ac:dyDescent="0.3">
      <c r="A161" t="s">
        <v>298</v>
      </c>
      <c r="B161" s="25" t="s">
        <v>329</v>
      </c>
      <c r="C161">
        <v>5</v>
      </c>
      <c r="D161" s="26" t="s">
        <v>185</v>
      </c>
      <c r="E161" s="27" t="s">
        <v>305</v>
      </c>
      <c r="F161" s="28">
        <v>15500</v>
      </c>
      <c r="G161" s="28">
        <v>1</v>
      </c>
      <c r="H161" s="28">
        <v>15500</v>
      </c>
      <c r="I161" s="32"/>
      <c r="J161" s="32">
        <v>-4100</v>
      </c>
      <c r="K161" s="32"/>
      <c r="L161" s="32"/>
      <c r="M161" s="14">
        <f t="shared" si="18"/>
        <v>13025.210084033613</v>
      </c>
      <c r="N161" s="14"/>
      <c r="O161" s="14">
        <f t="shared" si="19"/>
        <v>13025.210084033613</v>
      </c>
      <c r="P161" s="14">
        <f t="shared" si="28"/>
        <v>8925.2100840336134</v>
      </c>
      <c r="Q161">
        <v>7845</v>
      </c>
      <c r="R161" s="14">
        <f t="shared" si="20"/>
        <v>7845</v>
      </c>
      <c r="S161" s="14">
        <f t="shared" si="21"/>
        <v>1080.2100840336134</v>
      </c>
      <c r="T161" s="19">
        <f t="shared" si="22"/>
        <v>13.769408336948546</v>
      </c>
      <c r="U161" s="15">
        <f t="shared" si="23"/>
        <v>3347.9539867597832</v>
      </c>
      <c r="V161" s="15">
        <f t="shared" si="24"/>
        <v>-2267.7439027261698</v>
      </c>
      <c r="W161" s="29">
        <f t="shared" si="25"/>
        <v>-28.906869378281325</v>
      </c>
      <c r="X161" s="30">
        <v>29088497</v>
      </c>
      <c r="Y161" s="21">
        <v>6283029</v>
      </c>
    </row>
    <row r="162" spans="1:25" x14ac:dyDescent="0.3">
      <c r="A162" t="s">
        <v>298</v>
      </c>
      <c r="B162" s="25" t="s">
        <v>330</v>
      </c>
      <c r="C162">
        <v>4</v>
      </c>
      <c r="D162" s="26" t="s">
        <v>164</v>
      </c>
      <c r="E162" s="27" t="s">
        <v>331</v>
      </c>
      <c r="F162" s="28">
        <v>27588</v>
      </c>
      <c r="G162" s="28">
        <v>1</v>
      </c>
      <c r="H162" s="28">
        <v>27588</v>
      </c>
      <c r="I162" s="32">
        <v>-4966</v>
      </c>
      <c r="J162" s="32">
        <v>-4040</v>
      </c>
      <c r="K162" s="32"/>
      <c r="L162" s="32"/>
      <c r="M162" s="14">
        <f t="shared" si="18"/>
        <v>23183.193277310926</v>
      </c>
      <c r="N162" s="14"/>
      <c r="O162" s="14">
        <f t="shared" si="19"/>
        <v>23183.193277310926</v>
      </c>
      <c r="P162" s="14">
        <f t="shared" si="28"/>
        <v>19143.193277310926</v>
      </c>
      <c r="Q162">
        <v>13879</v>
      </c>
      <c r="R162" s="14">
        <f t="shared" si="20"/>
        <v>13879</v>
      </c>
      <c r="S162" s="14">
        <f t="shared" si="21"/>
        <v>5264.1932773109256</v>
      </c>
      <c r="T162" s="19">
        <f t="shared" si="22"/>
        <v>37.929197185034411</v>
      </c>
      <c r="U162" s="15">
        <f t="shared" si="23"/>
        <v>5958.9261023696063</v>
      </c>
      <c r="V162" s="15">
        <f t="shared" si="24"/>
        <v>-694.73282505868065</v>
      </c>
      <c r="W162" s="29">
        <f t="shared" si="25"/>
        <v>-5.0056403563562268</v>
      </c>
      <c r="X162" s="30">
        <v>29088497</v>
      </c>
      <c r="Y162" s="21">
        <v>6283029</v>
      </c>
    </row>
    <row r="163" spans="1:25" x14ac:dyDescent="0.3">
      <c r="A163" t="s">
        <v>298</v>
      </c>
      <c r="B163" s="25" t="s">
        <v>332</v>
      </c>
      <c r="C163">
        <v>4</v>
      </c>
      <c r="D163" s="26" t="s">
        <v>333</v>
      </c>
      <c r="E163" s="27" t="s">
        <v>334</v>
      </c>
      <c r="F163" s="28">
        <v>64500</v>
      </c>
      <c r="G163" s="28">
        <v>1</v>
      </c>
      <c r="H163" s="28">
        <v>64500</v>
      </c>
      <c r="I163" s="34">
        <v>-7000</v>
      </c>
      <c r="J163" s="34">
        <v>-13545</v>
      </c>
      <c r="K163" s="34"/>
      <c r="L163" s="32"/>
      <c r="M163" s="14">
        <f t="shared" si="18"/>
        <v>54201.680672268907</v>
      </c>
      <c r="N163" s="14"/>
      <c r="O163" s="14">
        <f t="shared" si="19"/>
        <v>54201.680672268907</v>
      </c>
      <c r="P163" s="14">
        <f t="shared" si="28"/>
        <v>40656.680672268907</v>
      </c>
      <c r="Q163">
        <v>28245</v>
      </c>
      <c r="R163" s="14">
        <f t="shared" si="20"/>
        <v>28245</v>
      </c>
      <c r="S163" s="14">
        <f t="shared" si="21"/>
        <v>12411.680672268907</v>
      </c>
      <c r="T163" s="19">
        <f t="shared" si="22"/>
        <v>43.942930331984094</v>
      </c>
      <c r="U163" s="15">
        <f t="shared" si="23"/>
        <v>13931.808525548775</v>
      </c>
      <c r="V163" s="15">
        <f t="shared" si="24"/>
        <v>-1520.1278532798678</v>
      </c>
      <c r="W163" s="29">
        <f t="shared" si="25"/>
        <v>-5.3819361064962576</v>
      </c>
      <c r="X163" s="30">
        <v>29088497</v>
      </c>
      <c r="Y163" s="21">
        <v>6283029</v>
      </c>
    </row>
    <row r="164" spans="1:25" x14ac:dyDescent="0.3">
      <c r="A164" t="s">
        <v>298</v>
      </c>
      <c r="B164" s="25" t="s">
        <v>335</v>
      </c>
      <c r="C164">
        <v>4</v>
      </c>
      <c r="D164" s="26" t="s">
        <v>185</v>
      </c>
      <c r="E164" s="27" t="s">
        <v>305</v>
      </c>
      <c r="F164" s="28">
        <v>15500</v>
      </c>
      <c r="G164" s="28">
        <v>7</v>
      </c>
      <c r="H164" s="28">
        <v>108500</v>
      </c>
      <c r="I164" s="34">
        <v>0</v>
      </c>
      <c r="J164" s="34">
        <f>(-28700/G164)</f>
        <v>-4100</v>
      </c>
      <c r="K164" s="34"/>
      <c r="L164" s="32"/>
      <c r="M164" s="14">
        <f t="shared" si="18"/>
        <v>13025.210084033613</v>
      </c>
      <c r="N164" s="14"/>
      <c r="O164" s="14">
        <f t="shared" si="19"/>
        <v>91176.470588235301</v>
      </c>
      <c r="P164" s="14">
        <f t="shared" si="28"/>
        <v>8925.2100840336134</v>
      </c>
      <c r="Q164">
        <v>7845</v>
      </c>
      <c r="R164" s="14">
        <f t="shared" si="20"/>
        <v>54915</v>
      </c>
      <c r="S164" s="14">
        <f t="shared" si="21"/>
        <v>1080.2100840336134</v>
      </c>
      <c r="T164" s="19">
        <f t="shared" si="22"/>
        <v>13.769408336948546</v>
      </c>
      <c r="U164" s="15">
        <f t="shared" si="23"/>
        <v>3347.9539867597832</v>
      </c>
      <c r="V164" s="15">
        <f t="shared" si="24"/>
        <v>-2267.7439027261698</v>
      </c>
      <c r="W164" s="29">
        <f t="shared" si="25"/>
        <v>-28.906869378281325</v>
      </c>
      <c r="X164" s="30">
        <v>29088497</v>
      </c>
      <c r="Y164" s="21">
        <v>6283029</v>
      </c>
    </row>
    <row r="165" spans="1:25" x14ac:dyDescent="0.3">
      <c r="A165" t="s">
        <v>298</v>
      </c>
      <c r="B165" s="25" t="s">
        <v>336</v>
      </c>
      <c r="C165">
        <v>4</v>
      </c>
      <c r="D165" s="26" t="s">
        <v>337</v>
      </c>
      <c r="E165" s="27" t="s">
        <v>338</v>
      </c>
      <c r="F165" s="28">
        <v>63588</v>
      </c>
      <c r="G165" s="28">
        <v>1</v>
      </c>
      <c r="H165" s="28">
        <v>63588</v>
      </c>
      <c r="I165" s="34">
        <v>-5650</v>
      </c>
      <c r="J165" s="34">
        <v>-10810</v>
      </c>
      <c r="K165" s="34"/>
      <c r="L165" s="32"/>
      <c r="M165" s="14">
        <f t="shared" si="18"/>
        <v>53435.294117647063</v>
      </c>
      <c r="N165" s="14"/>
      <c r="O165" s="14">
        <f t="shared" si="19"/>
        <v>53435.294117647063</v>
      </c>
      <c r="P165" s="14">
        <f t="shared" si="28"/>
        <v>42625.294117647063</v>
      </c>
      <c r="Q165">
        <v>27000</v>
      </c>
      <c r="R165" s="14">
        <f t="shared" si="20"/>
        <v>27000</v>
      </c>
      <c r="S165" s="14">
        <f t="shared" si="21"/>
        <v>15625.294117647063</v>
      </c>
      <c r="T165" s="19">
        <f t="shared" si="22"/>
        <v>57.871459694989127</v>
      </c>
      <c r="U165" s="15">
        <f t="shared" si="23"/>
        <v>13734.819232908458</v>
      </c>
      <c r="V165" s="15">
        <f t="shared" si="24"/>
        <v>1890.4748847386054</v>
      </c>
      <c r="W165" s="29">
        <f t="shared" si="25"/>
        <v>7.0017588323652058</v>
      </c>
      <c r="X165" s="30">
        <v>29088497</v>
      </c>
      <c r="Y165" s="21">
        <v>6283029</v>
      </c>
    </row>
    <row r="166" spans="1:25" x14ac:dyDescent="0.3">
      <c r="A166" t="s">
        <v>298</v>
      </c>
      <c r="B166" s="25" t="s">
        <v>339</v>
      </c>
      <c r="C166">
        <v>4</v>
      </c>
      <c r="D166" s="26" t="s">
        <v>259</v>
      </c>
      <c r="E166" s="27" t="s">
        <v>340</v>
      </c>
      <c r="F166" s="28">
        <v>139990</v>
      </c>
      <c r="G166" s="28">
        <v>1</v>
      </c>
      <c r="H166" s="28">
        <v>139990</v>
      </c>
      <c r="I166" s="28" t="s">
        <v>311</v>
      </c>
      <c r="J166" s="28">
        <v>-27998</v>
      </c>
      <c r="K166" s="28"/>
      <c r="L166" s="28"/>
      <c r="M166" s="14">
        <f t="shared" si="18"/>
        <v>117638.65546218488</v>
      </c>
      <c r="N166" s="14"/>
      <c r="O166" s="14">
        <f t="shared" si="19"/>
        <v>117638.65546218488</v>
      </c>
      <c r="P166" s="14">
        <f t="shared" si="28"/>
        <v>89640.655462184877</v>
      </c>
      <c r="Q166">
        <v>50000</v>
      </c>
      <c r="R166" s="14">
        <f t="shared" si="20"/>
        <v>50000</v>
      </c>
      <c r="S166" s="14">
        <f t="shared" si="21"/>
        <v>39640.655462184877</v>
      </c>
      <c r="T166" s="19">
        <f t="shared" si="22"/>
        <v>79.281310924369748</v>
      </c>
      <c r="U166" s="15">
        <f t="shared" si="23"/>
        <v>30237.424426225938</v>
      </c>
      <c r="V166" s="15">
        <f t="shared" si="24"/>
        <v>9403.2310359589392</v>
      </c>
      <c r="W166" s="29">
        <f t="shared" si="25"/>
        <v>18.806462071917878</v>
      </c>
      <c r="X166" s="30">
        <v>29088497</v>
      </c>
      <c r="Y166" s="21">
        <v>6283029</v>
      </c>
    </row>
    <row r="167" spans="1:25" x14ac:dyDescent="0.3">
      <c r="A167" t="s">
        <v>298</v>
      </c>
      <c r="B167" s="25" t="s">
        <v>341</v>
      </c>
      <c r="C167">
        <v>3</v>
      </c>
      <c r="D167" s="26" t="s">
        <v>333</v>
      </c>
      <c r="E167" s="27" t="s">
        <v>334</v>
      </c>
      <c r="F167" s="28">
        <v>64500</v>
      </c>
      <c r="G167" s="28">
        <v>1</v>
      </c>
      <c r="H167" s="28">
        <v>64500</v>
      </c>
      <c r="I167" s="32">
        <v>-7000</v>
      </c>
      <c r="J167" s="32">
        <v>-13545</v>
      </c>
      <c r="K167" s="32"/>
      <c r="L167" s="32"/>
      <c r="M167" s="14">
        <f t="shared" si="18"/>
        <v>54201.680672268907</v>
      </c>
      <c r="N167" s="14"/>
      <c r="O167" s="14">
        <f t="shared" si="19"/>
        <v>54201.680672268907</v>
      </c>
      <c r="P167" s="14">
        <f t="shared" si="28"/>
        <v>40656.680672268907</v>
      </c>
      <c r="Q167">
        <v>28245</v>
      </c>
      <c r="R167" s="14">
        <f t="shared" si="20"/>
        <v>28245</v>
      </c>
      <c r="S167" s="14">
        <f t="shared" si="21"/>
        <v>12411.680672268907</v>
      </c>
      <c r="T167" s="19">
        <f t="shared" si="22"/>
        <v>43.942930331984094</v>
      </c>
      <c r="U167" s="15">
        <f t="shared" si="23"/>
        <v>13931.808525548775</v>
      </c>
      <c r="V167" s="15">
        <f t="shared" si="24"/>
        <v>-1520.1278532798678</v>
      </c>
      <c r="W167" s="29">
        <f t="shared" si="25"/>
        <v>-5.3819361064962576</v>
      </c>
      <c r="X167" s="30">
        <v>29088497</v>
      </c>
      <c r="Y167" s="21">
        <v>6283029</v>
      </c>
    </row>
    <row r="168" spans="1:25" x14ac:dyDescent="0.3">
      <c r="A168" t="s">
        <v>298</v>
      </c>
      <c r="B168" s="25" t="s">
        <v>342</v>
      </c>
      <c r="C168">
        <v>2</v>
      </c>
      <c r="D168" s="26" t="s">
        <v>185</v>
      </c>
      <c r="E168" s="27" t="s">
        <v>305</v>
      </c>
      <c r="F168" s="28">
        <v>15500</v>
      </c>
      <c r="G168" s="28">
        <v>1</v>
      </c>
      <c r="H168" s="28">
        <v>15500</v>
      </c>
      <c r="I168" s="32" t="s">
        <v>311</v>
      </c>
      <c r="J168" s="32">
        <v>-4100</v>
      </c>
      <c r="K168" s="32"/>
      <c r="L168" s="28"/>
      <c r="M168" s="14">
        <f t="shared" si="18"/>
        <v>13025.210084033613</v>
      </c>
      <c r="N168" s="14"/>
      <c r="O168" s="14">
        <f t="shared" si="19"/>
        <v>13025.210084033613</v>
      </c>
      <c r="P168" s="14">
        <f t="shared" si="28"/>
        <v>8925.2100840336134</v>
      </c>
      <c r="Q168">
        <v>7845</v>
      </c>
      <c r="R168" s="14">
        <f t="shared" si="20"/>
        <v>7845</v>
      </c>
      <c r="S168" s="14">
        <f t="shared" si="21"/>
        <v>1080.2100840336134</v>
      </c>
      <c r="T168" s="19">
        <f t="shared" si="22"/>
        <v>13.769408336948546</v>
      </c>
      <c r="U168" s="15">
        <f t="shared" si="23"/>
        <v>3347.9539867597832</v>
      </c>
      <c r="V168" s="15">
        <f t="shared" si="24"/>
        <v>-2267.7439027261698</v>
      </c>
      <c r="W168" s="29">
        <f t="shared" si="25"/>
        <v>-28.906869378281325</v>
      </c>
      <c r="X168" s="30">
        <v>29088497</v>
      </c>
      <c r="Y168" s="21">
        <v>6283029</v>
      </c>
    </row>
    <row r="169" spans="1:25" x14ac:dyDescent="0.3">
      <c r="A169" t="s">
        <v>298</v>
      </c>
      <c r="B169" s="25" t="s">
        <v>343</v>
      </c>
      <c r="C169">
        <v>2</v>
      </c>
      <c r="D169" s="26" t="s">
        <v>344</v>
      </c>
      <c r="E169" s="27" t="s">
        <v>345</v>
      </c>
      <c r="F169" s="28">
        <v>27588</v>
      </c>
      <c r="G169" s="28">
        <v>1</v>
      </c>
      <c r="H169" s="28">
        <v>27588</v>
      </c>
      <c r="I169" s="32">
        <v>-2880</v>
      </c>
      <c r="J169" s="32">
        <v>-4966</v>
      </c>
      <c r="K169" s="32"/>
      <c r="L169" s="32"/>
      <c r="M169" s="14">
        <f t="shared" si="18"/>
        <v>23183.193277310926</v>
      </c>
      <c r="N169" s="14"/>
      <c r="O169" s="14">
        <f t="shared" si="19"/>
        <v>23183.193277310926</v>
      </c>
      <c r="P169" s="14">
        <f t="shared" si="28"/>
        <v>18217.193277310926</v>
      </c>
      <c r="Q169">
        <v>10924</v>
      </c>
      <c r="R169" s="14">
        <f t="shared" si="20"/>
        <v>10924</v>
      </c>
      <c r="S169" s="14">
        <f t="shared" si="21"/>
        <v>7293.1932773109256</v>
      </c>
      <c r="T169" s="19">
        <f t="shared" si="22"/>
        <v>66.763028902516709</v>
      </c>
      <c r="U169" s="15">
        <f t="shared" si="23"/>
        <v>5958.9261023696063</v>
      </c>
      <c r="V169" s="15">
        <f t="shared" si="24"/>
        <v>1334.2671749413194</v>
      </c>
      <c r="W169" s="29">
        <f t="shared" si="25"/>
        <v>12.214089847503837</v>
      </c>
      <c r="X169" s="30">
        <v>29088497</v>
      </c>
      <c r="Y169" s="21">
        <v>6283029</v>
      </c>
    </row>
    <row r="170" spans="1:25" x14ac:dyDescent="0.3">
      <c r="A170" t="s">
        <v>298</v>
      </c>
      <c r="B170" s="25" t="s">
        <v>346</v>
      </c>
      <c r="C170">
        <v>2</v>
      </c>
      <c r="D170" s="26" t="s">
        <v>185</v>
      </c>
      <c r="E170" s="27" t="s">
        <v>305</v>
      </c>
      <c r="F170" s="28">
        <v>15500</v>
      </c>
      <c r="G170" s="28">
        <v>1</v>
      </c>
      <c r="H170" s="28">
        <v>15500</v>
      </c>
      <c r="I170" s="32">
        <v>0</v>
      </c>
      <c r="J170" s="32">
        <v>-4100</v>
      </c>
      <c r="K170" s="32"/>
      <c r="L170" s="28"/>
      <c r="M170" s="14">
        <f t="shared" si="18"/>
        <v>13025.210084033613</v>
      </c>
      <c r="N170" s="14"/>
      <c r="O170" s="14">
        <f t="shared" si="19"/>
        <v>13025.210084033613</v>
      </c>
      <c r="P170" s="14">
        <f t="shared" si="28"/>
        <v>8925.2100840336134</v>
      </c>
      <c r="Q170">
        <v>7845</v>
      </c>
      <c r="R170" s="14">
        <f t="shared" si="20"/>
        <v>7845</v>
      </c>
      <c r="S170" s="14">
        <f t="shared" si="21"/>
        <v>1080.2100840336134</v>
      </c>
      <c r="T170" s="19">
        <f t="shared" si="22"/>
        <v>13.769408336948546</v>
      </c>
      <c r="U170" s="15">
        <f t="shared" si="23"/>
        <v>3347.9539867597832</v>
      </c>
      <c r="V170" s="15">
        <f t="shared" si="24"/>
        <v>-2267.7439027261698</v>
      </c>
      <c r="W170" s="29">
        <f t="shared" si="25"/>
        <v>-28.906869378281325</v>
      </c>
      <c r="X170" s="30">
        <v>29088497</v>
      </c>
      <c r="Y170" s="21">
        <v>6283029</v>
      </c>
    </row>
    <row r="171" spans="1:25" x14ac:dyDescent="0.3">
      <c r="A171" t="s">
        <v>298</v>
      </c>
      <c r="B171" s="25" t="s">
        <v>347</v>
      </c>
      <c r="C171">
        <v>1</v>
      </c>
      <c r="D171" s="26" t="s">
        <v>348</v>
      </c>
      <c r="E171" s="27" t="s">
        <v>349</v>
      </c>
      <c r="F171" s="28">
        <v>53100</v>
      </c>
      <c r="G171" s="28">
        <v>1</v>
      </c>
      <c r="H171" s="28">
        <v>53100</v>
      </c>
      <c r="I171" s="32">
        <v>-5050</v>
      </c>
      <c r="J171" s="32">
        <v>-9558</v>
      </c>
      <c r="K171" s="32"/>
      <c r="L171" s="32"/>
      <c r="M171" s="14">
        <f t="shared" si="18"/>
        <v>44621.848739495799</v>
      </c>
      <c r="N171" s="14"/>
      <c r="O171" s="14">
        <f t="shared" si="19"/>
        <v>44621.848739495799</v>
      </c>
      <c r="P171" s="14">
        <f t="shared" si="28"/>
        <v>35063.848739495799</v>
      </c>
      <c r="Q171">
        <v>25600</v>
      </c>
      <c r="R171" s="14">
        <f t="shared" si="20"/>
        <v>25600</v>
      </c>
      <c r="S171" s="14">
        <f t="shared" si="21"/>
        <v>9463.8487394957992</v>
      </c>
      <c r="T171" s="19">
        <f t="shared" si="22"/>
        <v>36.968159138655466</v>
      </c>
      <c r="U171" s="15">
        <f t="shared" si="23"/>
        <v>11469.442367544805</v>
      </c>
      <c r="V171" s="15">
        <f t="shared" si="24"/>
        <v>-2005.5936280490059</v>
      </c>
      <c r="W171" s="29">
        <f t="shared" si="25"/>
        <v>-7.8343501095664294</v>
      </c>
      <c r="X171" s="30">
        <v>29088497</v>
      </c>
      <c r="Y171" s="21">
        <v>6283029</v>
      </c>
    </row>
    <row r="172" spans="1:25" x14ac:dyDescent="0.3">
      <c r="A172" s="35" t="s">
        <v>350</v>
      </c>
      <c r="B172" s="17">
        <v>45896</v>
      </c>
      <c r="C172">
        <v>27</v>
      </c>
      <c r="D172" s="7">
        <v>8000008224462</v>
      </c>
      <c r="E172" t="s">
        <v>351</v>
      </c>
      <c r="F172">
        <v>22681</v>
      </c>
      <c r="G172">
        <v>1</v>
      </c>
      <c r="H172">
        <f>(F172*1)</f>
        <v>22681</v>
      </c>
      <c r="J172" s="14">
        <v>4048.5</v>
      </c>
      <c r="K172">
        <v>0</v>
      </c>
      <c r="M172" s="14">
        <f t="shared" si="18"/>
        <v>19059.663865546219</v>
      </c>
      <c r="N172" s="14"/>
      <c r="O172" s="14">
        <f>(M172*G172)</f>
        <v>19059.663865546219</v>
      </c>
      <c r="P172" s="14">
        <f t="shared" ref="P172:P181" si="29">(M172-J172)</f>
        <v>15011.163865546219</v>
      </c>
      <c r="Q172">
        <v>10924</v>
      </c>
      <c r="R172" s="14">
        <f>(Q172*G172)</f>
        <v>10924</v>
      </c>
      <c r="S172" s="14">
        <f>(M172-Q172)</f>
        <v>8135.6638655462193</v>
      </c>
      <c r="T172" s="19">
        <f>(S172/Q172)*100</f>
        <v>74.47513608152893</v>
      </c>
      <c r="U172" s="14">
        <f t="shared" si="23"/>
        <v>4899.0286692708805</v>
      </c>
      <c r="V172" s="14">
        <f t="shared" si="24"/>
        <v>3236.6351962753388</v>
      </c>
      <c r="W172" s="19">
        <f>(V172/Q172)*100</f>
        <v>29.628663459129793</v>
      </c>
      <c r="X172" s="20">
        <v>29088497</v>
      </c>
      <c r="Y172" s="5">
        <v>6283029</v>
      </c>
    </row>
    <row r="173" spans="1:25" x14ac:dyDescent="0.3">
      <c r="A173" s="35" t="s">
        <v>350</v>
      </c>
      <c r="B173" s="17">
        <v>45886</v>
      </c>
      <c r="C173">
        <v>17</v>
      </c>
      <c r="D173" s="7">
        <v>2082004550437</v>
      </c>
      <c r="E173" t="s">
        <v>352</v>
      </c>
      <c r="F173">
        <v>72595</v>
      </c>
      <c r="G173">
        <v>1</v>
      </c>
      <c r="H173">
        <f t="shared" ref="H173:H181" si="30">(F173*1)</f>
        <v>72595</v>
      </c>
      <c r="J173" s="14">
        <v>12094.32</v>
      </c>
      <c r="K173">
        <v>5990</v>
      </c>
      <c r="M173" s="14">
        <f t="shared" si="18"/>
        <v>61004.201680672275</v>
      </c>
      <c r="N173" s="14"/>
      <c r="O173" s="14">
        <f t="shared" ref="O173:O203" si="31">(M173*G173)</f>
        <v>61004.201680672275</v>
      </c>
      <c r="P173" s="14">
        <f t="shared" si="29"/>
        <v>48909.881680672275</v>
      </c>
      <c r="Q173">
        <v>42900</v>
      </c>
      <c r="R173" s="14">
        <f t="shared" ref="R173:R203" si="32">(Q173*G173)</f>
        <v>42900</v>
      </c>
      <c r="S173" s="14">
        <f t="shared" ref="S173:S179" si="33">(P173-Q173)</f>
        <v>6009.8816806722753</v>
      </c>
      <c r="T173" s="19">
        <f t="shared" ref="T173:T181" si="34">(S173/Q173)*100</f>
        <v>14.00904820669528</v>
      </c>
      <c r="U173" s="14">
        <f t="shared" si="23"/>
        <v>15680.304494762997</v>
      </c>
      <c r="V173" s="14">
        <f t="shared" si="24"/>
        <v>-9670.4228140907217</v>
      </c>
      <c r="W173" s="19">
        <f t="shared" ref="W173:W181" si="35">(V173/Q173)*100</f>
        <v>-22.541778121423594</v>
      </c>
      <c r="X173" s="20">
        <v>29088497</v>
      </c>
      <c r="Y173" s="5">
        <v>6283029</v>
      </c>
    </row>
    <row r="174" spans="1:25" x14ac:dyDescent="0.3">
      <c r="A174" s="35" t="s">
        <v>350</v>
      </c>
      <c r="B174" s="17">
        <v>45885</v>
      </c>
      <c r="C174">
        <v>16</v>
      </c>
      <c r="D174" s="7">
        <v>8000010070034</v>
      </c>
      <c r="E174" t="s">
        <v>353</v>
      </c>
      <c r="F174">
        <v>50840</v>
      </c>
      <c r="G174">
        <v>1</v>
      </c>
      <c r="H174">
        <f t="shared" si="30"/>
        <v>50840</v>
      </c>
      <c r="J174">
        <v>8470</v>
      </c>
      <c r="K174">
        <v>6990</v>
      </c>
      <c r="M174" s="14">
        <f t="shared" si="18"/>
        <v>42722.689075630253</v>
      </c>
      <c r="N174" s="14"/>
      <c r="O174" s="14">
        <f t="shared" si="31"/>
        <v>42722.689075630253</v>
      </c>
      <c r="P174" s="14">
        <f t="shared" si="29"/>
        <v>34252.689075630253</v>
      </c>
      <c r="Q174">
        <v>35824</v>
      </c>
      <c r="R174" s="14">
        <f t="shared" si="32"/>
        <v>35824</v>
      </c>
      <c r="S174" s="14">
        <f t="shared" si="33"/>
        <v>-1571.3109243697472</v>
      </c>
      <c r="T174" s="19">
        <f t="shared" si="34"/>
        <v>-4.3861961935287717</v>
      </c>
      <c r="U174" s="14">
        <f t="shared" si="23"/>
        <v>10981.289076572089</v>
      </c>
      <c r="V174" s="14">
        <f t="shared" si="24"/>
        <v>-12552.600000941837</v>
      </c>
      <c r="W174" s="19">
        <f t="shared" si="35"/>
        <v>-35.039638233982352</v>
      </c>
      <c r="X174" s="20">
        <v>29088497</v>
      </c>
      <c r="Y174" s="5">
        <v>6283029</v>
      </c>
    </row>
    <row r="175" spans="1:25" x14ac:dyDescent="0.3">
      <c r="A175" s="35" t="s">
        <v>350</v>
      </c>
      <c r="B175" s="17">
        <v>45885</v>
      </c>
      <c r="C175">
        <v>16</v>
      </c>
      <c r="D175" s="7">
        <v>2082003685475</v>
      </c>
      <c r="E175" t="s">
        <v>354</v>
      </c>
      <c r="F175">
        <v>59486</v>
      </c>
      <c r="G175">
        <v>1</v>
      </c>
      <c r="H175">
        <f t="shared" si="30"/>
        <v>59486</v>
      </c>
      <c r="J175" s="14">
        <v>9910.32</v>
      </c>
      <c r="K175">
        <v>5990</v>
      </c>
      <c r="M175" s="14">
        <f t="shared" si="18"/>
        <v>49988.23529411765</v>
      </c>
      <c r="N175" s="14"/>
      <c r="O175" s="14">
        <f t="shared" si="31"/>
        <v>49988.23529411765</v>
      </c>
      <c r="P175" s="14">
        <f t="shared" si="29"/>
        <v>40077.915294117651</v>
      </c>
      <c r="Q175">
        <v>36500</v>
      </c>
      <c r="R175" s="14">
        <f t="shared" si="32"/>
        <v>36500</v>
      </c>
      <c r="S175" s="14">
        <f t="shared" si="33"/>
        <v>3577.9152941176508</v>
      </c>
      <c r="T175" s="19">
        <f t="shared" si="34"/>
        <v>9.8025076551168517</v>
      </c>
      <c r="U175" s="14">
        <f t="shared" si="23"/>
        <v>12848.799410089836</v>
      </c>
      <c r="V175" s="14">
        <f t="shared" si="24"/>
        <v>-9270.8841159721851</v>
      </c>
      <c r="W175" s="19">
        <f t="shared" si="35"/>
        <v>-25.399682509512832</v>
      </c>
      <c r="X175" s="20">
        <v>29088497</v>
      </c>
      <c r="Y175" s="5">
        <v>6283029</v>
      </c>
    </row>
    <row r="176" spans="1:25" x14ac:dyDescent="0.3">
      <c r="A176" s="35" t="s">
        <v>350</v>
      </c>
      <c r="B176" s="17">
        <v>45882</v>
      </c>
      <c r="C176">
        <v>13</v>
      </c>
      <c r="D176" s="7">
        <v>8000010010025</v>
      </c>
      <c r="E176" t="s">
        <v>88</v>
      </c>
      <c r="F176">
        <v>53435</v>
      </c>
      <c r="G176">
        <v>1</v>
      </c>
      <c r="H176">
        <f t="shared" si="30"/>
        <v>53435</v>
      </c>
      <c r="J176" s="14">
        <v>8902.32</v>
      </c>
      <c r="K176">
        <v>2990</v>
      </c>
      <c r="M176" s="14">
        <f t="shared" si="18"/>
        <v>44903.361344537814</v>
      </c>
      <c r="N176" s="14"/>
      <c r="O176" s="14">
        <f t="shared" si="31"/>
        <v>44903.361344537814</v>
      </c>
      <c r="P176" s="14">
        <f t="shared" si="29"/>
        <v>36001.041344537814</v>
      </c>
      <c r="Q176">
        <v>27000</v>
      </c>
      <c r="R176" s="14">
        <f t="shared" si="32"/>
        <v>27000</v>
      </c>
      <c r="S176" s="14">
        <f t="shared" si="33"/>
        <v>9001.0413445378144</v>
      </c>
      <c r="T176" s="19">
        <f t="shared" si="34"/>
        <v>33.337190164954869</v>
      </c>
      <c r="U176" s="14">
        <f t="shared" si="23"/>
        <v>11541.801373065098</v>
      </c>
      <c r="V176" s="14">
        <f t="shared" si="24"/>
        <v>-2540.7600285272838</v>
      </c>
      <c r="W176" s="19">
        <f t="shared" si="35"/>
        <v>-9.4102223278788291</v>
      </c>
      <c r="X176" s="20">
        <v>29088497</v>
      </c>
      <c r="Y176" s="5">
        <v>6283029</v>
      </c>
    </row>
    <row r="177" spans="1:26" x14ac:dyDescent="0.3">
      <c r="A177" s="35" t="s">
        <v>350</v>
      </c>
      <c r="B177" s="17">
        <v>45881</v>
      </c>
      <c r="C177">
        <v>12</v>
      </c>
      <c r="D177" s="7">
        <v>8000008223496</v>
      </c>
      <c r="E177" t="s">
        <v>355</v>
      </c>
      <c r="F177">
        <v>15644</v>
      </c>
      <c r="G177">
        <v>1</v>
      </c>
      <c r="H177">
        <f t="shared" si="30"/>
        <v>15644</v>
      </c>
      <c r="J177">
        <v>2792.4</v>
      </c>
      <c r="K177">
        <v>2990</v>
      </c>
      <c r="M177" s="14">
        <f t="shared" si="18"/>
        <v>13146.218487394959</v>
      </c>
      <c r="N177" s="14"/>
      <c r="O177" s="14">
        <f t="shared" si="31"/>
        <v>13146.218487394959</v>
      </c>
      <c r="P177" s="14">
        <f t="shared" si="29"/>
        <v>10353.818487394959</v>
      </c>
      <c r="Q177">
        <v>5529</v>
      </c>
      <c r="R177" s="14">
        <f t="shared" si="32"/>
        <v>5529</v>
      </c>
      <c r="S177" s="14">
        <f t="shared" si="33"/>
        <v>4824.8184873949594</v>
      </c>
      <c r="T177" s="19">
        <f t="shared" si="34"/>
        <v>87.263853995206347</v>
      </c>
      <c r="U177" s="14">
        <f t="shared" si="23"/>
        <v>3379.0575592819387</v>
      </c>
      <c r="V177" s="14">
        <f t="shared" si="24"/>
        <v>1445.7609281130208</v>
      </c>
      <c r="W177" s="19">
        <f t="shared" si="35"/>
        <v>26.148687431959139</v>
      </c>
      <c r="X177" s="20">
        <v>29088497</v>
      </c>
      <c r="Y177" s="5">
        <v>6283029</v>
      </c>
    </row>
    <row r="178" spans="1:26" x14ac:dyDescent="0.3">
      <c r="A178" s="35" t="s">
        <v>350</v>
      </c>
      <c r="B178" s="17">
        <v>45878</v>
      </c>
      <c r="C178">
        <v>9</v>
      </c>
      <c r="D178" s="7">
        <v>8000008189907</v>
      </c>
      <c r="E178" t="s">
        <v>356</v>
      </c>
      <c r="F178">
        <v>21219</v>
      </c>
      <c r="G178">
        <v>1</v>
      </c>
      <c r="H178">
        <f t="shared" si="30"/>
        <v>21219</v>
      </c>
      <c r="J178" s="14">
        <v>3787.5</v>
      </c>
      <c r="K178">
        <v>2990</v>
      </c>
      <c r="M178" s="14">
        <f t="shared" si="18"/>
        <v>17831.092436974792</v>
      </c>
      <c r="N178" s="14"/>
      <c r="O178" s="14">
        <f t="shared" si="31"/>
        <v>17831.092436974792</v>
      </c>
      <c r="P178" s="14">
        <f t="shared" si="29"/>
        <v>14043.592436974792</v>
      </c>
      <c r="Q178" s="14">
        <f>(P178*0.65)</f>
        <v>9128.3350840336152</v>
      </c>
      <c r="R178" s="14">
        <f t="shared" si="32"/>
        <v>9128.3350840336152</v>
      </c>
      <c r="S178" s="14">
        <f t="shared" si="33"/>
        <v>4915.2573529411766</v>
      </c>
      <c r="T178" s="19">
        <f t="shared" si="34"/>
        <v>53.846153846153832</v>
      </c>
      <c r="U178" s="14">
        <f t="shared" si="23"/>
        <v>4583.2410093584413</v>
      </c>
      <c r="V178" s="14">
        <f t="shared" si="24"/>
        <v>332.01634358273532</v>
      </c>
      <c r="W178" s="19">
        <f t="shared" si="35"/>
        <v>3.6372059146192561</v>
      </c>
      <c r="X178" s="20">
        <v>29088497</v>
      </c>
      <c r="Y178" s="5">
        <v>6283029</v>
      </c>
      <c r="Z178">
        <v>1</v>
      </c>
    </row>
    <row r="179" spans="1:26" x14ac:dyDescent="0.3">
      <c r="A179" s="35" t="s">
        <v>350</v>
      </c>
      <c r="B179" s="17">
        <v>45874</v>
      </c>
      <c r="C179">
        <v>5</v>
      </c>
      <c r="D179" s="7">
        <v>8000008224264</v>
      </c>
      <c r="E179" t="s">
        <v>357</v>
      </c>
      <c r="F179">
        <v>22681</v>
      </c>
      <c r="G179">
        <v>1</v>
      </c>
      <c r="H179">
        <f t="shared" si="30"/>
        <v>22681</v>
      </c>
      <c r="J179" s="14">
        <v>4048.5</v>
      </c>
      <c r="K179">
        <v>1495</v>
      </c>
      <c r="M179" s="14">
        <f t="shared" ref="M179:M203" si="36">(F179/1.19)</f>
        <v>19059.663865546219</v>
      </c>
      <c r="N179" s="14"/>
      <c r="O179" s="14">
        <f t="shared" si="31"/>
        <v>19059.663865546219</v>
      </c>
      <c r="P179" s="14">
        <f t="shared" si="29"/>
        <v>15011.163865546219</v>
      </c>
      <c r="Q179" s="14">
        <f>(P179*0.65)</f>
        <v>9757.2565126050431</v>
      </c>
      <c r="R179" s="14">
        <f t="shared" si="32"/>
        <v>9757.2565126050431</v>
      </c>
      <c r="S179" s="14">
        <f t="shared" si="33"/>
        <v>5253.9073529411762</v>
      </c>
      <c r="T179" s="19">
        <f t="shared" si="34"/>
        <v>53.846153846153832</v>
      </c>
      <c r="U179" s="14">
        <f t="shared" ref="U179:U203" si="37">(Y179/X179)*F179</f>
        <v>4899.0286692708805</v>
      </c>
      <c r="V179" s="14">
        <f t="shared" ref="V179:V181" si="38">(S179-U179)</f>
        <v>354.87868367029569</v>
      </c>
      <c r="W179" s="19">
        <f t="shared" si="35"/>
        <v>3.6370744503010748</v>
      </c>
      <c r="X179" s="20">
        <v>29088497</v>
      </c>
      <c r="Y179" s="5">
        <v>6283029</v>
      </c>
      <c r="Z179">
        <v>1</v>
      </c>
    </row>
    <row r="180" spans="1:26" x14ac:dyDescent="0.3">
      <c r="A180" s="35" t="s">
        <v>350</v>
      </c>
      <c r="B180" s="17">
        <v>45874</v>
      </c>
      <c r="C180">
        <v>5</v>
      </c>
      <c r="D180" s="7">
        <v>8000008224264</v>
      </c>
      <c r="E180" t="s">
        <v>357</v>
      </c>
      <c r="F180">
        <v>22681</v>
      </c>
      <c r="G180">
        <v>1</v>
      </c>
      <c r="H180">
        <f t="shared" si="30"/>
        <v>22681</v>
      </c>
      <c r="J180" s="14">
        <v>4048.5</v>
      </c>
      <c r="K180">
        <v>1495</v>
      </c>
      <c r="M180" s="14">
        <f t="shared" si="36"/>
        <v>19059.663865546219</v>
      </c>
      <c r="N180" s="14"/>
      <c r="O180" s="14">
        <f t="shared" si="31"/>
        <v>19059.663865546219</v>
      </c>
      <c r="P180" s="14">
        <f t="shared" si="29"/>
        <v>15011.163865546219</v>
      </c>
      <c r="Q180" s="14">
        <f>(P180*0.65)</f>
        <v>9757.2565126050431</v>
      </c>
      <c r="R180" s="14">
        <f t="shared" si="32"/>
        <v>9757.2565126050431</v>
      </c>
      <c r="S180" s="14">
        <f>(P180-Q180)</f>
        <v>5253.9073529411762</v>
      </c>
      <c r="T180" s="19">
        <f t="shared" si="34"/>
        <v>53.846153846153832</v>
      </c>
      <c r="U180" s="14">
        <f t="shared" si="37"/>
        <v>4899.0286692708805</v>
      </c>
      <c r="V180" s="14">
        <f t="shared" si="38"/>
        <v>354.87868367029569</v>
      </c>
      <c r="W180" s="19">
        <f t="shared" si="35"/>
        <v>3.6370744503010748</v>
      </c>
      <c r="X180" s="20">
        <v>29088497</v>
      </c>
      <c r="Y180" s="5">
        <v>6283029</v>
      </c>
      <c r="Z180">
        <v>1</v>
      </c>
    </row>
    <row r="181" spans="1:26" x14ac:dyDescent="0.3">
      <c r="A181" s="35" t="s">
        <v>350</v>
      </c>
      <c r="B181" s="17">
        <v>45870</v>
      </c>
      <c r="C181">
        <v>1</v>
      </c>
      <c r="D181" s="7">
        <v>8000008243104</v>
      </c>
      <c r="E181" t="s">
        <v>358</v>
      </c>
      <c r="F181">
        <v>21000</v>
      </c>
      <c r="G181">
        <v>1</v>
      </c>
      <c r="H181">
        <f t="shared" si="30"/>
        <v>21000</v>
      </c>
      <c r="J181" s="14">
        <v>3748.5</v>
      </c>
      <c r="K181">
        <v>0</v>
      </c>
      <c r="M181" s="14">
        <f t="shared" si="36"/>
        <v>17647.058823529413</v>
      </c>
      <c r="N181" s="14"/>
      <c r="O181" s="14">
        <f t="shared" si="31"/>
        <v>17647.058823529413</v>
      </c>
      <c r="P181" s="14">
        <f t="shared" si="29"/>
        <v>13898.558823529413</v>
      </c>
      <c r="Q181" s="14">
        <f t="shared" ref="Q181" si="39">(P181*0.65)</f>
        <v>9034.0632352941193</v>
      </c>
      <c r="R181" s="14">
        <f t="shared" si="32"/>
        <v>9034.0632352941193</v>
      </c>
      <c r="S181" s="14">
        <f t="shared" ref="S181" si="40">(P181-Q181)</f>
        <v>4864.4955882352933</v>
      </c>
      <c r="T181" s="19">
        <f t="shared" si="34"/>
        <v>53.846153846153832</v>
      </c>
      <c r="U181" s="14">
        <f t="shared" si="37"/>
        <v>4535.9376594809964</v>
      </c>
      <c r="V181" s="14">
        <f t="shared" si="38"/>
        <v>328.55792875429688</v>
      </c>
      <c r="W181" s="19">
        <f t="shared" si="35"/>
        <v>3.6368787797576241</v>
      </c>
      <c r="X181" s="20">
        <v>29088497</v>
      </c>
      <c r="Y181" s="5">
        <v>6283029</v>
      </c>
      <c r="Z181">
        <v>1</v>
      </c>
    </row>
    <row r="182" spans="1:26" x14ac:dyDescent="0.3">
      <c r="A182" t="s">
        <v>359</v>
      </c>
      <c r="B182" s="6" t="s">
        <v>360</v>
      </c>
      <c r="C182">
        <v>7</v>
      </c>
      <c r="D182" s="7">
        <v>8000010100007</v>
      </c>
      <c r="E182" t="s">
        <v>361</v>
      </c>
      <c r="F182">
        <v>89250</v>
      </c>
      <c r="G182">
        <v>2</v>
      </c>
      <c r="H182">
        <v>178500</v>
      </c>
      <c r="I182">
        <v>49456</v>
      </c>
      <c r="M182">
        <f t="shared" si="36"/>
        <v>75000</v>
      </c>
      <c r="O182">
        <f t="shared" si="31"/>
        <v>150000</v>
      </c>
      <c r="P182" s="14">
        <f>(M182-L182)</f>
        <v>75000</v>
      </c>
      <c r="Q182">
        <v>53000</v>
      </c>
      <c r="R182">
        <f t="shared" si="32"/>
        <v>106000</v>
      </c>
      <c r="S182">
        <f>(M182-Q182)</f>
        <v>22000</v>
      </c>
      <c r="T182" s="19">
        <f>(S182/Q182)*100</f>
        <v>41.509433962264154</v>
      </c>
      <c r="U182" s="14">
        <f t="shared" si="37"/>
        <v>19518.483053552685</v>
      </c>
      <c r="V182" s="14">
        <f>(S182-U182)</f>
        <v>2481.5169464473147</v>
      </c>
      <c r="W182" s="19">
        <f>(V182/Q182)*100</f>
        <v>4.6821074461270085</v>
      </c>
      <c r="X182" s="36">
        <v>28729709</v>
      </c>
      <c r="Y182" s="36">
        <v>6283029</v>
      </c>
    </row>
    <row r="183" spans="1:26" x14ac:dyDescent="0.3">
      <c r="A183" t="s">
        <v>359</v>
      </c>
      <c r="B183" s="6" t="s">
        <v>362</v>
      </c>
      <c r="C183">
        <v>8</v>
      </c>
      <c r="D183" s="7">
        <v>6797884908824</v>
      </c>
      <c r="E183" t="s">
        <v>363</v>
      </c>
      <c r="F183">
        <v>110000</v>
      </c>
      <c r="G183">
        <v>1</v>
      </c>
      <c r="H183">
        <v>110000</v>
      </c>
      <c r="I183">
        <v>71839</v>
      </c>
      <c r="M183" s="14">
        <f t="shared" si="36"/>
        <v>92436.97478991597</v>
      </c>
      <c r="N183" s="14"/>
      <c r="O183" s="14">
        <f t="shared" si="31"/>
        <v>92436.97478991597</v>
      </c>
      <c r="P183" s="14">
        <f t="shared" ref="P183:P203" si="41">(M183-L183)</f>
        <v>92436.97478991597</v>
      </c>
      <c r="Q183" s="37">
        <v>44600</v>
      </c>
      <c r="R183" s="14">
        <f t="shared" si="32"/>
        <v>44600</v>
      </c>
      <c r="S183" s="14">
        <f>(M183-R183)</f>
        <v>47836.97478991597</v>
      </c>
      <c r="T183" s="19">
        <f>(S183/Q183)*100</f>
        <v>107.25779100878022</v>
      </c>
      <c r="U183" s="14">
        <f t="shared" si="37"/>
        <v>23759.673454424268</v>
      </c>
      <c r="V183" s="14">
        <f>(S183-U183)</f>
        <v>24077.301335491702</v>
      </c>
      <c r="W183" s="19">
        <f>(V183/Q183)*100</f>
        <v>53.984980572851349</v>
      </c>
      <c r="X183" s="20">
        <v>29088497</v>
      </c>
      <c r="Y183" s="36">
        <v>6283029</v>
      </c>
    </row>
    <row r="184" spans="1:26" x14ac:dyDescent="0.3">
      <c r="A184" t="s">
        <v>359</v>
      </c>
      <c r="B184" s="6" t="s">
        <v>364</v>
      </c>
      <c r="C184">
        <v>12</v>
      </c>
      <c r="D184" s="7"/>
      <c r="E184" t="s">
        <v>365</v>
      </c>
      <c r="F184">
        <v>250000</v>
      </c>
      <c r="G184">
        <v>1</v>
      </c>
      <c r="H184">
        <v>250000</v>
      </c>
      <c r="I184">
        <v>45243</v>
      </c>
      <c r="M184" s="14">
        <f t="shared" si="36"/>
        <v>210084.03361344538</v>
      </c>
      <c r="N184" s="14"/>
      <c r="O184" s="14">
        <f t="shared" si="31"/>
        <v>210084.03361344538</v>
      </c>
      <c r="P184" s="14">
        <f t="shared" si="41"/>
        <v>210084.03361344538</v>
      </c>
      <c r="Q184" s="14">
        <f>(0.65*P184)</f>
        <v>136554.62184873951</v>
      </c>
      <c r="R184" s="14">
        <f t="shared" si="32"/>
        <v>136554.62184873951</v>
      </c>
      <c r="S184" s="14">
        <f>(M184-R184)</f>
        <v>73529.411764705874</v>
      </c>
      <c r="T184" s="19">
        <f>(S184/Q184)*100</f>
        <v>53.846153846153832</v>
      </c>
      <c r="U184" s="14">
        <f t="shared" si="37"/>
        <v>53999.257850964248</v>
      </c>
      <c r="V184" s="14">
        <f t="shared" ref="V184:V203" si="42">(S184-U184)</f>
        <v>19530.153913741626</v>
      </c>
      <c r="W184" s="19">
        <f t="shared" ref="W184:W203" si="43">(V184/Q184)*100</f>
        <v>14.302081942986176</v>
      </c>
      <c r="X184" s="20">
        <v>29088497</v>
      </c>
      <c r="Y184" s="36">
        <v>6283029</v>
      </c>
      <c r="Z184">
        <v>1</v>
      </c>
    </row>
    <row r="185" spans="1:26" x14ac:dyDescent="0.3">
      <c r="A185" t="s">
        <v>359</v>
      </c>
      <c r="B185" s="6" t="s">
        <v>366</v>
      </c>
      <c r="C185">
        <v>12</v>
      </c>
      <c r="D185" s="7">
        <v>8000010100007</v>
      </c>
      <c r="E185" t="s">
        <v>361</v>
      </c>
      <c r="F185">
        <v>89250</v>
      </c>
      <c r="G185">
        <v>1</v>
      </c>
      <c r="H185">
        <v>89250</v>
      </c>
      <c r="I185">
        <v>43611</v>
      </c>
      <c r="M185">
        <f t="shared" si="36"/>
        <v>75000</v>
      </c>
      <c r="O185">
        <f t="shared" si="31"/>
        <v>75000</v>
      </c>
      <c r="P185" s="14">
        <f t="shared" si="41"/>
        <v>75000</v>
      </c>
      <c r="Q185">
        <v>53000</v>
      </c>
      <c r="R185">
        <f t="shared" si="32"/>
        <v>53000</v>
      </c>
      <c r="S185" s="14">
        <f>(M185-R185)</f>
        <v>22000</v>
      </c>
      <c r="T185" s="19">
        <f>(S185/Q185)*100</f>
        <v>41.509433962264154</v>
      </c>
      <c r="U185" s="14">
        <f t="shared" si="37"/>
        <v>19277.735052794236</v>
      </c>
      <c r="V185" s="14">
        <f t="shared" si="42"/>
        <v>2722.2649472057637</v>
      </c>
      <c r="W185" s="19">
        <f t="shared" si="43"/>
        <v>5.1363489569920064</v>
      </c>
      <c r="X185" s="20">
        <v>29088497</v>
      </c>
      <c r="Y185" s="36">
        <v>6283029</v>
      </c>
    </row>
    <row r="186" spans="1:26" x14ac:dyDescent="0.3">
      <c r="A186" t="s">
        <v>359</v>
      </c>
      <c r="B186" s="6" t="s">
        <v>367</v>
      </c>
      <c r="C186">
        <v>12</v>
      </c>
      <c r="D186" s="7">
        <v>800010070068</v>
      </c>
      <c r="E186" t="s">
        <v>368</v>
      </c>
      <c r="F186">
        <v>78990</v>
      </c>
      <c r="G186">
        <v>2</v>
      </c>
      <c r="H186">
        <v>157980</v>
      </c>
      <c r="I186">
        <v>54019</v>
      </c>
      <c r="M186" s="14">
        <f t="shared" si="36"/>
        <v>66378.151260504208</v>
      </c>
      <c r="N186" s="14"/>
      <c r="O186" s="14">
        <f t="shared" si="31"/>
        <v>132756.30252100842</v>
      </c>
      <c r="P186" s="14">
        <f t="shared" si="41"/>
        <v>66378.151260504208</v>
      </c>
      <c r="Q186" s="14">
        <v>49000</v>
      </c>
      <c r="R186" s="14">
        <f t="shared" si="32"/>
        <v>98000</v>
      </c>
      <c r="S186" s="14">
        <f>(M186-Q186)</f>
        <v>17378.151260504208</v>
      </c>
      <c r="T186" s="19">
        <f>(S186/Q186)*100</f>
        <v>35.465614817355529</v>
      </c>
      <c r="U186" s="14">
        <f t="shared" si="37"/>
        <v>17061.605510590663</v>
      </c>
      <c r="V186" s="14">
        <f t="shared" si="42"/>
        <v>316.54574991354457</v>
      </c>
      <c r="W186" s="19">
        <f t="shared" si="43"/>
        <v>0.64601173451743787</v>
      </c>
      <c r="X186" s="20">
        <v>29088497</v>
      </c>
      <c r="Y186" s="36">
        <v>6283029</v>
      </c>
    </row>
    <row r="187" spans="1:26" x14ac:dyDescent="0.3">
      <c r="A187" t="s">
        <v>359</v>
      </c>
      <c r="B187" s="6" t="s">
        <v>369</v>
      </c>
      <c r="C187">
        <v>12</v>
      </c>
      <c r="D187" s="7">
        <v>800010070075</v>
      </c>
      <c r="E187" t="s">
        <v>370</v>
      </c>
      <c r="F187">
        <v>95990</v>
      </c>
      <c r="G187">
        <v>2</v>
      </c>
      <c r="H187">
        <v>893978</v>
      </c>
      <c r="I187">
        <v>0</v>
      </c>
      <c r="M187" s="14">
        <f t="shared" si="36"/>
        <v>80663.865546218498</v>
      </c>
      <c r="N187" s="14"/>
      <c r="O187" s="14">
        <f t="shared" si="31"/>
        <v>161327.731092437</v>
      </c>
      <c r="P187" s="14">
        <f t="shared" si="41"/>
        <v>80663.865546218498</v>
      </c>
      <c r="Q187">
        <v>55709</v>
      </c>
      <c r="R187">
        <f t="shared" si="32"/>
        <v>111418</v>
      </c>
      <c r="S187" s="14">
        <f>(M187-Q187)</f>
        <v>24954.865546218498</v>
      </c>
      <c r="T187" s="19">
        <f t="shared" ref="T187:T193" si="44">(S187/Q187)*100</f>
        <v>44.795034099011829</v>
      </c>
      <c r="U187" s="14">
        <f t="shared" si="37"/>
        <v>20733.555044456232</v>
      </c>
      <c r="V187" s="14">
        <f>(S187-U187)</f>
        <v>4221.3105017622656</v>
      </c>
      <c r="W187" s="19">
        <f t="shared" si="43"/>
        <v>7.5774300413977365</v>
      </c>
      <c r="X187" s="20">
        <v>29088497</v>
      </c>
      <c r="Y187" s="36">
        <v>6283029</v>
      </c>
    </row>
    <row r="188" spans="1:26" x14ac:dyDescent="0.3">
      <c r="A188" t="s">
        <v>359</v>
      </c>
      <c r="B188" s="6" t="s">
        <v>371</v>
      </c>
      <c r="C188">
        <v>12</v>
      </c>
      <c r="D188" s="7">
        <v>8000010120003</v>
      </c>
      <c r="E188" t="s">
        <v>372</v>
      </c>
      <c r="F188">
        <v>149990</v>
      </c>
      <c r="G188">
        <v>1</v>
      </c>
      <c r="H188">
        <v>149990</v>
      </c>
      <c r="I188">
        <v>4748</v>
      </c>
      <c r="M188" s="14">
        <f t="shared" si="36"/>
        <v>126042.01680672269</v>
      </c>
      <c r="N188" s="14"/>
      <c r="O188" s="14">
        <f t="shared" si="31"/>
        <v>126042.01680672269</v>
      </c>
      <c r="P188" s="14">
        <f t="shared" si="41"/>
        <v>126042.01680672269</v>
      </c>
      <c r="Q188">
        <v>94000</v>
      </c>
      <c r="R188">
        <f t="shared" si="32"/>
        <v>94000</v>
      </c>
      <c r="S188" s="14">
        <f t="shared" ref="S188:S203" si="45">(O188-R188)</f>
        <v>32042.016806722691</v>
      </c>
      <c r="T188" s="19">
        <f t="shared" si="44"/>
        <v>34.087251922045411</v>
      </c>
      <c r="U188" s="14">
        <f t="shared" si="37"/>
        <v>32397.39474026451</v>
      </c>
      <c r="V188" s="14">
        <f t="shared" si="42"/>
        <v>-355.37793354181849</v>
      </c>
      <c r="W188" s="19">
        <f t="shared" si="43"/>
        <v>-0.37806163142746652</v>
      </c>
      <c r="X188" s="20">
        <v>29088497</v>
      </c>
      <c r="Y188" s="36">
        <v>6283029</v>
      </c>
    </row>
    <row r="189" spans="1:26" x14ac:dyDescent="0.3">
      <c r="A189" t="s">
        <v>359</v>
      </c>
      <c r="B189" s="6" t="s">
        <v>373</v>
      </c>
      <c r="C189">
        <v>12</v>
      </c>
      <c r="D189" s="7">
        <v>2082004550659</v>
      </c>
      <c r="E189" t="s">
        <v>374</v>
      </c>
      <c r="F189">
        <v>67990</v>
      </c>
      <c r="G189">
        <v>1</v>
      </c>
      <c r="H189">
        <v>67990</v>
      </c>
      <c r="I189">
        <v>5938</v>
      </c>
      <c r="M189" s="14">
        <f t="shared" si="36"/>
        <v>57134.45378151261</v>
      </c>
      <c r="N189" s="14"/>
      <c r="O189" s="14">
        <f t="shared" si="31"/>
        <v>57134.45378151261</v>
      </c>
      <c r="P189" s="14">
        <f t="shared" si="41"/>
        <v>57134.45378151261</v>
      </c>
      <c r="Q189">
        <v>41900</v>
      </c>
      <c r="R189">
        <f t="shared" si="32"/>
        <v>41900</v>
      </c>
      <c r="S189" s="14">
        <f t="shared" si="45"/>
        <v>15234.45378151261</v>
      </c>
      <c r="T189" s="19">
        <f t="shared" si="44"/>
        <v>36.359078237500263</v>
      </c>
      <c r="U189" s="14">
        <f t="shared" si="37"/>
        <v>14685.638165148237</v>
      </c>
      <c r="V189" s="14">
        <f t="shared" si="42"/>
        <v>548.81561636437254</v>
      </c>
      <c r="W189" s="19">
        <f t="shared" si="43"/>
        <v>1.3098224734233235</v>
      </c>
      <c r="X189" s="20">
        <v>29088497</v>
      </c>
      <c r="Y189" s="36">
        <v>6283029</v>
      </c>
    </row>
    <row r="190" spans="1:26" x14ac:dyDescent="0.3">
      <c r="A190" t="s">
        <v>359</v>
      </c>
      <c r="B190" s="6" t="s">
        <v>375</v>
      </c>
      <c r="C190">
        <v>12</v>
      </c>
      <c r="D190" s="7">
        <v>8000010070042</v>
      </c>
      <c r="E190" t="s">
        <v>376</v>
      </c>
      <c r="F190">
        <v>63990</v>
      </c>
      <c r="G190">
        <v>1</v>
      </c>
      <c r="H190">
        <v>530990</v>
      </c>
      <c r="I190">
        <v>68959</v>
      </c>
      <c r="M190" s="14">
        <f t="shared" si="36"/>
        <v>53773.10924369748</v>
      </c>
      <c r="N190" s="14"/>
      <c r="O190" s="14">
        <f t="shared" si="31"/>
        <v>53773.10924369748</v>
      </c>
      <c r="P190" s="14">
        <f t="shared" si="41"/>
        <v>53773.10924369748</v>
      </c>
      <c r="Q190">
        <v>39828</v>
      </c>
      <c r="R190">
        <f t="shared" si="32"/>
        <v>39828</v>
      </c>
      <c r="S190" s="14">
        <f t="shared" si="45"/>
        <v>13945.10924369748</v>
      </c>
      <c r="T190" s="19">
        <f t="shared" si="44"/>
        <v>35.013330430093099</v>
      </c>
      <c r="U190" s="14">
        <f t="shared" si="37"/>
        <v>13821.650039532808</v>
      </c>
      <c r="V190" s="14">
        <f t="shared" si="42"/>
        <v>123.45920416467197</v>
      </c>
      <c r="W190" s="19">
        <f t="shared" si="43"/>
        <v>0.30998092840381636</v>
      </c>
      <c r="X190" s="20">
        <v>29088497</v>
      </c>
      <c r="Y190" s="36">
        <v>6283029</v>
      </c>
    </row>
    <row r="191" spans="1:26" x14ac:dyDescent="0.3">
      <c r="A191" t="s">
        <v>359</v>
      </c>
      <c r="B191" s="6" t="s">
        <v>377</v>
      </c>
      <c r="C191">
        <v>13</v>
      </c>
      <c r="D191" s="7">
        <v>8000010100036</v>
      </c>
      <c r="E191" t="s">
        <v>378</v>
      </c>
      <c r="F191">
        <v>127990</v>
      </c>
      <c r="G191">
        <v>3</v>
      </c>
      <c r="H191">
        <v>383970</v>
      </c>
      <c r="I191">
        <v>21000</v>
      </c>
      <c r="M191" s="14">
        <f t="shared" si="36"/>
        <v>107554.62184873949</v>
      </c>
      <c r="N191" s="14"/>
      <c r="O191" s="14">
        <f t="shared" si="31"/>
        <v>322663.86554621847</v>
      </c>
      <c r="P191" s="14">
        <f t="shared" si="41"/>
        <v>107554.62184873949</v>
      </c>
      <c r="Q191">
        <v>81000</v>
      </c>
      <c r="R191">
        <f t="shared" si="32"/>
        <v>243000</v>
      </c>
      <c r="S191" s="14">
        <f t="shared" si="45"/>
        <v>79663.865546218469</v>
      </c>
      <c r="T191" s="19">
        <f t="shared" si="44"/>
        <v>98.350451291627735</v>
      </c>
      <c r="U191" s="14">
        <f t="shared" si="37"/>
        <v>27645.460049379653</v>
      </c>
      <c r="V191" s="14">
        <f t="shared" si="42"/>
        <v>52018.405496838815</v>
      </c>
      <c r="W191" s="19">
        <f t="shared" si="43"/>
        <v>64.220253699801006</v>
      </c>
      <c r="X191" s="20">
        <v>29088497</v>
      </c>
      <c r="Y191" s="36">
        <v>6283029</v>
      </c>
    </row>
    <row r="192" spans="1:26" x14ac:dyDescent="0.3">
      <c r="A192" t="s">
        <v>359</v>
      </c>
      <c r="B192" s="6" t="s">
        <v>379</v>
      </c>
      <c r="C192">
        <v>13</v>
      </c>
      <c r="D192" s="7">
        <v>8000010120002</v>
      </c>
      <c r="E192" t="s">
        <v>380</v>
      </c>
      <c r="F192">
        <v>101990</v>
      </c>
      <c r="G192">
        <v>1</v>
      </c>
      <c r="H192">
        <v>101990</v>
      </c>
      <c r="I192">
        <v>35916</v>
      </c>
      <c r="M192" s="14">
        <f t="shared" si="36"/>
        <v>85705.882352941175</v>
      </c>
      <c r="N192" s="14"/>
      <c r="O192" s="14">
        <f t="shared" si="31"/>
        <v>85705.882352941175</v>
      </c>
      <c r="P192" s="14">
        <f t="shared" si="41"/>
        <v>85705.882352941175</v>
      </c>
      <c r="Q192">
        <v>60000</v>
      </c>
      <c r="R192">
        <f t="shared" si="32"/>
        <v>60000</v>
      </c>
      <c r="S192" s="14">
        <f t="shared" si="45"/>
        <v>25705.882352941175</v>
      </c>
      <c r="T192" s="19">
        <f t="shared" si="44"/>
        <v>42.843137254901961</v>
      </c>
      <c r="U192" s="14">
        <f t="shared" si="37"/>
        <v>22029.537232879375</v>
      </c>
      <c r="V192" s="14">
        <f t="shared" si="42"/>
        <v>3676.3451200618001</v>
      </c>
      <c r="W192" s="19">
        <f t="shared" si="43"/>
        <v>6.1272418667696673</v>
      </c>
      <c r="X192" s="20">
        <v>29088497</v>
      </c>
      <c r="Y192" s="36">
        <v>6283029</v>
      </c>
    </row>
    <row r="193" spans="1:26" x14ac:dyDescent="0.3">
      <c r="A193" t="s">
        <v>359</v>
      </c>
      <c r="B193" s="6" t="s">
        <v>381</v>
      </c>
      <c r="C193">
        <v>13</v>
      </c>
      <c r="D193" s="7">
        <v>6953439855115</v>
      </c>
      <c r="E193" t="s">
        <v>382</v>
      </c>
      <c r="F193">
        <v>15490</v>
      </c>
      <c r="G193">
        <v>20</v>
      </c>
      <c r="H193">
        <v>309800</v>
      </c>
      <c r="I193">
        <v>35651</v>
      </c>
      <c r="M193" s="14">
        <f t="shared" si="36"/>
        <v>13016.806722689076</v>
      </c>
      <c r="N193" s="14"/>
      <c r="O193" s="14">
        <f t="shared" si="31"/>
        <v>260336.13445378153</v>
      </c>
      <c r="P193" s="14">
        <f t="shared" si="41"/>
        <v>13016.806722689076</v>
      </c>
      <c r="Q193">
        <v>9000</v>
      </c>
      <c r="R193">
        <f t="shared" si="32"/>
        <v>180000</v>
      </c>
      <c r="S193" s="14">
        <f t="shared" si="45"/>
        <v>80336.134453781531</v>
      </c>
      <c r="T193" s="19">
        <f t="shared" si="44"/>
        <v>892.62371615312816</v>
      </c>
      <c r="U193" s="14">
        <f t="shared" si="37"/>
        <v>3345.7940164457445</v>
      </c>
      <c r="V193" s="14">
        <f t="shared" si="42"/>
        <v>76990.340437335792</v>
      </c>
      <c r="W193" s="19">
        <f t="shared" si="43"/>
        <v>855.44822708150878</v>
      </c>
      <c r="X193" s="20">
        <v>29088497</v>
      </c>
      <c r="Y193" s="36">
        <v>6283029</v>
      </c>
    </row>
    <row r="194" spans="1:26" x14ac:dyDescent="0.3">
      <c r="A194" t="s">
        <v>359</v>
      </c>
      <c r="B194" s="6" t="s">
        <v>383</v>
      </c>
      <c r="C194">
        <v>14</v>
      </c>
      <c r="D194" s="7"/>
      <c r="E194" t="s">
        <v>384</v>
      </c>
      <c r="F194">
        <v>95990</v>
      </c>
      <c r="G194">
        <v>9</v>
      </c>
      <c r="H194">
        <v>1403730</v>
      </c>
      <c r="I194">
        <v>247023</v>
      </c>
      <c r="M194" s="14">
        <f t="shared" si="36"/>
        <v>80663.865546218498</v>
      </c>
      <c r="N194" s="14"/>
      <c r="O194" s="14">
        <f t="shared" si="31"/>
        <v>725974.78991596645</v>
      </c>
      <c r="P194" s="14">
        <f t="shared" si="41"/>
        <v>80663.865546218498</v>
      </c>
      <c r="Q194" s="14">
        <f>(0.65*P194)</f>
        <v>52431.512605042022</v>
      </c>
      <c r="R194" s="14">
        <f t="shared" si="32"/>
        <v>471883.6134453782</v>
      </c>
      <c r="S194" s="14">
        <f>(M194-Q194)</f>
        <v>28232.352941176476</v>
      </c>
      <c r="T194" s="19">
        <f>(S194/Q194)*100</f>
        <v>53.846153846153854</v>
      </c>
      <c r="U194" s="14">
        <f t="shared" si="37"/>
        <v>20733.555044456232</v>
      </c>
      <c r="V194" s="14">
        <f t="shared" si="42"/>
        <v>7498.7978967202434</v>
      </c>
      <c r="W194" s="19">
        <f t="shared" si="43"/>
        <v>14.302081942986192</v>
      </c>
      <c r="X194" s="20">
        <v>29088497</v>
      </c>
      <c r="Y194" s="36">
        <v>6283029</v>
      </c>
      <c r="Z194">
        <v>1</v>
      </c>
    </row>
    <row r="195" spans="1:26" x14ac:dyDescent="0.3">
      <c r="A195" t="s">
        <v>359</v>
      </c>
      <c r="B195" s="6" t="s">
        <v>385</v>
      </c>
      <c r="C195">
        <v>14</v>
      </c>
      <c r="D195" s="7">
        <v>6797884908824</v>
      </c>
      <c r="E195" t="s">
        <v>363</v>
      </c>
      <c r="F195">
        <v>110000</v>
      </c>
      <c r="G195">
        <v>4</v>
      </c>
      <c r="H195">
        <v>367856</v>
      </c>
      <c r="I195">
        <v>0</v>
      </c>
      <c r="M195" s="14">
        <f t="shared" si="36"/>
        <v>92436.97478991597</v>
      </c>
      <c r="N195" s="14"/>
      <c r="O195" s="14">
        <f t="shared" si="31"/>
        <v>369747.89915966388</v>
      </c>
      <c r="P195" s="14">
        <f t="shared" si="41"/>
        <v>92436.97478991597</v>
      </c>
      <c r="Q195">
        <v>44600</v>
      </c>
      <c r="R195">
        <f t="shared" si="32"/>
        <v>178400</v>
      </c>
      <c r="S195" s="14">
        <f t="shared" si="45"/>
        <v>191347.89915966388</v>
      </c>
      <c r="T195" s="19">
        <f t="shared" ref="T195:T196" si="46">(S195/Q195)*100</f>
        <v>429.03116403512087</v>
      </c>
      <c r="U195" s="14">
        <f t="shared" si="37"/>
        <v>23759.673454424268</v>
      </c>
      <c r="V195" s="14">
        <f t="shared" si="42"/>
        <v>167588.2257052396</v>
      </c>
      <c r="W195" s="19">
        <f t="shared" si="43"/>
        <v>375.75835359919193</v>
      </c>
      <c r="X195" s="20">
        <v>29088497</v>
      </c>
      <c r="Y195" s="36">
        <v>6283029</v>
      </c>
    </row>
    <row r="196" spans="1:26" x14ac:dyDescent="0.3">
      <c r="A196" t="s">
        <v>359</v>
      </c>
      <c r="B196" s="6" t="s">
        <v>386</v>
      </c>
      <c r="C196">
        <v>18</v>
      </c>
      <c r="D196" s="7">
        <v>2082003770669</v>
      </c>
      <c r="E196" t="s">
        <v>387</v>
      </c>
      <c r="F196">
        <v>60990</v>
      </c>
      <c r="G196">
        <v>1</v>
      </c>
      <c r="H196">
        <v>60990</v>
      </c>
      <c r="I196">
        <v>30181</v>
      </c>
      <c r="M196" s="14">
        <f t="shared" si="36"/>
        <v>51252.100840336134</v>
      </c>
      <c r="N196" s="14"/>
      <c r="O196" s="14">
        <f t="shared" si="31"/>
        <v>51252.100840336134</v>
      </c>
      <c r="P196" s="14">
        <f t="shared" si="41"/>
        <v>51252.100840336134</v>
      </c>
      <c r="Q196">
        <v>37900</v>
      </c>
      <c r="R196">
        <f t="shared" si="32"/>
        <v>37900</v>
      </c>
      <c r="S196" s="14">
        <f t="shared" si="45"/>
        <v>13352.100840336134</v>
      </c>
      <c r="T196" s="19">
        <f t="shared" si="46"/>
        <v>35.229817520675816</v>
      </c>
      <c r="U196" s="14">
        <f t="shared" si="37"/>
        <v>13173.658945321238</v>
      </c>
      <c r="V196" s="14">
        <f t="shared" si="42"/>
        <v>178.44189501489564</v>
      </c>
      <c r="W196" s="19">
        <f t="shared" si="43"/>
        <v>0.47082294199180902</v>
      </c>
      <c r="X196" s="20">
        <v>29088497</v>
      </c>
      <c r="Y196" s="36">
        <v>6283029</v>
      </c>
    </row>
    <row r="197" spans="1:26" x14ac:dyDescent="0.3">
      <c r="A197" t="s">
        <v>359</v>
      </c>
      <c r="B197" s="6" t="s">
        <v>388</v>
      </c>
      <c r="C197">
        <v>19</v>
      </c>
      <c r="D197" s="7"/>
      <c r="E197" t="s">
        <v>389</v>
      </c>
      <c r="F197">
        <v>270000</v>
      </c>
      <c r="G197">
        <v>1</v>
      </c>
      <c r="H197">
        <v>540000</v>
      </c>
      <c r="I197">
        <v>23789</v>
      </c>
      <c r="M197" s="14">
        <f t="shared" si="36"/>
        <v>226890.75630252101</v>
      </c>
      <c r="N197" s="14"/>
      <c r="O197" s="14">
        <f t="shared" si="31"/>
        <v>226890.75630252101</v>
      </c>
      <c r="P197" s="14">
        <f t="shared" si="41"/>
        <v>226890.75630252101</v>
      </c>
      <c r="Q197" s="14">
        <f>(0.65*P197)</f>
        <v>147478.99159663866</v>
      </c>
      <c r="R197" s="14">
        <f t="shared" si="32"/>
        <v>147478.99159663866</v>
      </c>
      <c r="S197" s="14">
        <f t="shared" si="45"/>
        <v>79411.76470588235</v>
      </c>
      <c r="T197" s="19">
        <f>(S197/Q197)*100</f>
        <v>53.846153846153847</v>
      </c>
      <c r="U197" s="14">
        <f t="shared" si="37"/>
        <v>58319.198479041384</v>
      </c>
      <c r="V197" s="14">
        <f t="shared" si="42"/>
        <v>21092.566226840965</v>
      </c>
      <c r="W197" s="19">
        <f t="shared" si="43"/>
        <v>14.302081942986181</v>
      </c>
      <c r="X197" s="20">
        <v>29088497</v>
      </c>
      <c r="Y197" s="36">
        <v>6283029</v>
      </c>
      <c r="Z197">
        <v>1</v>
      </c>
    </row>
    <row r="198" spans="1:26" x14ac:dyDescent="0.3">
      <c r="A198" t="s">
        <v>359</v>
      </c>
      <c r="B198" s="6" t="s">
        <v>390</v>
      </c>
      <c r="C198">
        <v>19</v>
      </c>
      <c r="D198" s="7">
        <v>6797884908824</v>
      </c>
      <c r="E198" t="s">
        <v>363</v>
      </c>
      <c r="F198">
        <v>110000</v>
      </c>
      <c r="G198">
        <v>1</v>
      </c>
      <c r="H198">
        <v>173990</v>
      </c>
      <c r="I198">
        <v>25924</v>
      </c>
      <c r="M198" s="14">
        <f t="shared" si="36"/>
        <v>92436.97478991597</v>
      </c>
      <c r="N198" s="14"/>
      <c r="O198" s="14">
        <f t="shared" si="31"/>
        <v>92436.97478991597</v>
      </c>
      <c r="P198" s="14">
        <f t="shared" si="41"/>
        <v>92436.97478991597</v>
      </c>
      <c r="Q198">
        <v>44600</v>
      </c>
      <c r="R198">
        <f t="shared" si="32"/>
        <v>44600</v>
      </c>
      <c r="S198" s="14">
        <f t="shared" si="45"/>
        <v>47836.97478991597</v>
      </c>
      <c r="T198" s="19">
        <f t="shared" ref="T198:T203" si="47">(S198/Q198)*100</f>
        <v>107.25779100878022</v>
      </c>
      <c r="U198" s="14">
        <f t="shared" si="37"/>
        <v>23759.673454424268</v>
      </c>
      <c r="V198" s="14">
        <f t="shared" si="42"/>
        <v>24077.301335491702</v>
      </c>
      <c r="W198" s="19">
        <f t="shared" si="43"/>
        <v>53.984980572851349</v>
      </c>
      <c r="X198" s="20">
        <v>29088497</v>
      </c>
      <c r="Y198" s="36">
        <v>6283029</v>
      </c>
    </row>
    <row r="199" spans="1:26" x14ac:dyDescent="0.3">
      <c r="A199" t="s">
        <v>359</v>
      </c>
      <c r="B199" s="6" t="s">
        <v>391</v>
      </c>
      <c r="C199">
        <v>19</v>
      </c>
      <c r="D199" s="7">
        <v>6797884908824</v>
      </c>
      <c r="E199" t="s">
        <v>363</v>
      </c>
      <c r="F199">
        <v>110000</v>
      </c>
      <c r="G199">
        <v>6</v>
      </c>
      <c r="H199">
        <v>660000</v>
      </c>
      <c r="I199">
        <v>153931</v>
      </c>
      <c r="M199" s="14">
        <f t="shared" si="36"/>
        <v>92436.97478991597</v>
      </c>
      <c r="N199" s="14"/>
      <c r="O199" s="14">
        <f t="shared" si="31"/>
        <v>554621.84873949585</v>
      </c>
      <c r="P199" s="14">
        <f t="shared" si="41"/>
        <v>92436.97478991597</v>
      </c>
      <c r="Q199">
        <v>44600</v>
      </c>
      <c r="R199">
        <f t="shared" si="32"/>
        <v>267600</v>
      </c>
      <c r="S199" s="14">
        <f t="shared" si="45"/>
        <v>287021.84873949585</v>
      </c>
      <c r="T199" s="19">
        <f t="shared" si="47"/>
        <v>643.54674605268133</v>
      </c>
      <c r="U199" s="14">
        <f t="shared" si="37"/>
        <v>23759.673454424268</v>
      </c>
      <c r="V199" s="14">
        <f t="shared" si="42"/>
        <v>263262.1752850716</v>
      </c>
      <c r="W199" s="19">
        <f t="shared" si="43"/>
        <v>590.2739356167524</v>
      </c>
      <c r="X199" s="20">
        <v>29088497</v>
      </c>
      <c r="Y199" s="36">
        <v>6283029</v>
      </c>
    </row>
    <row r="200" spans="1:26" x14ac:dyDescent="0.3">
      <c r="A200" t="s">
        <v>359</v>
      </c>
      <c r="B200" s="6" t="s">
        <v>392</v>
      </c>
      <c r="C200">
        <v>19</v>
      </c>
      <c r="D200" s="7">
        <v>6797884908824</v>
      </c>
      <c r="E200" t="s">
        <v>363</v>
      </c>
      <c r="F200">
        <v>110000</v>
      </c>
      <c r="G200">
        <v>2</v>
      </c>
      <c r="H200">
        <v>220000</v>
      </c>
      <c r="I200">
        <v>2818</v>
      </c>
      <c r="M200" s="14">
        <f t="shared" si="36"/>
        <v>92436.97478991597</v>
      </c>
      <c r="N200" s="14"/>
      <c r="O200" s="14">
        <f t="shared" si="31"/>
        <v>184873.94957983194</v>
      </c>
      <c r="P200" s="14">
        <f t="shared" si="41"/>
        <v>92436.97478991597</v>
      </c>
      <c r="Q200">
        <v>44600</v>
      </c>
      <c r="R200">
        <f t="shared" si="32"/>
        <v>89200</v>
      </c>
      <c r="S200" s="14">
        <f t="shared" si="45"/>
        <v>95673.94957983194</v>
      </c>
      <c r="T200" s="19">
        <f t="shared" si="47"/>
        <v>214.51558201756043</v>
      </c>
      <c r="U200" s="14">
        <f t="shared" si="37"/>
        <v>23759.673454424268</v>
      </c>
      <c r="V200" s="14">
        <f t="shared" si="42"/>
        <v>71914.276125407676</v>
      </c>
      <c r="W200" s="19">
        <f t="shared" si="43"/>
        <v>161.24277158163156</v>
      </c>
      <c r="X200" s="20">
        <v>29088497</v>
      </c>
      <c r="Y200" s="36">
        <v>6283029</v>
      </c>
    </row>
    <row r="201" spans="1:26" x14ac:dyDescent="0.3">
      <c r="A201" t="s">
        <v>359</v>
      </c>
      <c r="B201" s="6" t="s">
        <v>393</v>
      </c>
      <c r="C201">
        <v>21</v>
      </c>
      <c r="D201" s="7">
        <v>800010070068</v>
      </c>
      <c r="E201" t="s">
        <v>368</v>
      </c>
      <c r="F201">
        <v>78990</v>
      </c>
      <c r="G201">
        <v>2</v>
      </c>
      <c r="H201">
        <v>157980</v>
      </c>
      <c r="I201">
        <v>44681</v>
      </c>
      <c r="M201" s="14">
        <f t="shared" si="36"/>
        <v>66378.151260504208</v>
      </c>
      <c r="N201" s="14"/>
      <c r="O201" s="14">
        <f t="shared" si="31"/>
        <v>132756.30252100842</v>
      </c>
      <c r="P201" s="14">
        <f>(M201-L201)</f>
        <v>66378.151260504208</v>
      </c>
      <c r="Q201" s="14">
        <v>49000</v>
      </c>
      <c r="R201" s="14">
        <f t="shared" si="32"/>
        <v>98000</v>
      </c>
      <c r="S201" s="14">
        <f>(M201-Q201)</f>
        <v>17378.151260504208</v>
      </c>
      <c r="T201" s="19">
        <f t="shared" si="47"/>
        <v>35.465614817355529</v>
      </c>
      <c r="U201" s="14">
        <f t="shared" si="37"/>
        <v>17061.605510590663</v>
      </c>
      <c r="V201" s="14">
        <f t="shared" si="42"/>
        <v>316.54574991354457</v>
      </c>
      <c r="W201" s="19">
        <f t="shared" si="43"/>
        <v>0.64601173451743787</v>
      </c>
      <c r="X201" s="20">
        <v>29088497</v>
      </c>
      <c r="Y201" s="36">
        <v>6283029</v>
      </c>
    </row>
    <row r="202" spans="1:26" x14ac:dyDescent="0.3">
      <c r="A202" t="s">
        <v>359</v>
      </c>
      <c r="B202" s="6" t="s">
        <v>394</v>
      </c>
      <c r="C202">
        <v>29</v>
      </c>
      <c r="D202" s="7">
        <v>7807356002473</v>
      </c>
      <c r="E202" t="s">
        <v>395</v>
      </c>
      <c r="F202">
        <v>171990</v>
      </c>
      <c r="G202">
        <v>1</v>
      </c>
      <c r="H202">
        <v>138328</v>
      </c>
      <c r="I202">
        <v>0</v>
      </c>
      <c r="M202" s="14">
        <f t="shared" si="36"/>
        <v>144529.4117647059</v>
      </c>
      <c r="N202" s="14"/>
      <c r="O202" s="14">
        <f t="shared" si="31"/>
        <v>144529.4117647059</v>
      </c>
      <c r="P202" s="14">
        <f t="shared" si="41"/>
        <v>144529.4117647059</v>
      </c>
      <c r="Q202" s="14">
        <f>(0.65*P202)</f>
        <v>93944.11764705884</v>
      </c>
      <c r="R202" s="14">
        <f t="shared" si="32"/>
        <v>93944.11764705884</v>
      </c>
      <c r="S202" s="14">
        <f t="shared" si="45"/>
        <v>50585.294117647063</v>
      </c>
      <c r="T202" s="19">
        <f t="shared" si="47"/>
        <v>53.846153846153847</v>
      </c>
      <c r="U202" s="14">
        <f t="shared" si="37"/>
        <v>37149.329431149359</v>
      </c>
      <c r="V202" s="14">
        <f t="shared" si="42"/>
        <v>13435.964686497704</v>
      </c>
      <c r="W202" s="19">
        <f t="shared" si="43"/>
        <v>14.302081942986188</v>
      </c>
      <c r="X202" s="20">
        <v>29088497</v>
      </c>
      <c r="Y202" s="36">
        <v>6283029</v>
      </c>
      <c r="Z202">
        <v>1</v>
      </c>
    </row>
    <row r="203" spans="1:26" x14ac:dyDescent="0.3">
      <c r="A203" t="s">
        <v>359</v>
      </c>
      <c r="B203" s="6" t="s">
        <v>396</v>
      </c>
      <c r="C203">
        <v>29</v>
      </c>
      <c r="D203" s="7">
        <v>800010070068</v>
      </c>
      <c r="E203" t="s">
        <v>368</v>
      </c>
      <c r="F203">
        <v>78990</v>
      </c>
      <c r="G203">
        <v>1</v>
      </c>
      <c r="H203">
        <v>78990</v>
      </c>
      <c r="I203">
        <v>12235</v>
      </c>
      <c r="M203" s="14">
        <f t="shared" si="36"/>
        <v>66378.151260504208</v>
      </c>
      <c r="N203" s="14"/>
      <c r="O203" s="14">
        <f t="shared" si="31"/>
        <v>66378.151260504208</v>
      </c>
      <c r="P203" s="14">
        <f t="shared" si="41"/>
        <v>66378.151260504208</v>
      </c>
      <c r="Q203" s="14">
        <v>4900</v>
      </c>
      <c r="R203" s="14">
        <f t="shared" si="32"/>
        <v>4900</v>
      </c>
      <c r="S203" s="14">
        <f t="shared" si="45"/>
        <v>61478.151260504208</v>
      </c>
      <c r="T203" s="19">
        <f t="shared" si="47"/>
        <v>1254.6561481735553</v>
      </c>
      <c r="U203" s="14">
        <f t="shared" si="37"/>
        <v>17061.605510590663</v>
      </c>
      <c r="V203" s="14">
        <f t="shared" si="42"/>
        <v>44416.545749913545</v>
      </c>
      <c r="W203" s="19">
        <f t="shared" si="43"/>
        <v>906.46011734517435</v>
      </c>
      <c r="X203" s="20">
        <v>29088497</v>
      </c>
      <c r="Y203" s="36">
        <v>6283029</v>
      </c>
    </row>
    <row r="204" spans="1:26" x14ac:dyDescent="0.3">
      <c r="A204" s="5"/>
      <c r="D204" s="7"/>
      <c r="L204" s="5"/>
      <c r="M204" s="5"/>
      <c r="N204" s="5"/>
      <c r="O204" s="14"/>
      <c r="P204" s="5"/>
      <c r="Q204" s="33"/>
      <c r="R204" s="38"/>
      <c r="S204" s="5"/>
      <c r="T204" s="39"/>
      <c r="U204" s="11"/>
      <c r="V204" s="5"/>
      <c r="W204" s="12"/>
      <c r="X204" s="20"/>
      <c r="Y204" s="21"/>
      <c r="Z204" s="5"/>
    </row>
    <row r="205" spans="1:26" x14ac:dyDescent="0.3">
      <c r="A205" s="5"/>
      <c r="D205" s="7"/>
      <c r="L205" s="5"/>
      <c r="M205" s="5"/>
      <c r="N205" s="5"/>
      <c r="O205" s="14"/>
      <c r="P205" s="5"/>
      <c r="Q205" s="22"/>
      <c r="R205" s="38"/>
      <c r="S205" s="5"/>
      <c r="T205" s="39"/>
      <c r="U205" s="11"/>
      <c r="V205" s="5"/>
      <c r="W205" s="12"/>
      <c r="X205" s="20"/>
      <c r="Y205" s="21"/>
      <c r="Z205" s="5"/>
    </row>
    <row r="206" spans="1:26" x14ac:dyDescent="0.3">
      <c r="A206" s="5"/>
      <c r="D206" s="40"/>
      <c r="M206" s="5"/>
      <c r="N206" s="5"/>
      <c r="O206" s="14"/>
      <c r="P206" s="5"/>
      <c r="Q206" s="33"/>
      <c r="R206" s="38"/>
      <c r="S206" s="5"/>
      <c r="T206" s="39"/>
      <c r="U206" s="11"/>
      <c r="V206" s="5"/>
      <c r="W206" s="12"/>
      <c r="X206" s="20"/>
      <c r="Y206" s="21"/>
      <c r="Z206" s="5"/>
    </row>
    <row r="207" spans="1:26" x14ac:dyDescent="0.3">
      <c r="A207" s="5"/>
      <c r="D207" s="7"/>
      <c r="L207" s="5"/>
      <c r="M207" s="5"/>
      <c r="N207" s="5"/>
      <c r="O207" s="14"/>
      <c r="P207" s="5"/>
      <c r="Q207" s="22"/>
      <c r="R207" s="38"/>
      <c r="S207" s="5"/>
      <c r="T207" s="39"/>
      <c r="U207" s="11"/>
      <c r="V207" s="5"/>
      <c r="W207" s="12"/>
      <c r="X207" s="20"/>
      <c r="Y207" s="21"/>
      <c r="Z207" s="5"/>
    </row>
    <row r="208" spans="1:26" x14ac:dyDescent="0.3">
      <c r="A208" s="5"/>
      <c r="D208" s="7"/>
      <c r="L208" s="5"/>
      <c r="M208" s="5"/>
      <c r="N208" s="5"/>
      <c r="O208" s="14"/>
      <c r="P208" s="5"/>
      <c r="R208" s="38"/>
      <c r="S208" s="5"/>
      <c r="T208" s="39"/>
      <c r="U208" s="11"/>
      <c r="V208" s="5"/>
      <c r="W208" s="12"/>
      <c r="X208" s="20"/>
      <c r="Y208" s="21"/>
      <c r="Z208" s="5"/>
    </row>
    <row r="209" spans="4:25" x14ac:dyDescent="0.3">
      <c r="D209" s="7"/>
      <c r="P209" s="14"/>
      <c r="T209" s="19"/>
      <c r="U209" s="14"/>
      <c r="V209" s="14"/>
      <c r="W209" s="19"/>
      <c r="X209" s="36"/>
      <c r="Y209" s="36"/>
    </row>
    <row r="210" spans="4:25" x14ac:dyDescent="0.3">
      <c r="D210" s="7"/>
      <c r="M210" s="14"/>
      <c r="N210" s="14"/>
      <c r="O210" s="14"/>
      <c r="P210" s="14"/>
      <c r="Q210" s="37"/>
      <c r="R210" s="14"/>
      <c r="S210" s="14"/>
      <c r="T210" s="19"/>
      <c r="U210" s="14"/>
      <c r="V210" s="14"/>
      <c r="W210" s="19"/>
      <c r="X210" s="20"/>
      <c r="Y210" s="36"/>
    </row>
    <row r="211" spans="4:25" x14ac:dyDescent="0.3">
      <c r="D211" s="7"/>
      <c r="M211" s="14"/>
      <c r="N211" s="14"/>
      <c r="O211" s="14"/>
      <c r="P211" s="14"/>
      <c r="Q211" s="14"/>
      <c r="R211" s="14"/>
      <c r="S211" s="14"/>
      <c r="T211" s="19"/>
      <c r="U211" s="14"/>
      <c r="V211" s="14"/>
      <c r="W211" s="19"/>
      <c r="X211" s="20"/>
      <c r="Y211" s="36"/>
    </row>
    <row r="212" spans="4:25" x14ac:dyDescent="0.3">
      <c r="D212" s="7"/>
      <c r="P212" s="14"/>
      <c r="S212" s="14"/>
      <c r="T212" s="19"/>
      <c r="U212" s="14"/>
      <c r="V212" s="14"/>
      <c r="W212" s="19"/>
      <c r="X212" s="20"/>
      <c r="Y212" s="36"/>
    </row>
    <row r="213" spans="4:25" x14ac:dyDescent="0.3">
      <c r="D213" s="7"/>
      <c r="M213" s="14"/>
      <c r="N213" s="14"/>
      <c r="O213" s="14"/>
      <c r="P213" s="14"/>
      <c r="Q213" s="14"/>
      <c r="R213" s="14"/>
      <c r="S213" s="14"/>
      <c r="T213" s="19"/>
      <c r="U213" s="14"/>
      <c r="V213" s="14"/>
      <c r="W213" s="19"/>
      <c r="X213" s="20"/>
      <c r="Y213" s="36"/>
    </row>
    <row r="214" spans="4:25" x14ac:dyDescent="0.3">
      <c r="D214" s="7"/>
      <c r="M214" s="14"/>
      <c r="N214" s="14"/>
      <c r="O214" s="14"/>
      <c r="P214" s="14"/>
      <c r="S214" s="14"/>
      <c r="T214" s="19"/>
      <c r="U214" s="14"/>
      <c r="V214" s="14"/>
      <c r="W214" s="19"/>
      <c r="X214" s="20"/>
      <c r="Y214" s="36"/>
    </row>
    <row r="215" spans="4:25" x14ac:dyDescent="0.3">
      <c r="D215" s="7"/>
      <c r="M215" s="14"/>
      <c r="N215" s="14"/>
      <c r="O215" s="14"/>
      <c r="P215" s="14"/>
      <c r="S215" s="14"/>
      <c r="T215" s="19"/>
      <c r="U215" s="14"/>
      <c r="V215" s="14"/>
      <c r="W215" s="19"/>
      <c r="X215" s="20"/>
      <c r="Y215" s="36"/>
    </row>
    <row r="216" spans="4:25" x14ac:dyDescent="0.3">
      <c r="D216" s="7"/>
      <c r="M216" s="14"/>
      <c r="N216" s="14"/>
      <c r="O216" s="14"/>
      <c r="P216" s="14"/>
      <c r="S216" s="14"/>
      <c r="T216" s="19"/>
      <c r="U216" s="14"/>
      <c r="V216" s="14"/>
      <c r="W216" s="19"/>
      <c r="X216" s="20"/>
      <c r="Y216" s="36"/>
    </row>
    <row r="217" spans="4:25" x14ac:dyDescent="0.3">
      <c r="D217" s="7"/>
      <c r="M217" s="14"/>
      <c r="N217" s="14"/>
      <c r="O217" s="14"/>
      <c r="P217" s="14"/>
      <c r="S217" s="14"/>
      <c r="T217" s="19"/>
      <c r="U217" s="14"/>
      <c r="V217" s="14"/>
      <c r="W217" s="19"/>
      <c r="X217" s="20"/>
      <c r="Y217" s="36"/>
    </row>
    <row r="218" spans="4:25" x14ac:dyDescent="0.3">
      <c r="D218" s="7"/>
      <c r="M218" s="14"/>
      <c r="N218" s="14"/>
      <c r="O218" s="14"/>
      <c r="P218" s="14"/>
      <c r="S218" s="14"/>
      <c r="T218" s="19"/>
      <c r="U218" s="14"/>
      <c r="V218" s="14"/>
      <c r="W218" s="19"/>
      <c r="X218" s="20"/>
      <c r="Y218" s="36"/>
    </row>
    <row r="219" spans="4:25" x14ac:dyDescent="0.3">
      <c r="D219" s="7"/>
      <c r="M219" s="14"/>
      <c r="N219" s="14"/>
      <c r="O219" s="14"/>
      <c r="P219" s="14"/>
      <c r="S219" s="14"/>
      <c r="T219" s="19"/>
      <c r="U219" s="14"/>
      <c r="V219" s="14"/>
      <c r="W219" s="19"/>
      <c r="X219" s="20"/>
      <c r="Y219" s="36"/>
    </row>
    <row r="220" spans="4:25" x14ac:dyDescent="0.3">
      <c r="D220" s="7"/>
      <c r="M220" s="14"/>
      <c r="N220" s="14"/>
      <c r="O220" s="14"/>
      <c r="P220" s="14"/>
      <c r="S220" s="14"/>
      <c r="T220" s="19"/>
      <c r="U220" s="14"/>
      <c r="V220" s="14"/>
      <c r="W220" s="19"/>
      <c r="X220" s="20"/>
      <c r="Y220" s="36"/>
    </row>
    <row r="221" spans="4:25" x14ac:dyDescent="0.3">
      <c r="D221" s="7"/>
      <c r="M221" s="14"/>
      <c r="N221" s="14"/>
      <c r="O221" s="14"/>
      <c r="P221" s="14"/>
      <c r="Q221" s="14"/>
      <c r="R221" s="14"/>
      <c r="S221" s="14"/>
      <c r="T221" s="19"/>
      <c r="U221" s="14"/>
      <c r="V221" s="14"/>
      <c r="W221" s="19"/>
      <c r="X221" s="20"/>
      <c r="Y221" s="36"/>
    </row>
    <row r="222" spans="4:25" x14ac:dyDescent="0.3">
      <c r="D222" s="7"/>
      <c r="M222" s="14"/>
      <c r="N222" s="14"/>
      <c r="O222" s="14"/>
      <c r="P222" s="14"/>
      <c r="S222" s="14"/>
      <c r="T222" s="19"/>
      <c r="U222" s="14"/>
      <c r="V222" s="14"/>
      <c r="W222" s="19"/>
      <c r="X222" s="20"/>
      <c r="Y222" s="36"/>
    </row>
    <row r="223" spans="4:25" x14ac:dyDescent="0.3">
      <c r="D223" s="7"/>
      <c r="M223" s="14"/>
      <c r="N223" s="14"/>
      <c r="O223" s="14"/>
      <c r="P223" s="14"/>
      <c r="S223" s="14"/>
      <c r="T223" s="19"/>
      <c r="U223" s="14"/>
      <c r="V223" s="14"/>
      <c r="W223" s="19"/>
      <c r="X223" s="20"/>
      <c r="Y223" s="36"/>
    </row>
    <row r="224" spans="4:25" x14ac:dyDescent="0.3">
      <c r="D224" s="7"/>
      <c r="M224" s="14"/>
      <c r="N224" s="14"/>
      <c r="O224" s="14"/>
      <c r="P224" s="14"/>
      <c r="Q224" s="14"/>
      <c r="R224" s="14"/>
      <c r="S224" s="14"/>
      <c r="T224" s="19"/>
      <c r="U224" s="14"/>
      <c r="V224" s="14"/>
      <c r="W224" s="19"/>
      <c r="X224" s="20"/>
      <c r="Y224" s="36"/>
    </row>
    <row r="225" spans="4:25" x14ac:dyDescent="0.3">
      <c r="D225" s="7"/>
      <c r="M225" s="14"/>
      <c r="N225" s="14"/>
      <c r="O225" s="14"/>
      <c r="P225" s="14"/>
      <c r="S225" s="14"/>
      <c r="T225" s="19"/>
      <c r="U225" s="14"/>
      <c r="V225" s="14"/>
      <c r="W225" s="19"/>
      <c r="X225" s="20"/>
      <c r="Y225" s="36"/>
    </row>
    <row r="226" spans="4:25" x14ac:dyDescent="0.3">
      <c r="D226" s="7"/>
      <c r="M226" s="14"/>
      <c r="N226" s="14"/>
      <c r="O226" s="14"/>
      <c r="P226" s="14"/>
      <c r="S226" s="14"/>
      <c r="T226" s="19"/>
      <c r="U226" s="14"/>
      <c r="V226" s="14"/>
      <c r="W226" s="19"/>
      <c r="X226" s="20"/>
      <c r="Y226" s="36"/>
    </row>
    <row r="227" spans="4:25" x14ac:dyDescent="0.3">
      <c r="D227" s="7"/>
      <c r="M227" s="14"/>
      <c r="N227" s="14"/>
      <c r="O227" s="14"/>
      <c r="P227" s="14"/>
      <c r="S227" s="14"/>
      <c r="T227" s="19"/>
      <c r="U227" s="14"/>
      <c r="V227" s="14"/>
      <c r="W227" s="19"/>
      <c r="X227" s="20"/>
      <c r="Y227" s="36"/>
    </row>
    <row r="228" spans="4:25" x14ac:dyDescent="0.3">
      <c r="D228" s="7"/>
      <c r="M228" s="14"/>
      <c r="N228" s="14"/>
      <c r="O228" s="14"/>
      <c r="P228" s="14"/>
      <c r="Q228" s="14"/>
      <c r="R228" s="14"/>
      <c r="S228" s="14"/>
      <c r="T228" s="19"/>
      <c r="U228" s="14"/>
      <c r="V228" s="14"/>
      <c r="W228" s="19"/>
      <c r="X228" s="20"/>
      <c r="Y228" s="36"/>
    </row>
    <row r="229" spans="4:25" x14ac:dyDescent="0.3">
      <c r="D229" s="7"/>
      <c r="M229" s="14"/>
      <c r="N229" s="14"/>
      <c r="O229" s="14"/>
      <c r="P229" s="14"/>
      <c r="Q229" s="14"/>
      <c r="R229" s="14"/>
      <c r="S229" s="14"/>
      <c r="T229" s="19"/>
      <c r="U229" s="14"/>
      <c r="V229" s="14"/>
      <c r="W229" s="19"/>
      <c r="X229" s="20"/>
      <c r="Y229" s="36"/>
    </row>
    <row r="230" spans="4:25" x14ac:dyDescent="0.3">
      <c r="D230" s="7"/>
      <c r="M230" s="14"/>
      <c r="N230" s="14"/>
      <c r="O230" s="14"/>
      <c r="P230" s="14"/>
      <c r="Q230" s="14"/>
      <c r="R230" s="14"/>
      <c r="S230" s="14"/>
      <c r="T230" s="19"/>
      <c r="U230" s="14"/>
      <c r="V230" s="14"/>
      <c r="W230" s="19"/>
      <c r="X230" s="20"/>
      <c r="Y230" s="36"/>
    </row>
  </sheetData>
  <autoFilter ref="A1:Z230" xr:uid="{EC2FAC8B-B16C-4B00-B823-ED9A08020339}"/>
  <dataValidations count="1">
    <dataValidation type="decimal" allowBlank="1" showInputMessage="1" sqref="H114:H139 L114:L139 J116:K117 I117 I114:K115 I118:K139 F114:F139 H146:H171 L146:L171 J148:K149 I149 I146:K147 I150:K171 F146:F171" xr:uid="{649FA277-0C5B-45C0-AAAB-AD9DA7F1069A}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Rebolledo Robert</dc:creator>
  <cp:lastModifiedBy>Felipe Rebolledo Robert</cp:lastModifiedBy>
  <dcterms:created xsi:type="dcterms:W3CDTF">2025-10-02T14:58:12Z</dcterms:created>
  <dcterms:modified xsi:type="dcterms:W3CDTF">2025-10-02T16:04:10Z</dcterms:modified>
</cp:coreProperties>
</file>