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filterPrivacy="1" defaultThemeVersion="124226"/>
  <xr:revisionPtr revIDLastSave="0" documentId="13_ncr:1_{33DE912F-607F-4452-9058-524AE08974C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ortafolio" sheetId="2" r:id="rId1"/>
    <sheet name="VaR" sheetId="1" r:id="rId2"/>
  </sheets>
  <externalReferences>
    <externalReference r:id="rId3"/>
  </externalReferences>
  <definedNames>
    <definedName name="MSFT">Portafolio!$H$7:$H$17</definedName>
    <definedName name="PFE">Portafolio!$G$7:$G$17</definedName>
    <definedName name="PHM">Portafolio!$I$7:$I$17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Portafolio!$C$31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H20" i="1" s="1"/>
  <c r="E20" i="1"/>
  <c r="C16" i="1" l="1"/>
  <c r="G7" i="2" l="1"/>
  <c r="C8" i="1" l="1"/>
  <c r="I17" i="2" l="1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I20" i="2" s="1"/>
  <c r="H7" i="2"/>
  <c r="G22" i="2" l="1"/>
  <c r="G24" i="2"/>
  <c r="G20" i="1" s="1"/>
  <c r="G20" i="2"/>
  <c r="H20" i="2"/>
  <c r="I2" i="2"/>
  <c r="H22" i="2"/>
  <c r="G2" i="2"/>
  <c r="H2" i="2"/>
  <c r="H3" i="2"/>
  <c r="G3" i="2"/>
  <c r="I3" i="2"/>
  <c r="H24" i="2"/>
  <c r="E21" i="1" s="1"/>
  <c r="I24" i="2"/>
  <c r="E22" i="1" s="1"/>
  <c r="I22" i="2"/>
  <c r="G22" i="1" l="1"/>
  <c r="G21" i="1"/>
  <c r="H22" i="1"/>
  <c r="H21" i="1"/>
  <c r="H24" i="1" l="1"/>
  <c r="G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9" authorId="0" shapeId="0" xr:uid="{00000000-0006-0000-0000-000001000000}">
      <text>
        <r>
          <rPr>
            <sz val="9"/>
            <color indexed="81"/>
            <rFont val="Tahoma"/>
            <family val="2"/>
          </rPr>
          <t>Es la Desviacion Estandar de Cada Activo. Mide el riesgo del activo.</t>
        </r>
      </text>
    </comment>
  </commentList>
</comments>
</file>

<file path=xl/sharedStrings.xml><?xml version="1.0" encoding="utf-8"?>
<sst xmlns="http://schemas.openxmlformats.org/spreadsheetml/2006/main" count="35" uniqueCount="31">
  <si>
    <t>Portafolio</t>
  </si>
  <si>
    <t>Posicion Neta</t>
  </si>
  <si>
    <t>Calculo del VaR ( Metodologia Paramterica)</t>
  </si>
  <si>
    <t xml:space="preserve">Plazo de Evaluacion </t>
  </si>
  <si>
    <t>Dias laborados al año</t>
  </si>
  <si>
    <t>Vector de 
Posiciones</t>
  </si>
  <si>
    <t>Volatilidad Anual 
(Sigma)</t>
  </si>
  <si>
    <t>MAXIMO retorno</t>
  </si>
  <si>
    <t>MINIMO retorno</t>
  </si>
  <si>
    <t>PRECIOS AJUSTADOS</t>
  </si>
  <si>
    <t>REOTRNOS MENSUALES</t>
  </si>
  <si>
    <t>Fecha</t>
  </si>
  <si>
    <t>PFE</t>
  </si>
  <si>
    <t>MSFT</t>
  </si>
  <si>
    <t>PHM</t>
  </si>
  <si>
    <t>Probabilidad</t>
  </si>
  <si>
    <t>ES LA MAS RENTABLE</t>
  </si>
  <si>
    <t>RETORNO ESPERADO</t>
  </si>
  <si>
    <t>TAMBIEN MIDE EL RIESGO</t>
  </si>
  <si>
    <t>VARIANZA</t>
  </si>
  <si>
    <t xml:space="preserve">MIDE EL RIESGO </t>
  </si>
  <si>
    <t>DESV. ESTANDAR</t>
  </si>
  <si>
    <t>JPM</t>
  </si>
  <si>
    <t>VaR Individual</t>
  </si>
  <si>
    <t>Wi</t>
  </si>
  <si>
    <t>CONCLUSIONES:</t>
  </si>
  <si>
    <t>de informacion de riesgos de portafolios o como margen en contratos de futuros.</t>
  </si>
  <si>
    <t>Numero de Desviacion Estandar</t>
  </si>
  <si>
    <t>Holding period</t>
  </si>
  <si>
    <r>
      <t>Statistical confidence level of</t>
    </r>
    <r>
      <rPr>
        <sz val="7"/>
        <color rgb="FF0C0C0C"/>
        <rFont val="Arial"/>
        <family val="2"/>
      </rPr>
      <t xml:space="preserve"> </t>
    </r>
  </si>
  <si>
    <t xml:space="preserve">Uno de cada 20 dias ( Un dia habil del mes) el inversionista sufrira una perdida de $458.05 ó mas. Esta cifra es un limite para el operador de la posicion, como revelacion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</si>
</sst>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"/>
    <numFmt numFmtId="165" formatCode="0.0%"/>
    <numFmt numFmtId="167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color theme="1"/>
      <name val="Cambria"/>
      <family val="2"/>
      <scheme val="major"/>
    </font>
    <font>
      <b/>
      <sz val="8"/>
      <color theme="1"/>
      <name val="Cambria"/>
      <family val="2"/>
      <scheme val="major"/>
    </font>
    <font>
      <sz val="7"/>
      <color rgb="FF0C0C0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0" xfId="0" applyFont="1" applyFill="1"/>
    <xf numFmtId="0" fontId="0" fillId="2" borderId="0" xfId="0" applyFont="1" applyFill="1"/>
    <xf numFmtId="164" fontId="0" fillId="2" borderId="0" xfId="0" applyNumberFormat="1" applyFont="1" applyFill="1"/>
    <xf numFmtId="0" fontId="2" fillId="2" borderId="0" xfId="0" applyFont="1" applyFill="1" applyAlignment="1">
      <alignment horizontal="center" vertical="center"/>
    </xf>
    <xf numFmtId="0" fontId="4" fillId="2" borderId="0" xfId="0" applyFont="1" applyFill="1"/>
    <xf numFmtId="165" fontId="4" fillId="2" borderId="0" xfId="1" applyNumberFormat="1" applyFont="1" applyFill="1"/>
    <xf numFmtId="9" fontId="4" fillId="2" borderId="0" xfId="1" applyFont="1" applyFill="1"/>
    <xf numFmtId="0" fontId="5" fillId="2" borderId="0" xfId="0" applyFont="1" applyFill="1" applyAlignment="1">
      <alignment horizontal="center"/>
    </xf>
    <xf numFmtId="14" fontId="4" fillId="2" borderId="0" xfId="0" applyNumberFormat="1" applyFont="1" applyFill="1"/>
    <xf numFmtId="2" fontId="4" fillId="2" borderId="0" xfId="0" applyNumberFormat="1" applyFont="1" applyFill="1"/>
    <xf numFmtId="165" fontId="4" fillId="2" borderId="0" xfId="0" applyNumberFormat="1" applyFont="1" applyFill="1"/>
    <xf numFmtId="10" fontId="4" fillId="2" borderId="0" xfId="1" applyNumberFormat="1" applyFont="1" applyFill="1"/>
    <xf numFmtId="165" fontId="4" fillId="2" borderId="4" xfId="1" applyNumberFormat="1" applyFont="1" applyFill="1" applyBorder="1"/>
    <xf numFmtId="10" fontId="4" fillId="2" borderId="4" xfId="1" applyNumberFormat="1" applyFont="1" applyFill="1" applyBorder="1"/>
    <xf numFmtId="9" fontId="0" fillId="2" borderId="0" xfId="1" applyFont="1" applyFill="1" applyAlignment="1">
      <alignment horizontal="center"/>
    </xf>
    <xf numFmtId="9" fontId="0" fillId="2" borderId="0" xfId="1" applyFont="1" applyFill="1" applyAlignment="1">
      <alignment horizontal="center" vertical="center"/>
    </xf>
    <xf numFmtId="1" fontId="0" fillId="2" borderId="0" xfId="0" applyNumberFormat="1" applyFont="1" applyFill="1" applyAlignment="1">
      <alignment horizontal="center" vertical="center"/>
    </xf>
    <xf numFmtId="2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0" fontId="0" fillId="2" borderId="0" xfId="1" applyNumberFormat="1" applyFont="1" applyFill="1" applyAlignment="1">
      <alignment horizontal="center"/>
    </xf>
    <xf numFmtId="9" fontId="2" fillId="2" borderId="0" xfId="1" applyFont="1" applyFill="1" applyAlignment="1">
      <alignment horizontal="center" vertical="center"/>
    </xf>
    <xf numFmtId="43" fontId="0" fillId="2" borderId="0" xfId="2" applyFont="1" applyFill="1" applyAlignment="1">
      <alignment horizontal="center"/>
    </xf>
    <xf numFmtId="167" fontId="0" fillId="2" borderId="0" xfId="0" applyNumberFormat="1" applyFont="1" applyFill="1"/>
    <xf numFmtId="2" fontId="0" fillId="2" borderId="0" xfId="0" applyNumberFormat="1" applyFont="1" applyFill="1"/>
    <xf numFmtId="2" fontId="4" fillId="2" borderId="0" xfId="0" applyNumberFormat="1" applyFont="1" applyFill="1" applyAlignment="1">
      <alignment horizontal="center" vertical="center"/>
    </xf>
    <xf numFmtId="43" fontId="0" fillId="2" borderId="0" xfId="0" applyNumberFormat="1" applyFont="1" applyFill="1"/>
    <xf numFmtId="164" fontId="4" fillId="2" borderId="0" xfId="0" applyNumberFormat="1" applyFont="1" applyFill="1"/>
    <xf numFmtId="0" fontId="2" fillId="2" borderId="0" xfId="0" applyFont="1" applyFill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44" fontId="2" fillId="2" borderId="0" xfId="3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center"/>
    </xf>
    <xf numFmtId="43" fontId="2" fillId="2" borderId="0" xfId="2" applyFont="1" applyFill="1" applyAlignment="1">
      <alignment horizontal="center" vertical="center"/>
    </xf>
  </cellXfs>
  <cellStyles count="4">
    <cellStyle name="Millares" xfId="2" builtinId="3"/>
    <cellStyle name="Moneda" xfId="3" builtinId="4"/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FC\PORTAFOLIO%20DE%20IN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FOLIO UN ACTIVO"/>
      <sheetName val="FORMULAS"/>
      <sheetName val="PORTAFOLIO DOS ACTIVOS"/>
      <sheetName val="Hoja1"/>
      <sheetName val="COVARIANZA"/>
      <sheetName val="COEF. CORRELACION"/>
      <sheetName val="MATRIZ DE PORTAFOLIOS"/>
      <sheetName val="PORTA INV PARTE 3"/>
      <sheetName val="PORTA INV MAS DE 3 ACT"/>
      <sheetName val="Hoja2"/>
    </sheetNames>
    <sheetDataSet>
      <sheetData sheetId="0">
        <row r="5">
          <cell r="W5" t="str">
            <v>PFE</v>
          </cell>
          <cell r="X5" t="str">
            <v>MSFT</v>
          </cell>
          <cell r="Y5" t="str">
            <v>PHM</v>
          </cell>
        </row>
        <row r="7">
          <cell r="V7">
            <v>-0.15</v>
          </cell>
          <cell r="W7">
            <v>0</v>
          </cell>
          <cell r="X7">
            <v>0</v>
          </cell>
          <cell r="Y7">
            <v>0</v>
          </cell>
        </row>
        <row r="8">
          <cell r="V8">
            <v>-0.1</v>
          </cell>
          <cell r="W8">
            <v>0</v>
          </cell>
          <cell r="X8">
            <v>0</v>
          </cell>
          <cell r="Y8">
            <v>2</v>
          </cell>
        </row>
        <row r="9">
          <cell r="V9">
            <v>-0.05</v>
          </cell>
          <cell r="W9">
            <v>1</v>
          </cell>
          <cell r="X9">
            <v>3</v>
          </cell>
          <cell r="Y9">
            <v>2</v>
          </cell>
        </row>
        <row r="10">
          <cell r="V10">
            <v>0</v>
          </cell>
          <cell r="W10">
            <v>4</v>
          </cell>
          <cell r="X10">
            <v>6</v>
          </cell>
          <cell r="Y10">
            <v>2</v>
          </cell>
        </row>
        <row r="11">
          <cell r="V11">
            <v>0.05</v>
          </cell>
          <cell r="W11">
            <v>10</v>
          </cell>
          <cell r="X11">
            <v>7</v>
          </cell>
          <cell r="Y11">
            <v>4</v>
          </cell>
        </row>
        <row r="12">
          <cell r="V12">
            <v>0.1</v>
          </cell>
          <cell r="W12">
            <v>8</v>
          </cell>
          <cell r="X12">
            <v>5</v>
          </cell>
          <cell r="Y12">
            <v>3</v>
          </cell>
        </row>
        <row r="13">
          <cell r="V13">
            <v>0.15</v>
          </cell>
          <cell r="W13">
            <v>0</v>
          </cell>
          <cell r="X13">
            <v>1</v>
          </cell>
          <cell r="Y13">
            <v>5</v>
          </cell>
        </row>
        <row r="14">
          <cell r="V14">
            <v>0.2</v>
          </cell>
          <cell r="W14">
            <v>0</v>
          </cell>
          <cell r="X14">
            <v>1</v>
          </cell>
          <cell r="Y14">
            <v>3</v>
          </cell>
        </row>
        <row r="15">
          <cell r="V15">
            <v>0.25</v>
          </cell>
          <cell r="W15">
            <v>0</v>
          </cell>
          <cell r="X15">
            <v>0</v>
          </cell>
          <cell r="Y15">
            <v>1</v>
          </cell>
        </row>
        <row r="16">
          <cell r="V16">
            <v>0.3</v>
          </cell>
          <cell r="W16">
            <v>0</v>
          </cell>
          <cell r="X16">
            <v>0</v>
          </cell>
          <cell r="Y16">
            <v>0</v>
          </cell>
        </row>
        <row r="17">
          <cell r="V17">
            <v>0.35</v>
          </cell>
          <cell r="W17">
            <v>0</v>
          </cell>
          <cell r="X17">
            <v>0</v>
          </cell>
          <cell r="Y17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9"/>
  <sheetViews>
    <sheetView topLeftCell="A34" workbookViewId="0">
      <selection activeCell="G27" sqref="G27"/>
    </sheetView>
  </sheetViews>
  <sheetFormatPr baseColWidth="10" defaultColWidth="11.5703125" defaultRowHeight="10.5" x14ac:dyDescent="0.15"/>
  <cols>
    <col min="1" max="3" width="11.5703125" style="5"/>
    <col min="4" max="4" width="17.7109375" style="5" bestFit="1" customWidth="1"/>
    <col min="5" max="5" width="11.5703125" style="5"/>
    <col min="6" max="6" width="14.5703125" style="5" customWidth="1"/>
    <col min="7" max="16384" width="11.5703125" style="5"/>
  </cols>
  <sheetData>
    <row r="2" spans="1:9" x14ac:dyDescent="0.15">
      <c r="F2" s="5" t="s">
        <v>7</v>
      </c>
      <c r="G2" s="6">
        <f>MAX(PFE)</f>
        <v>9.730171708912505E-2</v>
      </c>
      <c r="H2" s="6">
        <f>MAX(MSFT)</f>
        <v>0.1570365118752215</v>
      </c>
      <c r="I2" s="7">
        <f>MAX(PHM)</f>
        <v>0.14191054665930425</v>
      </c>
    </row>
    <row r="3" spans="1:9" x14ac:dyDescent="0.15">
      <c r="F3" s="5" t="s">
        <v>8</v>
      </c>
      <c r="G3" s="6">
        <f>MIN(PFE)</f>
        <v>-5.5594405594405538E-2</v>
      </c>
      <c r="H3" s="6">
        <f>MIN(MSFT)</f>
        <v>-7.8134110787171918E-2</v>
      </c>
      <c r="I3" s="6">
        <f>MIN(PHM)</f>
        <v>-0.12321523003701751</v>
      </c>
    </row>
    <row r="4" spans="1:9" x14ac:dyDescent="0.15">
      <c r="B4" s="32" t="s">
        <v>9</v>
      </c>
      <c r="C4" s="33"/>
      <c r="D4" s="34"/>
      <c r="G4" s="32" t="s">
        <v>10</v>
      </c>
      <c r="H4" s="33"/>
      <c r="I4" s="34"/>
    </row>
    <row r="5" spans="1:9" x14ac:dyDescent="0.15">
      <c r="A5" s="5" t="s">
        <v>11</v>
      </c>
      <c r="B5" s="37" t="s">
        <v>12</v>
      </c>
      <c r="C5" s="37" t="s">
        <v>13</v>
      </c>
      <c r="D5" s="37" t="s">
        <v>14</v>
      </c>
      <c r="F5" s="8" t="s">
        <v>15</v>
      </c>
      <c r="G5" s="8" t="s">
        <v>12</v>
      </c>
      <c r="H5" s="8" t="s">
        <v>13</v>
      </c>
      <c r="I5" s="8" t="s">
        <v>14</v>
      </c>
    </row>
    <row r="6" spans="1:9" x14ac:dyDescent="0.15">
      <c r="A6" s="36">
        <v>43800</v>
      </c>
      <c r="B6" s="5">
        <v>28.21</v>
      </c>
      <c r="C6" s="5">
        <v>33.4</v>
      </c>
      <c r="D6" s="5">
        <v>15.39</v>
      </c>
      <c r="E6" s="6"/>
      <c r="G6" s="6"/>
    </row>
    <row r="7" spans="1:9" x14ac:dyDescent="0.15">
      <c r="A7" s="9">
        <v>43770</v>
      </c>
      <c r="B7" s="5">
        <v>29.23</v>
      </c>
      <c r="C7" s="5">
        <v>31.62</v>
      </c>
      <c r="D7" s="5">
        <v>16.579999999999998</v>
      </c>
      <c r="F7" s="27">
        <v>4.3478260869565202E-2</v>
      </c>
      <c r="G7" s="6">
        <f>+B6/B7-1</f>
        <v>-3.4895655148819649E-2</v>
      </c>
      <c r="H7" s="6">
        <f t="shared" ref="H7:I17" si="0">+C6/C7-1</f>
        <v>5.6293485135989751E-2</v>
      </c>
      <c r="I7" s="6">
        <f>+D6/D7-1</f>
        <v>-7.1773220747888944E-2</v>
      </c>
    </row>
    <row r="8" spans="1:9" x14ac:dyDescent="0.15">
      <c r="A8" s="9">
        <v>43741</v>
      </c>
      <c r="B8" s="5">
        <v>27.78</v>
      </c>
      <c r="C8" s="5">
        <v>34.299999999999997</v>
      </c>
      <c r="D8" s="5">
        <v>18.91</v>
      </c>
      <c r="F8" s="27">
        <v>4.3478260869565216E-2</v>
      </c>
      <c r="G8" s="6">
        <f t="shared" ref="G8:G17" si="1">+B7/B8-1</f>
        <v>5.2195824334053231E-2</v>
      </c>
      <c r="H8" s="6">
        <f t="shared" si="0"/>
        <v>-7.8134110787171918E-2</v>
      </c>
      <c r="I8" s="6">
        <f t="shared" si="0"/>
        <v>-0.12321523003701751</v>
      </c>
    </row>
    <row r="9" spans="1:9" x14ac:dyDescent="0.15">
      <c r="A9" s="9">
        <v>43709</v>
      </c>
      <c r="B9" s="5">
        <v>27.01</v>
      </c>
      <c r="C9" s="5">
        <v>34.659999999999997</v>
      </c>
      <c r="D9" s="5">
        <v>21.53</v>
      </c>
      <c r="F9" s="27">
        <v>4.3478260869565216E-2</v>
      </c>
      <c r="G9" s="6">
        <f t="shared" si="1"/>
        <v>2.8507960014809264E-2</v>
      </c>
      <c r="H9" s="6">
        <f t="shared" si="0"/>
        <v>-1.0386612810155738E-2</v>
      </c>
      <c r="I9" s="6">
        <f t="shared" si="0"/>
        <v>-0.12169066418950303</v>
      </c>
    </row>
    <row r="10" spans="1:9" x14ac:dyDescent="0.15">
      <c r="A10" s="9">
        <v>43678</v>
      </c>
      <c r="B10" s="5">
        <v>28.6</v>
      </c>
      <c r="C10" s="5">
        <v>32.64</v>
      </c>
      <c r="D10" s="5">
        <v>20.93</v>
      </c>
      <c r="F10" s="27">
        <v>4.3478260869565216E-2</v>
      </c>
      <c r="G10" s="6">
        <f t="shared" si="1"/>
        <v>-5.5594405594405538E-2</v>
      </c>
      <c r="H10" s="6">
        <f t="shared" si="0"/>
        <v>6.1887254901960675E-2</v>
      </c>
      <c r="I10" s="6">
        <f t="shared" si="0"/>
        <v>2.8666985188724459E-2</v>
      </c>
    </row>
    <row r="11" spans="1:9" x14ac:dyDescent="0.15">
      <c r="A11" s="9">
        <v>43647</v>
      </c>
      <c r="B11" s="5">
        <v>28.39</v>
      </c>
      <c r="C11" s="5">
        <v>28.21</v>
      </c>
      <c r="D11" s="5">
        <v>20.18</v>
      </c>
      <c r="F11" s="27">
        <v>4.3478260869565216E-2</v>
      </c>
      <c r="G11" s="6">
        <f t="shared" si="1"/>
        <v>7.3969707643537497E-3</v>
      </c>
      <c r="H11" s="6">
        <f t="shared" si="0"/>
        <v>0.1570365118752215</v>
      </c>
      <c r="I11" s="6">
        <f t="shared" si="0"/>
        <v>3.7165510406342861E-2</v>
      </c>
    </row>
    <row r="12" spans="1:9" x14ac:dyDescent="0.15">
      <c r="A12" s="9">
        <v>43617</v>
      </c>
      <c r="B12" s="5">
        <v>26.92</v>
      </c>
      <c r="C12" s="5">
        <v>27.41</v>
      </c>
      <c r="D12" s="5">
        <v>19.12</v>
      </c>
      <c r="F12" s="27">
        <v>4.3478260869565216E-2</v>
      </c>
      <c r="G12" s="6">
        <f t="shared" si="1"/>
        <v>5.4606240713224397E-2</v>
      </c>
      <c r="H12" s="6">
        <f t="shared" si="0"/>
        <v>2.9186428310835399E-2</v>
      </c>
      <c r="I12" s="6">
        <f t="shared" si="0"/>
        <v>5.5439330543932908E-2</v>
      </c>
    </row>
    <row r="13" spans="1:9" x14ac:dyDescent="0.15">
      <c r="A13" s="9">
        <v>43587</v>
      </c>
      <c r="B13" s="5">
        <v>26.84</v>
      </c>
      <c r="C13" s="5">
        <v>26.85</v>
      </c>
      <c r="D13" s="5">
        <v>20.68</v>
      </c>
      <c r="F13" s="27">
        <v>4.3478260869565216E-2</v>
      </c>
      <c r="G13" s="6">
        <f t="shared" si="1"/>
        <v>2.9806259314457684E-3</v>
      </c>
      <c r="H13" s="6">
        <f t="shared" si="0"/>
        <v>2.0856610800744857E-2</v>
      </c>
      <c r="I13" s="6">
        <f t="shared" si="0"/>
        <v>-7.543520309477747E-2</v>
      </c>
    </row>
    <row r="14" spans="1:9" x14ac:dyDescent="0.15">
      <c r="A14" s="9">
        <v>43558</v>
      </c>
      <c r="B14" s="5">
        <v>24.46</v>
      </c>
      <c r="C14" s="5">
        <v>26.12</v>
      </c>
      <c r="D14" s="5">
        <v>18.11</v>
      </c>
      <c r="F14" s="27">
        <v>4.3478260869565216E-2</v>
      </c>
      <c r="G14" s="6">
        <f t="shared" si="1"/>
        <v>9.730171708912505E-2</v>
      </c>
      <c r="H14" s="6">
        <f t="shared" si="0"/>
        <v>2.7947932618683113E-2</v>
      </c>
      <c r="I14" s="6">
        <f t="shared" si="0"/>
        <v>0.14191054665930425</v>
      </c>
    </row>
    <row r="15" spans="1:9" x14ac:dyDescent="0.15">
      <c r="A15" s="9">
        <v>43525</v>
      </c>
      <c r="B15" s="5">
        <v>24.4</v>
      </c>
      <c r="C15" s="5">
        <v>26.03</v>
      </c>
      <c r="D15" s="5">
        <v>16.760000000000002</v>
      </c>
      <c r="F15" s="27">
        <v>4.3478260869565216E-2</v>
      </c>
      <c r="G15" s="6">
        <f>+B14/B15-1</f>
        <v>2.4590163934428144E-3</v>
      </c>
      <c r="H15" s="6">
        <f t="shared" si="0"/>
        <v>3.4575489819439476E-3</v>
      </c>
      <c r="I15" s="6">
        <f t="shared" si="0"/>
        <v>8.0548926014319733E-2</v>
      </c>
    </row>
    <row r="16" spans="1:9" x14ac:dyDescent="0.15">
      <c r="A16" s="9">
        <v>43497</v>
      </c>
      <c r="B16" s="5">
        <v>24.04</v>
      </c>
      <c r="C16" s="5">
        <v>27.68</v>
      </c>
      <c r="D16" s="5">
        <v>17.29</v>
      </c>
      <c r="F16" s="27">
        <v>4.3478260869565216E-2</v>
      </c>
      <c r="G16" s="6">
        <f t="shared" si="1"/>
        <v>1.4975041597337757E-2</v>
      </c>
      <c r="H16" s="6">
        <f t="shared" si="0"/>
        <v>-5.9609826589595349E-2</v>
      </c>
      <c r="I16" s="6">
        <f t="shared" si="0"/>
        <v>-3.0653556969346352E-2</v>
      </c>
    </row>
    <row r="17" spans="1:9" x14ac:dyDescent="0.15">
      <c r="A17" s="9">
        <v>43469</v>
      </c>
      <c r="B17" s="5">
        <v>24.02</v>
      </c>
      <c r="C17" s="5">
        <v>28.87</v>
      </c>
      <c r="D17" s="5">
        <v>15.45</v>
      </c>
      <c r="F17" s="27">
        <v>4.3478260869565216E-2</v>
      </c>
      <c r="G17" s="6">
        <f t="shared" si="1"/>
        <v>8.3263946711076287E-4</v>
      </c>
      <c r="H17" s="6">
        <f t="shared" si="0"/>
        <v>-4.1219258746103216E-2</v>
      </c>
      <c r="I17" s="6">
        <f t="shared" si="0"/>
        <v>0.119093851132686</v>
      </c>
    </row>
    <row r="18" spans="1:9" x14ac:dyDescent="0.15">
      <c r="E18" s="8"/>
      <c r="F18" s="27"/>
    </row>
    <row r="19" spans="1:9" x14ac:dyDescent="0.15">
      <c r="E19" s="8"/>
      <c r="F19" s="10"/>
    </row>
    <row r="20" spans="1:9" x14ac:dyDescent="0.15">
      <c r="D20" s="5" t="s">
        <v>16</v>
      </c>
      <c r="E20" s="31" t="s">
        <v>17</v>
      </c>
      <c r="F20" s="31"/>
      <c r="G20" s="13">
        <f>AVERAGE(PFE)</f>
        <v>1.5524179596516146E-2</v>
      </c>
      <c r="H20" s="13">
        <f>AVERAGE(MSFT)</f>
        <v>1.5210542153850275E-2</v>
      </c>
      <c r="I20" s="13">
        <f>AVERAGE(PHM)</f>
        <v>3.6415704460706281E-3</v>
      </c>
    </row>
    <row r="21" spans="1:9" x14ac:dyDescent="0.15">
      <c r="C21" s="6"/>
      <c r="D21" s="6"/>
    </row>
    <row r="22" spans="1:9" x14ac:dyDescent="0.15">
      <c r="D22" s="5" t="s">
        <v>18</v>
      </c>
      <c r="E22" s="31" t="s">
        <v>19</v>
      </c>
      <c r="F22" s="31"/>
      <c r="G22" s="13">
        <f>VARP(PFE)</f>
        <v>1.6307825247169276E-3</v>
      </c>
      <c r="H22" s="14">
        <f>VARP(MSFT)</f>
        <v>3.8781414033896701E-3</v>
      </c>
      <c r="I22" s="14">
        <f>VARP(PHM)</f>
        <v>7.9739012364006042E-3</v>
      </c>
    </row>
    <row r="23" spans="1:9" x14ac:dyDescent="0.15">
      <c r="G23" s="11"/>
    </row>
    <row r="24" spans="1:9" x14ac:dyDescent="0.15">
      <c r="D24" s="5" t="s">
        <v>20</v>
      </c>
      <c r="E24" s="31" t="s">
        <v>21</v>
      </c>
      <c r="F24" s="31"/>
      <c r="G24" s="13">
        <f>STDEVP(PFE)</f>
        <v>4.0382948440114273E-2</v>
      </c>
      <c r="H24" s="14">
        <f>STDEVP(MSFT)</f>
        <v>6.2274725237367927E-2</v>
      </c>
      <c r="I24" s="14">
        <f>STDEVP(PHM)</f>
        <v>8.9296703390442156E-2</v>
      </c>
    </row>
    <row r="26" spans="1:9" x14ac:dyDescent="0.15">
      <c r="G26" s="12"/>
    </row>
    <row r="27" spans="1:9" x14ac:dyDescent="0.15">
      <c r="G27" s="11"/>
      <c r="H27" s="6"/>
      <c r="I27" s="29"/>
    </row>
    <row r="29" spans="1:9" x14ac:dyDescent="0.15">
      <c r="A29" s="8"/>
    </row>
  </sheetData>
  <mergeCells count="5">
    <mergeCell ref="E20:F20"/>
    <mergeCell ref="E22:F22"/>
    <mergeCell ref="E24:F24"/>
    <mergeCell ref="B4:D4"/>
    <mergeCell ref="G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8"/>
  <sheetViews>
    <sheetView tabSelected="1" topLeftCell="A10" zoomScale="86" zoomScaleNormal="86" workbookViewId="0">
      <selection activeCell="D14" sqref="D14"/>
    </sheetView>
  </sheetViews>
  <sheetFormatPr baseColWidth="10" defaultColWidth="8.85546875" defaultRowHeight="15" x14ac:dyDescent="0.25"/>
  <cols>
    <col min="1" max="1" width="11.42578125" style="2" customWidth="1"/>
    <col min="2" max="2" width="37.28515625" style="2" customWidth="1"/>
    <col min="3" max="3" width="14.7109375" style="2" customWidth="1"/>
    <col min="4" max="4" width="14" style="2" bestFit="1" customWidth="1"/>
    <col min="5" max="5" width="18.140625" style="2" customWidth="1"/>
    <col min="6" max="6" width="11.42578125" style="2" customWidth="1"/>
    <col min="7" max="7" width="22.42578125" style="2" bestFit="1" customWidth="1"/>
    <col min="8" max="8" width="16.7109375" style="2" bestFit="1" customWidth="1"/>
    <col min="9" max="9" width="4.7109375" style="2" customWidth="1"/>
    <col min="10" max="223" width="11.42578125" style="2" customWidth="1"/>
    <col min="224" max="16384" width="8.85546875" style="2"/>
  </cols>
  <sheetData>
    <row r="2" spans="2:8" x14ac:dyDescent="0.25">
      <c r="B2" s="1" t="s">
        <v>2</v>
      </c>
    </row>
    <row r="6" spans="2:8" x14ac:dyDescent="0.25">
      <c r="C6" s="4" t="s">
        <v>22</v>
      </c>
      <c r="D6" s="4"/>
      <c r="G6" s="1"/>
      <c r="H6" s="26"/>
    </row>
    <row r="7" spans="2:8" x14ac:dyDescent="0.25">
      <c r="B7" s="2" t="s">
        <v>29</v>
      </c>
      <c r="C7" s="16">
        <v>0.95</v>
      </c>
      <c r="D7" s="16"/>
    </row>
    <row r="8" spans="2:8" x14ac:dyDescent="0.25">
      <c r="B8" s="2" t="s">
        <v>27</v>
      </c>
      <c r="C8" s="18">
        <f>NORMSINV(C7)</f>
        <v>1.6448536269514715</v>
      </c>
      <c r="D8" s="18"/>
      <c r="E8" s="25"/>
    </row>
    <row r="9" spans="2:8" x14ac:dyDescent="0.25">
      <c r="B9" s="2" t="s">
        <v>3</v>
      </c>
      <c r="C9" s="17">
        <v>1</v>
      </c>
      <c r="D9" s="17"/>
    </row>
    <row r="10" spans="2:8" x14ac:dyDescent="0.25">
      <c r="C10" s="3"/>
      <c r="D10" s="3"/>
    </row>
    <row r="11" spans="2:8" x14ac:dyDescent="0.25">
      <c r="C11" s="3"/>
      <c r="D11" s="3"/>
    </row>
    <row r="12" spans="2:8" x14ac:dyDescent="0.25">
      <c r="C12" s="3"/>
      <c r="D12" s="3"/>
    </row>
    <row r="14" spans="2:8" x14ac:dyDescent="0.25">
      <c r="B14" s="2" t="s">
        <v>3</v>
      </c>
      <c r="C14" s="19">
        <v>1</v>
      </c>
    </row>
    <row r="15" spans="2:8" x14ac:dyDescent="0.25">
      <c r="B15" s="2" t="s">
        <v>4</v>
      </c>
      <c r="C15" s="19">
        <v>252</v>
      </c>
    </row>
    <row r="16" spans="2:8" x14ac:dyDescent="0.25">
      <c r="B16" s="2" t="s">
        <v>28</v>
      </c>
      <c r="C16" s="18">
        <f>SQRT(C14/C15)</f>
        <v>6.2994078834871209E-2</v>
      </c>
    </row>
    <row r="17" spans="2:9" x14ac:dyDescent="0.25">
      <c r="G17" s="28"/>
    </row>
    <row r="19" spans="2:9" ht="30" x14ac:dyDescent="0.25">
      <c r="C19" s="4" t="s">
        <v>0</v>
      </c>
      <c r="D19" s="21" t="s">
        <v>5</v>
      </c>
      <c r="E19" s="21" t="s">
        <v>6</v>
      </c>
      <c r="F19" s="4"/>
      <c r="G19" s="4" t="s">
        <v>23</v>
      </c>
      <c r="H19" s="4" t="s">
        <v>24</v>
      </c>
    </row>
    <row r="20" spans="2:9" x14ac:dyDescent="0.25">
      <c r="C20" s="4">
        <v>1</v>
      </c>
      <c r="D20" s="24">
        <v>20000</v>
      </c>
      <c r="E20" s="22">
        <f>+Portafolio!G24</f>
        <v>4.0382948440114273E-2</v>
      </c>
      <c r="F20" s="19"/>
      <c r="G20" s="24">
        <f>+$C$8*D20*E20*SQRT($C$14/$C$15)</f>
        <v>83.686423248888943</v>
      </c>
      <c r="H20" s="15">
        <f>+D20/$D$24</f>
        <v>0.30769230769230771</v>
      </c>
    </row>
    <row r="21" spans="2:9" x14ac:dyDescent="0.25">
      <c r="C21" s="4">
        <v>2</v>
      </c>
      <c r="D21" s="24">
        <v>15000</v>
      </c>
      <c r="E21" s="22">
        <f>+Portafolio!H24</f>
        <v>6.2274725237367927E-2</v>
      </c>
      <c r="F21" s="19"/>
      <c r="G21" s="24">
        <f t="shared" ref="G21:G22" si="0">+$C$8*D21*E21*SQRT($C$14/$C$15)</f>
        <v>96.789905428483294</v>
      </c>
      <c r="H21" s="15">
        <f>+D21/$D$24</f>
        <v>0.23076923076923078</v>
      </c>
    </row>
    <row r="22" spans="2:9" x14ac:dyDescent="0.25">
      <c r="C22" s="4">
        <v>3</v>
      </c>
      <c r="D22" s="24">
        <v>30000</v>
      </c>
      <c r="E22" s="22">
        <f>+Portafolio!I24</f>
        <v>8.9296703390442156E-2</v>
      </c>
      <c r="F22" s="19"/>
      <c r="G22" s="24">
        <f t="shared" si="0"/>
        <v>277.57712116086481</v>
      </c>
      <c r="H22" s="15">
        <f>+D22/$D$24</f>
        <v>0.46153846153846156</v>
      </c>
    </row>
    <row r="23" spans="2:9" x14ac:dyDescent="0.25">
      <c r="C23" s="19"/>
      <c r="D23" s="19"/>
      <c r="E23" s="19"/>
      <c r="F23" s="19"/>
      <c r="G23" s="19"/>
      <c r="H23" s="19"/>
    </row>
    <row r="24" spans="2:9" x14ac:dyDescent="0.25">
      <c r="C24" s="1" t="s">
        <v>1</v>
      </c>
      <c r="D24" s="35">
        <f>SUM(D20:D23)</f>
        <v>65000</v>
      </c>
      <c r="E24" s="20"/>
      <c r="F24" s="20"/>
      <c r="G24" s="38">
        <f>SUM(G20:G22)</f>
        <v>458.05344983823704</v>
      </c>
      <c r="H24" s="23">
        <f>SUM(H20:H22)</f>
        <v>1</v>
      </c>
      <c r="I24" s="1"/>
    </row>
    <row r="27" spans="2:9" x14ac:dyDescent="0.25">
      <c r="B27" s="30" t="s">
        <v>25</v>
      </c>
      <c r="C27" s="2" t="s">
        <v>30</v>
      </c>
    </row>
    <row r="28" spans="2:9" x14ac:dyDescent="0.25">
      <c r="C28" s="2" t="s">
        <v>26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Portafolio</vt:lpstr>
      <vt:lpstr>VaR</vt:lpstr>
      <vt:lpstr>MSFT</vt:lpstr>
      <vt:lpstr>PFE</vt:lpstr>
      <vt:lpstr>PHM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2020-03-14T16:10:35Z</dcterms:modified>
</cp:coreProperties>
</file>