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20" windowHeight="13540" tabRatio="806"/>
  </bookViews>
  <sheets>
    <sheet name="Base datos ND" sheetId="2" r:id="rId1"/>
    <sheet name="DM2 vs Ctrl" sheetId="25" r:id="rId2"/>
    <sheet name="ANOVAS_Ctrl_GLU" sheetId="26" r:id="rId3"/>
    <sheet name="ERC_ANOVAS" sheetId="27" r:id="rId4"/>
    <sheet name="ECV_ANOVAS" sheetId="17" r:id="rId5"/>
    <sheet name="SARCOPENIA" sheetId="29" r:id="rId6"/>
    <sheet name="DM2_ERC+ ctrl GLUC" sheetId="18" r:id="rId7"/>
    <sheet name="CHI" sheetId="28" r:id="rId8"/>
    <sheet name="Hoja1" sheetId="30" r:id="rId9"/>
  </sheets>
  <definedNames>
    <definedName name="_xlnm._FilterDatabase" localSheetId="0" hidden="1">'Base datos ND'!$BC$1:$BC$45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" i="2" l="1"/>
  <c r="AL4" i="2"/>
  <c r="AO4" i="2"/>
  <c r="AR4" i="2"/>
  <c r="AQ5" i="2"/>
  <c r="AL5" i="2"/>
  <c r="AO5" i="2"/>
  <c r="AR5" i="2"/>
  <c r="AQ6" i="2"/>
  <c r="AL6" i="2"/>
  <c r="AO6" i="2"/>
  <c r="AR6" i="2"/>
  <c r="AQ7" i="2"/>
  <c r="AL7" i="2"/>
  <c r="AO7" i="2"/>
  <c r="AR7" i="2"/>
  <c r="AQ8" i="2"/>
  <c r="AL8" i="2"/>
  <c r="AO8" i="2"/>
  <c r="AR8" i="2"/>
  <c r="AQ9" i="2"/>
  <c r="AL9" i="2"/>
  <c r="AO9" i="2"/>
  <c r="AR9" i="2"/>
  <c r="AQ10" i="2"/>
  <c r="AL10" i="2"/>
  <c r="AO10" i="2"/>
  <c r="AR10" i="2"/>
  <c r="AQ12" i="2"/>
  <c r="AL12" i="2"/>
  <c r="AO12" i="2"/>
  <c r="AR12" i="2"/>
  <c r="AQ13" i="2"/>
  <c r="AL13" i="2"/>
  <c r="AO13" i="2"/>
  <c r="AR13" i="2"/>
  <c r="AQ14" i="2"/>
  <c r="AL14" i="2"/>
  <c r="AO14" i="2"/>
  <c r="AR14" i="2"/>
  <c r="AQ15" i="2"/>
  <c r="AL15" i="2"/>
  <c r="AO15" i="2"/>
  <c r="AR15" i="2"/>
  <c r="AQ16" i="2"/>
  <c r="AL16" i="2"/>
  <c r="AO16" i="2"/>
  <c r="AR16" i="2"/>
  <c r="AQ17" i="2"/>
  <c r="AL17" i="2"/>
  <c r="AO17" i="2"/>
  <c r="AR17" i="2"/>
  <c r="AQ18" i="2"/>
  <c r="AL18" i="2"/>
  <c r="AO18" i="2"/>
  <c r="AR18" i="2"/>
  <c r="AQ20" i="2"/>
  <c r="AL20" i="2"/>
  <c r="AO20" i="2"/>
  <c r="AR20" i="2"/>
  <c r="AQ21" i="2"/>
  <c r="AL21" i="2"/>
  <c r="AO21" i="2"/>
  <c r="AR21" i="2"/>
  <c r="AQ22" i="2"/>
  <c r="AL22" i="2"/>
  <c r="AO22" i="2"/>
  <c r="AR22" i="2"/>
  <c r="AQ23" i="2"/>
  <c r="AL23" i="2"/>
  <c r="AO23" i="2"/>
  <c r="AR23" i="2"/>
  <c r="AQ24" i="2"/>
  <c r="AL24" i="2"/>
  <c r="AO24" i="2"/>
  <c r="AR24" i="2"/>
  <c r="AQ25" i="2"/>
  <c r="AL25" i="2"/>
  <c r="AO25" i="2"/>
  <c r="AR25" i="2"/>
  <c r="AQ26" i="2"/>
  <c r="AL26" i="2"/>
  <c r="AO26" i="2"/>
  <c r="AR26" i="2"/>
  <c r="AQ27" i="2"/>
  <c r="AL27" i="2"/>
  <c r="AO27" i="2"/>
  <c r="AR27" i="2"/>
  <c r="AQ28" i="2"/>
  <c r="AL28" i="2"/>
  <c r="AO28" i="2"/>
  <c r="AR28" i="2"/>
  <c r="AQ29" i="2"/>
  <c r="AL29" i="2"/>
  <c r="AO29" i="2"/>
  <c r="AR29" i="2"/>
  <c r="AQ30" i="2"/>
  <c r="AL30" i="2"/>
  <c r="AO30" i="2"/>
  <c r="AR30" i="2"/>
  <c r="AQ31" i="2"/>
  <c r="AL31" i="2"/>
  <c r="AO31" i="2"/>
  <c r="AR31" i="2"/>
  <c r="AQ32" i="2"/>
  <c r="AL32" i="2"/>
  <c r="AO32" i="2"/>
  <c r="AR32" i="2"/>
  <c r="AQ33" i="2"/>
  <c r="AL33" i="2"/>
  <c r="AO33" i="2"/>
  <c r="AR33" i="2"/>
  <c r="AQ34" i="2"/>
  <c r="AL34" i="2"/>
  <c r="AO34" i="2"/>
  <c r="AR34" i="2"/>
  <c r="AQ35" i="2"/>
  <c r="AL35" i="2"/>
  <c r="AO35" i="2"/>
  <c r="AR35" i="2"/>
  <c r="AQ36" i="2"/>
  <c r="AL36" i="2"/>
  <c r="AO36" i="2"/>
  <c r="AR36" i="2"/>
  <c r="AQ37" i="2"/>
  <c r="AL37" i="2"/>
  <c r="AO37" i="2"/>
  <c r="AR37" i="2"/>
  <c r="AQ38" i="2"/>
  <c r="AL38" i="2"/>
  <c r="AO38" i="2"/>
  <c r="AR38" i="2"/>
  <c r="AQ39" i="2"/>
  <c r="AL39" i="2"/>
  <c r="AO39" i="2"/>
  <c r="AR39" i="2"/>
  <c r="AQ40" i="2"/>
  <c r="AL40" i="2"/>
  <c r="AO40" i="2"/>
  <c r="AR40" i="2"/>
  <c r="AQ41" i="2"/>
  <c r="AL41" i="2"/>
  <c r="AO41" i="2"/>
  <c r="AR41" i="2"/>
  <c r="AQ42" i="2"/>
  <c r="AL42" i="2"/>
  <c r="AO42" i="2"/>
  <c r="AR42" i="2"/>
  <c r="AQ43" i="2"/>
  <c r="AL43" i="2"/>
  <c r="AO43" i="2"/>
  <c r="AR43" i="2"/>
  <c r="AQ44" i="2"/>
  <c r="AL44" i="2"/>
  <c r="AO44" i="2"/>
  <c r="AR44" i="2"/>
  <c r="AQ45" i="2"/>
  <c r="AL45" i="2"/>
  <c r="AO45" i="2"/>
  <c r="AR45" i="2"/>
  <c r="AQ3" i="2"/>
  <c r="AL3" i="2"/>
  <c r="AO3" i="2"/>
  <c r="AR3" i="2"/>
  <c r="AL11" i="2"/>
  <c r="AL19" i="2"/>
  <c r="G45" i="2"/>
  <c r="AJ45" i="2"/>
  <c r="AJ44" i="2"/>
  <c r="AJ43" i="2"/>
  <c r="AJ42" i="2"/>
  <c r="AJ41" i="2"/>
  <c r="AJ40" i="2"/>
  <c r="AJ39" i="2"/>
  <c r="AJ38" i="2"/>
  <c r="AJ5" i="2"/>
  <c r="AJ27" i="2"/>
  <c r="AJ28" i="2"/>
  <c r="BA45" i="2"/>
  <c r="AX45" i="2"/>
  <c r="AG45" i="2"/>
  <c r="AF45" i="2"/>
  <c r="AE45" i="2"/>
  <c r="P45" i="2"/>
  <c r="AJ37" i="2"/>
  <c r="AJ19" i="2"/>
  <c r="AF25" i="2"/>
  <c r="AG15" i="2"/>
  <c r="AF15" i="2"/>
  <c r="AG8" i="2"/>
  <c r="AF8" i="2"/>
  <c r="AG6" i="2"/>
  <c r="AV5" i="18"/>
  <c r="AY5" i="18"/>
  <c r="AZ5" i="18"/>
  <c r="AQ5" i="18"/>
  <c r="AK5" i="18"/>
  <c r="AH5" i="18"/>
  <c r="AG5" i="18"/>
  <c r="AF5" i="18"/>
  <c r="S5" i="18"/>
  <c r="J5" i="18"/>
  <c r="AV12" i="18"/>
  <c r="AY12" i="18"/>
  <c r="AZ12" i="18"/>
  <c r="AQ12" i="18"/>
  <c r="AK12" i="18"/>
  <c r="AH12" i="18"/>
  <c r="AG12" i="18"/>
  <c r="AF12" i="18"/>
  <c r="S12" i="18"/>
  <c r="J12" i="18"/>
  <c r="AV26" i="18"/>
  <c r="AY26" i="18"/>
  <c r="AZ26" i="18"/>
  <c r="AO26" i="18"/>
  <c r="AQ26" i="18"/>
  <c r="AK26" i="18"/>
  <c r="AH26" i="18"/>
  <c r="AG26" i="18"/>
  <c r="AF26" i="18"/>
  <c r="S26" i="18"/>
  <c r="J26" i="18"/>
  <c r="AV18" i="18"/>
  <c r="AY18" i="18"/>
  <c r="AZ18" i="18"/>
  <c r="AO18" i="18"/>
  <c r="AQ18" i="18"/>
  <c r="AK18" i="18"/>
  <c r="AH18" i="18"/>
  <c r="AG18" i="18"/>
  <c r="AF18" i="18"/>
  <c r="S18" i="18"/>
  <c r="J18" i="18"/>
  <c r="AV17" i="18"/>
  <c r="AY17" i="18"/>
  <c r="AZ17" i="18"/>
  <c r="AO17" i="18"/>
  <c r="AQ17" i="18"/>
  <c r="AK17" i="18"/>
  <c r="AH17" i="18"/>
  <c r="AG17" i="18"/>
  <c r="AF17" i="18"/>
  <c r="S17" i="18"/>
  <c r="J17" i="18"/>
  <c r="AV4" i="18"/>
  <c r="AY4" i="18"/>
  <c r="AZ4" i="18"/>
  <c r="AO4" i="18"/>
  <c r="AQ4" i="18"/>
  <c r="AK4" i="18"/>
  <c r="AH4" i="18"/>
  <c r="AG4" i="18"/>
  <c r="AF4" i="18"/>
  <c r="S4" i="18"/>
  <c r="J4" i="18"/>
  <c r="AV3" i="18"/>
  <c r="AY3" i="18"/>
  <c r="AZ3" i="18"/>
  <c r="AO3" i="18"/>
  <c r="AQ3" i="18"/>
  <c r="AK3" i="18"/>
  <c r="AH3" i="18"/>
  <c r="AG3" i="18"/>
  <c r="AF3" i="18"/>
  <c r="S3" i="18"/>
  <c r="J3" i="18"/>
  <c r="AV16" i="18"/>
  <c r="AY16" i="18"/>
  <c r="AZ16" i="18"/>
  <c r="AO16" i="18"/>
  <c r="AQ16" i="18"/>
  <c r="AK16" i="18"/>
  <c r="AH16" i="18"/>
  <c r="AG16" i="18"/>
  <c r="AF16" i="18"/>
  <c r="S16" i="18"/>
  <c r="J16" i="18"/>
  <c r="AV11" i="18"/>
  <c r="AY11" i="18"/>
  <c r="AZ11" i="18"/>
  <c r="AO11" i="18"/>
  <c r="AQ11" i="18"/>
  <c r="AK11" i="18"/>
  <c r="AH11" i="18"/>
  <c r="AG11" i="18"/>
  <c r="AF11" i="18"/>
  <c r="S11" i="18"/>
  <c r="J11" i="18"/>
  <c r="AV25" i="18"/>
  <c r="AY25" i="18"/>
  <c r="AZ25" i="18"/>
  <c r="AO25" i="18"/>
  <c r="AQ25" i="18"/>
  <c r="AK25" i="18"/>
  <c r="AH25" i="18"/>
  <c r="AG25" i="18"/>
  <c r="AF25" i="18"/>
  <c r="S25" i="18"/>
  <c r="J25" i="18"/>
  <c r="AV10" i="18"/>
  <c r="AY10" i="18"/>
  <c r="AZ10" i="18"/>
  <c r="AO10" i="18"/>
  <c r="AQ10" i="18"/>
  <c r="AK10" i="18"/>
  <c r="AH10" i="18"/>
  <c r="AG10" i="18"/>
  <c r="AF10" i="18"/>
  <c r="S10" i="18"/>
  <c r="J10" i="18"/>
  <c r="AV24" i="18"/>
  <c r="AY24" i="18"/>
  <c r="AZ24" i="18"/>
  <c r="AO24" i="18"/>
  <c r="AQ24" i="18"/>
  <c r="AK24" i="18"/>
  <c r="AH24" i="18"/>
  <c r="AG24" i="18"/>
  <c r="AF24" i="18"/>
  <c r="S24" i="18"/>
  <c r="J24" i="18"/>
  <c r="AV23" i="18"/>
  <c r="AY23" i="18"/>
  <c r="AZ23" i="18"/>
  <c r="AO23" i="18"/>
  <c r="AQ23" i="18"/>
  <c r="AK23" i="18"/>
  <c r="AH23" i="18"/>
  <c r="AG23" i="18"/>
  <c r="AF23" i="18"/>
  <c r="S23" i="18"/>
  <c r="J23" i="18"/>
  <c r="AV15" i="18"/>
  <c r="AY15" i="18"/>
  <c r="AZ15" i="18"/>
  <c r="AO15" i="18"/>
  <c r="AQ15" i="18"/>
  <c r="AK15" i="18"/>
  <c r="AH15" i="18"/>
  <c r="AG15" i="18"/>
  <c r="AF15" i="18"/>
  <c r="S15" i="18"/>
  <c r="J15" i="18"/>
  <c r="AV14" i="18"/>
  <c r="AY14" i="18"/>
  <c r="AZ14" i="18"/>
  <c r="AO14" i="18"/>
  <c r="AQ14" i="18"/>
  <c r="AK14" i="18"/>
  <c r="AH14" i="18"/>
  <c r="AG14" i="18"/>
  <c r="AF14" i="18"/>
  <c r="S14" i="18"/>
  <c r="J14" i="18"/>
  <c r="AV9" i="18"/>
  <c r="AY9" i="18"/>
  <c r="AZ9" i="18"/>
  <c r="AO9" i="18"/>
  <c r="AQ9" i="18"/>
  <c r="AK9" i="18"/>
  <c r="AH9" i="18"/>
  <c r="AG9" i="18"/>
  <c r="AF9" i="18"/>
  <c r="S9" i="18"/>
  <c r="J9" i="18"/>
  <c r="AV22" i="18"/>
  <c r="AY22" i="18"/>
  <c r="AZ22" i="18"/>
  <c r="AO22" i="18"/>
  <c r="AQ22" i="18"/>
  <c r="AK22" i="18"/>
  <c r="AH22" i="18"/>
  <c r="AG22" i="18"/>
  <c r="AF22" i="18"/>
  <c r="S22" i="18"/>
  <c r="J22" i="18"/>
  <c r="AV21" i="18"/>
  <c r="AY21" i="18"/>
  <c r="AZ21" i="18"/>
  <c r="AO21" i="18"/>
  <c r="AQ21" i="18"/>
  <c r="AK21" i="18"/>
  <c r="AH21" i="18"/>
  <c r="AG21" i="18"/>
  <c r="AF21" i="18"/>
  <c r="S21" i="18"/>
  <c r="J21" i="18"/>
  <c r="AV20" i="18"/>
  <c r="AY20" i="18"/>
  <c r="AZ20" i="18"/>
  <c r="AO20" i="18"/>
  <c r="AQ20" i="18"/>
  <c r="AK20" i="18"/>
  <c r="AF20" i="18"/>
  <c r="S20" i="18"/>
  <c r="J20" i="18"/>
  <c r="AV8" i="18"/>
  <c r="AY8" i="18"/>
  <c r="AZ8" i="18"/>
  <c r="AO8" i="18"/>
  <c r="AQ8" i="18"/>
  <c r="AK8" i="18"/>
  <c r="AH8" i="18"/>
  <c r="AG8" i="18"/>
  <c r="AF8" i="18"/>
  <c r="S8" i="18"/>
  <c r="J8" i="18"/>
  <c r="AV19" i="18"/>
  <c r="AY19" i="18"/>
  <c r="AZ19" i="18"/>
  <c r="AO19" i="18"/>
  <c r="AQ19" i="18"/>
  <c r="AK19" i="18"/>
  <c r="AH19" i="18"/>
  <c r="AG19" i="18"/>
  <c r="AF19" i="18"/>
  <c r="S19" i="18"/>
  <c r="J19" i="18"/>
  <c r="AV13" i="18"/>
  <c r="AY13" i="18"/>
  <c r="AZ13" i="18"/>
  <c r="AO13" i="18"/>
  <c r="AQ13" i="18"/>
  <c r="AK13" i="18"/>
  <c r="AH13" i="18"/>
  <c r="AF13" i="18"/>
  <c r="S13" i="18"/>
  <c r="J13" i="18"/>
  <c r="AV7" i="18"/>
  <c r="AY7" i="18"/>
  <c r="AZ7" i="18"/>
  <c r="AO7" i="18"/>
  <c r="AQ7" i="18"/>
  <c r="AK7" i="18"/>
  <c r="AH7" i="18"/>
  <c r="AG7" i="18"/>
  <c r="AF7" i="18"/>
  <c r="S7" i="18"/>
  <c r="J7" i="18"/>
  <c r="AV6" i="18"/>
  <c r="AY6" i="18"/>
  <c r="AZ6" i="18"/>
  <c r="AO6" i="18"/>
  <c r="AQ6" i="18"/>
  <c r="AK6" i="18"/>
  <c r="AH6" i="18"/>
  <c r="AG6" i="18"/>
  <c r="AF6" i="18"/>
  <c r="S6" i="18"/>
  <c r="J6" i="18"/>
  <c r="AG40" i="2"/>
  <c r="AG41" i="2"/>
  <c r="AG42" i="2"/>
  <c r="AG43" i="2"/>
  <c r="AG44" i="2"/>
  <c r="AF40" i="2"/>
  <c r="AF41" i="2"/>
  <c r="AF42" i="2"/>
  <c r="AF43" i="2"/>
  <c r="AF44" i="2"/>
  <c r="AE40" i="2"/>
  <c r="AE41" i="2"/>
  <c r="AE42" i="2"/>
  <c r="AE43" i="2"/>
  <c r="AE44" i="2"/>
  <c r="AX19" i="2"/>
  <c r="BA19" i="2"/>
  <c r="BB19" i="2"/>
  <c r="AE19" i="2"/>
  <c r="P19" i="2"/>
  <c r="G19" i="2"/>
  <c r="G41" i="2"/>
  <c r="G42" i="2"/>
  <c r="G43" i="2"/>
  <c r="G44" i="2"/>
  <c r="AX25" i="2"/>
  <c r="AX4" i="2"/>
  <c r="BA4" i="2"/>
  <c r="BB4" i="2"/>
  <c r="AX5" i="2"/>
  <c r="BA5" i="2"/>
  <c r="BB5" i="2"/>
  <c r="AX6" i="2"/>
  <c r="BA6" i="2"/>
  <c r="BB6" i="2"/>
  <c r="AX7" i="2"/>
  <c r="BA7" i="2"/>
  <c r="BB7" i="2"/>
  <c r="AX8" i="2"/>
  <c r="BA8" i="2"/>
  <c r="BB8" i="2"/>
  <c r="AX9" i="2"/>
  <c r="BA9" i="2"/>
  <c r="BB9" i="2"/>
  <c r="AX10" i="2"/>
  <c r="BA10" i="2"/>
  <c r="BB10" i="2"/>
  <c r="AX11" i="2"/>
  <c r="BA11" i="2"/>
  <c r="BB11" i="2"/>
  <c r="AX12" i="2"/>
  <c r="BA12" i="2"/>
  <c r="BB12" i="2"/>
  <c r="AX13" i="2"/>
  <c r="BA13" i="2"/>
  <c r="BB13" i="2"/>
  <c r="AX14" i="2"/>
  <c r="BA14" i="2"/>
  <c r="BB14" i="2"/>
  <c r="AX15" i="2"/>
  <c r="BA15" i="2"/>
  <c r="BB15" i="2"/>
  <c r="AX16" i="2"/>
  <c r="BA16" i="2"/>
  <c r="BB16" i="2"/>
  <c r="AX17" i="2"/>
  <c r="BA17" i="2"/>
  <c r="BB17" i="2"/>
  <c r="AX18" i="2"/>
  <c r="BA18" i="2"/>
  <c r="BB18" i="2"/>
  <c r="AX20" i="2"/>
  <c r="BA20" i="2"/>
  <c r="BB20" i="2"/>
  <c r="AX21" i="2"/>
  <c r="BA21" i="2"/>
  <c r="BB21" i="2"/>
  <c r="AX22" i="2"/>
  <c r="BA22" i="2"/>
  <c r="BB22" i="2"/>
  <c r="AX23" i="2"/>
  <c r="BA23" i="2"/>
  <c r="BB23" i="2"/>
  <c r="AX24" i="2"/>
  <c r="BA24" i="2"/>
  <c r="BB24" i="2"/>
  <c r="BB25" i="2"/>
  <c r="AX26" i="2"/>
  <c r="BA26" i="2"/>
  <c r="BB26" i="2"/>
  <c r="AX27" i="2"/>
  <c r="BA27" i="2"/>
  <c r="BB27" i="2"/>
  <c r="AX28" i="2"/>
  <c r="BA28" i="2"/>
  <c r="BB28" i="2"/>
  <c r="AX29" i="2"/>
  <c r="BA29" i="2"/>
  <c r="BB29" i="2"/>
  <c r="AX30" i="2"/>
  <c r="BA30" i="2"/>
  <c r="BB30" i="2"/>
  <c r="AX31" i="2"/>
  <c r="BA31" i="2"/>
  <c r="BB31" i="2"/>
  <c r="AX32" i="2"/>
  <c r="BA32" i="2"/>
  <c r="BB32" i="2"/>
  <c r="AX33" i="2"/>
  <c r="BA33" i="2"/>
  <c r="BB33" i="2"/>
  <c r="AX34" i="2"/>
  <c r="BA34" i="2"/>
  <c r="BB34" i="2"/>
  <c r="AX35" i="2"/>
  <c r="BA35" i="2"/>
  <c r="BB35" i="2"/>
  <c r="AX36" i="2"/>
  <c r="BA36" i="2"/>
  <c r="BB36" i="2"/>
  <c r="AX37" i="2"/>
  <c r="BA37" i="2"/>
  <c r="BB37" i="2"/>
  <c r="AX38" i="2"/>
  <c r="BA38" i="2"/>
  <c r="BB38" i="2"/>
  <c r="AX39" i="2"/>
  <c r="BA39" i="2"/>
  <c r="BB39" i="2"/>
  <c r="AX40" i="2"/>
  <c r="BA40" i="2"/>
  <c r="BB40" i="2"/>
  <c r="AX41" i="2"/>
  <c r="BA41" i="2"/>
  <c r="BB41" i="2"/>
  <c r="AX42" i="2"/>
  <c r="BA42" i="2"/>
  <c r="BB42" i="2"/>
  <c r="AX43" i="2"/>
  <c r="BA43" i="2"/>
  <c r="BB43" i="2"/>
  <c r="AX44" i="2"/>
  <c r="BA44" i="2"/>
  <c r="BB44" i="2"/>
  <c r="BB45" i="2"/>
  <c r="AX3" i="2"/>
  <c r="BA3" i="2"/>
  <c r="BB3" i="2"/>
  <c r="P44" i="2"/>
  <c r="AG26" i="2"/>
  <c r="AF26" i="2"/>
  <c r="AG27" i="2"/>
  <c r="AF27" i="2"/>
  <c r="AG28" i="2"/>
  <c r="AF28" i="2"/>
  <c r="AE5" i="2"/>
  <c r="P5" i="2"/>
  <c r="G5" i="2"/>
  <c r="P43" i="2"/>
  <c r="AG37" i="2"/>
  <c r="AG38" i="2"/>
  <c r="AG39" i="2"/>
  <c r="P29" i="2"/>
  <c r="P40" i="2"/>
  <c r="P41" i="2"/>
  <c r="P42" i="2"/>
  <c r="P37" i="2"/>
  <c r="P38" i="2"/>
  <c r="P39" i="2"/>
  <c r="G40" i="2"/>
  <c r="P30" i="2"/>
  <c r="AJ22" i="2"/>
  <c r="AJ13" i="2"/>
  <c r="P36" i="2"/>
  <c r="AJ36" i="2"/>
  <c r="AJ33" i="2"/>
  <c r="AJ34" i="2"/>
  <c r="AG23" i="2"/>
  <c r="AG24" i="2"/>
  <c r="AG29" i="2"/>
  <c r="AG30" i="2"/>
  <c r="AG31" i="2"/>
  <c r="AG32" i="2"/>
  <c r="AG33" i="2"/>
  <c r="AG34" i="2"/>
  <c r="AG35" i="2"/>
  <c r="AG36" i="2"/>
  <c r="AF29" i="2"/>
  <c r="AF30" i="2"/>
  <c r="AF31" i="2"/>
  <c r="AF32" i="2"/>
  <c r="AF33" i="2"/>
  <c r="AF34" i="2"/>
  <c r="AF35" i="2"/>
  <c r="AF36" i="2"/>
  <c r="AF37" i="2"/>
  <c r="AF38" i="2"/>
  <c r="AF39" i="2"/>
  <c r="AE36" i="2"/>
  <c r="AE37" i="2"/>
  <c r="AE38" i="2"/>
  <c r="AE39" i="2"/>
  <c r="G28" i="2"/>
  <c r="G29" i="2"/>
  <c r="G30" i="2"/>
  <c r="G31" i="2"/>
  <c r="G32" i="2"/>
  <c r="G33" i="2"/>
  <c r="G34" i="2"/>
  <c r="G35" i="2"/>
  <c r="G36" i="2"/>
  <c r="G37" i="2"/>
  <c r="G38" i="2"/>
  <c r="G39" i="2"/>
  <c r="P35" i="2"/>
  <c r="AJ35" i="2"/>
  <c r="AE35" i="2"/>
  <c r="AE34" i="2"/>
  <c r="P34" i="2"/>
  <c r="AJ15" i="2"/>
  <c r="AE15" i="2"/>
  <c r="P15" i="2"/>
  <c r="G15" i="2"/>
  <c r="AJ26" i="2"/>
  <c r="AJ29" i="2"/>
  <c r="AJ30" i="2"/>
  <c r="AJ31" i="2"/>
  <c r="AJ32" i="2"/>
  <c r="P28" i="2"/>
  <c r="P31" i="2"/>
  <c r="P32" i="2"/>
  <c r="P33" i="2"/>
  <c r="AE33" i="2"/>
  <c r="AE32" i="2"/>
  <c r="AE31" i="2"/>
  <c r="AE30" i="2"/>
  <c r="AE29" i="2"/>
  <c r="AE28" i="2"/>
  <c r="AE27" i="2"/>
  <c r="AE26" i="2"/>
  <c r="P27" i="2"/>
  <c r="G27" i="2"/>
  <c r="P26" i="2"/>
  <c r="G26" i="2"/>
  <c r="G12" i="2"/>
  <c r="G13" i="2"/>
  <c r="G14" i="2"/>
  <c r="G16" i="2"/>
  <c r="G17" i="2"/>
  <c r="G18" i="2"/>
  <c r="G20" i="2"/>
  <c r="G21" i="2"/>
  <c r="G22" i="2"/>
  <c r="G23" i="2"/>
  <c r="G24" i="2"/>
  <c r="G25" i="2"/>
  <c r="AJ25" i="2"/>
  <c r="AJ21" i="2"/>
  <c r="AJ20" i="2"/>
  <c r="AJ23" i="2"/>
  <c r="AJ24" i="2"/>
  <c r="AJ12" i="2"/>
  <c r="AJ17" i="2"/>
  <c r="AG12" i="2"/>
  <c r="AG13" i="2"/>
  <c r="AG14" i="2"/>
  <c r="AG16" i="2"/>
  <c r="AG17" i="2"/>
  <c r="AG18" i="2"/>
  <c r="AG20" i="2"/>
  <c r="AG21" i="2"/>
  <c r="AG22" i="2"/>
  <c r="AF12" i="2"/>
  <c r="AF13" i="2"/>
  <c r="AF14" i="2"/>
  <c r="AF16" i="2"/>
  <c r="AF17" i="2"/>
  <c r="AF18" i="2"/>
  <c r="AF20" i="2"/>
  <c r="AF21" i="2"/>
  <c r="AF22" i="2"/>
  <c r="AF23" i="2"/>
  <c r="AF24" i="2"/>
  <c r="AE20" i="2"/>
  <c r="AE21" i="2"/>
  <c r="AE22" i="2"/>
  <c r="AE23" i="2"/>
  <c r="AE24" i="2"/>
  <c r="AE25" i="2"/>
  <c r="P20" i="2"/>
  <c r="P21" i="2"/>
  <c r="P22" i="2"/>
  <c r="P23" i="2"/>
  <c r="P24" i="2"/>
  <c r="P25" i="2"/>
  <c r="P12" i="2"/>
  <c r="P13" i="2"/>
  <c r="P14" i="2"/>
  <c r="P16" i="2"/>
  <c r="P17" i="2"/>
  <c r="P18" i="2"/>
  <c r="AE12" i="2"/>
  <c r="AE13" i="2"/>
  <c r="AE14" i="2"/>
  <c r="AE16" i="2"/>
  <c r="AE17" i="2"/>
  <c r="AE18" i="2"/>
  <c r="AJ14" i="2"/>
  <c r="AJ16" i="2"/>
  <c r="AJ18" i="2"/>
  <c r="P6" i="2"/>
  <c r="P7" i="2"/>
  <c r="P8" i="2"/>
  <c r="P9" i="2"/>
  <c r="P10" i="2"/>
  <c r="P11" i="2"/>
  <c r="G6" i="2"/>
  <c r="G7" i="2"/>
  <c r="G8" i="2"/>
  <c r="G9" i="2"/>
  <c r="G10" i="2"/>
  <c r="G11" i="2"/>
  <c r="AJ11" i="2"/>
  <c r="AG11" i="2"/>
  <c r="AF11" i="2"/>
  <c r="AE11" i="2"/>
  <c r="AG7" i="2"/>
  <c r="AG10" i="2"/>
  <c r="AF7" i="2"/>
  <c r="AF10" i="2"/>
  <c r="AE8" i="2"/>
  <c r="AE9" i="2"/>
  <c r="AE10" i="2"/>
  <c r="AJ9" i="2"/>
  <c r="AJ10" i="2"/>
  <c r="AJ8" i="2"/>
  <c r="AJ7" i="2"/>
  <c r="AJ6" i="2"/>
  <c r="AE7" i="2"/>
  <c r="AE6" i="2"/>
  <c r="AJ4" i="2"/>
  <c r="AJ3" i="2"/>
  <c r="P4" i="2"/>
  <c r="G4" i="2"/>
  <c r="AG3" i="2"/>
  <c r="AF3" i="2"/>
  <c r="AG4" i="2"/>
  <c r="AE3" i="2"/>
  <c r="AE4" i="2"/>
  <c r="P3" i="2"/>
  <c r="G3" i="2"/>
</calcChain>
</file>

<file path=xl/sharedStrings.xml><?xml version="1.0" encoding="utf-8"?>
<sst xmlns="http://schemas.openxmlformats.org/spreadsheetml/2006/main" count="1958" uniqueCount="439">
  <si>
    <t>No</t>
  </si>
  <si>
    <t xml:space="preserve">Name </t>
  </si>
  <si>
    <t>Age</t>
  </si>
  <si>
    <t>Gender</t>
  </si>
  <si>
    <t xml:space="preserve">Weight </t>
  </si>
  <si>
    <t>Height</t>
  </si>
  <si>
    <t>BMI</t>
  </si>
  <si>
    <t>% Fat</t>
  </si>
  <si>
    <t>Waist</t>
  </si>
  <si>
    <t>Hip</t>
  </si>
  <si>
    <t>Neck</t>
  </si>
  <si>
    <t>SBP</t>
  </si>
  <si>
    <t>DBP</t>
  </si>
  <si>
    <t>TA</t>
  </si>
  <si>
    <t>Smoke</t>
  </si>
  <si>
    <t>Alcoholismo</t>
  </si>
  <si>
    <t xml:space="preserve">Exercise </t>
  </si>
  <si>
    <t xml:space="preserve">Acanthosis </t>
  </si>
  <si>
    <t>Dx</t>
  </si>
  <si>
    <t xml:space="preserve">Time since diagnosis </t>
  </si>
  <si>
    <t>Tx</t>
  </si>
  <si>
    <t>glucose</t>
  </si>
  <si>
    <t>HbA1c (%)</t>
  </si>
  <si>
    <t>Ctrl gluc</t>
  </si>
  <si>
    <t xml:space="preserve">Col </t>
  </si>
  <si>
    <t>HDL</t>
  </si>
  <si>
    <t>no-HDL</t>
  </si>
  <si>
    <t>LDL</t>
  </si>
  <si>
    <t>VLDL</t>
  </si>
  <si>
    <t>Triglycerides</t>
  </si>
  <si>
    <t>Creatinine</t>
  </si>
  <si>
    <t>U Creat</t>
  </si>
  <si>
    <t>Factor dil</t>
  </si>
  <si>
    <t>Vol. Orina (ml)</t>
  </si>
  <si>
    <t>Microalb</t>
  </si>
  <si>
    <t>ERC</t>
  </si>
  <si>
    <t>Index</t>
  </si>
  <si>
    <t>Insulin</t>
  </si>
  <si>
    <t>HOMA-IR</t>
  </si>
  <si>
    <t>Intima der</t>
  </si>
  <si>
    <t>Intima izq</t>
  </si>
  <si>
    <t>Media der</t>
  </si>
  <si>
    <t>Media izq</t>
  </si>
  <si>
    <t>IMT</t>
  </si>
  <si>
    <t>Metformina, glibenclamida</t>
  </si>
  <si>
    <t>NO</t>
  </si>
  <si>
    <t xml:space="preserve">Metformina </t>
  </si>
  <si>
    <t>metformina, glibenclamida</t>
  </si>
  <si>
    <t>No Medicación</t>
  </si>
  <si>
    <t xml:space="preserve">No medicación </t>
  </si>
  <si>
    <t xml:space="preserve">Ma. Lourdes Camargo Ramírez </t>
  </si>
  <si>
    <t>Ana María Gutierrez Rodríguez</t>
  </si>
  <si>
    <t>Metformina, omeprazol</t>
  </si>
  <si>
    <t>Rosa María Sánchez Casillas</t>
  </si>
  <si>
    <t xml:space="preserve">Ma. Concepción Rico Ramírez </t>
  </si>
  <si>
    <t>Leticia Torres</t>
  </si>
  <si>
    <t>Ma. Dolores Liñán</t>
  </si>
  <si>
    <t xml:space="preserve">Mass Muscle </t>
  </si>
  <si>
    <t>Adela Zúñiga</t>
  </si>
  <si>
    <t>Emilia Méndez</t>
  </si>
  <si>
    <t>metformina, bioelectron, paracetamol</t>
  </si>
  <si>
    <t>metformina, linagliptina, benzafibrato, nitrofurantoina</t>
  </si>
  <si>
    <t>metformina, dicloflenaco, nafazolina, naproxeno, paracetamol, ketorolaco</t>
  </si>
  <si>
    <t>paracetamol</t>
  </si>
  <si>
    <t>Ascort</t>
  </si>
  <si>
    <t>Miguel Angel Estrada Valdivia</t>
  </si>
  <si>
    <t>Ma. de la Luz Jimenez</t>
  </si>
  <si>
    <t>Ma. Belen Martinez Moreno</t>
  </si>
  <si>
    <t>Andrea Ramos</t>
  </si>
  <si>
    <t>Ma Anita Barroso Tapia</t>
  </si>
  <si>
    <t>Creat horaria</t>
  </si>
  <si>
    <t xml:space="preserve">Mario Alberto Jaramillo </t>
  </si>
  <si>
    <t xml:space="preserve">Teresa Ramos López </t>
  </si>
  <si>
    <t>Hugo Mendoza Hidalgo</t>
  </si>
  <si>
    <t>Carmen Selene López Valdez</t>
  </si>
  <si>
    <t>Ana Luisa Hernández Alba</t>
  </si>
  <si>
    <t>Hilario Ramírez Tovar</t>
  </si>
  <si>
    <t>Ma. Eufemia Frausto Ramírez</t>
  </si>
  <si>
    <t>Eulalio Correa Quintero</t>
  </si>
  <si>
    <t xml:space="preserve">Metformina, glibenclamida, benzafibrato, acarbosa </t>
  </si>
  <si>
    <t>Martha Yuliana Mendoza</t>
  </si>
  <si>
    <t>Mario Jaramillo Cruz</t>
  </si>
  <si>
    <t>Blanca Verónica Aguilar Cardona</t>
  </si>
  <si>
    <t>Jessica Guadalupe Oliva Moreno</t>
  </si>
  <si>
    <t>Rosalinda Hidalgo Palomino</t>
  </si>
  <si>
    <t>María Luz Almeida Calvillo</t>
  </si>
  <si>
    <t>Elizabeth Padilla Lara</t>
  </si>
  <si>
    <t>José Dolores Navarro Contreras</t>
  </si>
  <si>
    <t>eTFG</t>
  </si>
  <si>
    <t>Daniel Ulises Flores Nicasio</t>
  </si>
  <si>
    <t>Patricia Gabriela Guerrero Rangel</t>
  </si>
  <si>
    <t>José Antonio Espinoza Pérez</t>
  </si>
  <si>
    <t>clas BMI</t>
  </si>
  <si>
    <t>No medicacion</t>
  </si>
  <si>
    <t>No medicación</t>
  </si>
  <si>
    <t>Lucero García Luna</t>
  </si>
  <si>
    <t>María de Lourdes Flores García</t>
  </si>
  <si>
    <t>Nicolás Orozco Rincón</t>
  </si>
  <si>
    <t>Ma. Elena Araiza Andrade</t>
  </si>
  <si>
    <t>NCM</t>
  </si>
  <si>
    <t>RAGE</t>
  </si>
  <si>
    <t>S100A8/9</t>
  </si>
  <si>
    <t>S100A12</t>
  </si>
  <si>
    <t>S100B</t>
  </si>
  <si>
    <t>HMGB1</t>
  </si>
  <si>
    <t>IM</t>
  </si>
  <si>
    <t>CM</t>
  </si>
  <si>
    <t>PMN</t>
  </si>
  <si>
    <t>Martha Leticia Landeros Chávez</t>
  </si>
  <si>
    <t>Angélica María Espinosa González</t>
  </si>
  <si>
    <t>Average</t>
  </si>
  <si>
    <t>Metformina y semillas de moringa</t>
  </si>
  <si>
    <t xml:space="preserve">Handgrip streght </t>
  </si>
  <si>
    <t>Guadalupe Susana Ledezma González</t>
  </si>
  <si>
    <t>Metformina, Bezafibrato</t>
  </si>
  <si>
    <t>Yolanda Soto Rocha</t>
  </si>
  <si>
    <t>María Elena Miranda Rodríguez</t>
  </si>
  <si>
    <t>Fabiola de la Cruz Salazar Rangel</t>
  </si>
  <si>
    <t>ECV</t>
  </si>
  <si>
    <t>Luis Alberto Valtierra</t>
  </si>
  <si>
    <t>Mean</t>
  </si>
  <si>
    <t/>
  </si>
  <si>
    <t>Std.Dev.</t>
  </si>
  <si>
    <t>DM2</t>
  </si>
  <si>
    <t>t-value</t>
  </si>
  <si>
    <t>df</t>
  </si>
  <si>
    <t>p</t>
  </si>
  <si>
    <t>ERC_GRUP</t>
  </si>
  <si>
    <t>Marked effects are significant at p &lt; .05000</t>
  </si>
  <si>
    <t>SS</t>
  </si>
  <si>
    <t>MS</t>
  </si>
  <si>
    <t>Effect</t>
  </si>
  <si>
    <t>Error</t>
  </si>
  <si>
    <t>F</t>
  </si>
  <si>
    <t>HANDGRIP</t>
  </si>
  <si>
    <t>NO_HDL</t>
  </si>
  <si>
    <t>TRIGLICE</t>
  </si>
  <si>
    <t>CREATINI</t>
  </si>
  <si>
    <t>MICROALB</t>
  </si>
  <si>
    <t>INDEX</t>
  </si>
  <si>
    <t>Means</t>
  </si>
  <si>
    <t>G_1:0</t>
  </si>
  <si>
    <t>G_2:1</t>
  </si>
  <si>
    <t>G_3:2</t>
  </si>
  <si>
    <t>All Grps</t>
  </si>
  <si>
    <t>Marked differences are significant at p &lt; .05000</t>
  </si>
  <si>
    <t>M=77.632</t>
  </si>
  <si>
    <t>M=90.240</t>
  </si>
  <si>
    <t>M=96.500</t>
  </si>
  <si>
    <t>M=100.93</t>
  </si>
  <si>
    <t>M=95.905</t>
  </si>
  <si>
    <t>M=103.04</t>
  </si>
  <si>
    <t>M=103.97</t>
  </si>
  <si>
    <t>M=107.59</t>
  </si>
  <si>
    <t>M=35.032</t>
  </si>
  <si>
    <t>M=34.860</t>
  </si>
  <si>
    <t>M=36.875</t>
  </si>
  <si>
    <t>M=38.236</t>
  </si>
  <si>
    <t>M=87.789</t>
  </si>
  <si>
    <t>M=108.20</t>
  </si>
  <si>
    <t>M=120.25</t>
  </si>
  <si>
    <t>M=211.82</t>
  </si>
  <si>
    <t>M=5.9800</t>
  </si>
  <si>
    <t>M=6.7375</t>
  </si>
  <si>
    <t>M=189.20</t>
  </si>
  <si>
    <t>M=164.00</t>
  </si>
  <si>
    <t>M=228.91</t>
  </si>
  <si>
    <t>M=14.956</t>
  </si>
  <si>
    <t>M=19.047</t>
  </si>
  <si>
    <t>M=23.837</t>
  </si>
  <si>
    <t>M=38.844</t>
  </si>
  <si>
    <t>M=30.125</t>
  </si>
  <si>
    <t>M=32.700</t>
  </si>
  <si>
    <t>M=23.305</t>
  </si>
  <si>
    <t>M=36.020</t>
  </si>
  <si>
    <t>M=38.275</t>
  </si>
  <si>
    <t>M=37.891</t>
  </si>
  <si>
    <t>M=71.130</t>
  </si>
  <si>
    <t>M=30.370</t>
  </si>
  <si>
    <t>M=35.550</t>
  </si>
  <si>
    <t>M=98.620</t>
  </si>
  <si>
    <t>M=104.28</t>
  </si>
  <si>
    <t>M=162.70</t>
  </si>
  <si>
    <t>M=7.9300</t>
  </si>
  <si>
    <t>M=23.340</t>
  </si>
  <si>
    <t>M=.61900</t>
  </si>
  <si>
    <t>ERC (ctrl gluc)</t>
  </si>
  <si>
    <t>ERC (ctrl gluc): 0 = DM2 sin daño renal (BUEN CONTROL)</t>
  </si>
  <si>
    <t>1= DM2 sin daño renal (MAL CONTROL)</t>
  </si>
  <si>
    <t>2= DM2 con daño renal (BUEN CONTROL)</t>
  </si>
  <si>
    <t>3= DM2 con daño renal (MAL CONTROL)</t>
  </si>
  <si>
    <t>{1}</t>
  </si>
  <si>
    <t>{2}</t>
  </si>
  <si>
    <t>{3}</t>
  </si>
  <si>
    <t>G_1:0    {1}</t>
  </si>
  <si>
    <t>G_2:1    {2}</t>
  </si>
  <si>
    <t>G_3:2    {3}</t>
  </si>
  <si>
    <t>M=35.000</t>
  </si>
  <si>
    <t>PESO</t>
  </si>
  <si>
    <t>IMC</t>
  </si>
  <si>
    <t>GRASA</t>
  </si>
  <si>
    <t>MUSCULO</t>
  </si>
  <si>
    <t>CINTURA</t>
  </si>
  <si>
    <t>CADERA</t>
  </si>
  <si>
    <t>CUELLO</t>
  </si>
  <si>
    <t>GLUCOSA</t>
  </si>
  <si>
    <t>TFG</t>
  </si>
  <si>
    <t>HBA1C</t>
  </si>
  <si>
    <t>COLESTER</t>
  </si>
  <si>
    <t>CONTROL</t>
  </si>
  <si>
    <t>M=61.542</t>
  </si>
  <si>
    <t>Clasif_sarcopenia</t>
  </si>
  <si>
    <t>Grouping: DX (bd_rage_tesis_final.sta)</t>
  </si>
  <si>
    <t>F-ratio</t>
  </si>
  <si>
    <t>variancs</t>
  </si>
  <si>
    <t>EDAD</t>
  </si>
  <si>
    <t>GENERO</t>
  </si>
  <si>
    <t>Group 1: G_1:0</t>
  </si>
  <si>
    <t>Group 2: G_2:1</t>
  </si>
  <si>
    <t>Analysis of Variance (bd_rage_tesis_final.sta)</t>
  </si>
  <si>
    <t>Summary Table of Means (bd_rage_tesis_final.sta)</t>
  </si>
  <si>
    <t>Smallest N for any variable: 41</t>
  </si>
  <si>
    <t>DM2_BUEN control</t>
  </si>
  <si>
    <t>DM2_REGU_control</t>
  </si>
  <si>
    <t>DM2_MAL control</t>
  </si>
  <si>
    <t>LSD Test; Variable: EDAD (bd_rage_tesis_final.sta)</t>
  </si>
  <si>
    <t>M=45.600</t>
  </si>
  <si>
    <t>M=46.875</t>
  </si>
  <si>
    <t>M=45.455</t>
  </si>
  <si>
    <t>LSD Test; Variable: PESO (bd_rage_tesis_final.sta)</t>
  </si>
  <si>
    <t>M=68.140</t>
  </si>
  <si>
    <t>M=72.600</t>
  </si>
  <si>
    <t>M=77.082</t>
  </si>
  <si>
    <t>LSD Test; Variable: IMC (bd_rage_tesis_final.sta)</t>
  </si>
  <si>
    <t>M=23.095</t>
  </si>
  <si>
    <t>M=27.681</t>
  </si>
  <si>
    <t>LSD Test; Variable: GRASA (bd_rage_tesis_final.sta)</t>
  </si>
  <si>
    <t>LSD Test; Variable: CINTURA (bd_rage_tesis_final.sta)</t>
  </si>
  <si>
    <t>LSD Test; Variable: CADERA (bd_rage_tesis_final.sta)</t>
  </si>
  <si>
    <t>LSD Test; Variable: CUELLO (bd_rage_tesis_final.sta)</t>
  </si>
  <si>
    <t>LSD Test; Variable: GLUCOSA (bd_rage_tesis_final.sta)</t>
  </si>
  <si>
    <t>LSD Test; Variable: TRIGLICE (bd_rage_tesis_final.sta)</t>
  </si>
  <si>
    <t>M=99.684</t>
  </si>
  <si>
    <t>LSD Test; Variable: INDEX (bd_rage_tesis_final.sta)</t>
  </si>
  <si>
    <t>LSD Test; Variable: IMT (bd_rage_tesis_final.sta)</t>
  </si>
  <si>
    <t>LSD Test; Variable: CREATINI (bd_rage_tesis_final.sta)</t>
  </si>
  <si>
    <t>LSD Test; Variable: MICROALB (bd_rage_tesis_final.sta)</t>
  </si>
  <si>
    <t>HbA1c</t>
  </si>
  <si>
    <t>LSD Test; Variable: HBA1C (bd_rage_tesis_final.sta)</t>
  </si>
  <si>
    <t>M=5.7632</t>
  </si>
  <si>
    <t>M=8.9364</t>
  </si>
  <si>
    <t>Summary Table: Expected Frequencies (bd_rage_tesis_final.sta)</t>
  </si>
  <si>
    <t>Marked cells have counts &gt; 10</t>
  </si>
  <si>
    <t>Pearson Chi-square: 1.06328, df=1, p=.302470</t>
  </si>
  <si>
    <t>ALCOHOL</t>
  </si>
  <si>
    <t>Row</t>
  </si>
  <si>
    <t>Totals</t>
  </si>
  <si>
    <t>Summary Frequency Table (bd_rage_tesis_final.sta)</t>
  </si>
  <si>
    <t>(Marginal summaries are not marked)</t>
  </si>
  <si>
    <t>Total %</t>
  </si>
  <si>
    <t>37.21%</t>
  </si>
  <si>
    <t>39.53%</t>
  </si>
  <si>
    <t>76.74%</t>
  </si>
  <si>
    <t>6.98%</t>
  </si>
  <si>
    <t>16.28%</t>
  </si>
  <si>
    <t>23.26%</t>
  </si>
  <si>
    <t>44.19%</t>
  </si>
  <si>
    <t>55.81%</t>
  </si>
  <si>
    <t>Pearson Chi-square: 4.88235, df=1, p=.027135</t>
  </si>
  <si>
    <t>18.60%</t>
  </si>
  <si>
    <t>25.58%</t>
  </si>
  <si>
    <t>48.84%</t>
  </si>
  <si>
    <t>74.42%</t>
  </si>
  <si>
    <t>TABACO</t>
  </si>
  <si>
    <t>41.86%</t>
  </si>
  <si>
    <t>53.49%</t>
  </si>
  <si>
    <t>95.35%</t>
  </si>
  <si>
    <t>2.33%</t>
  </si>
  <si>
    <t>4.65%</t>
  </si>
  <si>
    <t>Pearson Chi-square: .028749, df=1, p=.865359</t>
  </si>
  <si>
    <t>EJERCICI</t>
  </si>
  <si>
    <t>20.93%</t>
  </si>
  <si>
    <t>32.56%</t>
  </si>
  <si>
    <t>46.51%</t>
  </si>
  <si>
    <t>Pearson Chi-square: .512490, df=1, p=.474064</t>
  </si>
  <si>
    <t>GRU_HAND</t>
  </si>
  <si>
    <t>0.00%</t>
  </si>
  <si>
    <t>Pearson Chi-square: 43.0000, df=2, p=.000000</t>
  </si>
  <si>
    <t>RIES_CV</t>
  </si>
  <si>
    <t>30.23%</t>
  </si>
  <si>
    <t>Pearson Chi-square: 39.1479, df=2, p=.000000</t>
  </si>
  <si>
    <t>42.86%</t>
  </si>
  <si>
    <t>35.71%</t>
  </si>
  <si>
    <t>21.43%</t>
  </si>
  <si>
    <t>57.14%</t>
  </si>
  <si>
    <t>Pearson Chi-square: 42.0000, df=2, p=.000000</t>
  </si>
  <si>
    <t>GRUP_IMC</t>
  </si>
  <si>
    <t>9.30%</t>
  </si>
  <si>
    <t>Pearson Chi-square: 25.8051, df=2, p=.000002</t>
  </si>
  <si>
    <t>M=35.100</t>
  </si>
  <si>
    <t>M=48.538</t>
  </si>
  <si>
    <t>M=43.500</t>
  </si>
  <si>
    <t>M=62.140</t>
  </si>
  <si>
    <t>M=75.738</t>
  </si>
  <si>
    <t>M=23.620</t>
  </si>
  <si>
    <t>M=30.908</t>
  </si>
  <si>
    <t>M=24.255</t>
  </si>
  <si>
    <t>M=38.869</t>
  </si>
  <si>
    <t>M=78.950</t>
  </si>
  <si>
    <t>M=95.631</t>
  </si>
  <si>
    <t>M=95.925</t>
  </si>
  <si>
    <t>M=107.03</t>
  </si>
  <si>
    <t>M=98.350</t>
  </si>
  <si>
    <t>M=146.69</t>
  </si>
  <si>
    <t>M=5.9450</t>
  </si>
  <si>
    <t>M=7.1846</t>
  </si>
  <si>
    <t>LSD Test; Variable: COLESTER (bd_rage_tesis_final.sta)</t>
  </si>
  <si>
    <t>M=180.10</t>
  </si>
  <si>
    <t>M=210.00</t>
  </si>
  <si>
    <t>LSD Test; Variable: NO_HDL (bd_rage_tesis_final.sta)</t>
  </si>
  <si>
    <t>M=138.85</t>
  </si>
  <si>
    <t>M=169.31</t>
  </si>
  <si>
    <t>M=129.80</t>
  </si>
  <si>
    <t>M=16.269</t>
  </si>
  <si>
    <t>M=33.939</t>
  </si>
  <si>
    <t>M=.48350</t>
  </si>
  <si>
    <t>M=.47577</t>
  </si>
  <si>
    <t>DM2 SIN riesgo</t>
  </si>
  <si>
    <t>DM2 CON riesgo</t>
  </si>
  <si>
    <t>DM2 BUENA FUERZA</t>
  </si>
  <si>
    <t>DM2 MAL  FUERZA</t>
  </si>
  <si>
    <t>M=45.250</t>
  </si>
  <si>
    <t>M=46.313</t>
  </si>
  <si>
    <t>LSD Test; Variable: GENERO (bd_rage_tesis_final.sta)</t>
  </si>
  <si>
    <t>M=.57895</t>
  </si>
  <si>
    <t>M=.62500</t>
  </si>
  <si>
    <t>M=1.0000</t>
  </si>
  <si>
    <t>M=79.262</t>
  </si>
  <si>
    <t>M=70.956</t>
  </si>
  <si>
    <t>M=32.076</t>
  </si>
  <si>
    <t>M=30.156</t>
  </si>
  <si>
    <t>M=36.963</t>
  </si>
  <si>
    <t>M=37.963</t>
  </si>
  <si>
    <t>M=102.53</t>
  </si>
  <si>
    <t>M=94.575</t>
  </si>
  <si>
    <t>M=107.93</t>
  </si>
  <si>
    <t>M=104.19</t>
  </si>
  <si>
    <t>M=39.025</t>
  </si>
  <si>
    <t>M=36.106</t>
  </si>
  <si>
    <t>M=.48263</t>
  </si>
  <si>
    <t>M=.59438</t>
  </si>
  <si>
    <t>M=.50750</t>
  </si>
  <si>
    <t>M=7.9375</t>
  </si>
  <si>
    <t>M=7.4125</t>
  </si>
  <si>
    <t>M=252.00</t>
  </si>
  <si>
    <t>M=172.50</t>
  </si>
  <si>
    <t>M=.90526</t>
  </si>
  <si>
    <t>M=.87500</t>
  </si>
  <si>
    <t>M=.75625</t>
  </si>
  <si>
    <t>M=21.775</t>
  </si>
  <si>
    <t>M=33.688</t>
  </si>
  <si>
    <t>M=148.38</t>
  </si>
  <si>
    <t>M=165.38</t>
  </si>
  <si>
    <t>HbA1c &lt;6.2 BUEN control</t>
  </si>
  <si>
    <t xml:space="preserve"> &gt;6.2 Mal control</t>
  </si>
  <si>
    <t>AÑOS DX</t>
  </si>
  <si>
    <t>Analysis of Variance (danorenal_hba1c.sta)</t>
  </si>
  <si>
    <t>AÑOS_DX</t>
  </si>
  <si>
    <t>HBAC1</t>
  </si>
  <si>
    <t>ALBUMINA</t>
  </si>
  <si>
    <t>Summary Table of Means (danorenal_hba1c.sta)</t>
  </si>
  <si>
    <t>N=24 (No missing data in dep. var. list)</t>
  </si>
  <si>
    <t>G_4:3</t>
  </si>
  <si>
    <t>LSD Test; Variable: IMC (danorenal_hba1c.sta)</t>
  </si>
  <si>
    <t>{4}</t>
  </si>
  <si>
    <t>M=29.833</t>
  </si>
  <si>
    <t>M=34.200</t>
  </si>
  <si>
    <t>M=24.450</t>
  </si>
  <si>
    <t>M=30.423</t>
  </si>
  <si>
    <t>G_4:3    {4}</t>
  </si>
  <si>
    <t>LSD Test; Variable: ALBUMINA (danorenal_hba1c.sta)</t>
  </si>
  <si>
    <t>M=19.633</t>
  </si>
  <si>
    <t>M=13.700</t>
  </si>
  <si>
    <t>M=27.400</t>
  </si>
  <si>
    <t>M=38.069</t>
  </si>
  <si>
    <t>LSD Test; Variable: AÑOS_DX (bd_rage_tesis_final.sta)</t>
  </si>
  <si>
    <t>M=0.0000</t>
  </si>
  <si>
    <t>M=2.2000</t>
  </si>
  <si>
    <t>M=1.4050</t>
  </si>
  <si>
    <t>M=2.1736</t>
  </si>
  <si>
    <t>M=34.294</t>
  </si>
  <si>
    <t>M=43.900</t>
  </si>
  <si>
    <t>M=47.133</t>
  </si>
  <si>
    <t>M=61.488</t>
  </si>
  <si>
    <t>M=75.530</t>
  </si>
  <si>
    <t>M=71.380</t>
  </si>
  <si>
    <t>M=23.053</t>
  </si>
  <si>
    <t>M=31.830</t>
  </si>
  <si>
    <t>M=29.627</t>
  </si>
  <si>
    <t>M=23.265</t>
  </si>
  <si>
    <t>M=40.070</t>
  </si>
  <si>
    <t>M=35.373</t>
  </si>
  <si>
    <t>M=79.118</t>
  </si>
  <si>
    <t>M=98.420</t>
  </si>
  <si>
    <t>M=94.747</t>
  </si>
  <si>
    <t>M=95.965</t>
  </si>
  <si>
    <t>M=108.61</t>
  </si>
  <si>
    <t>M=102.63</t>
  </si>
  <si>
    <t>LSD Test; Variable: TA (bd_rage_tesis_final.sta)</t>
  </si>
  <si>
    <t>M=82.659</t>
  </si>
  <si>
    <t>M=88.460</t>
  </si>
  <si>
    <t>M=84.807</t>
  </si>
  <si>
    <t>LSD Test; Variable: HANDGRIP (bd_rage_tesis_final.sta)</t>
  </si>
  <si>
    <t>M=36.529</t>
  </si>
  <si>
    <t>M=16.900</t>
  </si>
  <si>
    <t>M=19.467</t>
  </si>
  <si>
    <t>M=2.5320</t>
  </si>
  <si>
    <t>M=1.3887</t>
  </si>
  <si>
    <t>M=87.941</t>
  </si>
  <si>
    <t>M=154.40</t>
  </si>
  <si>
    <t>M=158.47</t>
  </si>
  <si>
    <t>M=5.7647</t>
  </si>
  <si>
    <t>M=7.3600</t>
  </si>
  <si>
    <t>M=7.6000</t>
  </si>
  <si>
    <t>M=99.353</t>
  </si>
  <si>
    <t>M=174.10</t>
  </si>
  <si>
    <t>M=207.73</t>
  </si>
  <si>
    <t>M=.91176</t>
  </si>
  <si>
    <t>M=.82000</t>
  </si>
  <si>
    <t>M=.78000</t>
  </si>
  <si>
    <t>M=24.294</t>
  </si>
  <si>
    <t>M=16.310</t>
  </si>
  <si>
    <t>M=36.647</t>
  </si>
  <si>
    <t>M=15.434</t>
  </si>
  <si>
    <t>M=17.780</t>
  </si>
  <si>
    <t>M=36.181</t>
  </si>
  <si>
    <t>clasif. Dr Korn</t>
  </si>
  <si>
    <t>Ucreat mg/ml)</t>
  </si>
  <si>
    <t>Alb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</si>
</sst>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1"/>
      <color theme="1"/>
      <name val="Century Gothic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rgb="FF006100"/>
      <name val="Century Gothic"/>
      <family val="2"/>
    </font>
    <font>
      <sz val="12"/>
      <name val="Century Gothic"/>
      <family val="2"/>
    </font>
    <font>
      <b/>
      <sz val="11"/>
      <name val="Calibri"/>
      <family val="2"/>
      <scheme val="minor"/>
    </font>
    <font>
      <b/>
      <sz val="11"/>
      <color rgb="FF000000"/>
      <name val="Century Gothic"/>
      <family val="2"/>
    </font>
    <font>
      <b/>
      <sz val="12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entury Gothic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7">
    <xf numFmtId="0" fontId="0" fillId="0" borderId="0" xfId="0"/>
    <xf numFmtId="0" fontId="7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5" borderId="1" xfId="99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5" borderId="0" xfId="0" applyFont="1" applyFill="1" applyBorder="1"/>
    <xf numFmtId="0" fontId="8" fillId="5" borderId="1" xfId="0" applyFont="1" applyFill="1" applyBorder="1" applyAlignment="1">
      <alignment horizontal="center"/>
    </xf>
    <xf numFmtId="0" fontId="10" fillId="5" borderId="1" xfId="99" applyFont="1" applyFill="1" applyBorder="1" applyAlignment="1">
      <alignment horizontal="center"/>
    </xf>
    <xf numFmtId="0" fontId="6" fillId="5" borderId="0" xfId="0" applyFont="1" applyFill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9" fillId="5" borderId="2" xfId="100" applyFont="1" applyFill="1" applyBorder="1" applyAlignment="1">
      <alignment horizontal="center"/>
    </xf>
    <xf numFmtId="0" fontId="9" fillId="5" borderId="1" xfId="10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" fontId="7" fillId="10" borderId="1" xfId="0" applyNumberFormat="1" applyFont="1" applyFill="1" applyBorder="1" applyAlignment="1">
      <alignment horizontal="center"/>
    </xf>
    <xf numFmtId="1" fontId="7" fillId="10" borderId="3" xfId="0" applyNumberFormat="1" applyFont="1" applyFill="1" applyBorder="1" applyAlignment="1">
      <alignment horizontal="center"/>
    </xf>
    <xf numFmtId="0" fontId="15" fillId="0" borderId="0" xfId="0" applyFont="1"/>
    <xf numFmtId="0" fontId="7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0" borderId="0" xfId="0" applyFill="1"/>
    <xf numFmtId="0" fontId="15" fillId="6" borderId="0" xfId="0" applyFont="1" applyFill="1"/>
    <xf numFmtId="0" fontId="15" fillId="0" borderId="0" xfId="0" applyFont="1" applyFill="1"/>
    <xf numFmtId="0" fontId="15" fillId="6" borderId="1" xfId="0" applyFont="1" applyFill="1" applyBorder="1" applyAlignment="1">
      <alignment horizontal="center"/>
    </xf>
    <xf numFmtId="0" fontId="0" fillId="11" borderId="0" xfId="0" applyFill="1"/>
    <xf numFmtId="0" fontId="15" fillId="6" borderId="1" xfId="0" applyFont="1" applyFill="1" applyBorder="1"/>
    <xf numFmtId="0" fontId="0" fillId="10" borderId="1" xfId="0" applyFont="1" applyFill="1" applyBorder="1"/>
    <xf numFmtId="0" fontId="15" fillId="10" borderId="1" xfId="0" applyFont="1" applyFill="1" applyBorder="1"/>
    <xf numFmtId="0" fontId="0" fillId="10" borderId="1" xfId="0" applyFill="1" applyBorder="1"/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14" borderId="1" xfId="0" applyFont="1" applyFill="1" applyBorder="1" applyAlignment="1">
      <alignment horizontal="center"/>
    </xf>
    <xf numFmtId="0" fontId="0" fillId="14" borderId="0" xfId="0" applyFill="1"/>
    <xf numFmtId="0" fontId="0" fillId="0" borderId="0" xfId="0" applyFill="1" applyBorder="1"/>
    <xf numFmtId="0" fontId="6" fillId="15" borderId="1" xfId="0" applyFont="1" applyFill="1" applyBorder="1"/>
    <xf numFmtId="0" fontId="6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/>
    </xf>
    <xf numFmtId="164" fontId="6" fillId="15" borderId="1" xfId="0" applyNumberFormat="1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1" fontId="7" fillId="15" borderId="1" xfId="0" applyNumberFormat="1" applyFont="1" applyFill="1" applyBorder="1" applyAlignment="1">
      <alignment horizontal="center"/>
    </xf>
    <xf numFmtId="3" fontId="6" fillId="15" borderId="1" xfId="0" applyNumberFormat="1" applyFont="1" applyFill="1" applyBorder="1" applyAlignment="1">
      <alignment horizontal="center"/>
    </xf>
    <xf numFmtId="0" fontId="6" fillId="15" borderId="2" xfId="0" applyFont="1" applyFill="1" applyBorder="1"/>
    <xf numFmtId="0" fontId="0" fillId="15" borderId="1" xfId="0" applyFill="1" applyBorder="1"/>
    <xf numFmtId="0" fontId="6" fillId="15" borderId="0" xfId="0" applyFont="1" applyFill="1"/>
    <xf numFmtId="0" fontId="7" fillId="15" borderId="1" xfId="0" applyFont="1" applyFill="1" applyBorder="1" applyAlignment="1">
      <alignment horizontal="left"/>
    </xf>
    <xf numFmtId="2" fontId="6" fillId="15" borderId="1" xfId="0" applyNumberFormat="1" applyFont="1" applyFill="1" applyBorder="1" applyAlignment="1">
      <alignment horizontal="center"/>
    </xf>
    <xf numFmtId="2" fontId="14" fillId="15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0" fillId="12" borderId="0" xfId="0" applyFill="1"/>
    <xf numFmtId="0" fontId="7" fillId="10" borderId="1" xfId="0" applyFont="1" applyFill="1" applyBorder="1" applyAlignment="1">
      <alignment horizontal="left"/>
    </xf>
    <xf numFmtId="0" fontId="6" fillId="10" borderId="1" xfId="0" applyFont="1" applyFill="1" applyBorder="1"/>
    <xf numFmtId="164" fontId="6" fillId="10" borderId="1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3" fontId="6" fillId="10" borderId="1" xfId="0" applyNumberFormat="1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6" fillId="10" borderId="0" xfId="0" applyFont="1" applyFill="1"/>
    <xf numFmtId="2" fontId="14" fillId="10" borderId="1" xfId="0" applyNumberFormat="1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18" fillId="11" borderId="0" xfId="0" applyFont="1" applyFill="1" applyAlignment="1">
      <alignment horizontal="left"/>
    </xf>
    <xf numFmtId="0" fontId="18" fillId="11" borderId="0" xfId="0" applyFont="1" applyFill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6" fillId="0" borderId="0" xfId="0" applyFont="1" applyBorder="1"/>
    <xf numFmtId="0" fontId="17" fillId="0" borderId="0" xfId="0" applyFont="1"/>
    <xf numFmtId="0" fontId="17" fillId="6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5" fillId="10" borderId="0" xfId="0" applyFont="1" applyFill="1"/>
    <xf numFmtId="0" fontId="15" fillId="10" borderId="1" xfId="0" applyFont="1" applyFill="1" applyBorder="1" applyAlignment="1">
      <alignment horizontal="center"/>
    </xf>
    <xf numFmtId="2" fontId="7" fillId="15" borderId="1" xfId="0" applyNumberFormat="1" applyFont="1" applyFill="1" applyBorder="1" applyAlignment="1">
      <alignment horizontal="center"/>
    </xf>
    <xf numFmtId="0" fontId="0" fillId="15" borderId="1" xfId="0" applyFont="1" applyFill="1" applyBorder="1"/>
    <xf numFmtId="0" fontId="15" fillId="16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5" fillId="6" borderId="0" xfId="0" applyFont="1" applyFill="1" applyBorder="1"/>
    <xf numFmtId="0" fontId="15" fillId="6" borderId="10" xfId="0" applyFont="1" applyFill="1" applyBorder="1"/>
    <xf numFmtId="0" fontId="17" fillId="0" borderId="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6" xfId="0" applyBorder="1"/>
    <xf numFmtId="0" fontId="15" fillId="6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7" fillId="0" borderId="0" xfId="0" applyFont="1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17" fillId="6" borderId="0" xfId="0" applyFont="1" applyFill="1" applyBorder="1"/>
    <xf numFmtId="0" fontId="0" fillId="0" borderId="0" xfId="0" applyFont="1"/>
    <xf numFmtId="0" fontId="0" fillId="0" borderId="3" xfId="0" applyBorder="1"/>
    <xf numFmtId="0" fontId="0" fillId="0" borderId="14" xfId="0" applyBorder="1"/>
    <xf numFmtId="0" fontId="0" fillId="0" borderId="5" xfId="0" applyBorder="1"/>
    <xf numFmtId="0" fontId="17" fillId="6" borderId="14" xfId="0" applyFont="1" applyFill="1" applyBorder="1"/>
    <xf numFmtId="0" fontId="15" fillId="6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6" borderId="3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0" fontId="7" fillId="13" borderId="0" xfId="0" applyFont="1" applyFill="1"/>
    <xf numFmtId="0" fontId="7" fillId="10" borderId="3" xfId="0" applyFont="1" applyFill="1" applyBorder="1" applyAlignment="1">
      <alignment horizontal="left"/>
    </xf>
    <xf numFmtId="0" fontId="6" fillId="10" borderId="3" xfId="0" applyFont="1" applyFill="1" applyBorder="1"/>
    <xf numFmtId="0" fontId="6" fillId="10" borderId="3" xfId="0" applyFont="1" applyFill="1" applyBorder="1" applyAlignment="1">
      <alignment horizontal="center"/>
    </xf>
    <xf numFmtId="164" fontId="6" fillId="10" borderId="3" xfId="0" applyNumberFormat="1" applyFont="1" applyFill="1" applyBorder="1" applyAlignment="1">
      <alignment horizontal="center"/>
    </xf>
    <xf numFmtId="3" fontId="6" fillId="10" borderId="3" xfId="0" applyNumberFormat="1" applyFont="1" applyFill="1" applyBorder="1" applyAlignment="1">
      <alignment horizontal="center"/>
    </xf>
    <xf numFmtId="0" fontId="0" fillId="10" borderId="3" xfId="0" applyFill="1" applyBorder="1"/>
    <xf numFmtId="0" fontId="6" fillId="10" borderId="1" xfId="0" applyFont="1" applyFill="1" applyBorder="1" applyAlignment="1"/>
    <xf numFmtId="0" fontId="0" fillId="10" borderId="1" xfId="0" applyFill="1" applyBorder="1" applyAlignment="1"/>
    <xf numFmtId="0" fontId="0" fillId="9" borderId="0" xfId="0" applyFill="1"/>
    <xf numFmtId="2" fontId="7" fillId="10" borderId="1" xfId="0" applyNumberFormat="1" applyFont="1" applyFill="1" applyBorder="1" applyAlignment="1">
      <alignment horizontal="center"/>
    </xf>
    <xf numFmtId="0" fontId="15" fillId="8" borderId="0" xfId="0" applyFont="1" applyFill="1"/>
    <xf numFmtId="0" fontId="8" fillId="8" borderId="1" xfId="0" applyFont="1" applyFill="1" applyBorder="1" applyAlignment="1">
      <alignment horizontal="center"/>
    </xf>
    <xf numFmtId="1" fontId="7" fillId="8" borderId="3" xfId="0" applyNumberFormat="1" applyFont="1" applyFill="1" applyBorder="1" applyAlignment="1">
      <alignment horizontal="center"/>
    </xf>
    <xf numFmtId="0" fontId="15" fillId="6" borderId="0" xfId="0" applyFont="1" applyFill="1" applyAlignment="1">
      <alignment horizontal="left"/>
    </xf>
    <xf numFmtId="0" fontId="7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0" borderId="0" xfId="0" applyFont="1" applyFill="1"/>
    <xf numFmtId="0" fontId="15" fillId="9" borderId="0" xfId="0" applyFont="1" applyFill="1"/>
    <xf numFmtId="0" fontId="0" fillId="0" borderId="0" xfId="0" applyFill="1" applyAlignment="1">
      <alignment horizontal="left"/>
    </xf>
    <xf numFmtId="0" fontId="15" fillId="16" borderId="0" xfId="0" applyFont="1" applyFill="1" applyAlignment="1">
      <alignment horizontal="left"/>
    </xf>
    <xf numFmtId="0" fontId="21" fillId="6" borderId="0" xfId="0" applyFont="1" applyFill="1"/>
    <xf numFmtId="0" fontId="20" fillId="0" borderId="0" xfId="0" applyFont="1" applyFill="1"/>
    <xf numFmtId="0" fontId="22" fillId="0" borderId="0" xfId="0" applyFont="1" applyFill="1"/>
    <xf numFmtId="0" fontId="21" fillId="6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0" xfId="0" applyFont="1" applyFill="1" applyBorder="1"/>
    <xf numFmtId="0" fontId="16" fillId="0" borderId="0" xfId="0" applyFont="1" applyFill="1" applyBorder="1"/>
    <xf numFmtId="0" fontId="7" fillId="11" borderId="0" xfId="0" applyFont="1" applyFill="1"/>
    <xf numFmtId="0" fontId="15" fillId="14" borderId="0" xfId="0" applyFont="1" applyFill="1" applyAlignment="1">
      <alignment horizontal="left"/>
    </xf>
    <xf numFmtId="0" fontId="15" fillId="14" borderId="0" xfId="0" applyFont="1" applyFill="1"/>
    <xf numFmtId="165" fontId="6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3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17" borderId="4" xfId="0" applyFont="1" applyFill="1" applyBorder="1" applyAlignment="1">
      <alignment horizontal="center"/>
    </xf>
    <xf numFmtId="0" fontId="12" fillId="5" borderId="1" xfId="100" applyFont="1" applyFill="1" applyBorder="1" applyAlignment="1">
      <alignment horizontal="center"/>
    </xf>
    <xf numFmtId="0" fontId="6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/>
    <xf numFmtId="0" fontId="0" fillId="5" borderId="1" xfId="0" applyFill="1" applyBorder="1"/>
    <xf numFmtId="0" fontId="6" fillId="5" borderId="1" xfId="0" applyFont="1" applyFill="1" applyBorder="1" applyAlignment="1"/>
    <xf numFmtId="0" fontId="0" fillId="5" borderId="1" xfId="0" applyFill="1" applyBorder="1" applyAlignment="1"/>
    <xf numFmtId="3" fontId="23" fillId="5" borderId="1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164" fontId="11" fillId="5" borderId="1" xfId="0" applyNumberFormat="1" applyFont="1" applyFill="1" applyBorder="1" applyAlignment="1">
      <alignment horizontal="center"/>
    </xf>
    <xf numFmtId="3" fontId="6" fillId="5" borderId="0" xfId="0" applyNumberFormat="1" applyFont="1" applyFill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0" fontId="0" fillId="5" borderId="1" xfId="0" applyFont="1" applyFill="1" applyBorder="1"/>
    <xf numFmtId="0" fontId="19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5" borderId="3" xfId="0" applyFill="1" applyBorder="1"/>
    <xf numFmtId="0" fontId="11" fillId="5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91">
    <cellStyle name="Correcto" xfId="99" builtinId="26"/>
    <cellStyle name="Hipervínculo" xfId="107" builtinId="8" hidden="1"/>
    <cellStyle name="Hipervínculo" xfId="109" builtinId="8" hidden="1"/>
    <cellStyle name="Hipervínculo" xfId="111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5" builtinId="8" hidden="1"/>
    <cellStyle name="Hipervínculo" xfId="233" builtinId="8" hidden="1"/>
    <cellStyle name="Hipervínculo" xfId="225" builtinId="8" hidden="1"/>
    <cellStyle name="Hipervínculo" xfId="217" builtinId="8" hidden="1"/>
    <cellStyle name="Hipervínculo" xfId="209" builtinId="8" hidden="1"/>
    <cellStyle name="Hipervínculo" xfId="201" builtinId="8" hidden="1"/>
    <cellStyle name="Hipervínculo" xfId="193" builtinId="8" hidden="1"/>
    <cellStyle name="Hipervínculo" xfId="185" builtinId="8" hidden="1"/>
    <cellStyle name="Hipervínculo" xfId="177" builtinId="8" hidden="1"/>
    <cellStyle name="Hipervínculo" xfId="169" builtinId="8" hidden="1"/>
    <cellStyle name="Hipervínculo" xfId="161" builtinId="8" hidden="1"/>
    <cellStyle name="Hipervínculo" xfId="153" builtinId="8" hidden="1"/>
    <cellStyle name="Hipervínculo" xfId="145" builtinId="8" hidden="1"/>
    <cellStyle name="Hipervínculo" xfId="137" builtinId="8" hidden="1"/>
    <cellStyle name="Hipervínculo" xfId="129" builtinId="8" hidden="1"/>
    <cellStyle name="Hipervínculo" xfId="121" builtinId="8" hidden="1"/>
    <cellStyle name="Hipervínculo" xfId="113" builtinId="8" hidden="1"/>
    <cellStyle name="Hipervínculo" xfId="105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101" builtinId="8" hidden="1"/>
    <cellStyle name="Hipervínculo" xfId="103" builtinId="8" hidden="1"/>
    <cellStyle name="Hipervínculo" xfId="87" builtinId="8" hidden="1"/>
    <cellStyle name="Hipervínculo" xfId="71" builtinId="8" hidden="1"/>
    <cellStyle name="Hipervínculo" xfId="55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41" builtinId="8" hidden="1"/>
    <cellStyle name="Hipervínculo" xfId="43" builtinId="8" hidden="1"/>
    <cellStyle name="Hipervínculo" xfId="3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3" builtinId="8" hidden="1"/>
    <cellStyle name="Hipervínculo" xfId="1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 visitado" xfId="68" builtinId="9" hidden="1"/>
    <cellStyle name="Hipervínculo visitado" xfId="72" builtinId="9" hidden="1"/>
    <cellStyle name="Hipervínculo visitado" xfId="76" builtinId="9" hidden="1"/>
    <cellStyle name="Hipervínculo visitado" xfId="80" builtinId="9" hidden="1"/>
    <cellStyle name="Hipervínculo visitado" xfId="84" builtinId="9" hidden="1"/>
    <cellStyle name="Hipervínculo visitado" xfId="88" builtinId="9" hidden="1"/>
    <cellStyle name="Hipervínculo visitado" xfId="92" builtinId="9" hidden="1"/>
    <cellStyle name="Hipervínculo visitado" xfId="96" builtinId="9" hidden="1"/>
    <cellStyle name="Hipervínculo visitado" xfId="102" builtinId="9" hidden="1"/>
    <cellStyle name="Hipervínculo visitado" xfId="106" builtinId="9" hidden="1"/>
    <cellStyle name="Hipervínculo visitado" xfId="110" builtinId="9" hidden="1"/>
    <cellStyle name="Hipervínculo visitado" xfId="114" builtinId="9" hidden="1"/>
    <cellStyle name="Hipervínculo visitado" xfId="118" builtinId="9" hidden="1"/>
    <cellStyle name="Hipervínculo visitado" xfId="122" builtinId="9" hidden="1"/>
    <cellStyle name="Hipervínculo visitado" xfId="126" builtinId="9" hidden="1"/>
    <cellStyle name="Hipervínculo visitado" xfId="130" builtinId="9" hidden="1"/>
    <cellStyle name="Hipervínculo visitado" xfId="134" builtinId="9" hidden="1"/>
    <cellStyle name="Hipervínculo visitado" xfId="138" builtinId="9" hidden="1"/>
    <cellStyle name="Hipervínculo visitado" xfId="142" builtinId="9" hidden="1"/>
    <cellStyle name="Hipervínculo visitado" xfId="146" builtinId="9" hidden="1"/>
    <cellStyle name="Hipervínculo visitado" xfId="150" builtinId="9" hidden="1"/>
    <cellStyle name="Hipervínculo visitado" xfId="154" builtinId="9" hidden="1"/>
    <cellStyle name="Hipervínculo visitado" xfId="158" builtinId="9" hidden="1"/>
    <cellStyle name="Hipervínculo visitado" xfId="162" builtinId="9" hidden="1"/>
    <cellStyle name="Hipervínculo visitado" xfId="166" builtinId="9" hidden="1"/>
    <cellStyle name="Hipervínculo visitado" xfId="170" builtinId="9" hidden="1"/>
    <cellStyle name="Hipervínculo visitado" xfId="174" builtinId="9" hidden="1"/>
    <cellStyle name="Hipervínculo visitado" xfId="178" builtinId="9" hidden="1"/>
    <cellStyle name="Hipervínculo visitado" xfId="182" builtinId="9" hidden="1"/>
    <cellStyle name="Hipervínculo visitado" xfId="186" builtinId="9" hidden="1"/>
    <cellStyle name="Hipervínculo visitado" xfId="190" builtinId="9" hidden="1"/>
    <cellStyle name="Hipervínculo visitado" xfId="194" builtinId="9" hidden="1"/>
    <cellStyle name="Hipervínculo visitado" xfId="198" builtinId="9" hidden="1"/>
    <cellStyle name="Hipervínculo visitado" xfId="202" builtinId="9" hidden="1"/>
    <cellStyle name="Hipervínculo visitado" xfId="206" builtinId="9" hidden="1"/>
    <cellStyle name="Hipervínculo visitado" xfId="210" builtinId="9" hidden="1"/>
    <cellStyle name="Hipervínculo visitado" xfId="214" builtinId="9" hidden="1"/>
    <cellStyle name="Hipervínculo visitado" xfId="218" builtinId="9" hidden="1"/>
    <cellStyle name="Hipervínculo visitado" xfId="222" builtinId="9" hidden="1"/>
    <cellStyle name="Hipervínculo visitado" xfId="226" builtinId="9" hidden="1"/>
    <cellStyle name="Hipervínculo visitado" xfId="230" builtinId="9" hidden="1"/>
    <cellStyle name="Hipervínculo visitado" xfId="234" builtinId="9" hidden="1"/>
    <cellStyle name="Hipervínculo visitado" xfId="236" builtinId="9" hidden="1"/>
    <cellStyle name="Hipervínculo visitado" xfId="232" builtinId="9" hidden="1"/>
    <cellStyle name="Hipervínculo visitado" xfId="228" builtinId="9" hidden="1"/>
    <cellStyle name="Hipervínculo visitado" xfId="224" builtinId="9" hidden="1"/>
    <cellStyle name="Hipervínculo visitado" xfId="220" builtinId="9" hidden="1"/>
    <cellStyle name="Hipervínculo visitado" xfId="216" builtinId="9" hidden="1"/>
    <cellStyle name="Hipervínculo visitado" xfId="212" builtinId="9" hidden="1"/>
    <cellStyle name="Hipervínculo visitado" xfId="208" builtinId="9" hidden="1"/>
    <cellStyle name="Hipervínculo visitado" xfId="204" builtinId="9" hidden="1"/>
    <cellStyle name="Hipervínculo visitado" xfId="200" builtinId="9" hidden="1"/>
    <cellStyle name="Hipervínculo visitado" xfId="196" builtinId="9" hidden="1"/>
    <cellStyle name="Hipervínculo visitado" xfId="192" builtinId="9" hidden="1"/>
    <cellStyle name="Hipervínculo visitado" xfId="188" builtinId="9" hidden="1"/>
    <cellStyle name="Hipervínculo visitado" xfId="184" builtinId="9" hidden="1"/>
    <cellStyle name="Hipervínculo visitado" xfId="180" builtinId="9" hidden="1"/>
    <cellStyle name="Hipervínculo visitado" xfId="176" builtinId="9" hidden="1"/>
    <cellStyle name="Hipervínculo visitado" xfId="172" builtinId="9" hidden="1"/>
    <cellStyle name="Hipervínculo visitado" xfId="168" builtinId="9" hidden="1"/>
    <cellStyle name="Hipervínculo visitado" xfId="164" builtinId="9" hidden="1"/>
    <cellStyle name="Hipervínculo visitado" xfId="160" builtinId="9" hidden="1"/>
    <cellStyle name="Hipervínculo visitado" xfId="156" builtinId="9" hidden="1"/>
    <cellStyle name="Hipervínculo visitado" xfId="152" builtinId="9" hidden="1"/>
    <cellStyle name="Hipervínculo visitado" xfId="148" builtinId="9" hidden="1"/>
    <cellStyle name="Hipervínculo visitado" xfId="144" builtinId="9" hidden="1"/>
    <cellStyle name="Hipervínculo visitado" xfId="140" builtinId="9" hidden="1"/>
    <cellStyle name="Hipervínculo visitado" xfId="136" builtinId="9" hidden="1"/>
    <cellStyle name="Hipervínculo visitado" xfId="132" builtinId="9" hidden="1"/>
    <cellStyle name="Hipervínculo visitado" xfId="128" builtinId="9" hidden="1"/>
    <cellStyle name="Hipervínculo visitado" xfId="124" builtinId="9" hidden="1"/>
    <cellStyle name="Hipervínculo visitado" xfId="120" builtinId="9" hidden="1"/>
    <cellStyle name="Hipervínculo visitado" xfId="116" builtinId="9" hidden="1"/>
    <cellStyle name="Hipervínculo visitado" xfId="112" builtinId="9" hidden="1"/>
    <cellStyle name="Hipervínculo visitado" xfId="108" builtinId="9" hidden="1"/>
    <cellStyle name="Hipervínculo visitado" xfId="104" builtinId="9" hidden="1"/>
    <cellStyle name="Hipervínculo visitado" xfId="98" builtinId="9" hidden="1"/>
    <cellStyle name="Hipervínculo visitado" xfId="94" builtinId="9" hidden="1"/>
    <cellStyle name="Hipervínculo visitado" xfId="90" builtinId="9" hidden="1"/>
    <cellStyle name="Hipervínculo visitado" xfId="86" builtinId="9" hidden="1"/>
    <cellStyle name="Hipervínculo visitado" xfId="82" builtinId="9" hidden="1"/>
    <cellStyle name="Hipervínculo visitado" xfId="78" builtinId="9" hidden="1"/>
    <cellStyle name="Hipervínculo visitado" xfId="74" builtinId="9" hidden="1"/>
    <cellStyle name="Hipervínculo visitado" xfId="70" builtinId="9" hidden="1"/>
    <cellStyle name="Hipervínculo visitado" xfId="66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4" builtinId="9" hidden="1"/>
    <cellStyle name="Hipervínculo visitado" xfId="62" builtinId="9" hidden="1"/>
    <cellStyle name="Hipervínculo visitado" xfId="54" builtinId="9" hidden="1"/>
    <cellStyle name="Hipervínculo visitado" xfId="46" builtinId="9" hidden="1"/>
    <cellStyle name="Hipervínculo visitado" xfId="38" builtinId="9" hidden="1"/>
    <cellStyle name="Hipervínculo visitado" xfId="30" builtinId="9" hidden="1"/>
    <cellStyle name="Hipervínculo visitado" xfId="22" builtinId="9" hidden="1"/>
    <cellStyle name="Hipervínculo visitado" xfId="10" builtinId="9" hidden="1"/>
    <cellStyle name="Hipervínculo visitado" xfId="12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14" builtinId="9" hidden="1"/>
    <cellStyle name="Hipervínculo visitado" xfId="6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Incorrecto" xfId="100" builtinId="27"/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6"/>
  <sheetViews>
    <sheetView tabSelected="1" zoomScale="125" zoomScaleNormal="125" zoomScalePageLayoutView="125" workbookViewId="0">
      <pane xSplit="2" ySplit="2" topLeftCell="AL3" activePane="bottomRight" state="frozen"/>
      <selection pane="topRight" activeCell="E1" sqref="E1"/>
      <selection pane="bottomLeft" activeCell="A3" sqref="A3"/>
      <selection pane="bottomRight" activeCell="AT1" sqref="AT1:AT1048576"/>
    </sheetView>
  </sheetViews>
  <sheetFormatPr baseColWidth="10" defaultColWidth="10.83203125" defaultRowHeight="16" x14ac:dyDescent="0"/>
  <cols>
    <col min="1" max="1" width="7.1640625" style="177" customWidth="1"/>
    <col min="2" max="2" width="46.83203125" style="9" bestFit="1" customWidth="1"/>
    <col min="3" max="3" width="5.33203125" style="174" bestFit="1" customWidth="1"/>
    <col min="4" max="4" width="8.6640625" style="174" bestFit="1" customWidth="1"/>
    <col min="5" max="5" width="8.5" style="174" bestFit="1" customWidth="1"/>
    <col min="6" max="6" width="7.5" style="174" bestFit="1" customWidth="1"/>
    <col min="7" max="7" width="9.1640625" style="174" bestFit="1" customWidth="1"/>
    <col min="8" max="8" width="9.1640625" style="174" customWidth="1"/>
    <col min="9" max="9" width="6.33203125" style="174" bestFit="1" customWidth="1"/>
    <col min="10" max="10" width="14.1640625" style="174" bestFit="1" customWidth="1"/>
    <col min="11" max="12" width="7" style="174" bestFit="1" customWidth="1"/>
    <col min="13" max="13" width="6.5" style="174" bestFit="1" customWidth="1"/>
    <col min="14" max="15" width="5" style="174" bestFit="1" customWidth="1"/>
    <col min="16" max="16" width="6.1640625" style="174" bestFit="1" customWidth="1"/>
    <col min="17" max="17" width="17.83203125" style="174" bestFit="1" customWidth="1"/>
    <col min="18" max="18" width="17.83203125" style="174" customWidth="1"/>
    <col min="19" max="19" width="7.83203125" style="174" bestFit="1" customWidth="1"/>
    <col min="20" max="20" width="13.1640625" style="174" bestFit="1" customWidth="1"/>
    <col min="21" max="21" width="9.83203125" style="174" bestFit="1" customWidth="1"/>
    <col min="22" max="22" width="12.33203125" style="174" bestFit="1" customWidth="1"/>
    <col min="23" max="23" width="3.83203125" style="174" bestFit="1" customWidth="1"/>
    <col min="24" max="24" width="21.6640625" style="174" bestFit="1" customWidth="1"/>
    <col min="25" max="25" width="74.6640625" style="174" bestFit="1" customWidth="1"/>
    <col min="26" max="26" width="9" style="213" bestFit="1" customWidth="1"/>
    <col min="27" max="27" width="11.6640625" style="213" bestFit="1" customWidth="1"/>
    <col min="28" max="28" width="9.33203125" style="174" bestFit="1" customWidth="1"/>
    <col min="29" max="29" width="5.1640625" style="174" bestFit="1" customWidth="1"/>
    <col min="30" max="30" width="4.83203125" style="174" bestFit="1" customWidth="1"/>
    <col min="31" max="31" width="8.1640625" style="174" bestFit="1" customWidth="1"/>
    <col min="32" max="32" width="7.33203125" style="174" bestFit="1" customWidth="1"/>
    <col min="33" max="33" width="6.33203125" style="174" bestFit="1" customWidth="1"/>
    <col min="34" max="34" width="13.1640625" style="174" bestFit="1" customWidth="1"/>
    <col min="35" max="35" width="10.83203125" style="213" customWidth="1"/>
    <col min="36" max="36" width="12" style="213" customWidth="1"/>
    <col min="37" max="37" width="8.5" style="213" bestFit="1" customWidth="1"/>
    <col min="38" max="38" width="15.5" style="213" bestFit="1" customWidth="1"/>
    <col min="39" max="39" width="10.1640625" style="213" bestFit="1" customWidth="1"/>
    <col min="40" max="40" width="14.5" style="213" customWidth="1"/>
    <col min="41" max="41" width="13.83203125" style="213" customWidth="1"/>
    <col min="42" max="42" width="9.33203125" style="213" customWidth="1"/>
    <col min="43" max="43" width="13.1640625" style="213" bestFit="1" customWidth="1"/>
    <col min="44" max="44" width="9.1640625" style="213" bestFit="1" customWidth="1"/>
    <col min="45" max="45" width="14.5" style="213" bestFit="1" customWidth="1"/>
    <col min="46" max="46" width="7.1640625" style="174" bestFit="1" customWidth="1"/>
    <col min="47" max="47" width="10.1640625" style="174" bestFit="1" customWidth="1"/>
    <col min="48" max="48" width="11.1640625" style="174" bestFit="1" customWidth="1"/>
    <col min="49" max="49" width="10.5" style="174" bestFit="1" customWidth="1"/>
    <col min="50" max="50" width="10.5" style="174" customWidth="1"/>
    <col min="51" max="51" width="11.1640625" style="174" bestFit="1" customWidth="1"/>
    <col min="52" max="52" width="10.6640625" style="174" bestFit="1" customWidth="1"/>
    <col min="53" max="53" width="10.6640625" style="210" customWidth="1"/>
    <col min="54" max="54" width="9.33203125" style="174" bestFit="1" customWidth="1"/>
    <col min="55" max="55" width="5.33203125" style="174" bestFit="1" customWidth="1"/>
    <col min="56" max="56" width="7.5" style="174" customWidth="1"/>
    <col min="57" max="57" width="10.83203125" style="174" customWidth="1"/>
    <col min="58" max="58" width="10.33203125" style="174" customWidth="1"/>
    <col min="59" max="59" width="9" style="174" customWidth="1"/>
    <col min="60" max="60" width="9.33203125" style="174" customWidth="1"/>
    <col min="61" max="61" width="8.5" style="174" customWidth="1"/>
    <col min="62" max="62" width="10.33203125" style="174" customWidth="1"/>
    <col min="63" max="63" width="10.5" style="174" customWidth="1"/>
    <col min="64" max="64" width="9.33203125" style="174" customWidth="1"/>
    <col min="65" max="65" width="9.1640625" style="174" customWidth="1"/>
    <col min="66" max="66" width="7.5" style="174" customWidth="1"/>
    <col min="67" max="67" width="9.83203125" style="174" customWidth="1"/>
    <col min="68" max="68" width="10.1640625" style="174" customWidth="1"/>
    <col min="69" max="69" width="8.5" style="174" customWidth="1"/>
    <col min="70" max="70" width="8.83203125" style="174" customWidth="1"/>
    <col min="71" max="71" width="10.5" style="174" customWidth="1"/>
    <col min="72" max="72" width="10.83203125" style="174" customWidth="1"/>
    <col min="73" max="73" width="8.83203125" style="174" customWidth="1"/>
    <col min="74" max="74" width="10.6640625" style="174" customWidth="1"/>
    <col min="75" max="93" width="14.6640625" style="9" bestFit="1" customWidth="1"/>
    <col min="94" max="94" width="16.6640625" style="9" bestFit="1" customWidth="1"/>
    <col min="95" max="95" width="20.83203125" style="9" bestFit="1" customWidth="1"/>
    <col min="96" max="96" width="14.6640625" style="9" bestFit="1" customWidth="1"/>
    <col min="97" max="97" width="15.1640625" style="9" bestFit="1" customWidth="1"/>
    <col min="98" max="98" width="14.6640625" style="9" bestFit="1" customWidth="1"/>
    <col min="99" max="99" width="17.1640625" style="9" bestFit="1" customWidth="1"/>
    <col min="100" max="101" width="14.6640625" style="9" bestFit="1" customWidth="1"/>
    <col min="102" max="103" width="25.33203125" style="9" bestFit="1" customWidth="1"/>
    <col min="104" max="105" width="14.6640625" style="9" bestFit="1" customWidth="1"/>
    <col min="106" max="106" width="18.33203125" style="9" bestFit="1" customWidth="1"/>
    <col min="107" max="107" width="14.6640625" style="9" bestFit="1" customWidth="1"/>
    <col min="108" max="108" width="15.33203125" style="9" bestFit="1" customWidth="1"/>
    <col min="109" max="110" width="14.6640625" style="9" bestFit="1" customWidth="1"/>
    <col min="111" max="111" width="49.33203125" style="9" bestFit="1" customWidth="1"/>
    <col min="112" max="112" width="29.83203125" style="9" bestFit="1" customWidth="1"/>
    <col min="113" max="114" width="15.6640625" style="9" bestFit="1" customWidth="1"/>
    <col min="115" max="115" width="14.6640625" style="9" bestFit="1" customWidth="1"/>
    <col min="116" max="116" width="13.83203125" style="9" bestFit="1" customWidth="1"/>
    <col min="117" max="117" width="15.1640625" style="9" bestFit="1" customWidth="1"/>
    <col min="118" max="118" width="14.6640625" style="9" bestFit="1" customWidth="1"/>
    <col min="119" max="119" width="16.33203125" style="9" bestFit="1" customWidth="1"/>
    <col min="120" max="120" width="15.1640625" style="9" bestFit="1" customWidth="1"/>
    <col min="121" max="121" width="13.1640625" style="9" bestFit="1" customWidth="1"/>
    <col min="122" max="122" width="15.6640625" style="9" bestFit="1" customWidth="1"/>
    <col min="123" max="124" width="14" style="9" bestFit="1" customWidth="1"/>
    <col min="125" max="125" width="13.1640625" style="9" bestFit="1" customWidth="1"/>
    <col min="126" max="127" width="14" style="9" bestFit="1" customWidth="1"/>
    <col min="128" max="130" width="14.6640625" style="9" bestFit="1" customWidth="1"/>
    <col min="131" max="131" width="21.83203125" style="9" bestFit="1" customWidth="1"/>
    <col min="132" max="132" width="14" style="9" bestFit="1" customWidth="1"/>
    <col min="133" max="133" width="17.1640625" style="9" bestFit="1" customWidth="1"/>
    <col min="134" max="134" width="13.1640625" style="9" bestFit="1" customWidth="1"/>
    <col min="135" max="136" width="16.83203125" style="9" bestFit="1" customWidth="1"/>
    <col min="137" max="137" width="13.1640625" style="9" bestFit="1" customWidth="1"/>
    <col min="138" max="138" width="14.6640625" style="9" bestFit="1" customWidth="1"/>
    <col min="139" max="139" width="14" style="9" bestFit="1" customWidth="1"/>
    <col min="140" max="140" width="13.1640625" style="9" bestFit="1" customWidth="1"/>
    <col min="141" max="141" width="14.6640625" style="9" bestFit="1" customWidth="1"/>
    <col min="142" max="142" width="21.6640625" style="9" bestFit="1" customWidth="1"/>
    <col min="143" max="143" width="16.83203125" style="9" bestFit="1" customWidth="1"/>
    <col min="144" max="144" width="14.6640625" style="9" bestFit="1" customWidth="1"/>
    <col min="145" max="145" width="13.1640625" style="9" bestFit="1" customWidth="1"/>
    <col min="146" max="146" width="21.6640625" style="9" bestFit="1" customWidth="1"/>
    <col min="147" max="147" width="16.1640625" style="9" bestFit="1" customWidth="1"/>
    <col min="148" max="148" width="18.1640625" style="9" bestFit="1" customWidth="1"/>
    <col min="149" max="150" width="14.6640625" style="9" bestFit="1" customWidth="1"/>
    <col min="151" max="151" width="15.83203125" style="9" bestFit="1" customWidth="1"/>
    <col min="152" max="152" width="16.6640625" style="9" bestFit="1" customWidth="1"/>
    <col min="153" max="153" width="16.83203125" style="9" bestFit="1" customWidth="1"/>
    <col min="154" max="155" width="13.1640625" style="9" bestFit="1" customWidth="1"/>
    <col min="156" max="156" width="14.6640625" style="9" bestFit="1" customWidth="1"/>
    <col min="157" max="158" width="13.1640625" style="9" bestFit="1" customWidth="1"/>
    <col min="159" max="159" width="14.6640625" style="9" bestFit="1" customWidth="1"/>
    <col min="160" max="162" width="13.1640625" style="9" bestFit="1" customWidth="1"/>
    <col min="163" max="163" width="15.6640625" style="9" bestFit="1" customWidth="1"/>
    <col min="164" max="164" width="17.1640625" style="9" bestFit="1" customWidth="1"/>
    <col min="165" max="165" width="21.6640625" style="9" bestFit="1" customWidth="1"/>
    <col min="166" max="166" width="25.33203125" style="9" bestFit="1" customWidth="1"/>
    <col min="167" max="168" width="13.1640625" style="9" bestFit="1" customWidth="1"/>
    <col min="169" max="170" width="14.6640625" style="9" bestFit="1" customWidth="1"/>
    <col min="171" max="171" width="26.1640625" style="9" bestFit="1" customWidth="1"/>
    <col min="172" max="172" width="15.1640625" style="9" bestFit="1" customWidth="1"/>
    <col min="173" max="174" width="14.6640625" style="9" bestFit="1" customWidth="1"/>
    <col min="175" max="175" width="27.33203125" style="9" bestFit="1" customWidth="1"/>
    <col min="176" max="176" width="13.1640625" style="9" bestFit="1" customWidth="1"/>
    <col min="177" max="177" width="14.6640625" style="9" bestFit="1" customWidth="1"/>
    <col min="178" max="178" width="13.1640625" style="9" bestFit="1" customWidth="1"/>
    <col min="179" max="179" width="20.6640625" style="9" bestFit="1" customWidth="1"/>
    <col min="180" max="181" width="13.1640625" style="9" bestFit="1" customWidth="1"/>
    <col min="182" max="182" width="14.6640625" style="9" bestFit="1" customWidth="1"/>
    <col min="183" max="184" width="13.1640625" style="9" bestFit="1" customWidth="1"/>
    <col min="185" max="185" width="19.1640625" style="9" bestFit="1" customWidth="1"/>
    <col min="186" max="187" width="11" style="176" customWidth="1"/>
    <col min="188" max="16384" width="10.83203125" style="9"/>
  </cols>
  <sheetData>
    <row r="1" spans="1:187" s="177" customFormat="1" ht="39" customHeight="1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92</v>
      </c>
      <c r="I1" s="169" t="s">
        <v>7</v>
      </c>
      <c r="J1" s="169" t="s">
        <v>57</v>
      </c>
      <c r="K1" s="169" t="s">
        <v>8</v>
      </c>
      <c r="L1" s="169" t="s">
        <v>9</v>
      </c>
      <c r="M1" s="169" t="s">
        <v>10</v>
      </c>
      <c r="N1" s="169" t="s">
        <v>11</v>
      </c>
      <c r="O1" s="169" t="s">
        <v>12</v>
      </c>
      <c r="P1" s="169" t="s">
        <v>13</v>
      </c>
      <c r="Q1" s="169" t="s">
        <v>112</v>
      </c>
      <c r="R1" s="169" t="s">
        <v>211</v>
      </c>
      <c r="S1" s="169" t="s">
        <v>14</v>
      </c>
      <c r="T1" s="169" t="s">
        <v>15</v>
      </c>
      <c r="U1" s="169" t="s">
        <v>16</v>
      </c>
      <c r="V1" s="169" t="s">
        <v>17</v>
      </c>
      <c r="W1" s="169" t="s">
        <v>18</v>
      </c>
      <c r="X1" s="169" t="s">
        <v>19</v>
      </c>
      <c r="Y1" s="169" t="s">
        <v>20</v>
      </c>
      <c r="Z1" s="12" t="s">
        <v>21</v>
      </c>
      <c r="AA1" s="12" t="s">
        <v>22</v>
      </c>
      <c r="AB1" s="169" t="s">
        <v>23</v>
      </c>
      <c r="AC1" s="169" t="s">
        <v>24</v>
      </c>
      <c r="AD1" s="169" t="s">
        <v>25</v>
      </c>
      <c r="AE1" s="169" t="s">
        <v>26</v>
      </c>
      <c r="AF1" s="169" t="s">
        <v>27</v>
      </c>
      <c r="AG1" s="169" t="s">
        <v>28</v>
      </c>
      <c r="AH1" s="169" t="s">
        <v>29</v>
      </c>
      <c r="AI1" s="12" t="s">
        <v>30</v>
      </c>
      <c r="AJ1" s="12" t="s">
        <v>88</v>
      </c>
      <c r="AK1" s="12" t="s">
        <v>31</v>
      </c>
      <c r="AL1" s="12" t="s">
        <v>437</v>
      </c>
      <c r="AM1" s="12" t="s">
        <v>32</v>
      </c>
      <c r="AN1" s="12" t="s">
        <v>33</v>
      </c>
      <c r="AO1" s="12" t="s">
        <v>70</v>
      </c>
      <c r="AP1" s="12" t="s">
        <v>34</v>
      </c>
      <c r="AQ1" s="12" t="s">
        <v>438</v>
      </c>
      <c r="AR1" s="12" t="s">
        <v>36</v>
      </c>
      <c r="AS1" s="12" t="s">
        <v>35</v>
      </c>
      <c r="AT1" s="169" t="s">
        <v>37</v>
      </c>
      <c r="AU1" s="169" t="s">
        <v>38</v>
      </c>
      <c r="AV1" s="169" t="s">
        <v>39</v>
      </c>
      <c r="AW1" s="169" t="s">
        <v>40</v>
      </c>
      <c r="AX1" s="169" t="s">
        <v>110</v>
      </c>
      <c r="AY1" s="169" t="s">
        <v>41</v>
      </c>
      <c r="AZ1" s="169" t="s">
        <v>42</v>
      </c>
      <c r="BA1" s="175" t="s">
        <v>110</v>
      </c>
      <c r="BB1" s="169" t="s">
        <v>43</v>
      </c>
      <c r="BC1" s="169" t="s">
        <v>118</v>
      </c>
      <c r="BD1" s="2" t="s">
        <v>99</v>
      </c>
      <c r="BE1" s="2"/>
      <c r="BF1" s="2"/>
      <c r="BG1" s="2"/>
      <c r="BH1" s="2"/>
      <c r="BI1" s="2" t="s">
        <v>105</v>
      </c>
      <c r="BJ1" s="2"/>
      <c r="BK1" s="3"/>
      <c r="BL1" s="3"/>
      <c r="BM1" s="2"/>
      <c r="BN1" s="2" t="s">
        <v>106</v>
      </c>
      <c r="BO1" s="2"/>
      <c r="BP1" s="2"/>
      <c r="BQ1" s="2"/>
      <c r="BR1" s="2"/>
      <c r="BS1" s="3" t="s">
        <v>107</v>
      </c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3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3"/>
      <c r="DB1" s="2"/>
      <c r="DC1" s="2"/>
      <c r="DD1" s="2"/>
      <c r="DE1" s="2"/>
      <c r="DF1" s="2"/>
      <c r="DG1" s="3"/>
      <c r="DH1" s="2"/>
      <c r="DI1" s="2"/>
      <c r="DJ1" s="2"/>
      <c r="DK1" s="2"/>
      <c r="DL1" s="4"/>
      <c r="DM1" s="4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3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176"/>
      <c r="GE1" s="176"/>
    </row>
    <row r="2" spans="1:187">
      <c r="A2" s="13"/>
      <c r="B2" s="6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211"/>
      <c r="AA2" s="211"/>
      <c r="AB2" s="13"/>
      <c r="AC2" s="13"/>
      <c r="AD2" s="13"/>
      <c r="AE2" s="13"/>
      <c r="AF2" s="13"/>
      <c r="AG2" s="13"/>
      <c r="AH2" s="13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4"/>
      <c r="AT2" s="6"/>
      <c r="AU2" s="6"/>
      <c r="AV2" s="13"/>
      <c r="AW2" s="13"/>
      <c r="AX2" s="13"/>
      <c r="AY2" s="13"/>
      <c r="AZ2" s="13"/>
      <c r="BA2" s="23"/>
      <c r="BB2" s="13"/>
      <c r="BC2" s="13"/>
      <c r="BD2" s="7" t="s">
        <v>100</v>
      </c>
      <c r="BE2" s="7" t="s">
        <v>101</v>
      </c>
      <c r="BF2" s="7" t="s">
        <v>102</v>
      </c>
      <c r="BG2" s="7" t="s">
        <v>103</v>
      </c>
      <c r="BH2" s="7" t="s">
        <v>104</v>
      </c>
      <c r="BI2" s="7" t="s">
        <v>100</v>
      </c>
      <c r="BJ2" s="7" t="s">
        <v>101</v>
      </c>
      <c r="BK2" s="7" t="s">
        <v>102</v>
      </c>
      <c r="BL2" s="7" t="s">
        <v>103</v>
      </c>
      <c r="BM2" s="7" t="s">
        <v>104</v>
      </c>
      <c r="BN2" s="178" t="s">
        <v>100</v>
      </c>
      <c r="BO2" s="179" t="s">
        <v>101</v>
      </c>
      <c r="BP2" s="179" t="s">
        <v>102</v>
      </c>
      <c r="BQ2" s="179" t="s">
        <v>103</v>
      </c>
      <c r="BR2" s="179" t="s">
        <v>104</v>
      </c>
      <c r="BS2" s="179" t="s">
        <v>101</v>
      </c>
      <c r="BT2" s="179" t="s">
        <v>102</v>
      </c>
      <c r="BU2" s="179" t="s">
        <v>103</v>
      </c>
      <c r="BV2" s="179" t="s">
        <v>104</v>
      </c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8"/>
      <c r="DM2" s="8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15"/>
      <c r="FU2" s="16"/>
      <c r="FV2" s="16"/>
      <c r="FW2" s="16"/>
      <c r="FX2" s="15"/>
      <c r="FY2" s="15"/>
      <c r="FZ2" s="16"/>
      <c r="GA2" s="15"/>
      <c r="GB2" s="15"/>
      <c r="GC2" s="14"/>
      <c r="GD2" s="180"/>
      <c r="GE2" s="180"/>
    </row>
    <row r="3" spans="1:187">
      <c r="A3" s="7">
        <v>155</v>
      </c>
      <c r="B3" s="181" t="s">
        <v>50</v>
      </c>
      <c r="C3" s="170">
        <v>52</v>
      </c>
      <c r="D3" s="170">
        <v>1</v>
      </c>
      <c r="E3" s="170">
        <v>79.099999999999994</v>
      </c>
      <c r="F3" s="182">
        <v>1.5</v>
      </c>
      <c r="G3" s="183">
        <f t="shared" ref="G3:G4" si="0">E3/(F3*F3)</f>
        <v>35.155555555555551</v>
      </c>
      <c r="H3" s="170">
        <v>2</v>
      </c>
      <c r="I3" s="183">
        <v>44.5</v>
      </c>
      <c r="J3" s="183">
        <v>41.7</v>
      </c>
      <c r="K3" s="170">
        <v>110</v>
      </c>
      <c r="L3" s="170">
        <v>115</v>
      </c>
      <c r="M3" s="170">
        <v>40</v>
      </c>
      <c r="N3" s="170">
        <v>108</v>
      </c>
      <c r="O3" s="170">
        <v>78</v>
      </c>
      <c r="P3" s="183">
        <f t="shared" ref="P3:P4" si="1">((O3*2)+N3)/3</f>
        <v>88</v>
      </c>
      <c r="Q3" s="170">
        <v>8</v>
      </c>
      <c r="R3" s="7">
        <v>2</v>
      </c>
      <c r="S3" s="170">
        <v>0</v>
      </c>
      <c r="T3" s="170">
        <v>0</v>
      </c>
      <c r="U3" s="170">
        <v>0</v>
      </c>
      <c r="V3" s="170">
        <v>0</v>
      </c>
      <c r="W3" s="170">
        <v>1</v>
      </c>
      <c r="X3" s="170">
        <v>12</v>
      </c>
      <c r="Y3" s="184" t="s">
        <v>44</v>
      </c>
      <c r="Z3" s="10">
        <v>234</v>
      </c>
      <c r="AA3" s="11">
        <v>7.9</v>
      </c>
      <c r="AB3" s="169">
        <v>3</v>
      </c>
      <c r="AC3" s="171">
        <v>138</v>
      </c>
      <c r="AD3" s="171">
        <v>30</v>
      </c>
      <c r="AE3" s="171">
        <f t="shared" ref="AE3:AE4" si="2">(AC3-AD3)</f>
        <v>108</v>
      </c>
      <c r="AF3" s="185">
        <f t="shared" ref="AF3" si="3">AC3-AD3-AG3</f>
        <v>75.8</v>
      </c>
      <c r="AG3" s="185">
        <f t="shared" ref="AG3:AG4" si="4">AH3/5</f>
        <v>32.200000000000003</v>
      </c>
      <c r="AH3" s="171">
        <v>161</v>
      </c>
      <c r="AI3" s="22">
        <v>0.8</v>
      </c>
      <c r="AJ3" s="11">
        <f t="shared" ref="AJ3:AJ11" si="5">((186)*(AI3^-1.154))*((C3)^-0.203)*(0.742)</f>
        <v>80.057555619664029</v>
      </c>
      <c r="AK3" s="10">
        <v>1</v>
      </c>
      <c r="AL3" s="168">
        <f>(AK3)/100</f>
        <v>0.01</v>
      </c>
      <c r="AM3" s="10">
        <v>50</v>
      </c>
      <c r="AN3" s="10">
        <v>115</v>
      </c>
      <c r="AO3" s="168">
        <f>(AL3*AM3)/AN3</f>
        <v>4.3478260869565218E-3</v>
      </c>
      <c r="AP3" s="10">
        <v>5</v>
      </c>
      <c r="AQ3" s="10">
        <f>(AP3/1000)</f>
        <v>5.0000000000000001E-3</v>
      </c>
      <c r="AR3" s="11">
        <f>AQ3/AO3</f>
        <v>1.1499999999999999</v>
      </c>
      <c r="AS3" s="85">
        <v>0</v>
      </c>
      <c r="AT3" s="171"/>
      <c r="AU3" s="171"/>
      <c r="AV3" s="171">
        <v>0.5</v>
      </c>
      <c r="AW3" s="171">
        <v>0.5</v>
      </c>
      <c r="AX3" s="187">
        <f>AVERAGE(AV3:AW3)</f>
        <v>0.5</v>
      </c>
      <c r="AY3" s="171">
        <v>0.5</v>
      </c>
      <c r="AZ3" s="171">
        <v>0.7</v>
      </c>
      <c r="BA3" s="188">
        <f>AVERAGE(AY3:AZ3)</f>
        <v>0.6</v>
      </c>
      <c r="BB3" s="186">
        <f>(AX3+BA3)/2</f>
        <v>0.55000000000000004</v>
      </c>
      <c r="BC3" s="189">
        <v>2</v>
      </c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90">
        <v>9459</v>
      </c>
      <c r="BT3" s="190">
        <v>9818</v>
      </c>
      <c r="BU3" s="190">
        <v>7252</v>
      </c>
      <c r="BV3" s="190">
        <v>2009</v>
      </c>
      <c r="BW3" s="181"/>
      <c r="BX3" s="181"/>
      <c r="BY3" s="181"/>
      <c r="BZ3" s="181"/>
      <c r="CA3" s="181"/>
      <c r="CB3" s="181"/>
      <c r="CC3" s="181"/>
      <c r="CD3" s="181"/>
      <c r="CE3" s="181"/>
      <c r="CF3" s="181"/>
      <c r="CG3" s="181"/>
      <c r="CH3" s="181"/>
      <c r="CI3" s="181"/>
      <c r="CJ3" s="181"/>
      <c r="CK3" s="181"/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/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/>
      <c r="ET3" s="181"/>
      <c r="EU3" s="181"/>
      <c r="EV3" s="181"/>
      <c r="EW3" s="181"/>
      <c r="EX3" s="181"/>
      <c r="EY3" s="181"/>
      <c r="EZ3" s="181"/>
      <c r="FA3" s="181"/>
      <c r="FB3" s="181"/>
      <c r="FC3" s="181"/>
      <c r="FD3" s="181"/>
      <c r="FE3" s="181"/>
      <c r="FF3" s="181"/>
      <c r="FG3" s="181"/>
      <c r="FH3" s="181"/>
      <c r="FI3" s="181"/>
      <c r="FJ3" s="181"/>
      <c r="FK3" s="181"/>
      <c r="FL3" s="181"/>
      <c r="FM3" s="181"/>
      <c r="FN3" s="181"/>
      <c r="FO3" s="181"/>
      <c r="FP3" s="181"/>
      <c r="FQ3" s="181"/>
      <c r="FR3" s="181"/>
      <c r="FS3" s="181"/>
      <c r="FT3" s="181"/>
      <c r="FU3" s="181"/>
      <c r="FV3" s="181"/>
      <c r="FW3" s="181"/>
      <c r="FX3" s="181"/>
      <c r="FY3" s="181"/>
      <c r="FZ3" s="181"/>
      <c r="GA3" s="181"/>
      <c r="GB3" s="181"/>
      <c r="GC3" s="191"/>
      <c r="GD3" s="192"/>
      <c r="GE3" s="192"/>
    </row>
    <row r="4" spans="1:187">
      <c r="A4" s="169">
        <v>169</v>
      </c>
      <c r="B4" s="181" t="s">
        <v>51</v>
      </c>
      <c r="C4" s="171">
        <v>42</v>
      </c>
      <c r="D4" s="171">
        <v>1</v>
      </c>
      <c r="E4" s="171">
        <v>70.2</v>
      </c>
      <c r="F4" s="171">
        <v>1.53</v>
      </c>
      <c r="G4" s="185">
        <f t="shared" si="0"/>
        <v>29.988465974625147</v>
      </c>
      <c r="H4" s="171">
        <v>2</v>
      </c>
      <c r="I4" s="185">
        <v>39</v>
      </c>
      <c r="J4" s="185">
        <v>40.700000000000003</v>
      </c>
      <c r="K4" s="171">
        <v>108</v>
      </c>
      <c r="L4" s="171">
        <v>108</v>
      </c>
      <c r="M4" s="171">
        <v>35</v>
      </c>
      <c r="N4" s="171">
        <v>160</v>
      </c>
      <c r="O4" s="171">
        <v>70</v>
      </c>
      <c r="P4" s="185">
        <f t="shared" si="1"/>
        <v>100</v>
      </c>
      <c r="Q4" s="171">
        <v>11</v>
      </c>
      <c r="R4" s="169">
        <v>2</v>
      </c>
      <c r="S4" s="171">
        <v>0</v>
      </c>
      <c r="T4" s="171">
        <v>1</v>
      </c>
      <c r="U4" s="171">
        <v>0</v>
      </c>
      <c r="V4" s="171">
        <v>0</v>
      </c>
      <c r="W4" s="171">
        <v>1</v>
      </c>
      <c r="X4" s="171">
        <v>2</v>
      </c>
      <c r="Y4" s="171" t="s">
        <v>52</v>
      </c>
      <c r="Z4" s="10">
        <v>113</v>
      </c>
      <c r="AA4" s="11">
        <v>7.1</v>
      </c>
      <c r="AB4" s="169">
        <v>2</v>
      </c>
      <c r="AC4" s="171">
        <v>156</v>
      </c>
      <c r="AD4" s="171">
        <v>36</v>
      </c>
      <c r="AE4" s="171">
        <f t="shared" si="2"/>
        <v>120</v>
      </c>
      <c r="AF4" s="185">
        <v>83</v>
      </c>
      <c r="AG4" s="185">
        <f t="shared" si="4"/>
        <v>36.799999999999997</v>
      </c>
      <c r="AH4" s="171">
        <v>184</v>
      </c>
      <c r="AI4" s="22">
        <v>0.9</v>
      </c>
      <c r="AJ4" s="11">
        <f t="shared" si="5"/>
        <v>72.979584704678487</v>
      </c>
      <c r="AK4" s="10">
        <v>2.7</v>
      </c>
      <c r="AL4" s="168">
        <f t="shared" ref="AL4:AL45" si="6">(AK4)/100</f>
        <v>2.7000000000000003E-2</v>
      </c>
      <c r="AM4" s="10">
        <v>50</v>
      </c>
      <c r="AN4" s="10">
        <v>85</v>
      </c>
      <c r="AO4" s="168">
        <f t="shared" ref="AO4:AO45" si="7">(AL4*AM4)/AN4</f>
        <v>1.5882352941176472E-2</v>
      </c>
      <c r="AP4" s="10">
        <v>5</v>
      </c>
      <c r="AQ4" s="10">
        <f t="shared" ref="AQ4:AQ45" si="8">(AP4/1000)</f>
        <v>5.0000000000000001E-3</v>
      </c>
      <c r="AR4" s="11">
        <f t="shared" ref="AR4:AR45" si="9">AQ4/AO4</f>
        <v>0.31481481481481477</v>
      </c>
      <c r="AS4" s="12">
        <v>0</v>
      </c>
      <c r="AT4" s="171"/>
      <c r="AU4" s="171"/>
      <c r="AV4" s="171">
        <v>0.4</v>
      </c>
      <c r="AW4" s="171">
        <v>0.5</v>
      </c>
      <c r="AX4" s="187">
        <f t="shared" ref="AX4:AX18" si="10">AVERAGE(AV4:AW4)</f>
        <v>0.45</v>
      </c>
      <c r="AY4" s="171">
        <v>0.5</v>
      </c>
      <c r="AZ4" s="171">
        <v>0.7</v>
      </c>
      <c r="BA4" s="188">
        <f t="shared" ref="BA4:BA18" si="11">AVERAGE(AY4:AZ4)</f>
        <v>0.6</v>
      </c>
      <c r="BB4" s="186">
        <f t="shared" ref="BB4:BB18" si="12">(AX4+BA4)/2</f>
        <v>0.52500000000000002</v>
      </c>
      <c r="BC4" s="189">
        <v>2</v>
      </c>
      <c r="BD4" s="171">
        <v>88.2</v>
      </c>
      <c r="BE4" s="171">
        <v>2205</v>
      </c>
      <c r="BF4" s="171">
        <v>1943</v>
      </c>
      <c r="BG4" s="171">
        <v>4963</v>
      </c>
      <c r="BH4" s="171">
        <v>2409</v>
      </c>
      <c r="BI4" s="171">
        <v>100</v>
      </c>
      <c r="BJ4" s="171">
        <v>2558</v>
      </c>
      <c r="BK4" s="171">
        <v>2537</v>
      </c>
      <c r="BL4" s="171">
        <v>7669</v>
      </c>
      <c r="BM4" s="171">
        <v>2970</v>
      </c>
      <c r="BN4" s="171">
        <v>98.9</v>
      </c>
      <c r="BO4" s="171">
        <v>2518</v>
      </c>
      <c r="BP4" s="171">
        <v>2279</v>
      </c>
      <c r="BQ4" s="171">
        <v>6464</v>
      </c>
      <c r="BR4" s="171">
        <v>2207</v>
      </c>
      <c r="BS4" s="190">
        <v>27882</v>
      </c>
      <c r="BT4" s="190">
        <v>19409</v>
      </c>
      <c r="BU4" s="190">
        <v>42596</v>
      </c>
      <c r="BV4" s="190">
        <v>3690</v>
      </c>
      <c r="BW4" s="181"/>
      <c r="BX4" s="181"/>
      <c r="BY4" s="181"/>
      <c r="BZ4" s="181"/>
      <c r="CA4" s="181"/>
      <c r="CB4" s="181"/>
      <c r="CC4" s="181"/>
      <c r="CD4" s="181"/>
      <c r="CE4" s="181"/>
      <c r="CF4" s="181"/>
      <c r="CG4" s="181"/>
      <c r="CH4" s="181"/>
      <c r="CI4" s="181"/>
      <c r="CJ4" s="181"/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1"/>
      <c r="DC4" s="181"/>
      <c r="DD4" s="181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1"/>
      <c r="DP4" s="181"/>
      <c r="DQ4" s="181"/>
      <c r="DR4" s="181"/>
      <c r="DS4" s="181"/>
      <c r="DT4" s="181"/>
      <c r="DU4" s="181"/>
      <c r="DV4" s="181"/>
      <c r="DW4" s="181"/>
      <c r="DX4" s="181"/>
      <c r="DY4" s="181"/>
      <c r="DZ4" s="181"/>
      <c r="EA4" s="181"/>
      <c r="EB4" s="181"/>
      <c r="EC4" s="181"/>
      <c r="ED4" s="181"/>
      <c r="EE4" s="181"/>
      <c r="EF4" s="181"/>
      <c r="EG4" s="181"/>
      <c r="EH4" s="181"/>
      <c r="EI4" s="181"/>
      <c r="EJ4" s="181"/>
      <c r="EK4" s="181"/>
      <c r="EL4" s="181"/>
      <c r="EM4" s="181"/>
      <c r="EN4" s="181"/>
      <c r="EO4" s="181"/>
      <c r="EP4" s="181"/>
      <c r="EQ4" s="181"/>
      <c r="ER4" s="181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1"/>
      <c r="FF4" s="181"/>
      <c r="FG4" s="181"/>
      <c r="FH4" s="181"/>
      <c r="FI4" s="181"/>
      <c r="FJ4" s="181"/>
      <c r="FK4" s="181"/>
      <c r="FL4" s="181"/>
      <c r="FM4" s="181"/>
      <c r="FN4" s="181"/>
      <c r="FO4" s="181"/>
      <c r="FP4" s="181"/>
      <c r="FQ4" s="181"/>
      <c r="FR4" s="181"/>
      <c r="FS4" s="181"/>
      <c r="FT4" s="181"/>
      <c r="FU4" s="181"/>
      <c r="FV4" s="181"/>
      <c r="FW4" s="181"/>
      <c r="FX4" s="181"/>
      <c r="FY4" s="181"/>
      <c r="FZ4" s="181"/>
      <c r="GA4" s="181"/>
      <c r="GB4" s="181"/>
      <c r="GC4" s="191"/>
      <c r="GD4" s="192"/>
      <c r="GE4" s="192"/>
    </row>
    <row r="5" spans="1:187" s="193" customFormat="1">
      <c r="A5" s="169">
        <v>186</v>
      </c>
      <c r="B5" s="193" t="s">
        <v>115</v>
      </c>
      <c r="C5" s="171">
        <v>45</v>
      </c>
      <c r="D5" s="171">
        <v>1</v>
      </c>
      <c r="E5" s="171">
        <v>49.5</v>
      </c>
      <c r="F5" s="171">
        <v>1.46</v>
      </c>
      <c r="G5" s="185">
        <f>E5/(F5*F5)</f>
        <v>23.221992869206233</v>
      </c>
      <c r="H5" s="171">
        <v>0</v>
      </c>
      <c r="I5" s="171">
        <v>21.9</v>
      </c>
      <c r="J5" s="185">
        <v>36.9</v>
      </c>
      <c r="K5" s="171">
        <v>78</v>
      </c>
      <c r="L5" s="171">
        <v>89.3</v>
      </c>
      <c r="M5" s="171">
        <v>40</v>
      </c>
      <c r="N5" s="171">
        <v>110</v>
      </c>
      <c r="O5" s="171">
        <v>70</v>
      </c>
      <c r="P5" s="185">
        <f>((O5*2)+N5)/3</f>
        <v>83.333333333333329</v>
      </c>
      <c r="Q5" s="171">
        <v>15</v>
      </c>
      <c r="R5" s="171">
        <v>0</v>
      </c>
      <c r="S5" s="171">
        <v>0</v>
      </c>
      <c r="T5" s="171">
        <v>0</v>
      </c>
      <c r="U5" s="171">
        <v>0</v>
      </c>
      <c r="V5" s="171">
        <v>0</v>
      </c>
      <c r="W5" s="171">
        <v>0</v>
      </c>
      <c r="X5" s="171">
        <v>0</v>
      </c>
      <c r="Y5" s="171" t="s">
        <v>45</v>
      </c>
      <c r="Z5" s="10">
        <v>94</v>
      </c>
      <c r="AA5" s="11">
        <v>4.4000000000000004</v>
      </c>
      <c r="AB5" s="169">
        <v>0</v>
      </c>
      <c r="AC5" s="171">
        <v>170</v>
      </c>
      <c r="AD5" s="171">
        <v>44</v>
      </c>
      <c r="AE5" s="171">
        <f>(AC5-AD5)</f>
        <v>126</v>
      </c>
      <c r="AF5" s="185">
        <v>112</v>
      </c>
      <c r="AG5" s="185">
        <v>14</v>
      </c>
      <c r="AH5" s="171">
        <v>68</v>
      </c>
      <c r="AI5" s="22">
        <v>0.8</v>
      </c>
      <c r="AJ5" s="10">
        <f>((186)*(AI5^-1.154))*((C5)^-0.203)*(0.742)</f>
        <v>82.442065532821616</v>
      </c>
      <c r="AK5" s="10">
        <v>1.6</v>
      </c>
      <c r="AL5" s="168">
        <f t="shared" si="6"/>
        <v>1.6E-2</v>
      </c>
      <c r="AM5" s="10">
        <v>50</v>
      </c>
      <c r="AN5" s="10">
        <v>100</v>
      </c>
      <c r="AO5" s="168">
        <f t="shared" si="7"/>
        <v>8.0000000000000002E-3</v>
      </c>
      <c r="AP5" s="10">
        <v>7</v>
      </c>
      <c r="AQ5" s="10">
        <f t="shared" si="8"/>
        <v>7.0000000000000001E-3</v>
      </c>
      <c r="AR5" s="11">
        <f t="shared" si="9"/>
        <v>0.875</v>
      </c>
      <c r="AS5" s="12">
        <v>0</v>
      </c>
      <c r="AV5" s="171">
        <v>0.5</v>
      </c>
      <c r="AW5" s="171">
        <v>0.5</v>
      </c>
      <c r="AX5" s="187">
        <f>AVERAGE(AV5:AW5)</f>
        <v>0.5</v>
      </c>
      <c r="AY5" s="171">
        <v>0.5</v>
      </c>
      <c r="AZ5" s="171">
        <v>0.5</v>
      </c>
      <c r="BA5" s="188">
        <f>AVERAGE(AY5:AZ5)</f>
        <v>0.5</v>
      </c>
      <c r="BB5" s="186">
        <f t="shared" si="12"/>
        <v>0.5</v>
      </c>
      <c r="BC5" s="189">
        <v>0</v>
      </c>
      <c r="BD5" s="171">
        <v>94.3</v>
      </c>
      <c r="BE5" s="190">
        <v>5540</v>
      </c>
      <c r="BF5" s="171">
        <v>588</v>
      </c>
      <c r="BG5" s="171">
        <v>2656</v>
      </c>
      <c r="BH5" s="190">
        <v>2216</v>
      </c>
      <c r="BI5" s="171">
        <v>84.2</v>
      </c>
      <c r="BJ5" s="190">
        <v>11660</v>
      </c>
      <c r="BK5" s="171">
        <v>6709</v>
      </c>
      <c r="BL5" s="171">
        <v>3040</v>
      </c>
      <c r="BM5" s="190">
        <v>2216</v>
      </c>
      <c r="BN5" s="171">
        <v>0.7</v>
      </c>
      <c r="BO5" s="190">
        <v>9321</v>
      </c>
      <c r="BP5" s="190">
        <v>7438</v>
      </c>
      <c r="BQ5" s="190">
        <v>2748</v>
      </c>
      <c r="BR5" s="190">
        <v>2104</v>
      </c>
      <c r="BS5" s="190">
        <v>2925</v>
      </c>
      <c r="BT5" s="190">
        <v>5715</v>
      </c>
      <c r="BU5" s="190">
        <v>3110</v>
      </c>
      <c r="BV5" s="190">
        <v>1309</v>
      </c>
      <c r="GD5" s="194"/>
      <c r="GE5" s="194"/>
    </row>
    <row r="6" spans="1:187" s="181" customFormat="1">
      <c r="A6" s="169">
        <v>229</v>
      </c>
      <c r="B6" s="181" t="s">
        <v>53</v>
      </c>
      <c r="C6" s="171">
        <v>51</v>
      </c>
      <c r="D6" s="171">
        <v>1</v>
      </c>
      <c r="E6" s="171">
        <v>61.8</v>
      </c>
      <c r="F6" s="171">
        <v>1.64</v>
      </c>
      <c r="G6" s="185">
        <f t="shared" ref="G6:G18" si="13">E6/(F6*F6)</f>
        <v>22.977394408090426</v>
      </c>
      <c r="H6" s="171">
        <v>0</v>
      </c>
      <c r="I6" s="185">
        <v>33</v>
      </c>
      <c r="J6" s="185">
        <v>39.299999999999997</v>
      </c>
      <c r="K6" s="171">
        <v>81</v>
      </c>
      <c r="L6" s="171">
        <v>95.2</v>
      </c>
      <c r="M6" s="171">
        <v>32</v>
      </c>
      <c r="N6" s="171">
        <v>110</v>
      </c>
      <c r="O6" s="171">
        <v>80</v>
      </c>
      <c r="P6" s="185">
        <f t="shared" ref="P6:P18" si="14">((O6*2)+N6)/3</f>
        <v>90</v>
      </c>
      <c r="Q6" s="171">
        <v>18</v>
      </c>
      <c r="R6" s="169">
        <v>2</v>
      </c>
      <c r="S6" s="171">
        <v>0</v>
      </c>
      <c r="T6" s="171">
        <v>0</v>
      </c>
      <c r="U6" s="171">
        <v>1</v>
      </c>
      <c r="V6" s="171">
        <v>0</v>
      </c>
      <c r="W6" s="171">
        <v>1</v>
      </c>
      <c r="X6" s="171">
        <v>2</v>
      </c>
      <c r="Y6" s="171" t="s">
        <v>60</v>
      </c>
      <c r="Z6" s="10">
        <v>93</v>
      </c>
      <c r="AA6" s="11">
        <v>6.1</v>
      </c>
      <c r="AB6" s="169">
        <v>1</v>
      </c>
      <c r="AC6" s="171">
        <v>194</v>
      </c>
      <c r="AD6" s="171">
        <v>35</v>
      </c>
      <c r="AE6" s="171">
        <f t="shared" ref="AE6:AE18" si="15">(AC6-AD6)</f>
        <v>159</v>
      </c>
      <c r="AF6" s="185">
        <v>140</v>
      </c>
      <c r="AG6" s="185">
        <f>AH6/5</f>
        <v>18.600000000000001</v>
      </c>
      <c r="AH6" s="171">
        <v>93</v>
      </c>
      <c r="AI6" s="22">
        <v>0.7</v>
      </c>
      <c r="AJ6" s="11">
        <f t="shared" si="5"/>
        <v>93.764181220292272</v>
      </c>
      <c r="AK6" s="10">
        <v>2.4</v>
      </c>
      <c r="AL6" s="168">
        <f t="shared" si="6"/>
        <v>2.4E-2</v>
      </c>
      <c r="AM6" s="10">
        <v>50</v>
      </c>
      <c r="AN6" s="10">
        <v>100</v>
      </c>
      <c r="AO6" s="168">
        <f t="shared" si="7"/>
        <v>1.2E-2</v>
      </c>
      <c r="AP6" s="10">
        <v>27</v>
      </c>
      <c r="AQ6" s="10">
        <f t="shared" si="8"/>
        <v>2.7E-2</v>
      </c>
      <c r="AR6" s="11">
        <f t="shared" si="9"/>
        <v>2.25</v>
      </c>
      <c r="AS6" s="12">
        <v>1</v>
      </c>
      <c r="AT6" s="171"/>
      <c r="AU6" s="171"/>
      <c r="AV6" s="171">
        <v>0.5</v>
      </c>
      <c r="AW6" s="171">
        <v>0.5</v>
      </c>
      <c r="AX6" s="187">
        <f t="shared" si="10"/>
        <v>0.5</v>
      </c>
      <c r="AY6" s="171">
        <v>0.5</v>
      </c>
      <c r="AZ6" s="171">
        <v>0.5</v>
      </c>
      <c r="BA6" s="188">
        <f t="shared" si="11"/>
        <v>0.5</v>
      </c>
      <c r="BB6" s="186">
        <f t="shared" si="12"/>
        <v>0.5</v>
      </c>
      <c r="BC6" s="189">
        <v>1</v>
      </c>
      <c r="BD6" s="171">
        <v>98.4</v>
      </c>
      <c r="BE6" s="195">
        <v>48444</v>
      </c>
      <c r="BF6" s="190">
        <v>34449</v>
      </c>
      <c r="BG6" s="190">
        <v>16543</v>
      </c>
      <c r="BH6" s="190">
        <v>4343</v>
      </c>
      <c r="BI6" s="171">
        <v>73.599999999999994</v>
      </c>
      <c r="BJ6" s="190">
        <v>65157</v>
      </c>
      <c r="BK6" s="190">
        <v>22372</v>
      </c>
      <c r="BL6" s="190">
        <v>12854</v>
      </c>
      <c r="BM6" s="190">
        <v>3833</v>
      </c>
      <c r="BN6" s="171">
        <v>77.099999999999994</v>
      </c>
      <c r="BO6" s="190">
        <v>66723</v>
      </c>
      <c r="BP6" s="190">
        <v>20810</v>
      </c>
      <c r="BQ6" s="190">
        <v>13972</v>
      </c>
      <c r="BR6" s="190">
        <v>3645</v>
      </c>
      <c r="BS6" s="195">
        <v>101026</v>
      </c>
      <c r="BT6" s="190">
        <v>12350</v>
      </c>
      <c r="BU6" s="190">
        <v>82165</v>
      </c>
      <c r="BV6" s="190">
        <v>2834</v>
      </c>
      <c r="GD6" s="192"/>
      <c r="GE6" s="192"/>
    </row>
    <row r="7" spans="1:187" s="181" customFormat="1">
      <c r="A7" s="169">
        <v>230</v>
      </c>
      <c r="B7" s="181" t="s">
        <v>54</v>
      </c>
      <c r="C7" s="171">
        <v>45</v>
      </c>
      <c r="D7" s="171">
        <v>1</v>
      </c>
      <c r="E7" s="171">
        <v>63.2</v>
      </c>
      <c r="F7" s="171">
        <v>1.45</v>
      </c>
      <c r="G7" s="185">
        <f t="shared" si="13"/>
        <v>30.059453032104638</v>
      </c>
      <c r="H7" s="171">
        <v>2</v>
      </c>
      <c r="I7" s="185">
        <v>33.299999999999997</v>
      </c>
      <c r="J7" s="185">
        <v>40</v>
      </c>
      <c r="K7" s="171">
        <v>91.2</v>
      </c>
      <c r="L7" s="171">
        <v>97.3</v>
      </c>
      <c r="M7" s="171">
        <v>36</v>
      </c>
      <c r="N7" s="171">
        <v>100</v>
      </c>
      <c r="O7" s="171">
        <v>70</v>
      </c>
      <c r="P7" s="185">
        <f t="shared" si="14"/>
        <v>80</v>
      </c>
      <c r="Q7" s="171">
        <v>2</v>
      </c>
      <c r="R7" s="169">
        <v>2</v>
      </c>
      <c r="S7" s="171">
        <v>0</v>
      </c>
      <c r="T7" s="171">
        <v>0</v>
      </c>
      <c r="U7" s="171">
        <v>0</v>
      </c>
      <c r="V7" s="171">
        <v>0</v>
      </c>
      <c r="W7" s="171">
        <v>1</v>
      </c>
      <c r="X7" s="171">
        <v>0.25</v>
      </c>
      <c r="Y7" s="171" t="s">
        <v>61</v>
      </c>
      <c r="Z7" s="10">
        <v>176</v>
      </c>
      <c r="AA7" s="11">
        <v>7.1</v>
      </c>
      <c r="AB7" s="169">
        <v>2</v>
      </c>
      <c r="AC7" s="171">
        <v>175</v>
      </c>
      <c r="AD7" s="171">
        <v>33</v>
      </c>
      <c r="AE7" s="171">
        <f t="shared" si="15"/>
        <v>142</v>
      </c>
      <c r="AF7" s="185">
        <f t="shared" ref="AF7:AF18" si="16">AC7-AD7-AG7</f>
        <v>105</v>
      </c>
      <c r="AG7" s="185">
        <f t="shared" ref="AG7:AG18" si="17">AH7/5</f>
        <v>37</v>
      </c>
      <c r="AH7" s="171">
        <v>185</v>
      </c>
      <c r="AI7" s="22">
        <v>0.7</v>
      </c>
      <c r="AJ7" s="11">
        <f t="shared" si="5"/>
        <v>96.177076358145953</v>
      </c>
      <c r="AK7" s="10">
        <v>2.2999999999999998</v>
      </c>
      <c r="AL7" s="168">
        <f t="shared" si="6"/>
        <v>2.3E-2</v>
      </c>
      <c r="AM7" s="10">
        <v>50</v>
      </c>
      <c r="AN7" s="10">
        <v>100</v>
      </c>
      <c r="AO7" s="168">
        <f t="shared" si="7"/>
        <v>1.15E-2</v>
      </c>
      <c r="AP7" s="10">
        <v>38.299999999999997</v>
      </c>
      <c r="AQ7" s="10">
        <f t="shared" si="8"/>
        <v>3.8299999999999994E-2</v>
      </c>
      <c r="AR7" s="11">
        <f t="shared" si="9"/>
        <v>3.3304347826086951</v>
      </c>
      <c r="AS7" s="12">
        <v>1</v>
      </c>
      <c r="AT7" s="171"/>
      <c r="AU7" s="171"/>
      <c r="AV7" s="171">
        <v>0.5</v>
      </c>
      <c r="AW7" s="171">
        <v>0.7</v>
      </c>
      <c r="AX7" s="187">
        <f t="shared" si="10"/>
        <v>0.6</v>
      </c>
      <c r="AY7" s="171">
        <v>0.5</v>
      </c>
      <c r="AZ7" s="171">
        <v>0.7</v>
      </c>
      <c r="BA7" s="188">
        <f t="shared" si="11"/>
        <v>0.6</v>
      </c>
      <c r="BB7" s="186">
        <f t="shared" si="12"/>
        <v>0.6</v>
      </c>
      <c r="BC7" s="189">
        <v>2</v>
      </c>
      <c r="BD7" s="171">
        <v>88.8</v>
      </c>
      <c r="BE7" s="190">
        <v>5824</v>
      </c>
      <c r="BF7" s="190">
        <v>3419</v>
      </c>
      <c r="BG7" s="190">
        <v>9304</v>
      </c>
      <c r="BH7" s="190">
        <v>3875</v>
      </c>
      <c r="BI7" s="171">
        <v>67.400000000000006</v>
      </c>
      <c r="BJ7" s="190">
        <v>47836</v>
      </c>
      <c r="BK7" s="190">
        <v>20512</v>
      </c>
      <c r="BL7" s="190">
        <v>13458</v>
      </c>
      <c r="BM7" s="190">
        <v>4788</v>
      </c>
      <c r="BN7" s="171">
        <v>78.099999999999994</v>
      </c>
      <c r="BO7" s="190">
        <v>37243</v>
      </c>
      <c r="BP7" s="190">
        <v>18419</v>
      </c>
      <c r="BQ7" s="190">
        <v>12241</v>
      </c>
      <c r="BR7" s="190">
        <v>4418</v>
      </c>
      <c r="BS7" s="190">
        <v>41412</v>
      </c>
      <c r="BT7" s="190">
        <v>85780</v>
      </c>
      <c r="BU7" s="190">
        <v>53775</v>
      </c>
      <c r="BV7" s="190">
        <v>2384</v>
      </c>
      <c r="GD7" s="192"/>
      <c r="GE7" s="192"/>
    </row>
    <row r="8" spans="1:187" s="181" customFormat="1">
      <c r="A8" s="169">
        <v>231</v>
      </c>
      <c r="B8" s="181" t="s">
        <v>55</v>
      </c>
      <c r="C8" s="171">
        <v>45</v>
      </c>
      <c r="D8" s="171">
        <v>1</v>
      </c>
      <c r="E8" s="171">
        <v>85.5</v>
      </c>
      <c r="F8" s="171">
        <v>1.59</v>
      </c>
      <c r="G8" s="185">
        <f t="shared" si="13"/>
        <v>33.819864720541112</v>
      </c>
      <c r="H8" s="171">
        <v>2</v>
      </c>
      <c r="I8" s="185">
        <v>44.8</v>
      </c>
      <c r="J8" s="185">
        <v>44.8</v>
      </c>
      <c r="K8" s="171">
        <v>96</v>
      </c>
      <c r="L8" s="171">
        <v>116</v>
      </c>
      <c r="M8" s="171">
        <v>37.5</v>
      </c>
      <c r="N8" s="171">
        <v>120</v>
      </c>
      <c r="O8" s="171">
        <v>80</v>
      </c>
      <c r="P8" s="185">
        <f t="shared" si="14"/>
        <v>93.333333333333329</v>
      </c>
      <c r="Q8" s="171">
        <v>8</v>
      </c>
      <c r="R8" s="169">
        <v>2</v>
      </c>
      <c r="S8" s="171">
        <v>0</v>
      </c>
      <c r="T8" s="171">
        <v>0</v>
      </c>
      <c r="U8" s="171">
        <v>0</v>
      </c>
      <c r="V8" s="171">
        <v>0</v>
      </c>
      <c r="W8" s="171">
        <v>1</v>
      </c>
      <c r="X8" s="171">
        <v>0.41</v>
      </c>
      <c r="Y8" s="171" t="s">
        <v>64</v>
      </c>
      <c r="Z8" s="10">
        <v>97</v>
      </c>
      <c r="AA8" s="11">
        <v>6.7</v>
      </c>
      <c r="AB8" s="169">
        <v>2</v>
      </c>
      <c r="AC8" s="171">
        <v>215</v>
      </c>
      <c r="AD8" s="171">
        <v>44</v>
      </c>
      <c r="AE8" s="171">
        <f t="shared" si="15"/>
        <v>171</v>
      </c>
      <c r="AF8" s="185">
        <f>AC8-AD8-AG8</f>
        <v>136.4</v>
      </c>
      <c r="AG8" s="185">
        <f t="shared" si="17"/>
        <v>34.6</v>
      </c>
      <c r="AH8" s="171">
        <v>173</v>
      </c>
      <c r="AI8" s="22">
        <v>0.7</v>
      </c>
      <c r="AJ8" s="11">
        <f t="shared" si="5"/>
        <v>96.177076358145953</v>
      </c>
      <c r="AK8" s="10">
        <v>1.2</v>
      </c>
      <c r="AL8" s="168">
        <f t="shared" si="6"/>
        <v>1.2E-2</v>
      </c>
      <c r="AM8" s="10">
        <v>50</v>
      </c>
      <c r="AN8" s="10">
        <v>110</v>
      </c>
      <c r="AO8" s="168">
        <f t="shared" si="7"/>
        <v>5.4545454545454541E-3</v>
      </c>
      <c r="AP8" s="10">
        <v>8.1999999999999993</v>
      </c>
      <c r="AQ8" s="10">
        <f t="shared" si="8"/>
        <v>8.199999999999999E-3</v>
      </c>
      <c r="AR8" s="11">
        <f t="shared" si="9"/>
        <v>1.5033333333333332</v>
      </c>
      <c r="AS8" s="12">
        <v>0</v>
      </c>
      <c r="AT8" s="171"/>
      <c r="AU8" s="171"/>
      <c r="AV8" s="171">
        <v>0.5</v>
      </c>
      <c r="AW8" s="171">
        <v>0.5</v>
      </c>
      <c r="AX8" s="187">
        <f t="shared" si="10"/>
        <v>0.5</v>
      </c>
      <c r="AY8" s="171">
        <v>0.5</v>
      </c>
      <c r="AZ8" s="171">
        <v>0.5</v>
      </c>
      <c r="BA8" s="188">
        <f t="shared" si="11"/>
        <v>0.5</v>
      </c>
      <c r="BB8" s="186">
        <f t="shared" si="12"/>
        <v>0.5</v>
      </c>
      <c r="BC8" s="189">
        <v>1</v>
      </c>
      <c r="BD8" s="171">
        <v>100</v>
      </c>
      <c r="BE8" s="195">
        <v>51922</v>
      </c>
      <c r="BF8" s="190">
        <v>3093</v>
      </c>
      <c r="BG8" s="171"/>
      <c r="BH8" s="190">
        <v>2757</v>
      </c>
      <c r="BI8" s="171">
        <v>100</v>
      </c>
      <c r="BJ8" s="190">
        <v>72607</v>
      </c>
      <c r="BK8" s="190">
        <v>23787</v>
      </c>
      <c r="BL8" s="190">
        <v>15117</v>
      </c>
      <c r="BM8" s="190">
        <v>1749</v>
      </c>
      <c r="BN8" s="171">
        <v>99.8</v>
      </c>
      <c r="BO8" s="190">
        <v>62850</v>
      </c>
      <c r="BP8" s="190">
        <v>20168</v>
      </c>
      <c r="BQ8" s="190">
        <v>12806</v>
      </c>
      <c r="BR8" s="190">
        <v>2221</v>
      </c>
      <c r="BS8" s="190">
        <v>8151</v>
      </c>
      <c r="BT8" s="190">
        <v>3082</v>
      </c>
      <c r="BU8" s="190">
        <v>13137</v>
      </c>
      <c r="BV8" s="190">
        <v>1816</v>
      </c>
      <c r="GD8" s="192"/>
      <c r="GE8" s="192"/>
    </row>
    <row r="9" spans="1:187" s="181" customFormat="1">
      <c r="A9" s="169">
        <v>232</v>
      </c>
      <c r="B9" s="181" t="s">
        <v>56</v>
      </c>
      <c r="C9" s="171">
        <v>49</v>
      </c>
      <c r="D9" s="171">
        <v>1</v>
      </c>
      <c r="E9" s="171">
        <v>89.6</v>
      </c>
      <c r="F9" s="171">
        <v>1.52</v>
      </c>
      <c r="G9" s="185">
        <f t="shared" si="13"/>
        <v>38.781163434903043</v>
      </c>
      <c r="H9" s="171">
        <v>2</v>
      </c>
      <c r="I9" s="185">
        <v>47.2</v>
      </c>
      <c r="J9" s="185">
        <v>44.9</v>
      </c>
      <c r="K9" s="171">
        <v>106</v>
      </c>
      <c r="L9" s="171">
        <v>117.5</v>
      </c>
      <c r="M9" s="171">
        <v>39</v>
      </c>
      <c r="N9" s="171">
        <v>110</v>
      </c>
      <c r="O9" s="171">
        <v>74</v>
      </c>
      <c r="P9" s="185">
        <f t="shared" si="14"/>
        <v>86</v>
      </c>
      <c r="Q9" s="171">
        <v>6</v>
      </c>
      <c r="R9" s="169">
        <v>2</v>
      </c>
      <c r="S9" s="171">
        <v>0</v>
      </c>
      <c r="T9" s="171">
        <v>0</v>
      </c>
      <c r="U9" s="171">
        <v>0</v>
      </c>
      <c r="V9" s="171">
        <v>0</v>
      </c>
      <c r="W9" s="171">
        <v>1</v>
      </c>
      <c r="X9" s="171">
        <v>0</v>
      </c>
      <c r="Y9" s="171" t="s">
        <v>46</v>
      </c>
      <c r="Z9" s="10">
        <v>197</v>
      </c>
      <c r="AA9" s="11">
        <v>7</v>
      </c>
      <c r="AB9" s="169">
        <v>3</v>
      </c>
      <c r="AC9" s="171">
        <v>262</v>
      </c>
      <c r="AD9" s="171">
        <v>38</v>
      </c>
      <c r="AE9" s="171">
        <f t="shared" si="15"/>
        <v>224</v>
      </c>
      <c r="AF9" s="185">
        <v>198</v>
      </c>
      <c r="AG9" s="185">
        <v>26</v>
      </c>
      <c r="AH9" s="171">
        <v>131</v>
      </c>
      <c r="AI9" s="22">
        <v>0.8</v>
      </c>
      <c r="AJ9" s="11">
        <f t="shared" si="5"/>
        <v>81.029134533397823</v>
      </c>
      <c r="AK9" s="10">
        <v>1.9</v>
      </c>
      <c r="AL9" s="168">
        <f t="shared" si="6"/>
        <v>1.9E-2</v>
      </c>
      <c r="AM9" s="10">
        <v>50</v>
      </c>
      <c r="AN9" s="10">
        <v>130</v>
      </c>
      <c r="AO9" s="168">
        <f t="shared" si="7"/>
        <v>7.3076923076923076E-3</v>
      </c>
      <c r="AP9" s="10">
        <v>32.4</v>
      </c>
      <c r="AQ9" s="10">
        <f t="shared" si="8"/>
        <v>3.2399999999999998E-2</v>
      </c>
      <c r="AR9" s="11">
        <f t="shared" si="9"/>
        <v>4.4336842105263159</v>
      </c>
      <c r="AS9" s="12">
        <v>1</v>
      </c>
      <c r="AT9" s="171"/>
      <c r="AU9" s="171"/>
      <c r="AV9" s="171">
        <v>0.5</v>
      </c>
      <c r="AW9" s="171">
        <v>0.5</v>
      </c>
      <c r="AX9" s="187">
        <f t="shared" si="10"/>
        <v>0.5</v>
      </c>
      <c r="AY9" s="171">
        <v>0.3</v>
      </c>
      <c r="AZ9" s="171">
        <v>0.4</v>
      </c>
      <c r="BA9" s="188">
        <f t="shared" si="11"/>
        <v>0.35</v>
      </c>
      <c r="BB9" s="186">
        <f t="shared" si="12"/>
        <v>0.42499999999999999</v>
      </c>
      <c r="BC9" s="189">
        <v>1</v>
      </c>
      <c r="BD9" s="190">
        <v>97.8</v>
      </c>
      <c r="BE9" s="171">
        <v>1709</v>
      </c>
      <c r="BF9" s="171">
        <v>1419</v>
      </c>
      <c r="BG9" s="190">
        <v>11954</v>
      </c>
      <c r="BH9" s="171">
        <v>1451</v>
      </c>
      <c r="BI9" s="171">
        <v>64.5</v>
      </c>
      <c r="BJ9" s="190">
        <v>12756</v>
      </c>
      <c r="BK9" s="190">
        <v>1288</v>
      </c>
      <c r="BL9" s="190">
        <v>10509</v>
      </c>
      <c r="BM9" s="190">
        <v>3209</v>
      </c>
      <c r="BN9" s="171">
        <v>7.3</v>
      </c>
      <c r="BO9" s="190">
        <v>11836</v>
      </c>
      <c r="BP9" s="171">
        <v>1020</v>
      </c>
      <c r="BQ9" s="190">
        <v>9756</v>
      </c>
      <c r="BR9" s="190">
        <v>2139</v>
      </c>
      <c r="BS9" s="190">
        <v>3370</v>
      </c>
      <c r="BT9" s="171"/>
      <c r="BU9" s="190">
        <v>3206</v>
      </c>
      <c r="BV9" s="171">
        <v>915</v>
      </c>
      <c r="GD9" s="192"/>
      <c r="GE9" s="192"/>
    </row>
    <row r="10" spans="1:187" s="181" customFormat="1">
      <c r="A10" s="169">
        <v>233</v>
      </c>
      <c r="B10" s="181" t="s">
        <v>58</v>
      </c>
      <c r="C10" s="171">
        <v>48</v>
      </c>
      <c r="D10" s="171">
        <v>1</v>
      </c>
      <c r="E10" s="171">
        <v>80.099999999999994</v>
      </c>
      <c r="F10" s="186">
        <v>1.5</v>
      </c>
      <c r="G10" s="185">
        <f t="shared" si="13"/>
        <v>35.599999999999994</v>
      </c>
      <c r="H10" s="171">
        <v>2</v>
      </c>
      <c r="I10" s="185">
        <v>46.1</v>
      </c>
      <c r="J10" s="185">
        <v>41</v>
      </c>
      <c r="K10" s="171">
        <v>114</v>
      </c>
      <c r="L10" s="171">
        <v>105</v>
      </c>
      <c r="M10" s="171">
        <v>38</v>
      </c>
      <c r="N10" s="171">
        <v>114</v>
      </c>
      <c r="O10" s="171">
        <v>80</v>
      </c>
      <c r="P10" s="185">
        <f t="shared" si="14"/>
        <v>91.333333333333329</v>
      </c>
      <c r="Q10" s="171">
        <v>20</v>
      </c>
      <c r="R10" s="169">
        <v>1</v>
      </c>
      <c r="S10" s="171">
        <v>0</v>
      </c>
      <c r="T10" s="171">
        <v>0</v>
      </c>
      <c r="U10" s="171">
        <v>1</v>
      </c>
      <c r="V10" s="171">
        <v>0</v>
      </c>
      <c r="W10" s="171">
        <v>1</v>
      </c>
      <c r="X10" s="171">
        <v>3</v>
      </c>
      <c r="Y10" s="171" t="s">
        <v>62</v>
      </c>
      <c r="Z10" s="10">
        <v>102</v>
      </c>
      <c r="AA10" s="11">
        <v>6.3</v>
      </c>
      <c r="AB10" s="169">
        <v>2</v>
      </c>
      <c r="AC10" s="171">
        <v>154</v>
      </c>
      <c r="AD10" s="171">
        <v>30</v>
      </c>
      <c r="AE10" s="171">
        <f t="shared" si="15"/>
        <v>124</v>
      </c>
      <c r="AF10" s="185">
        <f t="shared" si="16"/>
        <v>96.8</v>
      </c>
      <c r="AG10" s="185">
        <f t="shared" si="17"/>
        <v>27.2</v>
      </c>
      <c r="AH10" s="171">
        <v>136</v>
      </c>
      <c r="AI10" s="22">
        <v>0.7</v>
      </c>
      <c r="AJ10" s="11">
        <f t="shared" si="5"/>
        <v>94.925247932232949</v>
      </c>
      <c r="AK10" s="10">
        <v>3.7</v>
      </c>
      <c r="AL10" s="168">
        <f t="shared" si="6"/>
        <v>3.7000000000000005E-2</v>
      </c>
      <c r="AM10" s="10">
        <v>50</v>
      </c>
      <c r="AN10" s="10">
        <v>50</v>
      </c>
      <c r="AO10" s="168">
        <f t="shared" si="7"/>
        <v>3.7000000000000005E-2</v>
      </c>
      <c r="AP10" s="10">
        <v>60.8</v>
      </c>
      <c r="AQ10" s="10">
        <f t="shared" si="8"/>
        <v>6.08E-2</v>
      </c>
      <c r="AR10" s="11">
        <f t="shared" si="9"/>
        <v>1.6432432432432431</v>
      </c>
      <c r="AS10" s="12">
        <v>1</v>
      </c>
      <c r="AT10" s="171"/>
      <c r="AU10" s="171"/>
      <c r="AV10" s="171">
        <v>0.5</v>
      </c>
      <c r="AW10" s="171">
        <v>0.5</v>
      </c>
      <c r="AX10" s="187">
        <f t="shared" si="10"/>
        <v>0.5</v>
      </c>
      <c r="AY10" s="171">
        <v>0.7</v>
      </c>
      <c r="AZ10" s="171">
        <v>0.5</v>
      </c>
      <c r="BA10" s="188">
        <f t="shared" si="11"/>
        <v>0.6</v>
      </c>
      <c r="BB10" s="186">
        <f t="shared" si="12"/>
        <v>0.55000000000000004</v>
      </c>
      <c r="BC10" s="189">
        <v>2</v>
      </c>
      <c r="BD10" s="171">
        <v>100</v>
      </c>
      <c r="BE10" s="195">
        <v>74854</v>
      </c>
      <c r="BF10" s="190">
        <v>2774</v>
      </c>
      <c r="BG10" s="190">
        <v>15877</v>
      </c>
      <c r="BH10" s="190">
        <v>3364</v>
      </c>
      <c r="BI10" s="171">
        <v>94.5</v>
      </c>
      <c r="BJ10" s="190">
        <v>70545</v>
      </c>
      <c r="BK10" s="190">
        <v>2461</v>
      </c>
      <c r="BL10" s="190">
        <v>17579</v>
      </c>
      <c r="BM10" s="190">
        <v>3161</v>
      </c>
      <c r="BN10" s="171">
        <v>99.7</v>
      </c>
      <c r="BO10" s="190">
        <v>66320</v>
      </c>
      <c r="BP10" s="190">
        <v>2153</v>
      </c>
      <c r="BQ10" s="190">
        <v>17828</v>
      </c>
      <c r="BR10" s="190">
        <v>3041</v>
      </c>
      <c r="BS10" s="190">
        <v>52838</v>
      </c>
      <c r="BT10" s="190">
        <v>6743</v>
      </c>
      <c r="BU10" s="190">
        <v>60864</v>
      </c>
      <c r="BV10" s="190">
        <v>2028</v>
      </c>
      <c r="GD10" s="192"/>
      <c r="GE10" s="192"/>
    </row>
    <row r="11" spans="1:187" s="181" customFormat="1">
      <c r="A11" s="169">
        <v>234</v>
      </c>
      <c r="B11" s="181" t="s">
        <v>59</v>
      </c>
      <c r="C11" s="171">
        <v>33</v>
      </c>
      <c r="D11" s="171">
        <v>1</v>
      </c>
      <c r="E11" s="171">
        <v>57</v>
      </c>
      <c r="F11" s="171">
        <v>1.55</v>
      </c>
      <c r="G11" s="185">
        <f t="shared" si="13"/>
        <v>23.725286160249738</v>
      </c>
      <c r="H11" s="171">
        <v>0</v>
      </c>
      <c r="I11" s="185">
        <v>30.5</v>
      </c>
      <c r="J11" s="185">
        <v>37.6</v>
      </c>
      <c r="K11" s="171">
        <v>87</v>
      </c>
      <c r="L11" s="171">
        <v>97</v>
      </c>
      <c r="M11" s="171">
        <v>33.5</v>
      </c>
      <c r="N11" s="171">
        <v>100</v>
      </c>
      <c r="O11" s="171">
        <v>68</v>
      </c>
      <c r="P11" s="185">
        <f t="shared" si="14"/>
        <v>78.666666666666671</v>
      </c>
      <c r="Q11" s="171">
        <v>30</v>
      </c>
      <c r="R11" s="171">
        <v>0</v>
      </c>
      <c r="S11" s="171">
        <v>0</v>
      </c>
      <c r="T11" s="171">
        <v>1</v>
      </c>
      <c r="U11" s="171">
        <v>0</v>
      </c>
      <c r="V11" s="171">
        <v>0</v>
      </c>
      <c r="W11" s="171">
        <v>0</v>
      </c>
      <c r="X11" s="171">
        <v>0</v>
      </c>
      <c r="Y11" s="171" t="s">
        <v>63</v>
      </c>
      <c r="Z11" s="10">
        <v>84</v>
      </c>
      <c r="AA11" s="11">
        <v>5.2</v>
      </c>
      <c r="AB11" s="169">
        <v>0</v>
      </c>
      <c r="AC11" s="171">
        <v>121</v>
      </c>
      <c r="AD11" s="171">
        <v>36</v>
      </c>
      <c r="AE11" s="171">
        <f t="shared" si="15"/>
        <v>85</v>
      </c>
      <c r="AF11" s="185">
        <f t="shared" si="16"/>
        <v>73.2</v>
      </c>
      <c r="AG11" s="185">
        <f t="shared" si="17"/>
        <v>11.8</v>
      </c>
      <c r="AH11" s="171">
        <v>59</v>
      </c>
      <c r="AI11" s="22">
        <v>0.8</v>
      </c>
      <c r="AJ11" s="11">
        <f t="shared" si="5"/>
        <v>87.799627772362072</v>
      </c>
      <c r="AK11" s="10"/>
      <c r="AL11" s="168">
        <f t="shared" si="6"/>
        <v>0</v>
      </c>
      <c r="AM11" s="10"/>
      <c r="AN11" s="10"/>
      <c r="AO11" s="168"/>
      <c r="AP11" s="10"/>
      <c r="AQ11" s="10"/>
      <c r="AR11" s="11"/>
      <c r="AS11" s="12"/>
      <c r="AT11" s="171"/>
      <c r="AU11" s="171"/>
      <c r="AV11" s="171">
        <v>0.5</v>
      </c>
      <c r="AW11" s="171">
        <v>0.5</v>
      </c>
      <c r="AX11" s="187">
        <f t="shared" si="10"/>
        <v>0.5</v>
      </c>
      <c r="AY11" s="171">
        <v>0.4</v>
      </c>
      <c r="AZ11" s="171">
        <v>0.5</v>
      </c>
      <c r="BA11" s="188">
        <f t="shared" si="11"/>
        <v>0.45</v>
      </c>
      <c r="BB11" s="186">
        <f t="shared" si="12"/>
        <v>0.47499999999999998</v>
      </c>
      <c r="BC11" s="189">
        <v>0</v>
      </c>
      <c r="BD11" s="171">
        <v>100</v>
      </c>
      <c r="BE11" s="195">
        <v>29274</v>
      </c>
      <c r="BF11" s="190">
        <v>3979</v>
      </c>
      <c r="BG11" s="190">
        <v>26152</v>
      </c>
      <c r="BH11" s="190">
        <v>5824</v>
      </c>
      <c r="BI11" s="171">
        <v>97.3</v>
      </c>
      <c r="BJ11" s="195">
        <v>37248</v>
      </c>
      <c r="BK11" s="190">
        <v>3986</v>
      </c>
      <c r="BL11" s="195">
        <v>22216</v>
      </c>
      <c r="BM11" s="190">
        <v>6281</v>
      </c>
      <c r="BN11" s="171">
        <v>100</v>
      </c>
      <c r="BO11" s="195">
        <v>55923</v>
      </c>
      <c r="BP11" s="190">
        <v>3171</v>
      </c>
      <c r="BQ11" s="195">
        <v>22938</v>
      </c>
      <c r="BR11" s="190">
        <v>5611</v>
      </c>
      <c r="BS11" s="190">
        <v>44933</v>
      </c>
      <c r="BT11" s="190">
        <v>6999</v>
      </c>
      <c r="BU11" s="190">
        <v>74496</v>
      </c>
      <c r="BV11" s="190">
        <v>3326</v>
      </c>
      <c r="GD11" s="192"/>
      <c r="GE11" s="192"/>
    </row>
    <row r="12" spans="1:187">
      <c r="A12" s="169">
        <v>239</v>
      </c>
      <c r="B12" s="181" t="s">
        <v>65</v>
      </c>
      <c r="C12" s="171">
        <v>55</v>
      </c>
      <c r="D12" s="171">
        <v>0</v>
      </c>
      <c r="E12" s="171">
        <v>89</v>
      </c>
      <c r="F12" s="171">
        <v>1.68</v>
      </c>
      <c r="G12" s="185">
        <f t="shared" si="13"/>
        <v>31.533446712018144</v>
      </c>
      <c r="H12" s="172">
        <v>2</v>
      </c>
      <c r="I12" s="185">
        <v>35.9</v>
      </c>
      <c r="J12" s="185">
        <v>54.4</v>
      </c>
      <c r="K12" s="171">
        <v>111</v>
      </c>
      <c r="L12" s="171">
        <v>102</v>
      </c>
      <c r="M12" s="171">
        <v>44</v>
      </c>
      <c r="N12" s="171">
        <v>115</v>
      </c>
      <c r="O12" s="171">
        <v>70</v>
      </c>
      <c r="P12" s="185">
        <f t="shared" si="14"/>
        <v>85</v>
      </c>
      <c r="Q12" s="171">
        <v>20</v>
      </c>
      <c r="R12" s="169">
        <v>1</v>
      </c>
      <c r="S12" s="171">
        <v>0</v>
      </c>
      <c r="T12" s="171">
        <v>0</v>
      </c>
      <c r="U12" s="171">
        <v>1</v>
      </c>
      <c r="V12" s="171">
        <v>0</v>
      </c>
      <c r="W12" s="171">
        <v>1</v>
      </c>
      <c r="X12" s="171">
        <v>2</v>
      </c>
      <c r="Y12" s="171" t="s">
        <v>93</v>
      </c>
      <c r="Z12" s="10">
        <v>143</v>
      </c>
      <c r="AA12" s="11">
        <v>7.2</v>
      </c>
      <c r="AB12" s="169">
        <v>2</v>
      </c>
      <c r="AC12" s="171">
        <v>206</v>
      </c>
      <c r="AD12" s="171">
        <v>33</v>
      </c>
      <c r="AE12" s="171">
        <f t="shared" si="15"/>
        <v>173</v>
      </c>
      <c r="AF12" s="185">
        <f t="shared" si="16"/>
        <v>134</v>
      </c>
      <c r="AG12" s="185">
        <f t="shared" si="17"/>
        <v>39</v>
      </c>
      <c r="AH12" s="171">
        <v>195</v>
      </c>
      <c r="AI12" s="22">
        <v>1</v>
      </c>
      <c r="AJ12" s="11">
        <f>((186)*(AI12^-1.154))*((C12)^-0.203)</f>
        <v>82.455440898805676</v>
      </c>
      <c r="AK12" s="10">
        <v>2.5</v>
      </c>
      <c r="AL12" s="168">
        <f t="shared" si="6"/>
        <v>2.5000000000000001E-2</v>
      </c>
      <c r="AM12" s="10">
        <v>50</v>
      </c>
      <c r="AN12" s="10">
        <v>75</v>
      </c>
      <c r="AO12" s="168">
        <f t="shared" si="7"/>
        <v>1.6666666666666666E-2</v>
      </c>
      <c r="AP12" s="10">
        <v>31.9</v>
      </c>
      <c r="AQ12" s="10">
        <f t="shared" si="8"/>
        <v>3.1899999999999998E-2</v>
      </c>
      <c r="AR12" s="11">
        <f t="shared" si="9"/>
        <v>1.9139999999999999</v>
      </c>
      <c r="AS12" s="12">
        <v>1</v>
      </c>
      <c r="AT12" s="171"/>
      <c r="AU12" s="171"/>
      <c r="AV12" s="171">
        <v>0.5</v>
      </c>
      <c r="AW12" s="171">
        <v>0.5</v>
      </c>
      <c r="AX12" s="187">
        <f t="shared" si="10"/>
        <v>0.5</v>
      </c>
      <c r="AY12" s="171">
        <v>0.5</v>
      </c>
      <c r="AZ12" s="171">
        <v>0.5</v>
      </c>
      <c r="BA12" s="188">
        <f t="shared" si="11"/>
        <v>0.5</v>
      </c>
      <c r="BB12" s="186">
        <f t="shared" si="12"/>
        <v>0.5</v>
      </c>
      <c r="BC12" s="189">
        <v>1</v>
      </c>
      <c r="BD12" s="196">
        <v>2.9</v>
      </c>
      <c r="BE12" s="190">
        <v>3312</v>
      </c>
      <c r="BF12" s="171">
        <v>725</v>
      </c>
      <c r="BG12" s="190">
        <v>11351</v>
      </c>
      <c r="BH12" s="190">
        <v>1966</v>
      </c>
      <c r="BI12" s="171">
        <v>38.5</v>
      </c>
      <c r="BJ12" s="190">
        <v>9205</v>
      </c>
      <c r="BK12" s="190">
        <v>1447</v>
      </c>
      <c r="BL12" s="190">
        <v>16950</v>
      </c>
      <c r="BM12" s="190">
        <v>2160</v>
      </c>
      <c r="BN12" s="196">
        <v>2.4</v>
      </c>
      <c r="BO12" s="190">
        <v>7890</v>
      </c>
      <c r="BP12" s="171">
        <v>902</v>
      </c>
      <c r="BQ12" s="190">
        <v>14523</v>
      </c>
      <c r="BR12" s="171"/>
      <c r="BS12" s="190">
        <v>4838</v>
      </c>
      <c r="BT12" s="171"/>
      <c r="BU12" s="190">
        <v>15178</v>
      </c>
      <c r="BV12" s="17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81"/>
      <c r="EA12" s="181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81"/>
      <c r="ER12" s="181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81"/>
      <c r="FI12" s="181"/>
      <c r="FJ12" s="181"/>
      <c r="FK12" s="181"/>
      <c r="FL12" s="181"/>
      <c r="FM12" s="181"/>
      <c r="FN12" s="181"/>
      <c r="FO12" s="181"/>
      <c r="FP12" s="181"/>
      <c r="FQ12" s="181"/>
      <c r="FR12" s="181"/>
      <c r="FS12" s="181"/>
      <c r="FT12" s="181"/>
      <c r="FU12" s="181"/>
      <c r="FV12" s="181"/>
      <c r="FW12" s="181"/>
      <c r="FX12" s="181"/>
      <c r="FY12" s="181"/>
      <c r="FZ12" s="181"/>
      <c r="GA12" s="181"/>
      <c r="GB12" s="181"/>
      <c r="GC12" s="181"/>
      <c r="GD12" s="192"/>
      <c r="GE12" s="192"/>
    </row>
    <row r="13" spans="1:187">
      <c r="A13" s="169">
        <v>240</v>
      </c>
      <c r="B13" s="181" t="s">
        <v>66</v>
      </c>
      <c r="C13" s="171">
        <v>55</v>
      </c>
      <c r="D13" s="171">
        <v>1</v>
      </c>
      <c r="E13" s="171">
        <v>86</v>
      </c>
      <c r="F13" s="171">
        <v>1.54</v>
      </c>
      <c r="G13" s="185">
        <f t="shared" si="13"/>
        <v>36.26243885984146</v>
      </c>
      <c r="H13" s="172">
        <v>2</v>
      </c>
      <c r="I13" s="185">
        <v>43</v>
      </c>
      <c r="J13" s="185">
        <v>46.4</v>
      </c>
      <c r="K13" s="171">
        <v>99</v>
      </c>
      <c r="L13" s="171">
        <v>112.3</v>
      </c>
      <c r="M13" s="171">
        <v>34.5</v>
      </c>
      <c r="N13" s="171">
        <v>110</v>
      </c>
      <c r="O13" s="171">
        <v>85</v>
      </c>
      <c r="P13" s="185">
        <f t="shared" si="14"/>
        <v>93.333333333333329</v>
      </c>
      <c r="Q13" s="171">
        <v>6</v>
      </c>
      <c r="R13" s="169">
        <v>2</v>
      </c>
      <c r="S13" s="171">
        <v>0</v>
      </c>
      <c r="T13" s="171">
        <v>0</v>
      </c>
      <c r="U13" s="171">
        <v>1</v>
      </c>
      <c r="V13" s="171">
        <v>0</v>
      </c>
      <c r="W13" s="171">
        <v>1</v>
      </c>
      <c r="X13" s="171">
        <v>2</v>
      </c>
      <c r="Y13" s="171" t="s">
        <v>47</v>
      </c>
      <c r="Z13" s="10">
        <v>262</v>
      </c>
      <c r="AA13" s="11">
        <v>8.1999999999999993</v>
      </c>
      <c r="AB13" s="169">
        <v>3</v>
      </c>
      <c r="AC13" s="171">
        <v>244</v>
      </c>
      <c r="AD13" s="171">
        <v>53</v>
      </c>
      <c r="AE13" s="171">
        <f t="shared" si="15"/>
        <v>191</v>
      </c>
      <c r="AF13" s="185">
        <f t="shared" si="16"/>
        <v>166.2</v>
      </c>
      <c r="AG13" s="185">
        <f t="shared" si="17"/>
        <v>24.8</v>
      </c>
      <c r="AH13" s="171">
        <v>124</v>
      </c>
      <c r="AI13" s="22">
        <v>0.9</v>
      </c>
      <c r="AJ13" s="11">
        <f>((186)*(AI13^-1.154))*((C13)^-0.203)*(0.742)</f>
        <v>69.091936886859884</v>
      </c>
      <c r="AK13" s="10">
        <v>1</v>
      </c>
      <c r="AL13" s="168">
        <f t="shared" si="6"/>
        <v>0.01</v>
      </c>
      <c r="AM13" s="10">
        <v>50</v>
      </c>
      <c r="AN13" s="10">
        <v>130</v>
      </c>
      <c r="AO13" s="168">
        <f t="shared" si="7"/>
        <v>3.8461538461538464E-3</v>
      </c>
      <c r="AP13" s="10">
        <v>16.2</v>
      </c>
      <c r="AQ13" s="10">
        <f t="shared" si="8"/>
        <v>1.6199999999999999E-2</v>
      </c>
      <c r="AR13" s="11">
        <f t="shared" si="9"/>
        <v>4.2119999999999997</v>
      </c>
      <c r="AS13" s="12">
        <v>0</v>
      </c>
      <c r="AT13" s="171"/>
      <c r="AU13" s="171"/>
      <c r="AV13" s="171">
        <v>0.5</v>
      </c>
      <c r="AW13" s="171">
        <v>0.5</v>
      </c>
      <c r="AX13" s="187">
        <f t="shared" si="10"/>
        <v>0.5</v>
      </c>
      <c r="AY13" s="171">
        <v>0.5</v>
      </c>
      <c r="AZ13" s="171">
        <v>0.5</v>
      </c>
      <c r="BA13" s="188">
        <f t="shared" si="11"/>
        <v>0.5</v>
      </c>
      <c r="BB13" s="186">
        <f t="shared" si="12"/>
        <v>0.5</v>
      </c>
      <c r="BC13" s="189">
        <v>1</v>
      </c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90">
        <v>5267</v>
      </c>
      <c r="BT13" s="171"/>
      <c r="BU13" s="190">
        <v>3028</v>
      </c>
      <c r="BV13" s="171">
        <v>797</v>
      </c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92"/>
      <c r="GE13" s="192"/>
    </row>
    <row r="14" spans="1:187">
      <c r="A14" s="169">
        <v>241</v>
      </c>
      <c r="B14" s="181" t="s">
        <v>67</v>
      </c>
      <c r="C14" s="171">
        <v>49</v>
      </c>
      <c r="D14" s="171">
        <v>1</v>
      </c>
      <c r="E14" s="171">
        <v>60.7</v>
      </c>
      <c r="F14" s="171">
        <v>1.64</v>
      </c>
      <c r="G14" s="185">
        <f t="shared" si="13"/>
        <v>22.568411659726358</v>
      </c>
      <c r="H14" s="172">
        <v>0</v>
      </c>
      <c r="I14" s="185">
        <v>32.9</v>
      </c>
      <c r="J14" s="185">
        <v>38.700000000000003</v>
      </c>
      <c r="K14" s="171">
        <v>76.7</v>
      </c>
      <c r="L14" s="171">
        <v>101.5</v>
      </c>
      <c r="M14" s="171">
        <v>32</v>
      </c>
      <c r="N14" s="171">
        <v>114</v>
      </c>
      <c r="O14" s="171">
        <v>78</v>
      </c>
      <c r="P14" s="185">
        <f t="shared" si="14"/>
        <v>90</v>
      </c>
      <c r="Q14" s="171">
        <v>20</v>
      </c>
      <c r="R14" s="171">
        <v>0</v>
      </c>
      <c r="S14" s="171">
        <v>0</v>
      </c>
      <c r="T14" s="171">
        <v>0</v>
      </c>
      <c r="U14" s="171">
        <v>1</v>
      </c>
      <c r="V14" s="171">
        <v>0</v>
      </c>
      <c r="W14" s="171">
        <v>0</v>
      </c>
      <c r="X14" s="171">
        <v>0</v>
      </c>
      <c r="Y14" s="171" t="s">
        <v>45</v>
      </c>
      <c r="Z14" s="10">
        <v>99</v>
      </c>
      <c r="AA14" s="212">
        <v>7</v>
      </c>
      <c r="AB14" s="169">
        <v>0</v>
      </c>
      <c r="AC14" s="171">
        <v>214</v>
      </c>
      <c r="AD14" s="171">
        <v>67</v>
      </c>
      <c r="AE14" s="171">
        <f t="shared" si="15"/>
        <v>147</v>
      </c>
      <c r="AF14" s="185">
        <f t="shared" si="16"/>
        <v>136.80000000000001</v>
      </c>
      <c r="AG14" s="185">
        <f t="shared" si="17"/>
        <v>10.199999999999999</v>
      </c>
      <c r="AH14" s="171">
        <v>51</v>
      </c>
      <c r="AI14" s="22">
        <v>0.8</v>
      </c>
      <c r="AJ14" s="11">
        <f>((186)*(AI14^-1.154))*((C14)^-0.203)*(0.742)</f>
        <v>81.029134533397823</v>
      </c>
      <c r="AK14" s="10">
        <v>5.4</v>
      </c>
      <c r="AL14" s="168">
        <f t="shared" si="6"/>
        <v>5.4000000000000006E-2</v>
      </c>
      <c r="AM14" s="10">
        <v>50</v>
      </c>
      <c r="AN14" s="10">
        <v>200</v>
      </c>
      <c r="AO14" s="168">
        <f t="shared" si="7"/>
        <v>1.3500000000000002E-2</v>
      </c>
      <c r="AP14" s="10">
        <v>32.299999999999997</v>
      </c>
      <c r="AQ14" s="10">
        <f t="shared" si="8"/>
        <v>3.2299999999999995E-2</v>
      </c>
      <c r="AR14" s="11">
        <f t="shared" si="9"/>
        <v>2.3925925925925919</v>
      </c>
      <c r="AS14" s="12">
        <v>1</v>
      </c>
      <c r="AT14" s="171"/>
      <c r="AU14" s="171"/>
      <c r="AV14" s="171">
        <v>0.5</v>
      </c>
      <c r="AW14" s="171">
        <v>0.5</v>
      </c>
      <c r="AX14" s="187">
        <f t="shared" si="10"/>
        <v>0.5</v>
      </c>
      <c r="AY14" s="171">
        <v>0.4</v>
      </c>
      <c r="AZ14" s="171">
        <v>0.5</v>
      </c>
      <c r="BA14" s="188">
        <f t="shared" si="11"/>
        <v>0.45</v>
      </c>
      <c r="BB14" s="186">
        <f t="shared" si="12"/>
        <v>0.47499999999999998</v>
      </c>
      <c r="BC14" s="189">
        <v>0</v>
      </c>
      <c r="BD14" s="171">
        <v>53.3</v>
      </c>
      <c r="BE14" s="190">
        <v>5317</v>
      </c>
      <c r="BF14" s="171">
        <v>812</v>
      </c>
      <c r="BG14" s="190">
        <v>4082</v>
      </c>
      <c r="BH14" s="190">
        <v>2483</v>
      </c>
      <c r="BI14" s="171">
        <v>89.9</v>
      </c>
      <c r="BJ14" s="190">
        <v>10944</v>
      </c>
      <c r="BK14" s="190">
        <v>1942</v>
      </c>
      <c r="BL14" s="190">
        <v>4172</v>
      </c>
      <c r="BM14" s="190">
        <v>3681</v>
      </c>
      <c r="BN14" s="171">
        <v>91.4</v>
      </c>
      <c r="BO14" s="190">
        <v>11487</v>
      </c>
      <c r="BP14" s="171">
        <v>759</v>
      </c>
      <c r="BQ14" s="190">
        <v>3310</v>
      </c>
      <c r="BR14" s="190">
        <v>3365</v>
      </c>
      <c r="BS14" s="190">
        <v>39657</v>
      </c>
      <c r="BT14" s="190">
        <v>2799</v>
      </c>
      <c r="BU14" s="190">
        <v>16334</v>
      </c>
      <c r="BV14" s="190">
        <v>1954</v>
      </c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92"/>
      <c r="GE14" s="192"/>
    </row>
    <row r="15" spans="1:187">
      <c r="A15" s="169">
        <v>242</v>
      </c>
      <c r="B15" s="181" t="s">
        <v>68</v>
      </c>
      <c r="C15" s="171">
        <v>27</v>
      </c>
      <c r="D15" s="171">
        <v>1</v>
      </c>
      <c r="E15" s="171">
        <v>66.5</v>
      </c>
      <c r="F15" s="171">
        <v>1.69</v>
      </c>
      <c r="G15" s="185">
        <f t="shared" si="13"/>
        <v>23.283498476944086</v>
      </c>
      <c r="H15" s="172">
        <v>0</v>
      </c>
      <c r="I15" s="185">
        <v>33.200000000000003</v>
      </c>
      <c r="J15" s="185">
        <v>42.2</v>
      </c>
      <c r="K15" s="171">
        <v>81</v>
      </c>
      <c r="L15" s="171">
        <v>101</v>
      </c>
      <c r="M15" s="171">
        <v>34</v>
      </c>
      <c r="N15" s="171">
        <v>110</v>
      </c>
      <c r="O15" s="171">
        <v>70</v>
      </c>
      <c r="P15" s="185">
        <f t="shared" si="14"/>
        <v>83.333333333333329</v>
      </c>
      <c r="Q15" s="171">
        <v>49</v>
      </c>
      <c r="R15" s="171">
        <v>0</v>
      </c>
      <c r="S15" s="171">
        <v>0</v>
      </c>
      <c r="T15" s="171">
        <v>1</v>
      </c>
      <c r="U15" s="171">
        <v>1</v>
      </c>
      <c r="V15" s="171">
        <v>0</v>
      </c>
      <c r="W15" s="171">
        <v>0</v>
      </c>
      <c r="X15" s="171">
        <v>0</v>
      </c>
      <c r="Y15" s="171" t="s">
        <v>45</v>
      </c>
      <c r="Z15" s="10">
        <v>90</v>
      </c>
      <c r="AA15" s="11">
        <v>5.7</v>
      </c>
      <c r="AB15" s="169">
        <v>0</v>
      </c>
      <c r="AC15" s="171">
        <v>209</v>
      </c>
      <c r="AD15" s="171">
        <v>51</v>
      </c>
      <c r="AE15" s="171">
        <f t="shared" si="15"/>
        <v>158</v>
      </c>
      <c r="AF15" s="185">
        <f t="shared" si="16"/>
        <v>143.80000000000001</v>
      </c>
      <c r="AG15" s="185">
        <f t="shared" si="17"/>
        <v>14.2</v>
      </c>
      <c r="AH15" s="171">
        <v>71</v>
      </c>
      <c r="AI15" s="22">
        <v>1</v>
      </c>
      <c r="AJ15" s="11">
        <f>((186)*(AI15^-1.154))*((C15)^-0.203)*(0.742)</f>
        <v>70.688701713493984</v>
      </c>
      <c r="AK15" s="10">
        <v>2.4</v>
      </c>
      <c r="AL15" s="168">
        <f t="shared" si="6"/>
        <v>2.4E-2</v>
      </c>
      <c r="AM15" s="10">
        <v>50</v>
      </c>
      <c r="AN15" s="10">
        <v>75</v>
      </c>
      <c r="AO15" s="168">
        <f t="shared" si="7"/>
        <v>1.6E-2</v>
      </c>
      <c r="AP15" s="10">
        <v>25.6</v>
      </c>
      <c r="AQ15" s="10">
        <f t="shared" si="8"/>
        <v>2.5600000000000001E-2</v>
      </c>
      <c r="AR15" s="11">
        <f t="shared" si="9"/>
        <v>1.6</v>
      </c>
      <c r="AS15" s="215">
        <v>1</v>
      </c>
      <c r="AT15" s="171"/>
      <c r="AU15" s="171"/>
      <c r="AV15" s="171">
        <v>0.5</v>
      </c>
      <c r="AW15" s="171">
        <v>0.5</v>
      </c>
      <c r="AX15" s="187">
        <f t="shared" si="10"/>
        <v>0.5</v>
      </c>
      <c r="AY15" s="171">
        <v>0.5</v>
      </c>
      <c r="AZ15" s="171">
        <v>0.5</v>
      </c>
      <c r="BA15" s="188">
        <f t="shared" si="11"/>
        <v>0.5</v>
      </c>
      <c r="BB15" s="186">
        <f t="shared" si="12"/>
        <v>0.5</v>
      </c>
      <c r="BC15" s="189">
        <v>0</v>
      </c>
      <c r="BD15" s="171">
        <v>45.5</v>
      </c>
      <c r="BE15" s="190">
        <v>2768</v>
      </c>
      <c r="BF15" s="171"/>
      <c r="BG15" s="190">
        <v>1910</v>
      </c>
      <c r="BH15" s="190">
        <v>2166</v>
      </c>
      <c r="BI15" s="171">
        <v>51.1</v>
      </c>
      <c r="BJ15" s="190">
        <v>7404</v>
      </c>
      <c r="BK15" s="171"/>
      <c r="BL15" s="190">
        <v>1785</v>
      </c>
      <c r="BM15" s="190">
        <v>3265</v>
      </c>
      <c r="BN15" s="171">
        <v>7.3</v>
      </c>
      <c r="BO15" s="190">
        <v>11771</v>
      </c>
      <c r="BP15" s="171"/>
      <c r="BQ15" s="190">
        <v>1722</v>
      </c>
      <c r="BR15" s="190">
        <v>3554</v>
      </c>
      <c r="BS15" s="190">
        <v>5572</v>
      </c>
      <c r="BT15" s="171"/>
      <c r="BU15" s="190">
        <v>12791</v>
      </c>
      <c r="BV15" s="171">
        <v>939</v>
      </c>
      <c r="BW15" s="181"/>
      <c r="BX15" s="181"/>
      <c r="BY15" s="181"/>
      <c r="BZ15" s="181"/>
      <c r="CA15" s="181"/>
      <c r="CB15" s="181"/>
      <c r="CC15" s="181"/>
      <c r="CD15" s="181"/>
      <c r="CE15" s="181"/>
      <c r="CF15" s="181"/>
      <c r="CG15" s="181"/>
      <c r="CH15" s="181"/>
      <c r="CI15" s="181"/>
      <c r="CJ15" s="181"/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92"/>
      <c r="GE15" s="192"/>
    </row>
    <row r="16" spans="1:187">
      <c r="A16" s="169">
        <v>243</v>
      </c>
      <c r="B16" s="181" t="s">
        <v>69</v>
      </c>
      <c r="C16" s="171">
        <v>54</v>
      </c>
      <c r="D16" s="171">
        <v>1</v>
      </c>
      <c r="E16" s="171">
        <v>71</v>
      </c>
      <c r="F16" s="186">
        <v>1.5</v>
      </c>
      <c r="G16" s="185">
        <f t="shared" si="13"/>
        <v>31.555555555555557</v>
      </c>
      <c r="H16" s="172">
        <v>2</v>
      </c>
      <c r="I16" s="185">
        <v>37.200000000000003</v>
      </c>
      <c r="J16" s="185">
        <v>42.3</v>
      </c>
      <c r="K16" s="171">
        <v>90.2</v>
      </c>
      <c r="L16" s="171">
        <v>110.9</v>
      </c>
      <c r="M16" s="171">
        <v>35.5</v>
      </c>
      <c r="N16" s="171">
        <v>110</v>
      </c>
      <c r="O16" s="171">
        <v>80</v>
      </c>
      <c r="P16" s="185">
        <f t="shared" si="14"/>
        <v>90</v>
      </c>
      <c r="Q16" s="171">
        <v>36</v>
      </c>
      <c r="R16" s="169">
        <v>1</v>
      </c>
      <c r="S16" s="171">
        <v>0</v>
      </c>
      <c r="T16" s="171">
        <v>0</v>
      </c>
      <c r="U16" s="171">
        <v>0</v>
      </c>
      <c r="V16" s="171">
        <v>0</v>
      </c>
      <c r="W16" s="171">
        <v>1</v>
      </c>
      <c r="X16" s="171">
        <v>2</v>
      </c>
      <c r="Y16" s="171" t="s">
        <v>47</v>
      </c>
      <c r="Z16" s="10">
        <v>141</v>
      </c>
      <c r="AA16" s="11">
        <v>7.7</v>
      </c>
      <c r="AB16" s="169">
        <v>3</v>
      </c>
      <c r="AC16" s="171">
        <v>188</v>
      </c>
      <c r="AD16" s="171">
        <v>52</v>
      </c>
      <c r="AE16" s="171">
        <f t="shared" si="15"/>
        <v>136</v>
      </c>
      <c r="AF16" s="185">
        <f t="shared" si="16"/>
        <v>114.6</v>
      </c>
      <c r="AG16" s="185">
        <f t="shared" si="17"/>
        <v>21.4</v>
      </c>
      <c r="AH16" s="171">
        <v>107</v>
      </c>
      <c r="AI16" s="22">
        <v>0.8</v>
      </c>
      <c r="AJ16" s="11">
        <f>((186)*(AI16^-1.154))*((C16)^-0.203)*(0.742)</f>
        <v>79.446555256137387</v>
      </c>
      <c r="AK16" s="10">
        <v>3.8</v>
      </c>
      <c r="AL16" s="168">
        <f t="shared" si="6"/>
        <v>3.7999999999999999E-2</v>
      </c>
      <c r="AM16" s="10">
        <v>50</v>
      </c>
      <c r="AN16" s="10">
        <v>85</v>
      </c>
      <c r="AO16" s="168">
        <f t="shared" si="7"/>
        <v>2.2352941176470586E-2</v>
      </c>
      <c r="AP16" s="10">
        <v>29.5</v>
      </c>
      <c r="AQ16" s="10">
        <f t="shared" si="8"/>
        <v>2.9499999999999998E-2</v>
      </c>
      <c r="AR16" s="11">
        <f t="shared" si="9"/>
        <v>1.3197368421052633</v>
      </c>
      <c r="AS16" s="12">
        <v>1</v>
      </c>
      <c r="AT16" s="171"/>
      <c r="AU16" s="171"/>
      <c r="AV16" s="171">
        <v>0.5</v>
      </c>
      <c r="AW16" s="171">
        <v>0.5</v>
      </c>
      <c r="AX16" s="187">
        <f t="shared" si="10"/>
        <v>0.5</v>
      </c>
      <c r="AY16" s="171">
        <v>0.5</v>
      </c>
      <c r="AZ16" s="171">
        <v>0.5</v>
      </c>
      <c r="BA16" s="188">
        <f t="shared" si="11"/>
        <v>0.5</v>
      </c>
      <c r="BB16" s="186">
        <f t="shared" si="12"/>
        <v>0.5</v>
      </c>
      <c r="BC16" s="189">
        <v>1</v>
      </c>
      <c r="BD16" s="171">
        <v>41.9</v>
      </c>
      <c r="BE16" s="195">
        <v>21751</v>
      </c>
      <c r="BF16" s="190">
        <v>1777</v>
      </c>
      <c r="BG16" s="190">
        <v>14085</v>
      </c>
      <c r="BH16" s="190">
        <v>2290</v>
      </c>
      <c r="BI16" s="171">
        <v>81</v>
      </c>
      <c r="BJ16" s="190">
        <v>8093</v>
      </c>
      <c r="BK16" s="190">
        <v>1150</v>
      </c>
      <c r="BL16" s="190">
        <v>8396</v>
      </c>
      <c r="BM16" s="190">
        <v>2181</v>
      </c>
      <c r="BN16" s="171">
        <v>40.5</v>
      </c>
      <c r="BO16" s="190">
        <v>7204</v>
      </c>
      <c r="BP16" s="171">
        <v>974</v>
      </c>
      <c r="BQ16" s="190">
        <v>7667</v>
      </c>
      <c r="BR16" s="190">
        <v>2375</v>
      </c>
      <c r="BS16" s="190">
        <v>3541</v>
      </c>
      <c r="BT16" s="190">
        <v>7727</v>
      </c>
      <c r="BU16" s="190">
        <v>11390</v>
      </c>
      <c r="BV16" s="190">
        <v>1172</v>
      </c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92"/>
      <c r="GE16" s="192"/>
    </row>
    <row r="17" spans="1:187">
      <c r="A17" s="169">
        <v>245</v>
      </c>
      <c r="B17" s="181" t="s">
        <v>71</v>
      </c>
      <c r="C17" s="171">
        <v>24</v>
      </c>
      <c r="D17" s="171">
        <v>0</v>
      </c>
      <c r="E17" s="171">
        <v>62.2</v>
      </c>
      <c r="F17" s="186">
        <v>1.59</v>
      </c>
      <c r="G17" s="185">
        <f t="shared" si="13"/>
        <v>24.603457141726988</v>
      </c>
      <c r="H17" s="172">
        <v>0</v>
      </c>
      <c r="I17" s="185">
        <v>17.5</v>
      </c>
      <c r="J17" s="185">
        <v>48.7</v>
      </c>
      <c r="K17" s="171">
        <v>74</v>
      </c>
      <c r="L17" s="171">
        <v>95</v>
      </c>
      <c r="M17" s="171">
        <v>37.5</v>
      </c>
      <c r="N17" s="171">
        <v>115</v>
      </c>
      <c r="O17" s="171">
        <v>70</v>
      </c>
      <c r="P17" s="185">
        <f t="shared" si="14"/>
        <v>85</v>
      </c>
      <c r="Q17" s="171">
        <v>110</v>
      </c>
      <c r="R17" s="171">
        <v>0</v>
      </c>
      <c r="S17" s="171">
        <v>0</v>
      </c>
      <c r="T17" s="171">
        <v>0</v>
      </c>
      <c r="U17" s="171">
        <v>1</v>
      </c>
      <c r="V17" s="171">
        <v>0</v>
      </c>
      <c r="W17" s="171">
        <v>0</v>
      </c>
      <c r="X17" s="171">
        <v>0</v>
      </c>
      <c r="Y17" s="171" t="s">
        <v>45</v>
      </c>
      <c r="Z17" s="10">
        <v>81</v>
      </c>
      <c r="AA17" s="11">
        <v>6</v>
      </c>
      <c r="AB17" s="169">
        <v>0</v>
      </c>
      <c r="AC17" s="171">
        <v>220</v>
      </c>
      <c r="AD17" s="171">
        <v>36</v>
      </c>
      <c r="AE17" s="171">
        <f t="shared" si="15"/>
        <v>184</v>
      </c>
      <c r="AF17" s="185">
        <f t="shared" si="16"/>
        <v>155</v>
      </c>
      <c r="AG17" s="185">
        <f t="shared" si="17"/>
        <v>29</v>
      </c>
      <c r="AH17" s="171">
        <v>145</v>
      </c>
      <c r="AI17" s="22">
        <v>1.1000000000000001</v>
      </c>
      <c r="AJ17" s="11">
        <f>((186)*(AI17^-1.154))*((C17)^-0.203)</f>
        <v>87.410358911964224</v>
      </c>
      <c r="AK17" s="10">
        <v>2.8</v>
      </c>
      <c r="AL17" s="168">
        <f t="shared" si="6"/>
        <v>2.7999999999999997E-2</v>
      </c>
      <c r="AM17" s="10">
        <v>50</v>
      </c>
      <c r="AN17" s="10">
        <v>200</v>
      </c>
      <c r="AO17" s="168">
        <f t="shared" si="7"/>
        <v>6.9999999999999993E-3</v>
      </c>
      <c r="AP17" s="10">
        <v>30.7</v>
      </c>
      <c r="AQ17" s="10">
        <f t="shared" si="8"/>
        <v>3.0699999999999998E-2</v>
      </c>
      <c r="AR17" s="11">
        <f t="shared" si="9"/>
        <v>4.3857142857142861</v>
      </c>
      <c r="AS17" s="12">
        <v>1</v>
      </c>
      <c r="AT17" s="171"/>
      <c r="AU17" s="171"/>
      <c r="AV17" s="171">
        <v>0.6</v>
      </c>
      <c r="AW17" s="171">
        <v>0.5</v>
      </c>
      <c r="AX17" s="187">
        <f t="shared" si="10"/>
        <v>0.55000000000000004</v>
      </c>
      <c r="AY17" s="171">
        <v>0.5</v>
      </c>
      <c r="AZ17" s="171">
        <v>0.5</v>
      </c>
      <c r="BA17" s="188">
        <f t="shared" si="11"/>
        <v>0.5</v>
      </c>
      <c r="BB17" s="186">
        <f t="shared" si="12"/>
        <v>0.52500000000000002</v>
      </c>
      <c r="BC17" s="189">
        <v>0</v>
      </c>
      <c r="BD17" s="171">
        <v>100</v>
      </c>
      <c r="BE17" s="190">
        <v>4214</v>
      </c>
      <c r="BF17" s="171">
        <v>738</v>
      </c>
      <c r="BG17" s="190">
        <v>7627</v>
      </c>
      <c r="BH17" s="190">
        <v>1945</v>
      </c>
      <c r="BI17" s="171">
        <v>99.2</v>
      </c>
      <c r="BJ17" s="190">
        <v>6533</v>
      </c>
      <c r="BK17" s="171">
        <v>640</v>
      </c>
      <c r="BL17" s="190">
        <v>3910</v>
      </c>
      <c r="BM17" s="190">
        <v>2794</v>
      </c>
      <c r="BN17" s="171">
        <v>95.8</v>
      </c>
      <c r="BO17" s="190">
        <v>7334</v>
      </c>
      <c r="BP17" s="171">
        <v>675</v>
      </c>
      <c r="BQ17" s="190">
        <v>3621</v>
      </c>
      <c r="BR17" s="171"/>
      <c r="BS17" s="190">
        <v>13831</v>
      </c>
      <c r="BT17" s="190">
        <v>1166</v>
      </c>
      <c r="BU17" s="190">
        <v>3509</v>
      </c>
      <c r="BV17" s="171">
        <v>790</v>
      </c>
      <c r="BW17" s="181"/>
      <c r="BX17" s="181"/>
      <c r="BY17" s="181"/>
      <c r="BZ17" s="181"/>
      <c r="CA17" s="181"/>
      <c r="CB17" s="181"/>
      <c r="CC17" s="181"/>
      <c r="CD17" s="181"/>
      <c r="CE17" s="181"/>
      <c r="CF17" s="181"/>
      <c r="CG17" s="181"/>
      <c r="CH17" s="181"/>
      <c r="CI17" s="181"/>
      <c r="CJ17" s="181"/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92"/>
      <c r="GE17" s="192"/>
    </row>
    <row r="18" spans="1:187">
      <c r="A18" s="169">
        <v>246</v>
      </c>
      <c r="B18" s="181" t="s">
        <v>72</v>
      </c>
      <c r="C18" s="171">
        <v>24</v>
      </c>
      <c r="D18" s="171">
        <v>1</v>
      </c>
      <c r="E18" s="171">
        <v>58.6</v>
      </c>
      <c r="F18" s="186">
        <v>1.64</v>
      </c>
      <c r="G18" s="185">
        <f t="shared" si="13"/>
        <v>21.787626412849498</v>
      </c>
      <c r="H18" s="172">
        <v>0</v>
      </c>
      <c r="I18" s="185">
        <v>28.6</v>
      </c>
      <c r="J18" s="185">
        <v>39.700000000000003</v>
      </c>
      <c r="K18" s="171">
        <v>71</v>
      </c>
      <c r="L18" s="171">
        <v>94</v>
      </c>
      <c r="M18" s="171">
        <v>34</v>
      </c>
      <c r="N18" s="171">
        <v>115</v>
      </c>
      <c r="O18" s="171">
        <v>75</v>
      </c>
      <c r="P18" s="185">
        <f t="shared" si="14"/>
        <v>88.333333333333329</v>
      </c>
      <c r="Q18" s="171">
        <v>13</v>
      </c>
      <c r="R18" s="171">
        <v>0</v>
      </c>
      <c r="S18" s="171">
        <v>0</v>
      </c>
      <c r="T18" s="171">
        <v>0</v>
      </c>
      <c r="U18" s="171">
        <v>1</v>
      </c>
      <c r="V18" s="171">
        <v>0</v>
      </c>
      <c r="W18" s="171">
        <v>0</v>
      </c>
      <c r="X18" s="171">
        <v>0</v>
      </c>
      <c r="Y18" s="171" t="s">
        <v>45</v>
      </c>
      <c r="Z18" s="10">
        <v>90</v>
      </c>
      <c r="AA18" s="11">
        <v>5.5</v>
      </c>
      <c r="AB18" s="169">
        <v>0</v>
      </c>
      <c r="AC18" s="171">
        <v>167</v>
      </c>
      <c r="AD18" s="171">
        <v>45</v>
      </c>
      <c r="AE18" s="171">
        <f t="shared" si="15"/>
        <v>122</v>
      </c>
      <c r="AF18" s="185">
        <f t="shared" si="16"/>
        <v>111.6</v>
      </c>
      <c r="AG18" s="185">
        <f t="shared" si="17"/>
        <v>10.4</v>
      </c>
      <c r="AH18" s="171">
        <v>52</v>
      </c>
      <c r="AI18" s="22">
        <v>1</v>
      </c>
      <c r="AJ18" s="11">
        <f>((186)*(AI18^-1.154))*((C18)^-0.203)*(0.742)</f>
        <v>72.39923335655962</v>
      </c>
      <c r="AK18" s="10">
        <v>2.6</v>
      </c>
      <c r="AL18" s="168">
        <f t="shared" si="6"/>
        <v>2.6000000000000002E-2</v>
      </c>
      <c r="AM18" s="10">
        <v>50</v>
      </c>
      <c r="AN18" s="10">
        <v>95</v>
      </c>
      <c r="AO18" s="168">
        <f t="shared" si="7"/>
        <v>1.368421052631579E-2</v>
      </c>
      <c r="AP18" s="10">
        <v>26.6</v>
      </c>
      <c r="AQ18" s="10">
        <f t="shared" si="8"/>
        <v>2.6600000000000002E-2</v>
      </c>
      <c r="AR18" s="11">
        <f t="shared" si="9"/>
        <v>1.943846153846154</v>
      </c>
      <c r="AS18" s="12">
        <v>1</v>
      </c>
      <c r="AT18" s="171"/>
      <c r="AU18" s="171"/>
      <c r="AV18" s="171">
        <v>0.5</v>
      </c>
      <c r="AW18" s="171">
        <v>0.5</v>
      </c>
      <c r="AX18" s="187">
        <f t="shared" si="10"/>
        <v>0.5</v>
      </c>
      <c r="AY18" s="171">
        <v>0.5</v>
      </c>
      <c r="AZ18" s="171">
        <v>0.6</v>
      </c>
      <c r="BA18" s="188">
        <f t="shared" si="11"/>
        <v>0.55000000000000004</v>
      </c>
      <c r="BB18" s="186">
        <f t="shared" si="12"/>
        <v>0.52500000000000002</v>
      </c>
      <c r="BC18" s="189">
        <v>0</v>
      </c>
      <c r="BD18" s="171">
        <v>100</v>
      </c>
      <c r="BE18" s="190">
        <v>2764</v>
      </c>
      <c r="BF18" s="190">
        <v>1526</v>
      </c>
      <c r="BG18" s="190">
        <v>8329</v>
      </c>
      <c r="BH18" s="190">
        <v>1626</v>
      </c>
      <c r="BI18" s="171">
        <v>98.9</v>
      </c>
      <c r="BJ18" s="190">
        <v>5162</v>
      </c>
      <c r="BK18" s="190">
        <v>2006</v>
      </c>
      <c r="BL18" s="190">
        <v>3374</v>
      </c>
      <c r="BM18" s="190">
        <v>1529</v>
      </c>
      <c r="BN18" s="171">
        <v>97.9</v>
      </c>
      <c r="BO18" s="198">
        <v>3906</v>
      </c>
      <c r="BP18" s="171"/>
      <c r="BQ18" s="190">
        <v>5049</v>
      </c>
      <c r="BR18" s="171"/>
      <c r="BS18" s="190">
        <v>8646</v>
      </c>
      <c r="BT18" s="190">
        <v>1047</v>
      </c>
      <c r="BU18" s="190">
        <v>3383</v>
      </c>
      <c r="BV18" s="17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92"/>
      <c r="GE18" s="192"/>
    </row>
    <row r="19" spans="1:187" s="181" customFormat="1">
      <c r="A19" s="169">
        <v>247</v>
      </c>
      <c r="B19" s="181" t="s">
        <v>119</v>
      </c>
      <c r="C19" s="171">
        <v>39</v>
      </c>
      <c r="D19" s="171">
        <v>0</v>
      </c>
      <c r="E19" s="171">
        <v>67.400000000000006</v>
      </c>
      <c r="F19" s="186">
        <v>1.7</v>
      </c>
      <c r="G19" s="185">
        <f t="shared" ref="G19:G45" si="18">E19/(F19*F19)</f>
        <v>23.321799307958482</v>
      </c>
      <c r="H19" s="171">
        <v>0</v>
      </c>
      <c r="I19" s="171">
        <v>19.100000000000001</v>
      </c>
      <c r="J19" s="185">
        <v>51.5</v>
      </c>
      <c r="K19" s="171">
        <v>58</v>
      </c>
      <c r="L19" s="171">
        <v>95.8</v>
      </c>
      <c r="M19" s="171">
        <v>35.299999999999997</v>
      </c>
      <c r="N19" s="171">
        <v>108</v>
      </c>
      <c r="O19" s="171">
        <v>73</v>
      </c>
      <c r="P19" s="185">
        <f t="shared" ref="P19:P45" si="19">((O19*2)+N19)/3</f>
        <v>84.666666666666671</v>
      </c>
      <c r="Q19" s="171">
        <v>39</v>
      </c>
      <c r="R19" s="171">
        <v>0</v>
      </c>
      <c r="S19" s="171">
        <v>1</v>
      </c>
      <c r="T19" s="171">
        <v>1</v>
      </c>
      <c r="U19" s="171">
        <v>1</v>
      </c>
      <c r="V19" s="171">
        <v>0</v>
      </c>
      <c r="W19" s="171">
        <v>0</v>
      </c>
      <c r="X19" s="171">
        <v>0</v>
      </c>
      <c r="Y19" s="171" t="s">
        <v>45</v>
      </c>
      <c r="Z19" s="10">
        <v>85</v>
      </c>
      <c r="AA19" s="11">
        <v>6</v>
      </c>
      <c r="AB19" s="169">
        <v>0</v>
      </c>
      <c r="AC19" s="171">
        <v>214</v>
      </c>
      <c r="AD19" s="171">
        <v>39</v>
      </c>
      <c r="AE19" s="171">
        <f t="shared" ref="AE19:AE45" si="20">(AC19-AD19)</f>
        <v>175</v>
      </c>
      <c r="AF19" s="185">
        <v>150</v>
      </c>
      <c r="AG19" s="185">
        <v>25</v>
      </c>
      <c r="AH19" s="171">
        <v>124</v>
      </c>
      <c r="AI19" s="22">
        <v>0.9</v>
      </c>
      <c r="AJ19" s="11">
        <f>((186)*(AI19^-1.154))*((C19)^-0.203)</f>
        <v>99.846069457769502</v>
      </c>
      <c r="AK19" s="10"/>
      <c r="AL19" s="168">
        <f t="shared" si="6"/>
        <v>0</v>
      </c>
      <c r="AM19" s="10"/>
      <c r="AN19" s="10"/>
      <c r="AO19" s="168"/>
      <c r="AP19" s="10"/>
      <c r="AQ19" s="10"/>
      <c r="AR19" s="11"/>
      <c r="AS19" s="10"/>
      <c r="AT19" s="171"/>
      <c r="AU19" s="171"/>
      <c r="AV19" s="171">
        <v>0.5</v>
      </c>
      <c r="AW19" s="171">
        <v>0.5</v>
      </c>
      <c r="AX19" s="186">
        <f t="shared" ref="AX19:AX45" si="21">AVERAGE(AV19:AW19)</f>
        <v>0.5</v>
      </c>
      <c r="AY19" s="171">
        <v>0.5</v>
      </c>
      <c r="AZ19" s="171">
        <v>0.5</v>
      </c>
      <c r="BA19" s="199">
        <f t="shared" ref="BA19:BA24" si="22">AVERAGE(AY19:AZ19)</f>
        <v>0.5</v>
      </c>
      <c r="BB19" s="186">
        <f t="shared" ref="BB19:BB45" si="23">(AX19+BA19)/2</f>
        <v>0.5</v>
      </c>
      <c r="BC19" s="169">
        <v>0</v>
      </c>
      <c r="BD19" s="171">
        <v>72.7</v>
      </c>
      <c r="BE19" s="190">
        <v>4501</v>
      </c>
      <c r="BF19" s="190">
        <v>1163</v>
      </c>
      <c r="BG19" s="190">
        <v>5731</v>
      </c>
      <c r="BH19" s="190">
        <v>1283</v>
      </c>
      <c r="BI19" s="171">
        <v>99.1</v>
      </c>
      <c r="BJ19" s="190">
        <v>4872</v>
      </c>
      <c r="BK19" s="190">
        <v>1619</v>
      </c>
      <c r="BL19" s="190">
        <v>3943</v>
      </c>
      <c r="BM19" s="190">
        <v>1603</v>
      </c>
      <c r="BN19" s="171">
        <v>100</v>
      </c>
      <c r="BO19" s="190">
        <v>7046</v>
      </c>
      <c r="BP19" s="190">
        <v>1665</v>
      </c>
      <c r="BQ19" s="190">
        <v>3474</v>
      </c>
      <c r="BR19" s="171"/>
      <c r="BS19" s="190">
        <v>7116</v>
      </c>
      <c r="BT19" s="190">
        <v>2399</v>
      </c>
      <c r="BU19" s="190">
        <v>3144</v>
      </c>
      <c r="BV19" s="190">
        <v>1376</v>
      </c>
      <c r="GC19" s="192"/>
      <c r="GD19" s="192"/>
    </row>
    <row r="20" spans="1:187">
      <c r="A20" s="169">
        <v>249</v>
      </c>
      <c r="B20" s="181" t="s">
        <v>73</v>
      </c>
      <c r="C20" s="171">
        <v>36</v>
      </c>
      <c r="D20" s="171">
        <v>0</v>
      </c>
      <c r="E20" s="171">
        <v>74.7</v>
      </c>
      <c r="F20" s="186">
        <v>1.74</v>
      </c>
      <c r="G20" s="185">
        <f t="shared" si="18"/>
        <v>24.673008323424494</v>
      </c>
      <c r="H20" s="172">
        <v>0</v>
      </c>
      <c r="I20" s="185">
        <v>19.3</v>
      </c>
      <c r="J20" s="185">
        <v>57.2</v>
      </c>
      <c r="K20" s="171">
        <v>83.5</v>
      </c>
      <c r="L20" s="171">
        <v>103</v>
      </c>
      <c r="M20" s="171">
        <v>39.299999999999997</v>
      </c>
      <c r="N20" s="171">
        <v>100</v>
      </c>
      <c r="O20" s="171">
        <v>70</v>
      </c>
      <c r="P20" s="185">
        <f t="shared" si="19"/>
        <v>80</v>
      </c>
      <c r="Q20" s="171">
        <v>54</v>
      </c>
      <c r="R20" s="171">
        <v>0</v>
      </c>
      <c r="S20" s="171">
        <v>0</v>
      </c>
      <c r="T20" s="171">
        <v>0</v>
      </c>
      <c r="U20" s="171">
        <v>0</v>
      </c>
      <c r="V20" s="171">
        <v>0</v>
      </c>
      <c r="W20" s="171">
        <v>0</v>
      </c>
      <c r="X20" s="171">
        <v>0</v>
      </c>
      <c r="Y20" s="171" t="s">
        <v>45</v>
      </c>
      <c r="Z20" s="10">
        <v>89</v>
      </c>
      <c r="AA20" s="11">
        <v>5.7</v>
      </c>
      <c r="AB20" s="169">
        <v>0</v>
      </c>
      <c r="AC20" s="171">
        <v>213</v>
      </c>
      <c r="AD20" s="171">
        <v>42</v>
      </c>
      <c r="AE20" s="171">
        <f t="shared" si="20"/>
        <v>171</v>
      </c>
      <c r="AF20" s="185">
        <f t="shared" ref="AF20:AF45" si="24">AC20-AD20-AG20</f>
        <v>131.80000000000001</v>
      </c>
      <c r="AG20" s="185">
        <f>AH20/5</f>
        <v>39.200000000000003</v>
      </c>
      <c r="AH20" s="171">
        <v>196</v>
      </c>
      <c r="AI20" s="22">
        <v>1.1000000000000001</v>
      </c>
      <c r="AJ20" s="11">
        <f>((186)*(AI20^-1.154))*((C20)^-0.203)</f>
        <v>80.503799471337771</v>
      </c>
      <c r="AK20" s="10">
        <v>3.3</v>
      </c>
      <c r="AL20" s="168">
        <f t="shared" si="6"/>
        <v>3.3000000000000002E-2</v>
      </c>
      <c r="AM20" s="10">
        <v>50</v>
      </c>
      <c r="AN20" s="10">
        <v>85</v>
      </c>
      <c r="AO20" s="168">
        <f t="shared" si="7"/>
        <v>1.9411764705882354E-2</v>
      </c>
      <c r="AP20" s="10">
        <v>22.9</v>
      </c>
      <c r="AQ20" s="10">
        <f t="shared" si="8"/>
        <v>2.29E-2</v>
      </c>
      <c r="AR20" s="11">
        <f t="shared" si="9"/>
        <v>1.1796969696969697</v>
      </c>
      <c r="AS20" s="12">
        <v>1</v>
      </c>
      <c r="AT20" s="171"/>
      <c r="AU20" s="171"/>
      <c r="AV20" s="171">
        <v>0.5</v>
      </c>
      <c r="AW20" s="171">
        <v>0.4</v>
      </c>
      <c r="AX20" s="187">
        <f t="shared" si="21"/>
        <v>0.45</v>
      </c>
      <c r="AY20" s="171">
        <v>0.4</v>
      </c>
      <c r="AZ20" s="171">
        <v>0.4</v>
      </c>
      <c r="BA20" s="188">
        <f t="shared" si="22"/>
        <v>0.4</v>
      </c>
      <c r="BB20" s="186">
        <f t="shared" si="23"/>
        <v>0.42500000000000004</v>
      </c>
      <c r="BC20" s="189">
        <v>0</v>
      </c>
      <c r="BD20" s="171">
        <v>41.8</v>
      </c>
      <c r="BE20" s="195">
        <v>13911</v>
      </c>
      <c r="BF20" s="190">
        <v>1870</v>
      </c>
      <c r="BG20" s="190">
        <v>6760</v>
      </c>
      <c r="BH20" s="190">
        <v>1850</v>
      </c>
      <c r="BI20" s="171">
        <v>86.5</v>
      </c>
      <c r="BJ20" s="195">
        <v>30571</v>
      </c>
      <c r="BK20" s="190">
        <v>12315</v>
      </c>
      <c r="BL20" s="190">
        <v>7585</v>
      </c>
      <c r="BM20" s="190">
        <v>1718</v>
      </c>
      <c r="BN20" s="171">
        <v>40.200000000000003</v>
      </c>
      <c r="BO20" s="195">
        <v>42278</v>
      </c>
      <c r="BP20" s="195">
        <v>20663</v>
      </c>
      <c r="BQ20" s="190">
        <v>7707</v>
      </c>
      <c r="BR20" s="171"/>
      <c r="BS20" s="190">
        <v>5533</v>
      </c>
      <c r="BT20" s="190">
        <v>9269</v>
      </c>
      <c r="BU20" s="190">
        <v>9315</v>
      </c>
      <c r="BV20" s="190">
        <v>1111</v>
      </c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92"/>
      <c r="GE20" s="192"/>
    </row>
    <row r="21" spans="1:187">
      <c r="A21" s="169">
        <v>251</v>
      </c>
      <c r="B21" s="181" t="s">
        <v>74</v>
      </c>
      <c r="C21" s="171">
        <v>44</v>
      </c>
      <c r="D21" s="171">
        <v>1</v>
      </c>
      <c r="E21" s="171">
        <v>52.2</v>
      </c>
      <c r="F21" s="186">
        <v>1.5</v>
      </c>
      <c r="G21" s="185">
        <f t="shared" si="18"/>
        <v>23.200000000000003</v>
      </c>
      <c r="H21" s="172">
        <v>0</v>
      </c>
      <c r="I21" s="185">
        <v>29.2</v>
      </c>
      <c r="J21" s="185">
        <v>35</v>
      </c>
      <c r="K21" s="171">
        <v>77</v>
      </c>
      <c r="L21" s="171">
        <v>93</v>
      </c>
      <c r="M21" s="171">
        <v>33.5</v>
      </c>
      <c r="N21" s="171">
        <v>100</v>
      </c>
      <c r="O21" s="171">
        <v>70</v>
      </c>
      <c r="P21" s="185">
        <f t="shared" si="19"/>
        <v>80</v>
      </c>
      <c r="Q21" s="171">
        <v>5</v>
      </c>
      <c r="R21" s="169">
        <v>2</v>
      </c>
      <c r="S21" s="171">
        <v>0</v>
      </c>
      <c r="T21" s="171">
        <v>0</v>
      </c>
      <c r="U21" s="171">
        <v>1</v>
      </c>
      <c r="V21" s="171">
        <v>0</v>
      </c>
      <c r="W21" s="171">
        <v>1</v>
      </c>
      <c r="X21" s="171">
        <v>0.57999999999999996</v>
      </c>
      <c r="Y21" s="171" t="s">
        <v>47</v>
      </c>
      <c r="Z21" s="10">
        <v>110</v>
      </c>
      <c r="AA21" s="11">
        <v>6.5</v>
      </c>
      <c r="AB21" s="169">
        <v>2</v>
      </c>
      <c r="AC21" s="171">
        <v>137</v>
      </c>
      <c r="AD21" s="171">
        <v>48</v>
      </c>
      <c r="AE21" s="171">
        <f t="shared" si="20"/>
        <v>89</v>
      </c>
      <c r="AF21" s="185">
        <f t="shared" si="24"/>
        <v>57.4</v>
      </c>
      <c r="AG21" s="185">
        <f>AH21/5</f>
        <v>31.6</v>
      </c>
      <c r="AH21" s="171">
        <v>158</v>
      </c>
      <c r="AI21" s="22">
        <v>0.7</v>
      </c>
      <c r="AJ21" s="11">
        <f>((186)*(AI21^-1.154))*((C21)^-0.203)*(0.742)</f>
        <v>96.616837523798964</v>
      </c>
      <c r="AK21" s="10">
        <v>2.7</v>
      </c>
      <c r="AL21" s="168">
        <f t="shared" si="6"/>
        <v>2.7000000000000003E-2</v>
      </c>
      <c r="AM21" s="10">
        <v>50</v>
      </c>
      <c r="AN21" s="10">
        <v>110</v>
      </c>
      <c r="AO21" s="168">
        <f t="shared" si="7"/>
        <v>1.2272727272727274E-2</v>
      </c>
      <c r="AP21" s="10">
        <v>29.6</v>
      </c>
      <c r="AQ21" s="10">
        <f t="shared" si="8"/>
        <v>2.9600000000000001E-2</v>
      </c>
      <c r="AR21" s="11">
        <f t="shared" si="9"/>
        <v>2.4118518518518517</v>
      </c>
      <c r="AS21" s="12">
        <v>1</v>
      </c>
      <c r="AT21" s="171"/>
      <c r="AU21" s="171"/>
      <c r="AV21" s="171">
        <v>0.7</v>
      </c>
      <c r="AW21" s="171">
        <v>0.5</v>
      </c>
      <c r="AX21" s="187">
        <f t="shared" si="21"/>
        <v>0.6</v>
      </c>
      <c r="AY21" s="171">
        <v>0.5</v>
      </c>
      <c r="AZ21" s="171">
        <v>0.5</v>
      </c>
      <c r="BA21" s="188">
        <f t="shared" si="22"/>
        <v>0.5</v>
      </c>
      <c r="BB21" s="186">
        <f t="shared" si="23"/>
        <v>0.55000000000000004</v>
      </c>
      <c r="BC21" s="189">
        <v>2</v>
      </c>
      <c r="BD21" s="171">
        <v>89.5</v>
      </c>
      <c r="BE21" s="190">
        <v>7271</v>
      </c>
      <c r="BF21" s="190">
        <v>2471</v>
      </c>
      <c r="BG21" s="190">
        <v>9889</v>
      </c>
      <c r="BH21" s="190">
        <v>1703</v>
      </c>
      <c r="BI21" s="171">
        <v>100</v>
      </c>
      <c r="BJ21" s="190">
        <v>14921</v>
      </c>
      <c r="BK21" s="190">
        <v>7668</v>
      </c>
      <c r="BL21" s="190">
        <v>10000</v>
      </c>
      <c r="BM21" s="190">
        <v>1498</v>
      </c>
      <c r="BN21" s="171">
        <v>83.6</v>
      </c>
      <c r="BO21" s="190">
        <v>18660</v>
      </c>
      <c r="BP21" s="190">
        <v>12191</v>
      </c>
      <c r="BQ21" s="190">
        <v>10615</v>
      </c>
      <c r="BR21" s="171"/>
      <c r="BS21" s="190">
        <v>3402</v>
      </c>
      <c r="BT21" s="190">
        <v>6851</v>
      </c>
      <c r="BU21" s="190">
        <v>5821</v>
      </c>
      <c r="BV21" s="171">
        <v>924</v>
      </c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92"/>
      <c r="GE21" s="192"/>
    </row>
    <row r="22" spans="1:187">
      <c r="A22" s="169">
        <v>252</v>
      </c>
      <c r="B22" s="181" t="s">
        <v>77</v>
      </c>
      <c r="C22" s="171">
        <v>43</v>
      </c>
      <c r="D22" s="171">
        <v>1</v>
      </c>
      <c r="E22" s="185">
        <v>55.2</v>
      </c>
      <c r="F22" s="186">
        <v>1.53</v>
      </c>
      <c r="G22" s="185">
        <f t="shared" si="18"/>
        <v>23.580674099705242</v>
      </c>
      <c r="H22" s="172">
        <v>0</v>
      </c>
      <c r="I22" s="185">
        <v>27.3</v>
      </c>
      <c r="J22" s="185">
        <v>38.1</v>
      </c>
      <c r="K22" s="171">
        <v>85</v>
      </c>
      <c r="L22" s="171">
        <v>94.5</v>
      </c>
      <c r="M22" s="171">
        <v>34</v>
      </c>
      <c r="N22" s="171">
        <v>100</v>
      </c>
      <c r="O22" s="171">
        <v>70</v>
      </c>
      <c r="P22" s="185">
        <f t="shared" si="19"/>
        <v>80</v>
      </c>
      <c r="Q22" s="171">
        <v>5</v>
      </c>
      <c r="R22" s="169">
        <v>2</v>
      </c>
      <c r="S22" s="171">
        <v>0</v>
      </c>
      <c r="T22" s="171">
        <v>0</v>
      </c>
      <c r="U22" s="171">
        <v>1</v>
      </c>
      <c r="V22" s="171">
        <v>0</v>
      </c>
      <c r="W22" s="171">
        <v>1</v>
      </c>
      <c r="X22" s="171">
        <v>0</v>
      </c>
      <c r="Y22" s="171" t="s">
        <v>49</v>
      </c>
      <c r="Z22" s="10">
        <v>196</v>
      </c>
      <c r="AA22" s="11">
        <v>8.1</v>
      </c>
      <c r="AB22" s="169">
        <v>3</v>
      </c>
      <c r="AC22" s="171">
        <v>189</v>
      </c>
      <c r="AD22" s="171">
        <v>41</v>
      </c>
      <c r="AE22" s="171">
        <f t="shared" si="20"/>
        <v>148</v>
      </c>
      <c r="AF22" s="185">
        <f t="shared" si="24"/>
        <v>114.4</v>
      </c>
      <c r="AG22" s="185">
        <f>AH22/5</f>
        <v>33.6</v>
      </c>
      <c r="AH22" s="171">
        <v>168</v>
      </c>
      <c r="AI22" s="22">
        <v>0.7</v>
      </c>
      <c r="AJ22" s="11">
        <f>((186)*(AI22^-1.154))*((C22)^-0.203)*(0.742)</f>
        <v>97.068789738184307</v>
      </c>
      <c r="AK22" s="10">
        <v>3.1</v>
      </c>
      <c r="AL22" s="168">
        <f t="shared" si="6"/>
        <v>3.1E-2</v>
      </c>
      <c r="AM22" s="10">
        <v>50</v>
      </c>
      <c r="AN22" s="10">
        <v>90</v>
      </c>
      <c r="AO22" s="168">
        <f t="shared" si="7"/>
        <v>1.7222222222222222E-2</v>
      </c>
      <c r="AP22" s="10">
        <v>58.1</v>
      </c>
      <c r="AQ22" s="10">
        <f t="shared" si="8"/>
        <v>5.8099999999999999E-2</v>
      </c>
      <c r="AR22" s="11">
        <f t="shared" si="9"/>
        <v>3.3735483870967742</v>
      </c>
      <c r="AS22" s="12">
        <v>1</v>
      </c>
      <c r="AT22" s="171"/>
      <c r="AU22" s="171"/>
      <c r="AV22" s="171">
        <v>0.7</v>
      </c>
      <c r="AW22" s="171">
        <v>0.9</v>
      </c>
      <c r="AX22" s="187">
        <f t="shared" si="21"/>
        <v>0.8</v>
      </c>
      <c r="AY22" s="171">
        <v>0.4</v>
      </c>
      <c r="AZ22" s="171">
        <v>0.7</v>
      </c>
      <c r="BA22" s="188">
        <f t="shared" si="22"/>
        <v>0.55000000000000004</v>
      </c>
      <c r="BB22" s="186">
        <f t="shared" si="23"/>
        <v>0.67500000000000004</v>
      </c>
      <c r="BC22" s="189">
        <v>2</v>
      </c>
      <c r="BD22" s="171">
        <v>52.9</v>
      </c>
      <c r="BE22" s="190">
        <v>2481</v>
      </c>
      <c r="BF22" s="190">
        <v>1863</v>
      </c>
      <c r="BG22" s="190">
        <v>7245</v>
      </c>
      <c r="BH22" s="190">
        <v>1903</v>
      </c>
      <c r="BI22" s="171">
        <v>85.5</v>
      </c>
      <c r="BJ22" s="190">
        <v>2611</v>
      </c>
      <c r="BK22" s="190">
        <v>2720</v>
      </c>
      <c r="BL22" s="190">
        <v>7053</v>
      </c>
      <c r="BM22" s="190">
        <v>1120</v>
      </c>
      <c r="BN22" s="171">
        <v>19.5</v>
      </c>
      <c r="BO22" s="190">
        <v>4248</v>
      </c>
      <c r="BP22" s="190">
        <v>3264</v>
      </c>
      <c r="BQ22" s="190">
        <v>6114</v>
      </c>
      <c r="BR22" s="171"/>
      <c r="BS22" s="190">
        <v>2369</v>
      </c>
      <c r="BT22" s="190">
        <v>7847</v>
      </c>
      <c r="BU22" s="190">
        <v>3148</v>
      </c>
      <c r="BV22" s="171">
        <v>913</v>
      </c>
      <c r="BW22" s="181"/>
      <c r="BX22" s="181"/>
      <c r="BY22" s="181"/>
      <c r="BZ22" s="181"/>
      <c r="CA22" s="181"/>
      <c r="CB22" s="181"/>
      <c r="CC22" s="181"/>
      <c r="CD22" s="181"/>
      <c r="CE22" s="181"/>
      <c r="CF22" s="181"/>
      <c r="CG22" s="181"/>
      <c r="CH22" s="181"/>
      <c r="CI22" s="181"/>
      <c r="CJ22" s="181"/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92"/>
      <c r="GE22" s="192"/>
    </row>
    <row r="23" spans="1:187">
      <c r="A23" s="169">
        <v>253</v>
      </c>
      <c r="B23" s="181" t="s">
        <v>78</v>
      </c>
      <c r="C23" s="171">
        <v>53</v>
      </c>
      <c r="D23" s="171">
        <v>0</v>
      </c>
      <c r="E23" s="185">
        <v>51.1</v>
      </c>
      <c r="F23" s="186">
        <v>1.59</v>
      </c>
      <c r="G23" s="185">
        <f t="shared" si="18"/>
        <v>20.212808037656735</v>
      </c>
      <c r="H23" s="172">
        <v>0</v>
      </c>
      <c r="I23" s="185">
        <v>14.1</v>
      </c>
      <c r="J23" s="185">
        <v>41.7</v>
      </c>
      <c r="K23" s="171">
        <v>75</v>
      </c>
      <c r="L23" s="171">
        <v>85</v>
      </c>
      <c r="M23" s="171">
        <v>34</v>
      </c>
      <c r="N23" s="171">
        <v>110</v>
      </c>
      <c r="O23" s="171">
        <v>70</v>
      </c>
      <c r="P23" s="185">
        <f t="shared" si="19"/>
        <v>83.333333333333329</v>
      </c>
      <c r="Q23" s="171">
        <v>53</v>
      </c>
      <c r="R23" s="171">
        <v>0</v>
      </c>
      <c r="S23" s="171">
        <v>0</v>
      </c>
      <c r="T23" s="171">
        <v>0</v>
      </c>
      <c r="U23" s="171">
        <v>1</v>
      </c>
      <c r="V23" s="171">
        <v>0</v>
      </c>
      <c r="W23" s="171">
        <v>0</v>
      </c>
      <c r="X23" s="171">
        <v>0</v>
      </c>
      <c r="Y23" s="171" t="s">
        <v>48</v>
      </c>
      <c r="Z23" s="10">
        <v>80</v>
      </c>
      <c r="AA23" s="11">
        <v>4.4000000000000004</v>
      </c>
      <c r="AB23" s="169">
        <v>0</v>
      </c>
      <c r="AC23" s="171">
        <v>123</v>
      </c>
      <c r="AD23" s="171">
        <v>32</v>
      </c>
      <c r="AE23" s="171">
        <f t="shared" si="20"/>
        <v>91</v>
      </c>
      <c r="AF23" s="185">
        <f t="shared" si="24"/>
        <v>79.2</v>
      </c>
      <c r="AG23" s="185">
        <f>AH23/5</f>
        <v>11.8</v>
      </c>
      <c r="AH23" s="171">
        <v>59</v>
      </c>
      <c r="AI23" s="22">
        <v>0.9</v>
      </c>
      <c r="AJ23" s="11">
        <f>((186)*(AI23^-1.154))*((C23)^-0.203)</f>
        <v>93.818629996973613</v>
      </c>
      <c r="AK23" s="10">
        <v>1.8</v>
      </c>
      <c r="AL23" s="168">
        <f t="shared" si="6"/>
        <v>1.8000000000000002E-2</v>
      </c>
      <c r="AM23" s="10">
        <v>50</v>
      </c>
      <c r="AN23" s="10">
        <v>120</v>
      </c>
      <c r="AO23" s="168">
        <f t="shared" si="7"/>
        <v>7.5000000000000015E-3</v>
      </c>
      <c r="AP23" s="10">
        <v>20.399999999999999</v>
      </c>
      <c r="AQ23" s="10">
        <f t="shared" si="8"/>
        <v>2.0399999999999998E-2</v>
      </c>
      <c r="AR23" s="11">
        <f t="shared" si="9"/>
        <v>2.7199999999999993</v>
      </c>
      <c r="AS23" s="12">
        <v>0</v>
      </c>
      <c r="AT23" s="171"/>
      <c r="AU23" s="171"/>
      <c r="AV23" s="171">
        <v>0.7</v>
      </c>
      <c r="AW23" s="171">
        <v>0.4</v>
      </c>
      <c r="AX23" s="187">
        <f t="shared" si="21"/>
        <v>0.55000000000000004</v>
      </c>
      <c r="AY23" s="171">
        <v>0.9</v>
      </c>
      <c r="AZ23" s="171">
        <v>0.7</v>
      </c>
      <c r="BA23" s="188">
        <f t="shared" si="22"/>
        <v>0.8</v>
      </c>
      <c r="BB23" s="186">
        <f t="shared" si="23"/>
        <v>0.67500000000000004</v>
      </c>
      <c r="BC23" s="172">
        <v>0</v>
      </c>
      <c r="BD23" s="171">
        <v>22.5</v>
      </c>
      <c r="BE23" s="190">
        <v>5876</v>
      </c>
      <c r="BF23" s="190">
        <v>1922</v>
      </c>
      <c r="BG23" s="190">
        <v>6569</v>
      </c>
      <c r="BH23" s="190">
        <v>2431</v>
      </c>
      <c r="BI23" s="171">
        <v>67.3</v>
      </c>
      <c r="BJ23" s="190">
        <v>6728</v>
      </c>
      <c r="BK23" s="190">
        <v>3805</v>
      </c>
      <c r="BL23" s="190">
        <v>4806</v>
      </c>
      <c r="BM23" s="190">
        <v>1544</v>
      </c>
      <c r="BN23" s="171">
        <v>19</v>
      </c>
      <c r="BO23" s="190">
        <v>6909</v>
      </c>
      <c r="BP23" s="190">
        <v>3538</v>
      </c>
      <c r="BQ23" s="190">
        <v>4300</v>
      </c>
      <c r="BR23" s="171"/>
      <c r="BS23" s="190">
        <v>1549</v>
      </c>
      <c r="BT23" s="190">
        <v>2003</v>
      </c>
      <c r="BU23" s="171">
        <v>952</v>
      </c>
      <c r="BV23" s="171">
        <v>794</v>
      </c>
      <c r="BW23" s="181"/>
      <c r="BX23" s="181"/>
      <c r="BY23" s="181"/>
      <c r="BZ23" s="181"/>
      <c r="CA23" s="181"/>
      <c r="CB23" s="181"/>
      <c r="CC23" s="181"/>
      <c r="CD23" s="181"/>
      <c r="CE23" s="181"/>
      <c r="CF23" s="181"/>
      <c r="CG23" s="181"/>
      <c r="CH23" s="181"/>
      <c r="CI23" s="181"/>
      <c r="CJ23" s="181"/>
      <c r="CK23" s="181"/>
      <c r="CL23" s="181"/>
      <c r="CM23" s="181"/>
      <c r="CN23" s="181"/>
      <c r="CO23" s="181"/>
      <c r="CP23" s="18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92"/>
      <c r="GE23" s="192"/>
    </row>
    <row r="24" spans="1:187">
      <c r="A24" s="169">
        <v>254</v>
      </c>
      <c r="B24" s="181" t="s">
        <v>76</v>
      </c>
      <c r="C24" s="171">
        <v>51</v>
      </c>
      <c r="D24" s="171">
        <v>0</v>
      </c>
      <c r="E24" s="185">
        <v>69.900000000000006</v>
      </c>
      <c r="F24" s="186">
        <v>1.6</v>
      </c>
      <c r="G24" s="185">
        <f t="shared" si="18"/>
        <v>27.304687499999996</v>
      </c>
      <c r="H24" s="172">
        <v>1</v>
      </c>
      <c r="I24" s="185">
        <v>26.3</v>
      </c>
      <c r="J24" s="185">
        <v>48.5</v>
      </c>
      <c r="K24" s="171">
        <v>96</v>
      </c>
      <c r="L24" s="171">
        <v>96</v>
      </c>
      <c r="M24" s="171">
        <v>42.5</v>
      </c>
      <c r="N24" s="171">
        <v>120</v>
      </c>
      <c r="O24" s="171">
        <v>80</v>
      </c>
      <c r="P24" s="185">
        <f t="shared" si="19"/>
        <v>93.333333333333329</v>
      </c>
      <c r="Q24" s="171">
        <v>56</v>
      </c>
      <c r="R24" s="169">
        <v>1</v>
      </c>
      <c r="S24" s="171">
        <v>0</v>
      </c>
      <c r="T24" s="171">
        <v>0</v>
      </c>
      <c r="U24" s="171">
        <v>0</v>
      </c>
      <c r="V24" s="171">
        <v>0</v>
      </c>
      <c r="W24" s="171">
        <v>1</v>
      </c>
      <c r="X24" s="171">
        <v>4</v>
      </c>
      <c r="Y24" s="171" t="s">
        <v>79</v>
      </c>
      <c r="Z24" s="10">
        <v>145</v>
      </c>
      <c r="AA24" s="11">
        <v>9.3000000000000007</v>
      </c>
      <c r="AB24" s="169">
        <v>3</v>
      </c>
      <c r="AC24" s="171">
        <v>202</v>
      </c>
      <c r="AD24" s="171">
        <v>29</v>
      </c>
      <c r="AE24" s="171">
        <f t="shared" si="20"/>
        <v>173</v>
      </c>
      <c r="AF24" s="185">
        <f t="shared" si="24"/>
        <v>103.4</v>
      </c>
      <c r="AG24" s="185">
        <f>AH24/5</f>
        <v>69.599999999999994</v>
      </c>
      <c r="AH24" s="171">
        <v>348</v>
      </c>
      <c r="AI24" s="22">
        <v>1</v>
      </c>
      <c r="AJ24" s="11">
        <f>((186)*(AI24^-1.154))*((C24)^-0.203)</f>
        <v>83.729056707640112</v>
      </c>
      <c r="AK24" s="10">
        <v>3.2</v>
      </c>
      <c r="AL24" s="168">
        <f t="shared" si="6"/>
        <v>3.2000000000000001E-2</v>
      </c>
      <c r="AM24" s="10">
        <v>50</v>
      </c>
      <c r="AN24" s="10">
        <v>95</v>
      </c>
      <c r="AO24" s="168">
        <f t="shared" si="7"/>
        <v>1.6842105263157894E-2</v>
      </c>
      <c r="AP24" s="10">
        <v>34.299999999999997</v>
      </c>
      <c r="AQ24" s="10">
        <f t="shared" si="8"/>
        <v>3.4299999999999997E-2</v>
      </c>
      <c r="AR24" s="11">
        <f t="shared" si="9"/>
        <v>2.0365625000000001</v>
      </c>
      <c r="AS24" s="12">
        <v>1</v>
      </c>
      <c r="AT24" s="171"/>
      <c r="AU24" s="171"/>
      <c r="AV24" s="171">
        <v>0.7</v>
      </c>
      <c r="AW24" s="171">
        <v>0.7</v>
      </c>
      <c r="AX24" s="187">
        <f t="shared" si="21"/>
        <v>0.7</v>
      </c>
      <c r="AY24" s="171">
        <v>0.7</v>
      </c>
      <c r="AZ24" s="171">
        <v>0.7</v>
      </c>
      <c r="BA24" s="188">
        <f t="shared" si="22"/>
        <v>0.7</v>
      </c>
      <c r="BB24" s="186">
        <f t="shared" si="23"/>
        <v>0.7</v>
      </c>
      <c r="BC24" s="189">
        <v>2</v>
      </c>
      <c r="BD24" s="171">
        <v>41.7</v>
      </c>
      <c r="BE24" s="190">
        <v>5142</v>
      </c>
      <c r="BF24" s="190">
        <v>4092</v>
      </c>
      <c r="BG24" s="190">
        <v>32520</v>
      </c>
      <c r="BH24" s="190">
        <v>1789</v>
      </c>
      <c r="BI24" s="171">
        <v>47</v>
      </c>
      <c r="BJ24" s="190">
        <v>6520</v>
      </c>
      <c r="BK24" s="190">
        <v>5375</v>
      </c>
      <c r="BL24" s="190">
        <v>9319</v>
      </c>
      <c r="BM24" s="190">
        <v>3114</v>
      </c>
      <c r="BN24" s="171">
        <v>25.5</v>
      </c>
      <c r="BO24" s="190">
        <v>8677</v>
      </c>
      <c r="BP24" s="190">
        <v>5566</v>
      </c>
      <c r="BQ24" s="190">
        <v>13464</v>
      </c>
      <c r="BR24" s="190">
        <v>2795</v>
      </c>
      <c r="BS24" s="190">
        <v>2364</v>
      </c>
      <c r="BT24" s="190">
        <v>1107</v>
      </c>
      <c r="BU24" s="190">
        <v>2631</v>
      </c>
      <c r="BV24" s="171">
        <v>987</v>
      </c>
      <c r="BW24" s="181"/>
      <c r="BX24" s="181"/>
      <c r="BY24" s="181"/>
      <c r="BZ24" s="181"/>
      <c r="CA24" s="181"/>
      <c r="CB24" s="181"/>
      <c r="CC24" s="181"/>
      <c r="CD24" s="181"/>
      <c r="CE24" s="181"/>
      <c r="CF24" s="181"/>
      <c r="CG24" s="181"/>
      <c r="CH24" s="181"/>
      <c r="CI24" s="181"/>
      <c r="CJ24" s="181"/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92"/>
      <c r="GE24" s="192"/>
    </row>
    <row r="25" spans="1:187">
      <c r="A25" s="169">
        <v>255</v>
      </c>
      <c r="B25" s="181" t="s">
        <v>75</v>
      </c>
      <c r="C25" s="171">
        <v>43</v>
      </c>
      <c r="D25" s="171">
        <v>1</v>
      </c>
      <c r="E25" s="185">
        <v>56.6</v>
      </c>
      <c r="F25" s="186">
        <v>1.55</v>
      </c>
      <c r="G25" s="185">
        <f t="shared" si="18"/>
        <v>23.558792924037459</v>
      </c>
      <c r="H25" s="172">
        <v>0</v>
      </c>
      <c r="I25" s="185">
        <v>28.2</v>
      </c>
      <c r="J25" s="185">
        <v>38.6</v>
      </c>
      <c r="K25" s="171">
        <v>72</v>
      </c>
      <c r="L25" s="171">
        <v>95</v>
      </c>
      <c r="M25" s="171">
        <v>32</v>
      </c>
      <c r="N25" s="171">
        <v>110</v>
      </c>
      <c r="O25" s="171">
        <v>80</v>
      </c>
      <c r="P25" s="185">
        <f t="shared" si="19"/>
        <v>90</v>
      </c>
      <c r="Q25" s="171">
        <v>17</v>
      </c>
      <c r="R25" s="171">
        <v>0</v>
      </c>
      <c r="S25" s="171">
        <v>0</v>
      </c>
      <c r="T25" s="171">
        <v>0</v>
      </c>
      <c r="U25" s="171">
        <v>0</v>
      </c>
      <c r="V25" s="171">
        <v>0</v>
      </c>
      <c r="W25" s="171">
        <v>0</v>
      </c>
      <c r="X25" s="171">
        <v>0</v>
      </c>
      <c r="Y25" s="171" t="s">
        <v>45</v>
      </c>
      <c r="Z25" s="10">
        <v>88</v>
      </c>
      <c r="AA25" s="11">
        <v>5.5</v>
      </c>
      <c r="AB25" s="169">
        <v>0</v>
      </c>
      <c r="AC25" s="171">
        <v>196</v>
      </c>
      <c r="AD25" s="171">
        <v>48</v>
      </c>
      <c r="AE25" s="171">
        <f t="shared" si="20"/>
        <v>148</v>
      </c>
      <c r="AF25" s="185">
        <f>AC25-AD25-AG25</f>
        <v>131</v>
      </c>
      <c r="AG25" s="185">
        <v>17</v>
      </c>
      <c r="AH25" s="171">
        <v>81</v>
      </c>
      <c r="AI25" s="22">
        <v>0.8</v>
      </c>
      <c r="AJ25" s="11">
        <f>((186)*(AI25^-1.154))*((C25)^-0.203)*(0.742)</f>
        <v>83.206433672271601</v>
      </c>
      <c r="AK25" s="10">
        <v>5.7</v>
      </c>
      <c r="AL25" s="168">
        <f t="shared" si="6"/>
        <v>5.7000000000000002E-2</v>
      </c>
      <c r="AM25" s="10">
        <v>50</v>
      </c>
      <c r="AN25" s="10">
        <v>95</v>
      </c>
      <c r="AO25" s="168">
        <f t="shared" si="7"/>
        <v>3.0000000000000002E-2</v>
      </c>
      <c r="AP25" s="10">
        <v>22</v>
      </c>
      <c r="AQ25" s="10">
        <f t="shared" si="8"/>
        <v>2.1999999999999999E-2</v>
      </c>
      <c r="AR25" s="11">
        <f t="shared" si="9"/>
        <v>0.73333333333333328</v>
      </c>
      <c r="AS25" s="12">
        <v>0</v>
      </c>
      <c r="AT25" s="171"/>
      <c r="AU25" s="171"/>
      <c r="AV25" s="171">
        <v>0.4</v>
      </c>
      <c r="AW25" s="171">
        <v>0.4</v>
      </c>
      <c r="AX25" s="187">
        <f t="shared" si="21"/>
        <v>0.4</v>
      </c>
      <c r="AY25" s="171">
        <v>0.4</v>
      </c>
      <c r="AZ25" s="171">
        <v>0.4</v>
      </c>
      <c r="BA25" s="199">
        <v>0.4</v>
      </c>
      <c r="BB25" s="186">
        <f t="shared" si="23"/>
        <v>0.4</v>
      </c>
      <c r="BC25" s="189">
        <v>0</v>
      </c>
      <c r="BD25" s="171">
        <v>82.9</v>
      </c>
      <c r="BE25" s="190">
        <v>10473</v>
      </c>
      <c r="BF25" s="190">
        <v>3789</v>
      </c>
      <c r="BG25" s="190">
        <v>7808</v>
      </c>
      <c r="BH25" s="190">
        <v>2359</v>
      </c>
      <c r="BI25" s="171">
        <v>90</v>
      </c>
      <c r="BJ25" s="190">
        <v>14956</v>
      </c>
      <c r="BK25" s="190">
        <v>6804</v>
      </c>
      <c r="BL25" s="190">
        <v>12159</v>
      </c>
      <c r="BM25" s="190">
        <v>2127</v>
      </c>
      <c r="BN25" s="171">
        <v>91.3</v>
      </c>
      <c r="BO25" s="190">
        <v>15924</v>
      </c>
      <c r="BP25" s="190">
        <v>6450</v>
      </c>
      <c r="BQ25" s="190">
        <v>11879</v>
      </c>
      <c r="BR25" s="190">
        <v>2473</v>
      </c>
      <c r="BS25" s="190">
        <v>2253</v>
      </c>
      <c r="BT25" s="190">
        <v>7411</v>
      </c>
      <c r="BU25" s="190">
        <v>3699</v>
      </c>
      <c r="BV25" s="190">
        <v>1107</v>
      </c>
      <c r="BW25" s="181"/>
      <c r="BX25" s="181"/>
      <c r="BY25" s="181"/>
      <c r="BZ25" s="181"/>
      <c r="CA25" s="181"/>
      <c r="CB25" s="181"/>
      <c r="CC25" s="181"/>
      <c r="CD25" s="181"/>
      <c r="CE25" s="181"/>
      <c r="CF25" s="181"/>
      <c r="CG25" s="181"/>
      <c r="CH25" s="181"/>
      <c r="CI25" s="181"/>
      <c r="CJ25" s="181"/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200"/>
      <c r="GE25" s="200"/>
    </row>
    <row r="26" spans="1:187">
      <c r="A26" s="169">
        <v>256</v>
      </c>
      <c r="B26" s="181" t="s">
        <v>80</v>
      </c>
      <c r="C26" s="171">
        <v>37</v>
      </c>
      <c r="D26" s="171">
        <v>1</v>
      </c>
      <c r="E26" s="185">
        <v>73.5</v>
      </c>
      <c r="F26" s="186">
        <v>1.48</v>
      </c>
      <c r="G26" s="185">
        <f t="shared" si="18"/>
        <v>33.555514974433898</v>
      </c>
      <c r="H26" s="172">
        <v>2</v>
      </c>
      <c r="I26" s="185">
        <v>42.3</v>
      </c>
      <c r="J26" s="185">
        <v>40.299999999999997</v>
      </c>
      <c r="K26" s="171">
        <v>104</v>
      </c>
      <c r="L26" s="171">
        <v>96.3</v>
      </c>
      <c r="M26" s="171">
        <v>39</v>
      </c>
      <c r="N26" s="171">
        <v>110</v>
      </c>
      <c r="O26" s="171">
        <v>70</v>
      </c>
      <c r="P26" s="185">
        <f t="shared" si="19"/>
        <v>83.333333333333329</v>
      </c>
      <c r="Q26" s="171">
        <v>8</v>
      </c>
      <c r="R26" s="169">
        <v>2</v>
      </c>
      <c r="S26" s="171">
        <v>0</v>
      </c>
      <c r="T26" s="171">
        <v>1</v>
      </c>
      <c r="U26" s="171">
        <v>0</v>
      </c>
      <c r="V26" s="171">
        <v>1</v>
      </c>
      <c r="W26" s="171">
        <v>1</v>
      </c>
      <c r="X26" s="171">
        <v>0</v>
      </c>
      <c r="Y26" s="171" t="s">
        <v>49</v>
      </c>
      <c r="Z26" s="10">
        <v>299</v>
      </c>
      <c r="AA26" s="11">
        <v>9.4</v>
      </c>
      <c r="AB26" s="169">
        <v>3</v>
      </c>
      <c r="AC26" s="171">
        <v>192</v>
      </c>
      <c r="AD26" s="171">
        <v>35</v>
      </c>
      <c r="AE26" s="171">
        <f t="shared" si="20"/>
        <v>157</v>
      </c>
      <c r="AF26" s="185">
        <f t="shared" si="24"/>
        <v>82.2</v>
      </c>
      <c r="AG26" s="185">
        <f t="shared" ref="AG26:AG45" si="25">AH26/5</f>
        <v>74.8</v>
      </c>
      <c r="AH26" s="171">
        <v>374</v>
      </c>
      <c r="AI26" s="22">
        <v>0.7</v>
      </c>
      <c r="AJ26" s="11">
        <f>((186)*(AI26^-1.154))*((C26)^-0.203)*(0.742)</f>
        <v>100.07572875464048</v>
      </c>
      <c r="AK26" s="10">
        <v>1</v>
      </c>
      <c r="AL26" s="168">
        <f t="shared" si="6"/>
        <v>0.01</v>
      </c>
      <c r="AM26" s="10">
        <v>50</v>
      </c>
      <c r="AN26" s="10">
        <v>100</v>
      </c>
      <c r="AO26" s="168">
        <f t="shared" si="7"/>
        <v>5.0000000000000001E-3</v>
      </c>
      <c r="AP26" s="10">
        <v>19.3</v>
      </c>
      <c r="AQ26" s="10">
        <f t="shared" si="8"/>
        <v>1.9300000000000001E-2</v>
      </c>
      <c r="AR26" s="11">
        <f t="shared" si="9"/>
        <v>3.8600000000000003</v>
      </c>
      <c r="AS26" s="12">
        <v>0</v>
      </c>
      <c r="AT26" s="171"/>
      <c r="AU26" s="171"/>
      <c r="AV26" s="171">
        <v>0.5</v>
      </c>
      <c r="AW26" s="171">
        <v>0.5</v>
      </c>
      <c r="AX26" s="187">
        <f t="shared" si="21"/>
        <v>0.5</v>
      </c>
      <c r="AY26" s="171">
        <v>0.5</v>
      </c>
      <c r="AZ26" s="171">
        <v>0.5</v>
      </c>
      <c r="BA26" s="188">
        <f t="shared" ref="BA26:BA42" si="26">AVERAGE(AY26:AZ26)</f>
        <v>0.5</v>
      </c>
      <c r="BB26" s="186">
        <f t="shared" si="23"/>
        <v>0.5</v>
      </c>
      <c r="BC26" s="189">
        <v>0</v>
      </c>
      <c r="BD26" s="171">
        <v>78.3</v>
      </c>
      <c r="BE26" s="190">
        <v>12791</v>
      </c>
      <c r="BF26" s="190">
        <v>4387</v>
      </c>
      <c r="BG26" s="190">
        <v>9179</v>
      </c>
      <c r="BH26" s="190">
        <v>1310</v>
      </c>
      <c r="BI26" s="171">
        <v>95.1</v>
      </c>
      <c r="BJ26" s="190">
        <v>21729</v>
      </c>
      <c r="BK26" s="190">
        <v>14543</v>
      </c>
      <c r="BL26" s="190">
        <v>8521</v>
      </c>
      <c r="BM26" s="190">
        <v>1331</v>
      </c>
      <c r="BN26" s="171">
        <v>94.7</v>
      </c>
      <c r="BO26" s="190">
        <v>19711</v>
      </c>
      <c r="BP26" s="190">
        <v>14966</v>
      </c>
      <c r="BQ26" s="190">
        <v>6312</v>
      </c>
      <c r="BR26" s="171"/>
      <c r="BS26" s="190">
        <v>2168</v>
      </c>
      <c r="BT26" s="190">
        <v>2474</v>
      </c>
      <c r="BU26" s="190">
        <v>3250</v>
      </c>
      <c r="BV26" s="171">
        <v>878</v>
      </c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92"/>
      <c r="GE26" s="192"/>
    </row>
    <row r="27" spans="1:187">
      <c r="A27" s="169">
        <v>257</v>
      </c>
      <c r="B27" s="181" t="s">
        <v>81</v>
      </c>
      <c r="C27" s="171">
        <v>42</v>
      </c>
      <c r="D27" s="171">
        <v>0</v>
      </c>
      <c r="E27" s="185">
        <v>79.8</v>
      </c>
      <c r="F27" s="186">
        <v>1.61</v>
      </c>
      <c r="G27" s="185">
        <f t="shared" si="18"/>
        <v>30.785849311369155</v>
      </c>
      <c r="H27" s="172">
        <v>2</v>
      </c>
      <c r="I27" s="185">
        <v>25.6</v>
      </c>
      <c r="J27" s="185">
        <v>56.4</v>
      </c>
      <c r="K27" s="171">
        <v>104</v>
      </c>
      <c r="L27" s="171">
        <v>100</v>
      </c>
      <c r="M27" s="171">
        <v>39.5</v>
      </c>
      <c r="N27" s="171">
        <v>110</v>
      </c>
      <c r="O27" s="171">
        <v>70</v>
      </c>
      <c r="P27" s="185">
        <f t="shared" si="19"/>
        <v>83.333333333333329</v>
      </c>
      <c r="Q27" s="171">
        <v>53</v>
      </c>
      <c r="R27" s="169">
        <v>1</v>
      </c>
      <c r="S27" s="171">
        <v>0</v>
      </c>
      <c r="T27" s="171">
        <v>1</v>
      </c>
      <c r="U27" s="171">
        <v>1</v>
      </c>
      <c r="V27" s="171">
        <v>0</v>
      </c>
      <c r="W27" s="171">
        <v>1</v>
      </c>
      <c r="X27" s="171">
        <v>0</v>
      </c>
      <c r="Y27" s="171" t="s">
        <v>48</v>
      </c>
      <c r="Z27" s="10">
        <v>320</v>
      </c>
      <c r="AA27" s="11">
        <v>10.1</v>
      </c>
      <c r="AB27" s="169">
        <v>3</v>
      </c>
      <c r="AC27" s="171">
        <v>197</v>
      </c>
      <c r="AD27" s="171">
        <v>27</v>
      </c>
      <c r="AE27" s="171">
        <f t="shared" si="20"/>
        <v>170</v>
      </c>
      <c r="AF27" s="185">
        <f t="shared" si="24"/>
        <v>34.800000000000011</v>
      </c>
      <c r="AG27" s="185">
        <f t="shared" si="25"/>
        <v>135.19999999999999</v>
      </c>
      <c r="AH27" s="171">
        <v>676</v>
      </c>
      <c r="AI27" s="22">
        <v>0.9</v>
      </c>
      <c r="AJ27" s="11">
        <f>((186)*(AI27^-1.154))*((C27)^-0.203)</f>
        <v>98.355235451049168</v>
      </c>
      <c r="AK27" s="10">
        <v>1.1000000000000001</v>
      </c>
      <c r="AL27" s="168">
        <f t="shared" si="6"/>
        <v>1.1000000000000001E-2</v>
      </c>
      <c r="AM27" s="10">
        <v>50</v>
      </c>
      <c r="AN27" s="10">
        <v>130</v>
      </c>
      <c r="AO27" s="168">
        <f t="shared" si="7"/>
        <v>4.2307692307692315E-3</v>
      </c>
      <c r="AP27" s="10">
        <v>32.9</v>
      </c>
      <c r="AQ27" s="10">
        <f t="shared" si="8"/>
        <v>3.2899999999999999E-2</v>
      </c>
      <c r="AR27" s="11">
        <f t="shared" si="9"/>
        <v>7.7763636363636346</v>
      </c>
      <c r="AS27" s="12">
        <v>1</v>
      </c>
      <c r="AT27" s="171"/>
      <c r="AU27" s="171"/>
      <c r="AV27" s="171">
        <v>0.7</v>
      </c>
      <c r="AW27" s="171">
        <v>0.9</v>
      </c>
      <c r="AX27" s="187">
        <f t="shared" si="21"/>
        <v>0.8</v>
      </c>
      <c r="AY27" s="171">
        <v>0.7</v>
      </c>
      <c r="AZ27" s="171">
        <v>0.7</v>
      </c>
      <c r="BA27" s="188">
        <f t="shared" si="26"/>
        <v>0.7</v>
      </c>
      <c r="BB27" s="186">
        <f t="shared" si="23"/>
        <v>0.75</v>
      </c>
      <c r="BC27" s="189">
        <v>2</v>
      </c>
      <c r="BD27" s="171">
        <v>96</v>
      </c>
      <c r="BE27" s="190">
        <v>5638</v>
      </c>
      <c r="BF27" s="190">
        <v>2085</v>
      </c>
      <c r="BG27" s="190">
        <v>4325</v>
      </c>
      <c r="BH27" s="190">
        <v>1965</v>
      </c>
      <c r="BI27" s="171">
        <v>96.6</v>
      </c>
      <c r="BJ27" s="190">
        <v>1003</v>
      </c>
      <c r="BK27" s="190">
        <v>5552</v>
      </c>
      <c r="BL27" s="190">
        <v>4853</v>
      </c>
      <c r="BM27" s="190">
        <v>1836</v>
      </c>
      <c r="BN27" s="171">
        <v>96.9</v>
      </c>
      <c r="BO27" s="190">
        <v>9333</v>
      </c>
      <c r="BP27" s="190">
        <v>6803</v>
      </c>
      <c r="BQ27" s="190">
        <v>4179</v>
      </c>
      <c r="BR27" s="171"/>
      <c r="BS27" s="190">
        <v>1871</v>
      </c>
      <c r="BT27" s="190">
        <v>2187</v>
      </c>
      <c r="BU27" s="190">
        <v>3354</v>
      </c>
      <c r="BV27" s="171">
        <v>853</v>
      </c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92"/>
      <c r="GE27" s="192"/>
    </row>
    <row r="28" spans="1:187">
      <c r="A28" s="169">
        <v>258</v>
      </c>
      <c r="B28" s="181" t="s">
        <v>82</v>
      </c>
      <c r="C28" s="171">
        <v>34</v>
      </c>
      <c r="D28" s="171">
        <v>1</v>
      </c>
      <c r="E28" s="185">
        <v>80.7</v>
      </c>
      <c r="F28" s="186">
        <v>1.49</v>
      </c>
      <c r="G28" s="185">
        <f t="shared" si="18"/>
        <v>36.349713976847895</v>
      </c>
      <c r="H28" s="172">
        <v>2</v>
      </c>
      <c r="I28" s="185">
        <v>39.299999999999997</v>
      </c>
      <c r="J28" s="185">
        <v>46.5</v>
      </c>
      <c r="K28" s="171">
        <v>106</v>
      </c>
      <c r="L28" s="171">
        <v>118</v>
      </c>
      <c r="M28" s="171">
        <v>40</v>
      </c>
      <c r="N28" s="171">
        <v>120</v>
      </c>
      <c r="O28" s="171">
        <v>70</v>
      </c>
      <c r="P28" s="185">
        <f t="shared" si="19"/>
        <v>86.666666666666671</v>
      </c>
      <c r="Q28" s="171">
        <v>28</v>
      </c>
      <c r="R28" s="169">
        <v>1</v>
      </c>
      <c r="S28" s="171">
        <v>0</v>
      </c>
      <c r="T28" s="171">
        <v>0</v>
      </c>
      <c r="U28" s="171">
        <v>0</v>
      </c>
      <c r="V28" s="171">
        <v>0</v>
      </c>
      <c r="W28" s="171">
        <v>1</v>
      </c>
      <c r="X28" s="171">
        <v>0.91</v>
      </c>
      <c r="Y28" s="171" t="s">
        <v>46</v>
      </c>
      <c r="Z28" s="10">
        <v>115</v>
      </c>
      <c r="AA28" s="11">
        <v>11</v>
      </c>
      <c r="AB28" s="169">
        <v>3</v>
      </c>
      <c r="AC28" s="171">
        <v>120</v>
      </c>
      <c r="AD28" s="171">
        <v>37</v>
      </c>
      <c r="AE28" s="171">
        <f t="shared" si="20"/>
        <v>83</v>
      </c>
      <c r="AF28" s="185">
        <f t="shared" si="24"/>
        <v>67.599999999999994</v>
      </c>
      <c r="AG28" s="185">
        <f t="shared" si="25"/>
        <v>15.4</v>
      </c>
      <c r="AH28" s="171">
        <v>77</v>
      </c>
      <c r="AI28" s="22">
        <v>0.8</v>
      </c>
      <c r="AJ28" s="11">
        <f t="shared" ref="AJ28" si="27">((186)*(AI28^-1.154))*((C28)^-0.203)*(0.742)</f>
        <v>87.269157712662761</v>
      </c>
      <c r="AK28" s="10">
        <v>4.2</v>
      </c>
      <c r="AL28" s="168">
        <f t="shared" si="6"/>
        <v>4.2000000000000003E-2</v>
      </c>
      <c r="AM28" s="10">
        <v>50</v>
      </c>
      <c r="AN28" s="10">
        <v>44</v>
      </c>
      <c r="AO28" s="168">
        <f t="shared" si="7"/>
        <v>4.7727272727272729E-2</v>
      </c>
      <c r="AP28" s="10">
        <v>28.5</v>
      </c>
      <c r="AQ28" s="10">
        <f t="shared" si="8"/>
        <v>2.8500000000000001E-2</v>
      </c>
      <c r="AR28" s="11">
        <f t="shared" si="9"/>
        <v>0.59714285714285709</v>
      </c>
      <c r="AS28" s="12">
        <v>1</v>
      </c>
      <c r="AT28" s="171"/>
      <c r="AU28" s="171"/>
      <c r="AV28" s="171">
        <v>0.7</v>
      </c>
      <c r="AW28" s="171">
        <v>0.7</v>
      </c>
      <c r="AX28" s="187">
        <f t="shared" si="21"/>
        <v>0.7</v>
      </c>
      <c r="AY28" s="171">
        <v>0.7</v>
      </c>
      <c r="AZ28" s="171">
        <v>0.7</v>
      </c>
      <c r="BA28" s="188">
        <f t="shared" si="26"/>
        <v>0.7</v>
      </c>
      <c r="BB28" s="186">
        <f t="shared" si="23"/>
        <v>0.7</v>
      </c>
      <c r="BC28" s="189">
        <v>2</v>
      </c>
      <c r="BD28" s="171">
        <v>100</v>
      </c>
      <c r="BE28" s="190">
        <v>7303</v>
      </c>
      <c r="BF28" s="190">
        <v>3350</v>
      </c>
      <c r="BG28" s="190">
        <v>22350</v>
      </c>
      <c r="BH28" s="190">
        <v>2836</v>
      </c>
      <c r="BI28" s="171">
        <v>98.2</v>
      </c>
      <c r="BJ28" s="190">
        <v>12038</v>
      </c>
      <c r="BK28" s="190">
        <v>16408</v>
      </c>
      <c r="BL28" s="190">
        <v>16530</v>
      </c>
      <c r="BM28" s="190">
        <v>2539</v>
      </c>
      <c r="BN28" s="171">
        <v>97.5</v>
      </c>
      <c r="BO28" s="190">
        <v>13639</v>
      </c>
      <c r="BP28" s="190">
        <v>14994</v>
      </c>
      <c r="BQ28" s="190">
        <v>10353</v>
      </c>
      <c r="BR28" s="190">
        <v>2794</v>
      </c>
      <c r="BS28" s="195">
        <v>80920</v>
      </c>
      <c r="BT28" s="195">
        <v>88767</v>
      </c>
      <c r="BU28" s="190">
        <v>12307</v>
      </c>
      <c r="BV28" s="190">
        <v>1615</v>
      </c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92"/>
      <c r="GE28" s="192"/>
    </row>
    <row r="29" spans="1:187">
      <c r="A29" s="169">
        <v>259</v>
      </c>
      <c r="B29" s="181" t="s">
        <v>83</v>
      </c>
      <c r="C29" s="171">
        <v>27</v>
      </c>
      <c r="D29" s="171">
        <v>1</v>
      </c>
      <c r="E29" s="185">
        <v>58.6</v>
      </c>
      <c r="F29" s="186">
        <v>1.62</v>
      </c>
      <c r="G29" s="185">
        <f t="shared" si="18"/>
        <v>22.328913275415328</v>
      </c>
      <c r="H29" s="172">
        <v>0</v>
      </c>
      <c r="I29" s="185">
        <v>28.9</v>
      </c>
      <c r="J29" s="185">
        <v>39.5</v>
      </c>
      <c r="K29" s="171">
        <v>82</v>
      </c>
      <c r="L29" s="171">
        <v>92</v>
      </c>
      <c r="M29" s="171">
        <v>35</v>
      </c>
      <c r="N29" s="171">
        <v>100</v>
      </c>
      <c r="O29" s="171">
        <v>70</v>
      </c>
      <c r="P29" s="185">
        <f t="shared" si="19"/>
        <v>80</v>
      </c>
      <c r="Q29" s="201">
        <v>8</v>
      </c>
      <c r="R29" s="171">
        <v>0</v>
      </c>
      <c r="S29" s="171">
        <v>0</v>
      </c>
      <c r="T29" s="171">
        <v>0</v>
      </c>
      <c r="U29" s="171">
        <v>0</v>
      </c>
      <c r="V29" s="171">
        <v>0</v>
      </c>
      <c r="W29" s="171">
        <v>0</v>
      </c>
      <c r="X29" s="171">
        <v>0</v>
      </c>
      <c r="Y29" s="171" t="s">
        <v>45</v>
      </c>
      <c r="Z29" s="10">
        <v>72</v>
      </c>
      <c r="AA29" s="11">
        <v>6.5</v>
      </c>
      <c r="AB29" s="169">
        <v>0</v>
      </c>
      <c r="AC29" s="171">
        <v>188</v>
      </c>
      <c r="AD29" s="171">
        <v>39</v>
      </c>
      <c r="AE29" s="171">
        <f t="shared" si="20"/>
        <v>149</v>
      </c>
      <c r="AF29" s="185">
        <f t="shared" si="24"/>
        <v>128.6</v>
      </c>
      <c r="AG29" s="185">
        <f t="shared" si="25"/>
        <v>20.399999999999999</v>
      </c>
      <c r="AH29" s="171">
        <v>102</v>
      </c>
      <c r="AI29" s="22">
        <v>0.7</v>
      </c>
      <c r="AJ29" s="11">
        <f>((186)*(AI29^-1.154))*((C29)^-0.203)*(0.742)</f>
        <v>106.68586116991828</v>
      </c>
      <c r="AK29" s="10">
        <v>5.0999999999999996</v>
      </c>
      <c r="AL29" s="168">
        <f t="shared" si="6"/>
        <v>5.0999999999999997E-2</v>
      </c>
      <c r="AM29" s="10">
        <v>50</v>
      </c>
      <c r="AN29" s="10">
        <v>40</v>
      </c>
      <c r="AO29" s="168">
        <f t="shared" si="7"/>
        <v>6.3750000000000001E-2</v>
      </c>
      <c r="AP29" s="10">
        <v>18.600000000000001</v>
      </c>
      <c r="AQ29" s="10">
        <f t="shared" si="8"/>
        <v>1.8600000000000002E-2</v>
      </c>
      <c r="AR29" s="11">
        <f t="shared" si="9"/>
        <v>0.29176470588235298</v>
      </c>
      <c r="AS29" s="12">
        <v>0</v>
      </c>
      <c r="AT29" s="171"/>
      <c r="AU29" s="171"/>
      <c r="AV29" s="171">
        <v>0.4</v>
      </c>
      <c r="AW29" s="171">
        <v>0.4</v>
      </c>
      <c r="AX29" s="187">
        <f t="shared" si="21"/>
        <v>0.4</v>
      </c>
      <c r="AY29" s="171">
        <v>0.4</v>
      </c>
      <c r="AZ29" s="171">
        <v>0.4</v>
      </c>
      <c r="BA29" s="188">
        <f t="shared" si="26"/>
        <v>0.4</v>
      </c>
      <c r="BB29" s="186">
        <f t="shared" si="23"/>
        <v>0.4</v>
      </c>
      <c r="BC29" s="189">
        <v>0</v>
      </c>
      <c r="BD29" s="171">
        <v>94.5</v>
      </c>
      <c r="BE29" s="190">
        <v>5712</v>
      </c>
      <c r="BF29" s="190">
        <v>3366</v>
      </c>
      <c r="BG29" s="190">
        <v>19654</v>
      </c>
      <c r="BH29" s="190">
        <v>1862</v>
      </c>
      <c r="BI29" s="171">
        <v>100</v>
      </c>
      <c r="BJ29" s="190">
        <v>9084</v>
      </c>
      <c r="BK29" s="190">
        <v>10145</v>
      </c>
      <c r="BL29" s="190">
        <v>19977</v>
      </c>
      <c r="BM29" s="190">
        <v>2745</v>
      </c>
      <c r="BN29" s="171">
        <v>99.4</v>
      </c>
      <c r="BO29" s="190">
        <v>9666</v>
      </c>
      <c r="BP29" s="190">
        <v>6965</v>
      </c>
      <c r="BQ29" s="190">
        <v>15083</v>
      </c>
      <c r="BR29" s="190">
        <v>3228</v>
      </c>
      <c r="BS29" s="190">
        <v>4518</v>
      </c>
      <c r="BT29" s="190">
        <v>8705</v>
      </c>
      <c r="BU29" s="190">
        <v>15736</v>
      </c>
      <c r="BV29" s="190">
        <v>1090</v>
      </c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92"/>
      <c r="GE29" s="192"/>
    </row>
    <row r="30" spans="1:187">
      <c r="A30" s="202">
        <v>260</v>
      </c>
      <c r="B30" s="203" t="s">
        <v>84</v>
      </c>
      <c r="C30" s="204">
        <v>50</v>
      </c>
      <c r="D30" s="204">
        <v>1</v>
      </c>
      <c r="E30" s="205">
        <v>85</v>
      </c>
      <c r="F30" s="206">
        <v>1.62</v>
      </c>
      <c r="G30" s="185">
        <f t="shared" si="18"/>
        <v>32.38835543362292</v>
      </c>
      <c r="H30" s="173">
        <v>2</v>
      </c>
      <c r="I30" s="205">
        <v>42.4</v>
      </c>
      <c r="J30" s="205">
        <v>46.5</v>
      </c>
      <c r="K30" s="204">
        <v>107</v>
      </c>
      <c r="L30" s="204">
        <v>117</v>
      </c>
      <c r="M30" s="204">
        <v>34.5</v>
      </c>
      <c r="N30" s="204">
        <v>110</v>
      </c>
      <c r="O30" s="204">
        <v>70</v>
      </c>
      <c r="P30" s="185">
        <f t="shared" si="19"/>
        <v>83.333333333333329</v>
      </c>
      <c r="Q30" s="204">
        <v>13</v>
      </c>
      <c r="R30" s="202">
        <v>2</v>
      </c>
      <c r="S30" s="204">
        <v>0</v>
      </c>
      <c r="T30" s="204">
        <v>1</v>
      </c>
      <c r="U30" s="204">
        <v>0</v>
      </c>
      <c r="V30" s="204">
        <v>0</v>
      </c>
      <c r="W30" s="204">
        <v>1</v>
      </c>
      <c r="X30" s="204">
        <v>2</v>
      </c>
      <c r="Y30" s="204" t="s">
        <v>46</v>
      </c>
      <c r="Z30" s="18">
        <v>279</v>
      </c>
      <c r="AA30" s="17">
        <v>11.3</v>
      </c>
      <c r="AB30" s="202">
        <v>3</v>
      </c>
      <c r="AC30" s="204">
        <v>203</v>
      </c>
      <c r="AD30" s="204">
        <v>38</v>
      </c>
      <c r="AE30" s="204">
        <f t="shared" si="20"/>
        <v>165</v>
      </c>
      <c r="AF30" s="185">
        <f t="shared" si="24"/>
        <v>129.4</v>
      </c>
      <c r="AG30" s="185">
        <f t="shared" si="25"/>
        <v>35.6</v>
      </c>
      <c r="AH30" s="204">
        <v>178</v>
      </c>
      <c r="AI30" s="87">
        <v>0.6</v>
      </c>
      <c r="AJ30" s="11">
        <f>((186)*(AI30^-1.154))*((C30)^-0.203)*(0.742)</f>
        <v>112.47069936386551</v>
      </c>
      <c r="AK30" s="18">
        <v>1</v>
      </c>
      <c r="AL30" s="168">
        <f t="shared" si="6"/>
        <v>0.01</v>
      </c>
      <c r="AM30" s="10">
        <v>50</v>
      </c>
      <c r="AN30" s="18">
        <v>165</v>
      </c>
      <c r="AO30" s="168">
        <f t="shared" si="7"/>
        <v>3.0303030303030303E-3</v>
      </c>
      <c r="AP30" s="18">
        <v>26.8</v>
      </c>
      <c r="AQ30" s="10">
        <f t="shared" si="8"/>
        <v>2.6800000000000001E-2</v>
      </c>
      <c r="AR30" s="11">
        <f t="shared" si="9"/>
        <v>8.8440000000000012</v>
      </c>
      <c r="AS30" s="86">
        <v>1</v>
      </c>
      <c r="AT30" s="204"/>
      <c r="AU30" s="204"/>
      <c r="AV30" s="204">
        <v>0.5</v>
      </c>
      <c r="AW30" s="204">
        <v>0.4</v>
      </c>
      <c r="AX30" s="187">
        <f t="shared" si="21"/>
        <v>0.45</v>
      </c>
      <c r="AY30" s="204">
        <v>0.5</v>
      </c>
      <c r="AZ30" s="204">
        <v>0.4</v>
      </c>
      <c r="BA30" s="188">
        <f t="shared" si="26"/>
        <v>0.45</v>
      </c>
      <c r="BB30" s="186">
        <f t="shared" si="23"/>
        <v>0.45</v>
      </c>
      <c r="BC30" s="207">
        <v>1</v>
      </c>
      <c r="BD30" s="204">
        <v>100</v>
      </c>
      <c r="BE30" s="208">
        <v>11074</v>
      </c>
      <c r="BF30" s="208">
        <v>6897</v>
      </c>
      <c r="BG30" s="208">
        <v>28234</v>
      </c>
      <c r="BH30" s="208">
        <v>2731</v>
      </c>
      <c r="BI30" s="204">
        <v>97.8</v>
      </c>
      <c r="BJ30" s="208">
        <v>15693</v>
      </c>
      <c r="BK30" s="208">
        <v>17741</v>
      </c>
      <c r="BL30" s="208">
        <v>27584</v>
      </c>
      <c r="BM30" s="208">
        <v>2469</v>
      </c>
      <c r="BN30" s="204">
        <v>100</v>
      </c>
      <c r="BO30" s="208">
        <v>15574</v>
      </c>
      <c r="BP30" s="208">
        <v>23733</v>
      </c>
      <c r="BQ30" s="208">
        <v>14235</v>
      </c>
      <c r="BR30" s="208">
        <v>2141</v>
      </c>
      <c r="BS30" s="208">
        <v>5715</v>
      </c>
      <c r="BT30" s="208">
        <v>7489</v>
      </c>
      <c r="BU30" s="208">
        <v>4121</v>
      </c>
      <c r="BV30" s="208">
        <v>1031</v>
      </c>
      <c r="BW30" s="203"/>
      <c r="BX30" s="203"/>
      <c r="BY30" s="203"/>
      <c r="BZ30" s="203"/>
      <c r="CA30" s="203"/>
      <c r="CB30" s="203"/>
      <c r="CC30" s="203"/>
      <c r="CD30" s="203"/>
      <c r="CE30" s="203"/>
      <c r="CF30" s="203"/>
      <c r="CG30" s="203"/>
      <c r="CH30" s="203"/>
      <c r="CI30" s="203"/>
      <c r="CJ30" s="203"/>
      <c r="CK30" s="203"/>
      <c r="CL30" s="203"/>
      <c r="CM30" s="203"/>
      <c r="CN30" s="203"/>
      <c r="CO30" s="203"/>
      <c r="CP30" s="203"/>
      <c r="CQ30" s="203"/>
      <c r="CR30" s="203"/>
      <c r="CS30" s="203"/>
      <c r="CT30" s="203"/>
      <c r="CU30" s="203"/>
      <c r="CV30" s="203"/>
      <c r="CW30" s="203"/>
      <c r="CX30" s="203"/>
      <c r="CY30" s="203"/>
      <c r="CZ30" s="203"/>
      <c r="DA30" s="203"/>
      <c r="DB30" s="203"/>
      <c r="DC30" s="203"/>
      <c r="DD30" s="203"/>
      <c r="DE30" s="203"/>
      <c r="DF30" s="203"/>
      <c r="DG30" s="203"/>
      <c r="DH30" s="203"/>
      <c r="DI30" s="203"/>
      <c r="DJ30" s="203"/>
      <c r="DK30" s="203"/>
      <c r="DL30" s="203"/>
      <c r="DM30" s="203"/>
      <c r="DN30" s="203"/>
      <c r="DO30" s="203"/>
      <c r="DP30" s="203"/>
      <c r="DQ30" s="203"/>
      <c r="DR30" s="203"/>
      <c r="DS30" s="203"/>
      <c r="DT30" s="203"/>
      <c r="DU30" s="203"/>
      <c r="DV30" s="203"/>
      <c r="DW30" s="203"/>
      <c r="DX30" s="203"/>
      <c r="DY30" s="203"/>
      <c r="DZ30" s="203"/>
      <c r="EA30" s="203"/>
      <c r="EB30" s="203"/>
      <c r="EC30" s="203"/>
      <c r="ED30" s="203"/>
      <c r="EE30" s="203"/>
      <c r="EF30" s="203"/>
      <c r="EG30" s="203"/>
      <c r="EH30" s="203"/>
      <c r="EI30" s="203"/>
      <c r="EJ30" s="203"/>
      <c r="EK30" s="203"/>
      <c r="EL30" s="203"/>
      <c r="EM30" s="203"/>
      <c r="EN30" s="203"/>
      <c r="EO30" s="203"/>
      <c r="EP30" s="203"/>
      <c r="EQ30" s="203"/>
      <c r="ER30" s="203"/>
      <c r="ES30" s="203"/>
      <c r="ET30" s="203"/>
      <c r="EU30" s="203"/>
      <c r="EV30" s="203"/>
      <c r="EW30" s="203"/>
      <c r="EX30" s="203"/>
      <c r="EY30" s="203"/>
      <c r="EZ30" s="203"/>
      <c r="FA30" s="203"/>
      <c r="FB30" s="203"/>
      <c r="FC30" s="203"/>
      <c r="FD30" s="203"/>
      <c r="FE30" s="203"/>
      <c r="FF30" s="203"/>
      <c r="FG30" s="203"/>
      <c r="FH30" s="203"/>
      <c r="FI30" s="203"/>
      <c r="FJ30" s="203"/>
      <c r="FK30" s="203"/>
      <c r="FL30" s="203"/>
      <c r="FM30" s="203"/>
      <c r="FN30" s="203"/>
      <c r="FO30" s="203"/>
      <c r="FP30" s="203"/>
      <c r="FQ30" s="203"/>
      <c r="FR30" s="203"/>
      <c r="FS30" s="203"/>
      <c r="FT30" s="203"/>
      <c r="FU30" s="203"/>
      <c r="FV30" s="203"/>
      <c r="FW30" s="203"/>
      <c r="FX30" s="203"/>
      <c r="FY30" s="203"/>
      <c r="FZ30" s="203"/>
      <c r="GA30" s="203"/>
      <c r="GB30" s="203"/>
      <c r="GC30" s="203"/>
      <c r="GD30" s="209"/>
      <c r="GE30" s="209"/>
    </row>
    <row r="31" spans="1:187" s="181" customFormat="1">
      <c r="A31" s="169">
        <v>261</v>
      </c>
      <c r="B31" s="181" t="s">
        <v>85</v>
      </c>
      <c r="C31" s="171">
        <v>38</v>
      </c>
      <c r="D31" s="171">
        <v>1</v>
      </c>
      <c r="E31" s="185">
        <v>57</v>
      </c>
      <c r="F31" s="186">
        <v>1.57</v>
      </c>
      <c r="G31" s="185">
        <f t="shared" si="18"/>
        <v>23.124670372023203</v>
      </c>
      <c r="H31" s="172">
        <v>0</v>
      </c>
      <c r="I31" s="185">
        <v>29.8</v>
      </c>
      <c r="J31" s="185">
        <v>38</v>
      </c>
      <c r="K31" s="171">
        <v>77</v>
      </c>
      <c r="L31" s="171">
        <v>95</v>
      </c>
      <c r="M31" s="171">
        <v>32</v>
      </c>
      <c r="N31" s="171">
        <v>110</v>
      </c>
      <c r="O31" s="171">
        <v>75</v>
      </c>
      <c r="P31" s="185">
        <f t="shared" si="19"/>
        <v>86.666666666666671</v>
      </c>
      <c r="Q31" s="171">
        <v>27</v>
      </c>
      <c r="R31" s="171">
        <v>0</v>
      </c>
      <c r="S31" s="171">
        <v>0</v>
      </c>
      <c r="T31" s="171">
        <v>0</v>
      </c>
      <c r="U31" s="171">
        <v>0</v>
      </c>
      <c r="V31" s="171">
        <v>0</v>
      </c>
      <c r="W31" s="171">
        <v>0</v>
      </c>
      <c r="X31" s="171">
        <v>0</v>
      </c>
      <c r="Y31" s="171" t="s">
        <v>45</v>
      </c>
      <c r="Z31" s="10">
        <v>89</v>
      </c>
      <c r="AA31" s="11">
        <v>6.2</v>
      </c>
      <c r="AB31" s="169">
        <v>0</v>
      </c>
      <c r="AC31" s="171">
        <v>153</v>
      </c>
      <c r="AD31" s="171">
        <v>31</v>
      </c>
      <c r="AE31" s="171">
        <f t="shared" si="20"/>
        <v>122</v>
      </c>
      <c r="AF31" s="185">
        <f t="shared" si="24"/>
        <v>105.4</v>
      </c>
      <c r="AG31" s="185">
        <f t="shared" si="25"/>
        <v>16.600000000000001</v>
      </c>
      <c r="AH31" s="171">
        <v>83</v>
      </c>
      <c r="AI31" s="22">
        <v>0.7</v>
      </c>
      <c r="AJ31" s="11">
        <f>((186)*(AI31^-1.154))*((C31)^-0.203)*(0.742)</f>
        <v>99.53541721908519</v>
      </c>
      <c r="AK31" s="10">
        <v>1.4</v>
      </c>
      <c r="AL31" s="168">
        <f t="shared" si="6"/>
        <v>1.3999999999999999E-2</v>
      </c>
      <c r="AM31" s="10">
        <v>50</v>
      </c>
      <c r="AN31" s="10">
        <v>70</v>
      </c>
      <c r="AO31" s="168">
        <f t="shared" si="7"/>
        <v>0.01</v>
      </c>
      <c r="AP31" s="10">
        <v>31</v>
      </c>
      <c r="AQ31" s="10">
        <f t="shared" si="8"/>
        <v>3.1E-2</v>
      </c>
      <c r="AR31" s="11">
        <f t="shared" si="9"/>
        <v>3.1</v>
      </c>
      <c r="AS31" s="12">
        <v>1</v>
      </c>
      <c r="AT31" s="171"/>
      <c r="AU31" s="171"/>
      <c r="AV31" s="171">
        <v>0.4</v>
      </c>
      <c r="AW31" s="171">
        <v>0.4</v>
      </c>
      <c r="AX31" s="187">
        <f t="shared" si="21"/>
        <v>0.4</v>
      </c>
      <c r="AY31" s="171">
        <v>0.4</v>
      </c>
      <c r="AZ31" s="171">
        <v>0.4</v>
      </c>
      <c r="BA31" s="188">
        <f t="shared" si="26"/>
        <v>0.4</v>
      </c>
      <c r="BB31" s="186">
        <f t="shared" si="23"/>
        <v>0.4</v>
      </c>
      <c r="BC31" s="189">
        <v>0</v>
      </c>
      <c r="BD31" s="171">
        <v>89.9</v>
      </c>
      <c r="BE31" s="190">
        <v>5774</v>
      </c>
      <c r="BF31" s="190">
        <v>8429</v>
      </c>
      <c r="BG31" s="190">
        <v>28251</v>
      </c>
      <c r="BH31" s="190">
        <v>1425</v>
      </c>
      <c r="BI31" s="171">
        <v>100</v>
      </c>
      <c r="BJ31" s="190">
        <v>11574</v>
      </c>
      <c r="BK31" s="195">
        <v>29316</v>
      </c>
      <c r="BL31" s="190">
        <v>13321</v>
      </c>
      <c r="BM31" s="190">
        <v>1821</v>
      </c>
      <c r="BN31" s="171">
        <v>99.6</v>
      </c>
      <c r="BO31" s="190">
        <v>12605</v>
      </c>
      <c r="BP31" s="190">
        <v>12012</v>
      </c>
      <c r="BQ31" s="190">
        <v>9912</v>
      </c>
      <c r="BR31" s="190">
        <v>1869</v>
      </c>
      <c r="BS31" s="190">
        <v>3678</v>
      </c>
      <c r="BT31" s="190">
        <v>8741</v>
      </c>
      <c r="BU31" s="190">
        <v>4736</v>
      </c>
      <c r="BV31" s="190">
        <v>1162</v>
      </c>
      <c r="GD31" s="192"/>
      <c r="GE31" s="192"/>
    </row>
    <row r="32" spans="1:187" s="181" customFormat="1">
      <c r="A32" s="169">
        <v>262</v>
      </c>
      <c r="B32" s="181" t="s">
        <v>86</v>
      </c>
      <c r="C32" s="171">
        <v>26</v>
      </c>
      <c r="D32" s="171">
        <v>1</v>
      </c>
      <c r="E32" s="185">
        <v>55.6</v>
      </c>
      <c r="F32" s="186">
        <v>1.59</v>
      </c>
      <c r="G32" s="185">
        <f t="shared" si="18"/>
        <v>21.992800917685216</v>
      </c>
      <c r="H32" s="172">
        <v>0</v>
      </c>
      <c r="I32" s="197">
        <v>5</v>
      </c>
      <c r="J32" s="185">
        <v>50.2</v>
      </c>
      <c r="K32" s="171">
        <v>72</v>
      </c>
      <c r="L32" s="171">
        <v>94</v>
      </c>
      <c r="M32" s="171">
        <v>32.5</v>
      </c>
      <c r="N32" s="171">
        <v>100</v>
      </c>
      <c r="O32" s="171">
        <v>70</v>
      </c>
      <c r="P32" s="185">
        <f t="shared" si="19"/>
        <v>80</v>
      </c>
      <c r="Q32" s="201">
        <v>7</v>
      </c>
      <c r="R32" s="171">
        <v>0</v>
      </c>
      <c r="S32" s="171">
        <v>0</v>
      </c>
      <c r="T32" s="171">
        <v>0</v>
      </c>
      <c r="U32" s="171">
        <v>1</v>
      </c>
      <c r="V32" s="171">
        <v>0</v>
      </c>
      <c r="W32" s="171">
        <v>0</v>
      </c>
      <c r="X32" s="171">
        <v>0</v>
      </c>
      <c r="Y32" s="171" t="s">
        <v>45</v>
      </c>
      <c r="Z32" s="10">
        <v>79</v>
      </c>
      <c r="AA32" s="11">
        <v>6</v>
      </c>
      <c r="AB32" s="169">
        <v>0</v>
      </c>
      <c r="AC32" s="171">
        <v>184</v>
      </c>
      <c r="AD32" s="171">
        <v>39</v>
      </c>
      <c r="AE32" s="171">
        <f t="shared" si="20"/>
        <v>145</v>
      </c>
      <c r="AF32" s="185">
        <f t="shared" si="24"/>
        <v>128</v>
      </c>
      <c r="AG32" s="185">
        <f t="shared" si="25"/>
        <v>17</v>
      </c>
      <c r="AH32" s="171">
        <v>85</v>
      </c>
      <c r="AI32" s="22">
        <v>0.8</v>
      </c>
      <c r="AJ32" s="11">
        <f>((186)*(AI32^-1.154))*((C32)^-0.203)*(0.742)</f>
        <v>92.153410975183135</v>
      </c>
      <c r="AK32" s="10">
        <v>6.2</v>
      </c>
      <c r="AL32" s="168">
        <f t="shared" si="6"/>
        <v>6.2E-2</v>
      </c>
      <c r="AM32" s="10">
        <v>50</v>
      </c>
      <c r="AN32" s="10">
        <v>20</v>
      </c>
      <c r="AO32" s="168">
        <f t="shared" si="7"/>
        <v>0.155</v>
      </c>
      <c r="AP32" s="10">
        <v>26.3</v>
      </c>
      <c r="AQ32" s="10">
        <f t="shared" si="8"/>
        <v>2.63E-2</v>
      </c>
      <c r="AR32" s="11">
        <f t="shared" si="9"/>
        <v>0.16967741935483871</v>
      </c>
      <c r="AS32" s="12">
        <v>1</v>
      </c>
      <c r="AT32" s="171"/>
      <c r="AU32" s="171"/>
      <c r="AV32" s="171">
        <v>0.5</v>
      </c>
      <c r="AW32" s="171">
        <v>0.5</v>
      </c>
      <c r="AX32" s="187">
        <f t="shared" si="21"/>
        <v>0.5</v>
      </c>
      <c r="AY32" s="171">
        <v>0.5</v>
      </c>
      <c r="AZ32" s="171">
        <v>0.5</v>
      </c>
      <c r="BA32" s="188">
        <f t="shared" si="26"/>
        <v>0.5</v>
      </c>
      <c r="BB32" s="186">
        <f t="shared" si="23"/>
        <v>0.5</v>
      </c>
      <c r="BC32" s="189">
        <v>0</v>
      </c>
      <c r="BD32" s="171">
        <v>77.400000000000006</v>
      </c>
      <c r="BE32" s="190">
        <v>2187</v>
      </c>
      <c r="BF32" s="190">
        <v>3517</v>
      </c>
      <c r="BG32" s="190">
        <v>10663</v>
      </c>
      <c r="BH32" s="190">
        <v>1195</v>
      </c>
      <c r="BI32" s="171">
        <v>100</v>
      </c>
      <c r="BJ32" s="190">
        <v>2983</v>
      </c>
      <c r="BK32" s="190">
        <v>7232</v>
      </c>
      <c r="BL32" s="190">
        <v>9489</v>
      </c>
      <c r="BM32" s="190">
        <v>1113</v>
      </c>
      <c r="BN32" s="171">
        <v>99.1</v>
      </c>
      <c r="BO32" s="190">
        <v>2738</v>
      </c>
      <c r="BP32" s="190">
        <v>7060</v>
      </c>
      <c r="BQ32" s="190">
        <v>8064</v>
      </c>
      <c r="BR32" s="190">
        <v>1189</v>
      </c>
      <c r="BS32" s="195">
        <v>10614</v>
      </c>
      <c r="BT32" s="190">
        <v>8398</v>
      </c>
      <c r="BU32" s="190">
        <v>4544</v>
      </c>
      <c r="BV32" s="190">
        <v>1139</v>
      </c>
      <c r="GD32" s="192"/>
      <c r="GE32" s="192"/>
    </row>
    <row r="33" spans="1:187" s="181" customFormat="1">
      <c r="A33" s="169">
        <v>263</v>
      </c>
      <c r="B33" s="181" t="s">
        <v>87</v>
      </c>
      <c r="C33" s="171">
        <v>38</v>
      </c>
      <c r="D33" s="171">
        <v>0</v>
      </c>
      <c r="E33" s="185">
        <v>47.8</v>
      </c>
      <c r="F33" s="186">
        <v>1.59</v>
      </c>
      <c r="G33" s="185">
        <f t="shared" si="18"/>
        <v>18.907479925635851</v>
      </c>
      <c r="H33" s="172">
        <v>0</v>
      </c>
      <c r="I33" s="197">
        <v>9.1</v>
      </c>
      <c r="J33" s="185">
        <v>41.2</v>
      </c>
      <c r="K33" s="171">
        <v>70.5</v>
      </c>
      <c r="L33" s="171">
        <v>86</v>
      </c>
      <c r="M33" s="171">
        <v>34</v>
      </c>
      <c r="N33" s="171">
        <v>90</v>
      </c>
      <c r="O33" s="171">
        <v>60</v>
      </c>
      <c r="P33" s="185">
        <f t="shared" si="19"/>
        <v>70</v>
      </c>
      <c r="Q33" s="171">
        <v>54</v>
      </c>
      <c r="R33" s="171">
        <v>0</v>
      </c>
      <c r="S33" s="171">
        <v>0</v>
      </c>
      <c r="T33" s="171">
        <v>0</v>
      </c>
      <c r="U33" s="171">
        <v>1</v>
      </c>
      <c r="V33" s="171">
        <v>0</v>
      </c>
      <c r="W33" s="171">
        <v>0</v>
      </c>
      <c r="X33" s="171">
        <v>0</v>
      </c>
      <c r="Y33" s="171" t="s">
        <v>45</v>
      </c>
      <c r="Z33" s="10">
        <v>80</v>
      </c>
      <c r="AA33" s="11">
        <v>6</v>
      </c>
      <c r="AB33" s="169">
        <v>0</v>
      </c>
      <c r="AC33" s="171">
        <v>172</v>
      </c>
      <c r="AD33" s="171">
        <v>61</v>
      </c>
      <c r="AE33" s="171">
        <f t="shared" si="20"/>
        <v>111</v>
      </c>
      <c r="AF33" s="185">
        <f t="shared" si="24"/>
        <v>102.6</v>
      </c>
      <c r="AG33" s="185">
        <f t="shared" si="25"/>
        <v>8.4</v>
      </c>
      <c r="AH33" s="171">
        <v>42</v>
      </c>
      <c r="AI33" s="22">
        <v>0.8</v>
      </c>
      <c r="AJ33" s="11">
        <f>((186)*(AI33^-1.154))*((C33)^-0.203)</f>
        <v>114.98760517935207</v>
      </c>
      <c r="AK33" s="10">
        <v>6.2</v>
      </c>
      <c r="AL33" s="168">
        <f t="shared" si="6"/>
        <v>6.2E-2</v>
      </c>
      <c r="AM33" s="10">
        <v>50</v>
      </c>
      <c r="AN33" s="10">
        <v>90</v>
      </c>
      <c r="AO33" s="168">
        <f t="shared" si="7"/>
        <v>3.4444444444444444E-2</v>
      </c>
      <c r="AP33" s="10">
        <v>25.5</v>
      </c>
      <c r="AQ33" s="10">
        <f t="shared" si="8"/>
        <v>2.5499999999999998E-2</v>
      </c>
      <c r="AR33" s="11">
        <f t="shared" si="9"/>
        <v>0.74032258064516121</v>
      </c>
      <c r="AS33" s="12">
        <v>1</v>
      </c>
      <c r="AT33" s="171"/>
      <c r="AU33" s="171"/>
      <c r="AV33" s="171">
        <v>0.5</v>
      </c>
      <c r="AW33" s="171">
        <v>0.4</v>
      </c>
      <c r="AX33" s="187">
        <f t="shared" si="21"/>
        <v>0.45</v>
      </c>
      <c r="AY33" s="171">
        <v>0.4</v>
      </c>
      <c r="AZ33" s="171">
        <v>0.4</v>
      </c>
      <c r="BA33" s="188">
        <f t="shared" si="26"/>
        <v>0.4</v>
      </c>
      <c r="BB33" s="186">
        <f t="shared" si="23"/>
        <v>0.42500000000000004</v>
      </c>
      <c r="BC33" s="189">
        <v>0</v>
      </c>
      <c r="BD33" s="171">
        <v>70</v>
      </c>
      <c r="BE33" s="195">
        <v>19842</v>
      </c>
      <c r="BF33" s="190">
        <v>4999</v>
      </c>
      <c r="BG33" s="190">
        <v>10445</v>
      </c>
      <c r="BH33" s="190">
        <v>5505</v>
      </c>
      <c r="BI33" s="171">
        <v>94.5</v>
      </c>
      <c r="BJ33" s="190">
        <v>19380</v>
      </c>
      <c r="BK33" s="195">
        <v>24373</v>
      </c>
      <c r="BL33" s="190">
        <v>9110</v>
      </c>
      <c r="BM33" s="190">
        <v>2912</v>
      </c>
      <c r="BN33" s="171">
        <v>97.3</v>
      </c>
      <c r="BO33" s="190">
        <v>17026</v>
      </c>
      <c r="BP33" s="190">
        <v>13768</v>
      </c>
      <c r="BQ33" s="190">
        <v>6065</v>
      </c>
      <c r="BR33" s="190">
        <v>2843</v>
      </c>
      <c r="BS33" s="195">
        <v>12077</v>
      </c>
      <c r="BT33" s="195">
        <v>11466</v>
      </c>
      <c r="BU33" s="190">
        <v>11910</v>
      </c>
      <c r="BV33" s="190">
        <v>1401</v>
      </c>
      <c r="GD33" s="192"/>
      <c r="GE33" s="192"/>
    </row>
    <row r="34" spans="1:187" s="181" customFormat="1">
      <c r="A34" s="169">
        <v>265</v>
      </c>
      <c r="B34" s="181" t="s">
        <v>89</v>
      </c>
      <c r="C34" s="171">
        <v>25</v>
      </c>
      <c r="D34" s="171">
        <v>0</v>
      </c>
      <c r="E34" s="185">
        <v>84.9</v>
      </c>
      <c r="F34" s="186">
        <v>1.8</v>
      </c>
      <c r="G34" s="185">
        <f t="shared" si="18"/>
        <v>26.203703703703702</v>
      </c>
      <c r="H34" s="172">
        <v>1</v>
      </c>
      <c r="I34" s="185">
        <v>25.9</v>
      </c>
      <c r="J34" s="185">
        <v>59.8</v>
      </c>
      <c r="K34" s="171">
        <v>88.1</v>
      </c>
      <c r="L34" s="171">
        <v>105.5</v>
      </c>
      <c r="M34" s="171">
        <v>41</v>
      </c>
      <c r="N34" s="171">
        <v>110</v>
      </c>
      <c r="O34" s="171">
        <v>70</v>
      </c>
      <c r="P34" s="185">
        <f t="shared" si="19"/>
        <v>83.333333333333329</v>
      </c>
      <c r="Q34" s="171">
        <v>91</v>
      </c>
      <c r="R34" s="171">
        <v>0</v>
      </c>
      <c r="S34" s="171">
        <v>0</v>
      </c>
      <c r="T34" s="171">
        <v>0</v>
      </c>
      <c r="U34" s="171">
        <v>1</v>
      </c>
      <c r="V34" s="171">
        <v>0</v>
      </c>
      <c r="W34" s="171">
        <v>0</v>
      </c>
      <c r="X34" s="171">
        <v>0</v>
      </c>
      <c r="Y34" s="171" t="s">
        <v>45</v>
      </c>
      <c r="Z34" s="10">
        <v>93</v>
      </c>
      <c r="AA34" s="11">
        <v>5.3</v>
      </c>
      <c r="AB34" s="169">
        <v>0</v>
      </c>
      <c r="AC34" s="171">
        <v>188</v>
      </c>
      <c r="AD34" s="171">
        <v>40</v>
      </c>
      <c r="AE34" s="171">
        <f t="shared" si="20"/>
        <v>148</v>
      </c>
      <c r="AF34" s="185">
        <f t="shared" si="24"/>
        <v>137.80000000000001</v>
      </c>
      <c r="AG34" s="185">
        <f t="shared" si="25"/>
        <v>10.199999999999999</v>
      </c>
      <c r="AH34" s="171">
        <v>51</v>
      </c>
      <c r="AI34" s="22">
        <v>1.2</v>
      </c>
      <c r="AJ34" s="11">
        <f>((186)*(AI34^-1.154))*((C34)^-0.203)</f>
        <v>78.40720351659526</v>
      </c>
      <c r="AK34" s="10">
        <v>5.9</v>
      </c>
      <c r="AL34" s="168">
        <f t="shared" si="6"/>
        <v>5.9000000000000004E-2</v>
      </c>
      <c r="AM34" s="10">
        <v>50</v>
      </c>
      <c r="AN34" s="10">
        <v>50</v>
      </c>
      <c r="AO34" s="168">
        <f t="shared" si="7"/>
        <v>5.9000000000000004E-2</v>
      </c>
      <c r="AP34" s="10">
        <v>29.1</v>
      </c>
      <c r="AQ34" s="10">
        <f t="shared" si="8"/>
        <v>2.9100000000000001E-2</v>
      </c>
      <c r="AR34" s="11">
        <f t="shared" si="9"/>
        <v>0.49322033898305084</v>
      </c>
      <c r="AS34" s="12">
        <v>1</v>
      </c>
      <c r="AT34" s="171"/>
      <c r="AU34" s="171"/>
      <c r="AV34" s="171">
        <v>0.5</v>
      </c>
      <c r="AW34" s="171">
        <v>0.5</v>
      </c>
      <c r="AX34" s="187">
        <f t="shared" si="21"/>
        <v>0.5</v>
      </c>
      <c r="AY34" s="171">
        <v>0.5</v>
      </c>
      <c r="AZ34" s="171">
        <v>0.5</v>
      </c>
      <c r="BA34" s="188">
        <f t="shared" si="26"/>
        <v>0.5</v>
      </c>
      <c r="BB34" s="186">
        <f t="shared" si="23"/>
        <v>0.5</v>
      </c>
      <c r="BC34" s="189">
        <v>0</v>
      </c>
      <c r="BD34" s="171">
        <v>100</v>
      </c>
      <c r="BE34" s="195">
        <v>28297</v>
      </c>
      <c r="BF34" s="190">
        <v>4771</v>
      </c>
      <c r="BG34" s="190">
        <v>18497</v>
      </c>
      <c r="BH34" s="190">
        <v>3627</v>
      </c>
      <c r="BI34" s="171">
        <v>100</v>
      </c>
      <c r="BJ34" s="190">
        <v>46671</v>
      </c>
      <c r="BK34" s="190">
        <v>9241</v>
      </c>
      <c r="BL34" s="195">
        <v>21640</v>
      </c>
      <c r="BM34" s="190">
        <v>2857</v>
      </c>
      <c r="BN34" s="171">
        <v>98.3</v>
      </c>
      <c r="BO34" s="195">
        <v>40587</v>
      </c>
      <c r="BP34" s="190">
        <v>12273</v>
      </c>
      <c r="BQ34" s="190">
        <v>12273</v>
      </c>
      <c r="BR34" s="190">
        <v>5140</v>
      </c>
      <c r="BS34" s="190">
        <v>3914</v>
      </c>
      <c r="BT34" s="190">
        <v>3995</v>
      </c>
      <c r="BU34" s="190">
        <v>12050</v>
      </c>
      <c r="BV34" s="190">
        <v>1495</v>
      </c>
      <c r="GD34" s="192"/>
      <c r="GE34" s="192"/>
    </row>
    <row r="35" spans="1:187" s="181" customFormat="1">
      <c r="A35" s="169">
        <v>266</v>
      </c>
      <c r="B35" s="181" t="s">
        <v>90</v>
      </c>
      <c r="C35" s="171">
        <v>34</v>
      </c>
      <c r="D35" s="171">
        <v>1</v>
      </c>
      <c r="E35" s="185">
        <v>80.900000000000006</v>
      </c>
      <c r="F35" s="186">
        <v>1.6</v>
      </c>
      <c r="G35" s="185">
        <f t="shared" si="18"/>
        <v>31.601562499999996</v>
      </c>
      <c r="H35" s="172">
        <v>2</v>
      </c>
      <c r="I35" s="185">
        <v>44.9</v>
      </c>
      <c r="J35" s="185">
        <v>42.3</v>
      </c>
      <c r="K35" s="171">
        <v>95</v>
      </c>
      <c r="L35" s="171">
        <v>116</v>
      </c>
      <c r="M35" s="171">
        <v>37.299999999999997</v>
      </c>
      <c r="N35" s="171">
        <v>100</v>
      </c>
      <c r="O35" s="171">
        <v>70</v>
      </c>
      <c r="P35" s="185">
        <f t="shared" si="19"/>
        <v>80</v>
      </c>
      <c r="Q35" s="171">
        <v>30</v>
      </c>
      <c r="R35" s="169">
        <v>1</v>
      </c>
      <c r="S35" s="171">
        <v>0</v>
      </c>
      <c r="T35" s="171">
        <v>0</v>
      </c>
      <c r="U35" s="171">
        <v>0</v>
      </c>
      <c r="V35" s="171">
        <v>0</v>
      </c>
      <c r="W35" s="171">
        <v>1</v>
      </c>
      <c r="X35" s="171">
        <v>0</v>
      </c>
      <c r="Y35" s="171" t="s">
        <v>94</v>
      </c>
      <c r="Z35" s="10">
        <v>116</v>
      </c>
      <c r="AA35" s="11">
        <v>5.9</v>
      </c>
      <c r="AB35" s="169">
        <v>1</v>
      </c>
      <c r="AC35" s="171">
        <v>172</v>
      </c>
      <c r="AD35" s="171">
        <v>31</v>
      </c>
      <c r="AE35" s="171">
        <f t="shared" si="20"/>
        <v>141</v>
      </c>
      <c r="AF35" s="185">
        <f t="shared" si="24"/>
        <v>119</v>
      </c>
      <c r="AG35" s="185">
        <f t="shared" si="25"/>
        <v>22</v>
      </c>
      <c r="AH35" s="171">
        <v>110</v>
      </c>
      <c r="AI35" s="22">
        <v>0.8</v>
      </c>
      <c r="AJ35" s="11">
        <f>((186)*(AI35^-1.154))*((C35)^-0.203)*(0.742)</f>
        <v>87.269157712662761</v>
      </c>
      <c r="AK35" s="10">
        <v>3.9</v>
      </c>
      <c r="AL35" s="168">
        <f t="shared" si="6"/>
        <v>3.9E-2</v>
      </c>
      <c r="AM35" s="10">
        <v>50</v>
      </c>
      <c r="AN35" s="10">
        <v>80</v>
      </c>
      <c r="AO35" s="168">
        <f t="shared" si="7"/>
        <v>2.4375000000000001E-2</v>
      </c>
      <c r="AP35" s="10">
        <v>17.399999999999999</v>
      </c>
      <c r="AQ35" s="10">
        <f t="shared" si="8"/>
        <v>1.7399999999999999E-2</v>
      </c>
      <c r="AR35" s="11">
        <f t="shared" si="9"/>
        <v>0.7138461538461538</v>
      </c>
      <c r="AS35" s="12">
        <v>0</v>
      </c>
      <c r="AT35" s="171"/>
      <c r="AU35" s="171"/>
      <c r="AV35" s="171">
        <v>0.6</v>
      </c>
      <c r="AW35" s="171">
        <v>0.6</v>
      </c>
      <c r="AX35" s="187">
        <f t="shared" si="21"/>
        <v>0.6</v>
      </c>
      <c r="AY35" s="171">
        <v>0.5</v>
      </c>
      <c r="AZ35" s="171">
        <v>0.6</v>
      </c>
      <c r="BA35" s="188">
        <f t="shared" si="26"/>
        <v>0.55000000000000004</v>
      </c>
      <c r="BB35" s="186">
        <f t="shared" si="23"/>
        <v>0.57499999999999996</v>
      </c>
      <c r="BC35" s="189">
        <v>2</v>
      </c>
      <c r="BD35" s="171">
        <v>95.7</v>
      </c>
      <c r="BE35" s="190">
        <v>15831</v>
      </c>
      <c r="BF35" s="190">
        <v>4038</v>
      </c>
      <c r="BG35" s="190">
        <v>18820</v>
      </c>
      <c r="BH35" s="190">
        <v>3558</v>
      </c>
      <c r="BI35" s="171">
        <v>100</v>
      </c>
      <c r="BJ35" s="190">
        <v>28511</v>
      </c>
      <c r="BK35" s="190">
        <v>11262</v>
      </c>
      <c r="BL35" s="190">
        <v>20811</v>
      </c>
      <c r="BM35" s="190">
        <v>4736</v>
      </c>
      <c r="BN35" s="171">
        <v>100</v>
      </c>
      <c r="BO35" s="190">
        <v>36585</v>
      </c>
      <c r="BP35" s="190">
        <v>13870</v>
      </c>
      <c r="BQ35" s="190">
        <v>11284</v>
      </c>
      <c r="BR35" s="190">
        <v>4520</v>
      </c>
      <c r="BS35" s="190">
        <v>3990</v>
      </c>
      <c r="BT35" s="190">
        <v>3063</v>
      </c>
      <c r="BU35" s="190">
        <v>6338</v>
      </c>
      <c r="BV35" s="190">
        <v>1351</v>
      </c>
      <c r="GD35" s="192"/>
      <c r="GE35" s="192"/>
    </row>
    <row r="36" spans="1:187" s="181" customFormat="1">
      <c r="A36" s="169">
        <v>269</v>
      </c>
      <c r="B36" s="181" t="s">
        <v>91</v>
      </c>
      <c r="C36" s="171">
        <v>29</v>
      </c>
      <c r="D36" s="171">
        <v>0</v>
      </c>
      <c r="E36" s="185">
        <v>65.5</v>
      </c>
      <c r="F36" s="186">
        <v>1.77</v>
      </c>
      <c r="G36" s="185">
        <f t="shared" si="18"/>
        <v>20.907146733058827</v>
      </c>
      <c r="H36" s="172">
        <v>0</v>
      </c>
      <c r="I36" s="185">
        <v>12.9</v>
      </c>
      <c r="J36" s="185">
        <v>54.2</v>
      </c>
      <c r="K36" s="171">
        <v>75.7</v>
      </c>
      <c r="L36" s="171">
        <v>92.4</v>
      </c>
      <c r="M36" s="171">
        <v>34.799999999999997</v>
      </c>
      <c r="N36" s="171">
        <v>120</v>
      </c>
      <c r="O36" s="171">
        <v>70</v>
      </c>
      <c r="P36" s="185">
        <f t="shared" si="19"/>
        <v>86.666666666666671</v>
      </c>
      <c r="Q36" s="171">
        <v>28</v>
      </c>
      <c r="R36" s="171">
        <v>0</v>
      </c>
      <c r="S36" s="171">
        <v>0</v>
      </c>
      <c r="T36" s="171">
        <v>0</v>
      </c>
      <c r="U36" s="171">
        <v>1</v>
      </c>
      <c r="V36" s="171">
        <v>0</v>
      </c>
      <c r="W36" s="171">
        <v>0</v>
      </c>
      <c r="X36" s="171">
        <v>0</v>
      </c>
      <c r="Y36" s="171" t="s">
        <v>45</v>
      </c>
      <c r="Z36" s="10">
        <v>91</v>
      </c>
      <c r="AA36" s="11">
        <v>5.8</v>
      </c>
      <c r="AB36" s="169">
        <v>0</v>
      </c>
      <c r="AC36" s="171">
        <v>122</v>
      </c>
      <c r="AD36" s="171">
        <v>28</v>
      </c>
      <c r="AE36" s="171">
        <f t="shared" si="20"/>
        <v>94</v>
      </c>
      <c r="AF36" s="185">
        <f t="shared" si="24"/>
        <v>80.2</v>
      </c>
      <c r="AG36" s="185">
        <f t="shared" si="25"/>
        <v>13.8</v>
      </c>
      <c r="AH36" s="171">
        <v>69</v>
      </c>
      <c r="AI36" s="22">
        <v>1.1000000000000001</v>
      </c>
      <c r="AJ36" s="11">
        <f>((186)*(AI36^-1.154))*((C36)^-0.203)</f>
        <v>84.116073529638058</v>
      </c>
      <c r="AK36" s="10">
        <v>4.2</v>
      </c>
      <c r="AL36" s="168">
        <f t="shared" si="6"/>
        <v>4.2000000000000003E-2</v>
      </c>
      <c r="AM36" s="10">
        <v>50</v>
      </c>
      <c r="AN36" s="10">
        <v>85</v>
      </c>
      <c r="AO36" s="168">
        <f t="shared" si="7"/>
        <v>2.4705882352941178E-2</v>
      </c>
      <c r="AP36" s="10">
        <v>18.5</v>
      </c>
      <c r="AQ36" s="10">
        <f t="shared" si="8"/>
        <v>1.8499999999999999E-2</v>
      </c>
      <c r="AR36" s="11">
        <f t="shared" si="9"/>
        <v>0.7488095238095237</v>
      </c>
      <c r="AS36" s="12">
        <v>0</v>
      </c>
      <c r="AT36" s="171"/>
      <c r="AU36" s="171"/>
      <c r="AV36" s="171">
        <v>0.5</v>
      </c>
      <c r="AW36" s="171">
        <v>0.5</v>
      </c>
      <c r="AX36" s="187">
        <f t="shared" si="21"/>
        <v>0.5</v>
      </c>
      <c r="AY36" s="171">
        <v>0.4</v>
      </c>
      <c r="AZ36" s="171">
        <v>0.5</v>
      </c>
      <c r="BA36" s="188">
        <f t="shared" si="26"/>
        <v>0.45</v>
      </c>
      <c r="BB36" s="186">
        <f t="shared" si="23"/>
        <v>0.47499999999999998</v>
      </c>
      <c r="BC36" s="189">
        <v>0</v>
      </c>
      <c r="BD36" s="171">
        <v>100</v>
      </c>
      <c r="BE36" s="190">
        <v>6531</v>
      </c>
      <c r="BF36" s="190">
        <v>3486</v>
      </c>
      <c r="BG36" s="190">
        <v>8542</v>
      </c>
      <c r="BH36" s="190">
        <v>2229</v>
      </c>
      <c r="BI36" s="171">
        <v>100</v>
      </c>
      <c r="BJ36" s="190">
        <v>6994</v>
      </c>
      <c r="BK36" s="190">
        <v>15009</v>
      </c>
      <c r="BL36" s="190">
        <v>8801</v>
      </c>
      <c r="BM36" s="190">
        <v>2266</v>
      </c>
      <c r="BN36" s="171">
        <v>1.8</v>
      </c>
      <c r="BO36" s="190">
        <v>5063</v>
      </c>
      <c r="BP36" s="190">
        <v>11782</v>
      </c>
      <c r="BQ36" s="190">
        <v>8605</v>
      </c>
      <c r="BR36" s="190">
        <v>2182</v>
      </c>
      <c r="BS36" s="190">
        <v>2293</v>
      </c>
      <c r="BT36" s="190">
        <v>3042</v>
      </c>
      <c r="BU36" s="190">
        <v>3444</v>
      </c>
      <c r="BV36" s="190">
        <v>1304</v>
      </c>
      <c r="GD36" s="192"/>
      <c r="GE36" s="192"/>
    </row>
    <row r="37" spans="1:187" s="181" customFormat="1">
      <c r="A37" s="169">
        <v>270</v>
      </c>
      <c r="B37" s="181" t="s">
        <v>97</v>
      </c>
      <c r="C37" s="171">
        <v>32</v>
      </c>
      <c r="D37" s="171">
        <v>0</v>
      </c>
      <c r="E37" s="185">
        <v>67</v>
      </c>
      <c r="F37" s="186">
        <v>1.69</v>
      </c>
      <c r="G37" s="185">
        <f t="shared" si="18"/>
        <v>23.458562375266975</v>
      </c>
      <c r="H37" s="172">
        <v>0</v>
      </c>
      <c r="I37" s="185">
        <v>12.2</v>
      </c>
      <c r="J37" s="185">
        <v>55.9</v>
      </c>
      <c r="K37" s="171">
        <v>86</v>
      </c>
      <c r="L37" s="171">
        <v>95.5</v>
      </c>
      <c r="M37" s="171">
        <v>37.5</v>
      </c>
      <c r="N37" s="171">
        <v>110</v>
      </c>
      <c r="O37" s="171">
        <v>70</v>
      </c>
      <c r="P37" s="185">
        <f t="shared" si="19"/>
        <v>83.333333333333329</v>
      </c>
      <c r="Q37" s="171">
        <v>16</v>
      </c>
      <c r="R37" s="171">
        <v>0</v>
      </c>
      <c r="S37" s="171">
        <v>0</v>
      </c>
      <c r="T37" s="171">
        <v>0</v>
      </c>
      <c r="U37" s="171">
        <v>0</v>
      </c>
      <c r="V37" s="171">
        <v>0</v>
      </c>
      <c r="W37" s="171">
        <v>0</v>
      </c>
      <c r="X37" s="171">
        <v>0</v>
      </c>
      <c r="Y37" s="171" t="s">
        <v>45</v>
      </c>
      <c r="Z37" s="10">
        <v>98</v>
      </c>
      <c r="AA37" s="11">
        <v>6.5</v>
      </c>
      <c r="AB37" s="169">
        <v>0</v>
      </c>
      <c r="AC37" s="171">
        <v>137</v>
      </c>
      <c r="AD37" s="171">
        <v>31</v>
      </c>
      <c r="AE37" s="171">
        <f t="shared" si="20"/>
        <v>106</v>
      </c>
      <c r="AF37" s="185">
        <f t="shared" si="24"/>
        <v>92.8</v>
      </c>
      <c r="AG37" s="185">
        <f t="shared" si="25"/>
        <v>13.2</v>
      </c>
      <c r="AH37" s="171">
        <v>66</v>
      </c>
      <c r="AI37" s="22">
        <v>1</v>
      </c>
      <c r="AJ37" s="11">
        <f>((186)*(AI37^-1.154))*((C37)^-0.203)</f>
        <v>92.03806904661424</v>
      </c>
      <c r="AK37" s="10">
        <v>5.7</v>
      </c>
      <c r="AL37" s="168">
        <f t="shared" si="6"/>
        <v>5.7000000000000002E-2</v>
      </c>
      <c r="AM37" s="10">
        <v>50</v>
      </c>
      <c r="AN37" s="10">
        <v>90</v>
      </c>
      <c r="AO37" s="168">
        <f t="shared" si="7"/>
        <v>3.1666666666666669E-2</v>
      </c>
      <c r="AP37" s="10">
        <v>26.5</v>
      </c>
      <c r="AQ37" s="10">
        <f t="shared" si="8"/>
        <v>2.6499999999999999E-2</v>
      </c>
      <c r="AR37" s="11">
        <f t="shared" si="9"/>
        <v>0.83684210526315783</v>
      </c>
      <c r="AS37" s="12">
        <v>1</v>
      </c>
      <c r="AT37" s="171"/>
      <c r="AU37" s="171"/>
      <c r="AV37" s="171">
        <v>0.5</v>
      </c>
      <c r="AW37" s="171">
        <v>0.5</v>
      </c>
      <c r="AX37" s="187">
        <f t="shared" si="21"/>
        <v>0.5</v>
      </c>
      <c r="AY37" s="171">
        <v>0.4</v>
      </c>
      <c r="AZ37" s="171">
        <v>0.5</v>
      </c>
      <c r="BA37" s="188">
        <f t="shared" si="26"/>
        <v>0.45</v>
      </c>
      <c r="BB37" s="186">
        <f t="shared" si="23"/>
        <v>0.47499999999999998</v>
      </c>
      <c r="BC37" s="189">
        <v>0</v>
      </c>
      <c r="BD37" s="171">
        <v>100</v>
      </c>
      <c r="BE37" s="195">
        <v>30672</v>
      </c>
      <c r="BF37" s="190">
        <v>15167</v>
      </c>
      <c r="BG37" s="190">
        <v>11542</v>
      </c>
      <c r="BH37" s="190">
        <v>3071</v>
      </c>
      <c r="BI37" s="171">
        <v>100</v>
      </c>
      <c r="BJ37" s="190">
        <v>35189</v>
      </c>
      <c r="BK37" s="190">
        <v>12856</v>
      </c>
      <c r="BL37" s="190">
        <v>8973</v>
      </c>
      <c r="BM37" s="190">
        <v>3136</v>
      </c>
      <c r="BN37" s="171">
        <v>100</v>
      </c>
      <c r="BO37" s="195">
        <v>38845</v>
      </c>
      <c r="BP37" s="190">
        <v>14905</v>
      </c>
      <c r="BQ37" s="190">
        <v>8071</v>
      </c>
      <c r="BR37" s="190">
        <v>3095</v>
      </c>
      <c r="BS37" s="190">
        <v>2616</v>
      </c>
      <c r="BT37" s="190">
        <v>2685</v>
      </c>
      <c r="BU37" s="190">
        <v>3051</v>
      </c>
      <c r="BV37" s="190"/>
      <c r="GD37" s="192"/>
      <c r="GE37" s="192"/>
    </row>
    <row r="38" spans="1:187" s="181" customFormat="1">
      <c r="A38" s="169">
        <v>271</v>
      </c>
      <c r="B38" s="181" t="s">
        <v>95</v>
      </c>
      <c r="C38" s="171">
        <v>36</v>
      </c>
      <c r="D38" s="171">
        <v>1</v>
      </c>
      <c r="E38" s="185">
        <v>64.5</v>
      </c>
      <c r="F38" s="186">
        <v>1.59</v>
      </c>
      <c r="G38" s="185">
        <f t="shared" si="18"/>
        <v>25.51323128040821</v>
      </c>
      <c r="H38" s="172">
        <v>1</v>
      </c>
      <c r="I38" s="185">
        <v>37.200000000000003</v>
      </c>
      <c r="J38" s="185">
        <v>38.5</v>
      </c>
      <c r="K38" s="171">
        <v>80</v>
      </c>
      <c r="L38" s="171">
        <v>105.2</v>
      </c>
      <c r="M38" s="171">
        <v>33.200000000000003</v>
      </c>
      <c r="N38" s="171">
        <v>100</v>
      </c>
      <c r="O38" s="171">
        <v>60</v>
      </c>
      <c r="P38" s="185">
        <f t="shared" si="19"/>
        <v>73.333333333333329</v>
      </c>
      <c r="Q38" s="171">
        <v>16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 t="s">
        <v>45</v>
      </c>
      <c r="Z38" s="10">
        <v>86</v>
      </c>
      <c r="AA38" s="11">
        <v>5.3</v>
      </c>
      <c r="AB38" s="169">
        <v>0</v>
      </c>
      <c r="AC38" s="171">
        <v>193</v>
      </c>
      <c r="AD38" s="171">
        <v>52</v>
      </c>
      <c r="AE38" s="171">
        <f t="shared" si="20"/>
        <v>141</v>
      </c>
      <c r="AF38" s="185">
        <f t="shared" si="24"/>
        <v>125.8</v>
      </c>
      <c r="AG38" s="185">
        <f t="shared" si="25"/>
        <v>15.2</v>
      </c>
      <c r="AH38" s="171">
        <v>76</v>
      </c>
      <c r="AI38" s="22">
        <v>0.8</v>
      </c>
      <c r="AJ38" s="11">
        <f t="shared" ref="AJ38:AJ44" si="28">((186)*(AI38^-1.154))*((C38)^-0.203)*(0.742)</f>
        <v>86.262411896852626</v>
      </c>
      <c r="AK38" s="10">
        <v>1.1000000000000001</v>
      </c>
      <c r="AL38" s="168">
        <f t="shared" si="6"/>
        <v>1.1000000000000001E-2</v>
      </c>
      <c r="AM38" s="10">
        <v>50</v>
      </c>
      <c r="AN38" s="10">
        <v>60</v>
      </c>
      <c r="AO38" s="168">
        <f t="shared" si="7"/>
        <v>9.1666666666666667E-3</v>
      </c>
      <c r="AP38" s="10">
        <v>19.8</v>
      </c>
      <c r="AQ38" s="10">
        <f t="shared" si="8"/>
        <v>1.9800000000000002E-2</v>
      </c>
      <c r="AR38" s="11">
        <f t="shared" si="9"/>
        <v>2.16</v>
      </c>
      <c r="AS38" s="12">
        <v>0</v>
      </c>
      <c r="AT38" s="171"/>
      <c r="AU38" s="171"/>
      <c r="AV38" s="171">
        <v>0.5</v>
      </c>
      <c r="AW38" s="171">
        <v>0.5</v>
      </c>
      <c r="AX38" s="187">
        <f t="shared" si="21"/>
        <v>0.5</v>
      </c>
      <c r="AY38" s="171">
        <v>0.5</v>
      </c>
      <c r="AZ38" s="171">
        <v>0.5</v>
      </c>
      <c r="BA38" s="188">
        <f t="shared" si="26"/>
        <v>0.5</v>
      </c>
      <c r="BB38" s="186">
        <f t="shared" si="23"/>
        <v>0.5</v>
      </c>
      <c r="BC38" s="189">
        <v>0</v>
      </c>
      <c r="BD38" s="171">
        <v>100</v>
      </c>
      <c r="BE38" s="190">
        <v>8681</v>
      </c>
      <c r="BF38" s="190">
        <v>2993</v>
      </c>
      <c r="BG38" s="190">
        <v>8880</v>
      </c>
      <c r="BH38" s="190">
        <v>2108</v>
      </c>
      <c r="BI38" s="171">
        <v>100</v>
      </c>
      <c r="BJ38" s="190">
        <v>19994</v>
      </c>
      <c r="BK38" s="190">
        <v>5509</v>
      </c>
      <c r="BL38" s="190">
        <v>7231</v>
      </c>
      <c r="BM38" s="190">
        <v>2370</v>
      </c>
      <c r="BN38" s="171">
        <v>100</v>
      </c>
      <c r="BO38" s="190">
        <v>19731</v>
      </c>
      <c r="BP38" s="190">
        <v>7618</v>
      </c>
      <c r="BQ38" s="190">
        <v>6776</v>
      </c>
      <c r="BR38" s="190">
        <v>3814</v>
      </c>
      <c r="BS38" s="195">
        <v>12260</v>
      </c>
      <c r="BT38" s="195">
        <v>34087</v>
      </c>
      <c r="BU38" s="190">
        <v>6075</v>
      </c>
      <c r="BV38" s="190">
        <v>1354</v>
      </c>
      <c r="GD38" s="192"/>
      <c r="GE38" s="192"/>
    </row>
    <row r="39" spans="1:187" s="181" customFormat="1">
      <c r="A39" s="169">
        <v>272</v>
      </c>
      <c r="B39" s="181" t="s">
        <v>96</v>
      </c>
      <c r="C39" s="171">
        <v>41</v>
      </c>
      <c r="D39" s="171">
        <v>1</v>
      </c>
      <c r="E39" s="185">
        <v>64.099999999999994</v>
      </c>
      <c r="F39" s="186">
        <v>1.59</v>
      </c>
      <c r="G39" s="185">
        <f t="shared" si="18"/>
        <v>25.355009691072343</v>
      </c>
      <c r="H39" s="172">
        <v>1</v>
      </c>
      <c r="I39" s="185">
        <v>36.5</v>
      </c>
      <c r="J39" s="185">
        <v>38.700000000000003</v>
      </c>
      <c r="K39" s="171">
        <v>87.5</v>
      </c>
      <c r="L39" s="171">
        <v>100</v>
      </c>
      <c r="M39" s="171">
        <v>34</v>
      </c>
      <c r="N39" s="171">
        <v>110</v>
      </c>
      <c r="O39" s="171">
        <v>80</v>
      </c>
      <c r="P39" s="185">
        <f t="shared" si="19"/>
        <v>90</v>
      </c>
      <c r="Q39" s="171">
        <v>30</v>
      </c>
      <c r="R39" s="171">
        <v>0</v>
      </c>
      <c r="S39" s="171">
        <v>0</v>
      </c>
      <c r="T39" s="171">
        <v>0</v>
      </c>
      <c r="U39" s="171">
        <v>0</v>
      </c>
      <c r="V39" s="171">
        <v>0</v>
      </c>
      <c r="W39" s="171">
        <v>0</v>
      </c>
      <c r="X39" s="171">
        <v>0</v>
      </c>
      <c r="Y39" s="171" t="s">
        <v>45</v>
      </c>
      <c r="Z39" s="10">
        <v>100</v>
      </c>
      <c r="AA39" s="11">
        <v>6.5</v>
      </c>
      <c r="AB39" s="169">
        <v>0</v>
      </c>
      <c r="AC39" s="171">
        <v>226</v>
      </c>
      <c r="AD39" s="171">
        <v>29</v>
      </c>
      <c r="AE39" s="171">
        <f t="shared" si="20"/>
        <v>197</v>
      </c>
      <c r="AF39" s="185">
        <f t="shared" si="24"/>
        <v>114.2</v>
      </c>
      <c r="AG39" s="185">
        <f t="shared" si="25"/>
        <v>82.8</v>
      </c>
      <c r="AH39" s="171">
        <v>414</v>
      </c>
      <c r="AI39" s="22">
        <v>0.9</v>
      </c>
      <c r="AJ39" s="11">
        <f t="shared" si="28"/>
        <v>73.337461070604277</v>
      </c>
      <c r="AK39" s="10">
        <v>2.9</v>
      </c>
      <c r="AL39" s="168">
        <f t="shared" si="6"/>
        <v>2.8999999999999998E-2</v>
      </c>
      <c r="AM39" s="10">
        <v>50</v>
      </c>
      <c r="AN39" s="10">
        <v>55</v>
      </c>
      <c r="AO39" s="168">
        <f t="shared" si="7"/>
        <v>2.6363636363636363E-2</v>
      </c>
      <c r="AP39" s="10">
        <v>27.9</v>
      </c>
      <c r="AQ39" s="10">
        <f t="shared" si="8"/>
        <v>2.7899999999999998E-2</v>
      </c>
      <c r="AR39" s="11">
        <f t="shared" si="9"/>
        <v>1.0582758620689654</v>
      </c>
      <c r="AS39" s="12">
        <v>1</v>
      </c>
      <c r="AT39" s="171"/>
      <c r="AU39" s="171"/>
      <c r="AV39" s="171">
        <v>0.4</v>
      </c>
      <c r="AW39" s="171">
        <v>0.5</v>
      </c>
      <c r="AX39" s="187">
        <f t="shared" si="21"/>
        <v>0.45</v>
      </c>
      <c r="AY39" s="171">
        <v>0.4</v>
      </c>
      <c r="AZ39" s="171">
        <v>0.5</v>
      </c>
      <c r="BA39" s="188">
        <f t="shared" si="26"/>
        <v>0.45</v>
      </c>
      <c r="BB39" s="186">
        <f t="shared" si="23"/>
        <v>0.45</v>
      </c>
      <c r="BC39" s="189">
        <v>0</v>
      </c>
      <c r="BD39" s="171">
        <v>99</v>
      </c>
      <c r="BE39" s="190">
        <v>7220</v>
      </c>
      <c r="BF39" s="190">
        <v>4320</v>
      </c>
      <c r="BG39" s="190">
        <v>7413</v>
      </c>
      <c r="BH39" s="171"/>
      <c r="BI39" s="171">
        <v>100</v>
      </c>
      <c r="BJ39" s="190">
        <v>11185</v>
      </c>
      <c r="BK39" s="190">
        <v>14369</v>
      </c>
      <c r="BL39" s="190">
        <v>15486</v>
      </c>
      <c r="BM39" s="171"/>
      <c r="BN39" s="171">
        <v>99.7</v>
      </c>
      <c r="BO39" s="190">
        <v>10831</v>
      </c>
      <c r="BP39" s="190">
        <v>13636</v>
      </c>
      <c r="BQ39" s="190">
        <v>9477</v>
      </c>
      <c r="BR39" s="171"/>
      <c r="BS39" s="190">
        <v>9092</v>
      </c>
      <c r="BT39" s="190">
        <v>7628</v>
      </c>
      <c r="BU39" s="190">
        <v>6959</v>
      </c>
      <c r="BV39" s="190">
        <v>2728</v>
      </c>
      <c r="GD39" s="192"/>
      <c r="GE39" s="192"/>
    </row>
    <row r="40" spans="1:187" s="181" customFormat="1">
      <c r="A40" s="169">
        <v>274</v>
      </c>
      <c r="B40" s="181" t="s">
        <v>98</v>
      </c>
      <c r="C40" s="171">
        <v>53</v>
      </c>
      <c r="D40" s="171">
        <v>1</v>
      </c>
      <c r="E40" s="185">
        <v>60.1</v>
      </c>
      <c r="F40" s="186">
        <v>1.52</v>
      </c>
      <c r="G40" s="185">
        <f t="shared" si="18"/>
        <v>26.012811634349031</v>
      </c>
      <c r="H40" s="171">
        <v>1</v>
      </c>
      <c r="I40" s="171">
        <v>34.299999999999997</v>
      </c>
      <c r="J40" s="185">
        <v>37.5</v>
      </c>
      <c r="K40" s="171">
        <v>90.2</v>
      </c>
      <c r="L40" s="171">
        <v>94</v>
      </c>
      <c r="M40" s="171">
        <v>35</v>
      </c>
      <c r="N40" s="171">
        <v>100</v>
      </c>
      <c r="O40" s="171">
        <v>70</v>
      </c>
      <c r="P40" s="185">
        <f t="shared" si="19"/>
        <v>80</v>
      </c>
      <c r="Q40" s="171">
        <v>4</v>
      </c>
      <c r="R40" s="169">
        <v>2</v>
      </c>
      <c r="S40" s="171">
        <v>0</v>
      </c>
      <c r="T40" s="171">
        <v>0</v>
      </c>
      <c r="U40" s="171">
        <v>1</v>
      </c>
      <c r="V40" s="171">
        <v>0</v>
      </c>
      <c r="W40" s="171">
        <v>1</v>
      </c>
      <c r="X40" s="171">
        <v>6</v>
      </c>
      <c r="Y40" s="171" t="s">
        <v>46</v>
      </c>
      <c r="Z40" s="10">
        <v>115</v>
      </c>
      <c r="AA40" s="11">
        <v>5.9</v>
      </c>
      <c r="AB40" s="169">
        <v>1</v>
      </c>
      <c r="AC40" s="171">
        <v>298</v>
      </c>
      <c r="AD40" s="171">
        <v>62</v>
      </c>
      <c r="AE40" s="171">
        <f t="shared" si="20"/>
        <v>236</v>
      </c>
      <c r="AF40" s="185">
        <f t="shared" si="24"/>
        <v>218</v>
      </c>
      <c r="AG40" s="185">
        <f t="shared" si="25"/>
        <v>18</v>
      </c>
      <c r="AH40" s="171">
        <v>90</v>
      </c>
      <c r="AI40" s="22">
        <v>0.8</v>
      </c>
      <c r="AJ40" s="11">
        <f t="shared" si="28"/>
        <v>79.748588118418894</v>
      </c>
      <c r="AK40" s="10">
        <v>0.7</v>
      </c>
      <c r="AL40" s="168">
        <f t="shared" si="6"/>
        <v>6.9999999999999993E-3</v>
      </c>
      <c r="AM40" s="10">
        <v>50</v>
      </c>
      <c r="AN40" s="10">
        <v>57</v>
      </c>
      <c r="AO40" s="168">
        <f t="shared" si="7"/>
        <v>6.1403508771929825E-3</v>
      </c>
      <c r="AP40" s="10">
        <v>20.2</v>
      </c>
      <c r="AQ40" s="10">
        <f t="shared" si="8"/>
        <v>2.0199999999999999E-2</v>
      </c>
      <c r="AR40" s="11">
        <f t="shared" si="9"/>
        <v>3.2897142857142856</v>
      </c>
      <c r="AS40" s="12">
        <v>0</v>
      </c>
      <c r="AT40" s="171"/>
      <c r="AU40" s="171"/>
      <c r="AV40" s="171">
        <v>0.5</v>
      </c>
      <c r="AW40" s="171">
        <v>0.5</v>
      </c>
      <c r="AX40" s="187">
        <f t="shared" si="21"/>
        <v>0.5</v>
      </c>
      <c r="AY40" s="171">
        <v>0.5</v>
      </c>
      <c r="AZ40" s="171">
        <v>0.5</v>
      </c>
      <c r="BA40" s="188">
        <f t="shared" si="26"/>
        <v>0.5</v>
      </c>
      <c r="BB40" s="186">
        <f t="shared" si="23"/>
        <v>0.5</v>
      </c>
      <c r="BC40" s="189">
        <v>1</v>
      </c>
      <c r="BD40" s="171">
        <v>92.6</v>
      </c>
      <c r="BE40" s="190">
        <v>7917</v>
      </c>
      <c r="BF40" s="190">
        <v>3186</v>
      </c>
      <c r="BG40" s="190">
        <v>12763</v>
      </c>
      <c r="BH40" s="190">
        <v>2080</v>
      </c>
      <c r="BI40" s="171">
        <v>100</v>
      </c>
      <c r="BJ40" s="190">
        <v>10784</v>
      </c>
      <c r="BK40" s="190">
        <v>7087</v>
      </c>
      <c r="BL40" s="190">
        <v>9460</v>
      </c>
      <c r="BM40" s="190">
        <v>3250</v>
      </c>
      <c r="BN40" s="196">
        <v>8.1</v>
      </c>
      <c r="BO40" s="190">
        <v>10439</v>
      </c>
      <c r="BP40" s="190">
        <v>7004</v>
      </c>
      <c r="BQ40" s="190">
        <v>7338</v>
      </c>
      <c r="BR40" s="190">
        <v>6292</v>
      </c>
      <c r="BS40" s="190">
        <v>13068</v>
      </c>
      <c r="BT40" s="190">
        <v>7707</v>
      </c>
      <c r="BU40" s="190">
        <v>2441</v>
      </c>
      <c r="BV40" s="190">
        <v>1442</v>
      </c>
      <c r="GD40" s="192"/>
      <c r="GE40" s="192"/>
    </row>
    <row r="41" spans="1:187" s="193" customFormat="1">
      <c r="A41" s="169">
        <v>275</v>
      </c>
      <c r="B41" s="193" t="s">
        <v>108</v>
      </c>
      <c r="C41" s="171">
        <v>51</v>
      </c>
      <c r="D41" s="171">
        <v>1</v>
      </c>
      <c r="E41" s="185">
        <v>64.2</v>
      </c>
      <c r="F41" s="186">
        <v>1.59</v>
      </c>
      <c r="G41" s="185">
        <f t="shared" si="18"/>
        <v>25.394565088406313</v>
      </c>
      <c r="H41" s="171">
        <v>1</v>
      </c>
      <c r="I41" s="171">
        <v>37.700000000000003</v>
      </c>
      <c r="J41" s="185">
        <v>37.9</v>
      </c>
      <c r="K41" s="171">
        <v>89</v>
      </c>
      <c r="L41" s="171">
        <v>102.5</v>
      </c>
      <c r="M41" s="171">
        <v>34.5</v>
      </c>
      <c r="N41" s="171">
        <v>100</v>
      </c>
      <c r="O41" s="171">
        <v>75</v>
      </c>
      <c r="P41" s="185">
        <f t="shared" si="19"/>
        <v>83.333333333333329</v>
      </c>
      <c r="Q41" s="171">
        <v>16</v>
      </c>
      <c r="R41" s="169">
        <v>2</v>
      </c>
      <c r="S41" s="171">
        <v>0</v>
      </c>
      <c r="T41" s="171">
        <v>1</v>
      </c>
      <c r="U41" s="171">
        <v>0</v>
      </c>
      <c r="V41" s="171">
        <v>0</v>
      </c>
      <c r="W41" s="171">
        <v>1</v>
      </c>
      <c r="X41" s="171">
        <v>2</v>
      </c>
      <c r="Y41" s="171" t="s">
        <v>111</v>
      </c>
      <c r="Z41" s="10">
        <v>99</v>
      </c>
      <c r="AA41" s="11">
        <v>6.5</v>
      </c>
      <c r="AB41" s="169">
        <v>2</v>
      </c>
      <c r="AC41" s="171">
        <v>135</v>
      </c>
      <c r="AD41" s="171">
        <v>34</v>
      </c>
      <c r="AE41" s="171">
        <f t="shared" si="20"/>
        <v>101</v>
      </c>
      <c r="AF41" s="185">
        <f t="shared" si="24"/>
        <v>84.4</v>
      </c>
      <c r="AG41" s="185">
        <f t="shared" si="25"/>
        <v>16.600000000000001</v>
      </c>
      <c r="AH41" s="171">
        <v>83</v>
      </c>
      <c r="AI41" s="22">
        <v>0.8</v>
      </c>
      <c r="AJ41" s="11">
        <f t="shared" si="28"/>
        <v>80.373755010072898</v>
      </c>
      <c r="AK41" s="10">
        <v>1.1000000000000001</v>
      </c>
      <c r="AL41" s="168">
        <f t="shared" si="6"/>
        <v>1.1000000000000001E-2</v>
      </c>
      <c r="AM41" s="10">
        <v>50</v>
      </c>
      <c r="AN41" s="10">
        <v>96</v>
      </c>
      <c r="AO41" s="168">
        <f t="shared" si="7"/>
        <v>5.7291666666666671E-3</v>
      </c>
      <c r="AP41" s="10">
        <v>29.1</v>
      </c>
      <c r="AQ41" s="10">
        <f t="shared" si="8"/>
        <v>2.9100000000000001E-2</v>
      </c>
      <c r="AR41" s="11">
        <f t="shared" si="9"/>
        <v>5.0792727272727269</v>
      </c>
      <c r="AS41" s="12">
        <v>1</v>
      </c>
      <c r="AV41" s="171">
        <v>0.5</v>
      </c>
      <c r="AW41" s="171">
        <v>0.5</v>
      </c>
      <c r="AX41" s="187">
        <f t="shared" si="21"/>
        <v>0.5</v>
      </c>
      <c r="AY41" s="171">
        <v>0.4</v>
      </c>
      <c r="AZ41" s="171">
        <v>0.4</v>
      </c>
      <c r="BA41" s="188">
        <f t="shared" si="26"/>
        <v>0.4</v>
      </c>
      <c r="BB41" s="186">
        <f t="shared" si="23"/>
        <v>0.45</v>
      </c>
      <c r="BC41" s="189">
        <v>1</v>
      </c>
      <c r="BD41" s="171">
        <v>100</v>
      </c>
      <c r="BE41" s="190">
        <v>4109</v>
      </c>
      <c r="BF41" s="190">
        <v>4820</v>
      </c>
      <c r="BG41" s="190">
        <v>7162</v>
      </c>
      <c r="BH41" s="190">
        <v>1504</v>
      </c>
      <c r="BI41" s="171">
        <v>94.4</v>
      </c>
      <c r="BJ41" s="190">
        <v>4856</v>
      </c>
      <c r="BK41" s="190">
        <v>7505</v>
      </c>
      <c r="BL41" s="190">
        <v>5970</v>
      </c>
      <c r="BM41" s="190">
        <v>2974</v>
      </c>
      <c r="BN41" s="171">
        <v>92.9</v>
      </c>
      <c r="BO41" s="190">
        <v>4728</v>
      </c>
      <c r="BP41" s="190">
        <v>8058</v>
      </c>
      <c r="BQ41" s="190">
        <v>5930</v>
      </c>
      <c r="BR41" s="190">
        <v>2190</v>
      </c>
      <c r="BS41" s="190">
        <v>3962</v>
      </c>
      <c r="BT41" s="190">
        <v>5534</v>
      </c>
      <c r="BU41" s="190">
        <v>2785</v>
      </c>
      <c r="BV41" s="190">
        <v>1281</v>
      </c>
      <c r="GD41" s="194"/>
      <c r="GE41" s="194"/>
    </row>
    <row r="42" spans="1:187" s="193" customFormat="1">
      <c r="A42" s="169">
        <v>276</v>
      </c>
      <c r="B42" s="193" t="s">
        <v>109</v>
      </c>
      <c r="C42" s="171">
        <v>45</v>
      </c>
      <c r="D42" s="171">
        <v>1</v>
      </c>
      <c r="E42" s="185">
        <v>76.400000000000006</v>
      </c>
      <c r="F42" s="186">
        <v>1.56</v>
      </c>
      <c r="G42" s="185">
        <f t="shared" si="18"/>
        <v>31.393819855358316</v>
      </c>
      <c r="H42" s="171">
        <v>2</v>
      </c>
      <c r="I42" s="171">
        <v>40.200000000000003</v>
      </c>
      <c r="J42" s="185">
        <v>43.4</v>
      </c>
      <c r="K42" s="171">
        <v>85.8</v>
      </c>
      <c r="L42" s="171">
        <v>108</v>
      </c>
      <c r="M42" s="171">
        <v>36.5</v>
      </c>
      <c r="N42" s="171">
        <v>100</v>
      </c>
      <c r="O42" s="171">
        <v>70</v>
      </c>
      <c r="P42" s="185">
        <f t="shared" si="19"/>
        <v>80</v>
      </c>
      <c r="Q42" s="171">
        <v>16</v>
      </c>
      <c r="R42" s="169">
        <v>2</v>
      </c>
      <c r="S42" s="171">
        <v>1</v>
      </c>
      <c r="T42" s="171">
        <v>1</v>
      </c>
      <c r="U42" s="171">
        <v>1</v>
      </c>
      <c r="V42" s="171">
        <v>0</v>
      </c>
      <c r="W42" s="171">
        <v>1</v>
      </c>
      <c r="X42" s="171">
        <v>1</v>
      </c>
      <c r="Y42" s="171" t="s">
        <v>46</v>
      </c>
      <c r="Z42" s="10">
        <v>122</v>
      </c>
      <c r="AA42" s="11">
        <v>6.5</v>
      </c>
      <c r="AB42" s="169">
        <v>2</v>
      </c>
      <c r="AC42" s="171">
        <v>218</v>
      </c>
      <c r="AD42" s="171">
        <v>44</v>
      </c>
      <c r="AE42" s="171">
        <f t="shared" si="20"/>
        <v>174</v>
      </c>
      <c r="AF42" s="185">
        <f t="shared" si="24"/>
        <v>134.4</v>
      </c>
      <c r="AG42" s="185">
        <f t="shared" si="25"/>
        <v>39.6</v>
      </c>
      <c r="AH42" s="171">
        <v>198</v>
      </c>
      <c r="AI42" s="22">
        <v>0.9</v>
      </c>
      <c r="AJ42" s="11">
        <f t="shared" si="28"/>
        <v>71.964589644474756</v>
      </c>
      <c r="AK42" s="10">
        <v>1.5</v>
      </c>
      <c r="AL42" s="168">
        <f t="shared" si="6"/>
        <v>1.4999999999999999E-2</v>
      </c>
      <c r="AM42" s="10">
        <v>50</v>
      </c>
      <c r="AN42" s="10">
        <v>80</v>
      </c>
      <c r="AO42" s="168">
        <f t="shared" si="7"/>
        <v>9.3749999999999997E-3</v>
      </c>
      <c r="AP42" s="10">
        <v>27.1</v>
      </c>
      <c r="AQ42" s="10">
        <f t="shared" si="8"/>
        <v>2.7100000000000003E-2</v>
      </c>
      <c r="AR42" s="11">
        <f t="shared" si="9"/>
        <v>2.8906666666666672</v>
      </c>
      <c r="AS42" s="12">
        <v>1</v>
      </c>
      <c r="AV42" s="171">
        <v>0.4</v>
      </c>
      <c r="AW42" s="171">
        <v>0.4</v>
      </c>
      <c r="AX42" s="187">
        <f t="shared" si="21"/>
        <v>0.4</v>
      </c>
      <c r="AY42" s="171">
        <v>0.5</v>
      </c>
      <c r="AZ42" s="171">
        <v>0.4</v>
      </c>
      <c r="BA42" s="188">
        <f t="shared" si="26"/>
        <v>0.45</v>
      </c>
      <c r="BB42" s="186">
        <f t="shared" si="23"/>
        <v>0.42500000000000004</v>
      </c>
      <c r="BC42" s="189">
        <v>1</v>
      </c>
      <c r="BD42" s="171">
        <v>100</v>
      </c>
      <c r="BE42" s="190">
        <v>3773</v>
      </c>
      <c r="BF42" s="190">
        <v>7431</v>
      </c>
      <c r="BG42" s="190">
        <v>8226</v>
      </c>
      <c r="BH42" s="190">
        <v>4341</v>
      </c>
      <c r="BI42" s="171">
        <v>100</v>
      </c>
      <c r="BJ42" s="190">
        <v>5788</v>
      </c>
      <c r="BK42" s="190">
        <v>13770</v>
      </c>
      <c r="BL42" s="190">
        <v>8080</v>
      </c>
      <c r="BM42" s="190">
        <v>2000</v>
      </c>
      <c r="BN42" s="171">
        <v>98.6</v>
      </c>
      <c r="BO42" s="190">
        <v>6048</v>
      </c>
      <c r="BP42" s="190">
        <v>19472</v>
      </c>
      <c r="BQ42" s="190">
        <v>6579</v>
      </c>
      <c r="BR42" s="190">
        <v>2784</v>
      </c>
      <c r="BS42" s="190">
        <v>2484</v>
      </c>
      <c r="BT42" s="190">
        <v>2660</v>
      </c>
      <c r="BU42" s="190">
        <v>1640</v>
      </c>
      <c r="BV42" s="190">
        <v>1401</v>
      </c>
      <c r="GD42" s="194"/>
      <c r="GE42" s="194"/>
    </row>
    <row r="43" spans="1:187" s="181" customFormat="1">
      <c r="A43" s="169">
        <v>293</v>
      </c>
      <c r="B43" s="181" t="s">
        <v>113</v>
      </c>
      <c r="C43" s="171">
        <v>33</v>
      </c>
      <c r="D43" s="171">
        <v>1</v>
      </c>
      <c r="E43" s="185">
        <v>78.099999999999994</v>
      </c>
      <c r="F43" s="186">
        <v>1.52</v>
      </c>
      <c r="G43" s="185">
        <f t="shared" si="18"/>
        <v>33.8036703601108</v>
      </c>
      <c r="H43" s="171">
        <v>2</v>
      </c>
      <c r="I43" s="171">
        <v>41.7</v>
      </c>
      <c r="J43" s="185">
        <v>43.2</v>
      </c>
      <c r="K43" s="171">
        <v>103</v>
      </c>
      <c r="L43" s="171">
        <v>106</v>
      </c>
      <c r="M43" s="171">
        <v>42.1</v>
      </c>
      <c r="N43" s="171">
        <v>110</v>
      </c>
      <c r="O43" s="171">
        <v>70</v>
      </c>
      <c r="P43" s="185">
        <f t="shared" si="19"/>
        <v>83.333333333333329</v>
      </c>
      <c r="Q43" s="171">
        <v>12</v>
      </c>
      <c r="R43" s="169">
        <v>2</v>
      </c>
      <c r="S43" s="171">
        <v>0</v>
      </c>
      <c r="T43" s="171">
        <v>1</v>
      </c>
      <c r="U43" s="171">
        <v>0</v>
      </c>
      <c r="V43" s="171">
        <v>1</v>
      </c>
      <c r="W43" s="171">
        <v>1</v>
      </c>
      <c r="X43" s="171">
        <v>1</v>
      </c>
      <c r="Y43" s="171" t="s">
        <v>114</v>
      </c>
      <c r="Z43" s="10">
        <v>142</v>
      </c>
      <c r="AA43" s="11">
        <v>8.3000000000000007</v>
      </c>
      <c r="AB43" s="169">
        <v>3</v>
      </c>
      <c r="AC43" s="171">
        <v>187</v>
      </c>
      <c r="AD43" s="171">
        <v>31</v>
      </c>
      <c r="AE43" s="171">
        <f t="shared" si="20"/>
        <v>156</v>
      </c>
      <c r="AF43" s="185">
        <f t="shared" si="24"/>
        <v>121.2</v>
      </c>
      <c r="AG43" s="185">
        <f t="shared" si="25"/>
        <v>34.799999999999997</v>
      </c>
      <c r="AH43" s="171">
        <v>174</v>
      </c>
      <c r="AI43" s="22">
        <v>0.8</v>
      </c>
      <c r="AJ43" s="11">
        <f t="shared" si="28"/>
        <v>87.799627772362072</v>
      </c>
      <c r="AK43" s="10">
        <v>3</v>
      </c>
      <c r="AL43" s="168">
        <f t="shared" si="6"/>
        <v>0.03</v>
      </c>
      <c r="AM43" s="10">
        <v>50</v>
      </c>
      <c r="AN43" s="10">
        <v>120</v>
      </c>
      <c r="AO43" s="168">
        <f t="shared" si="7"/>
        <v>1.2500000000000001E-2</v>
      </c>
      <c r="AP43" s="10">
        <v>64.099999999999994</v>
      </c>
      <c r="AQ43" s="10">
        <f t="shared" si="8"/>
        <v>6.409999999999999E-2</v>
      </c>
      <c r="AR43" s="11">
        <f t="shared" si="9"/>
        <v>5.1279999999999992</v>
      </c>
      <c r="AS43" s="12">
        <v>1</v>
      </c>
      <c r="AT43" s="171"/>
      <c r="AU43" s="171"/>
      <c r="AV43" s="171">
        <v>0.4</v>
      </c>
      <c r="AW43" s="171">
        <v>0.4</v>
      </c>
      <c r="AX43" s="187">
        <f t="shared" si="21"/>
        <v>0.4</v>
      </c>
      <c r="AY43" s="171">
        <v>0.5</v>
      </c>
      <c r="AZ43" s="171">
        <v>0.5</v>
      </c>
      <c r="BA43" s="188">
        <f t="shared" ref="BA43:BA45" si="29">AVERAGE(AY43:AZ43)</f>
        <v>0.5</v>
      </c>
      <c r="BB43" s="186">
        <f t="shared" si="23"/>
        <v>0.45</v>
      </c>
      <c r="BC43" s="189">
        <v>1</v>
      </c>
      <c r="BD43" s="171">
        <v>100</v>
      </c>
      <c r="BE43" s="190">
        <v>8089</v>
      </c>
      <c r="BF43" s="190">
        <v>6608</v>
      </c>
      <c r="BG43" s="190">
        <v>4099</v>
      </c>
      <c r="BH43" s="190">
        <v>2553</v>
      </c>
      <c r="BI43" s="171">
        <v>98.8</v>
      </c>
      <c r="BJ43" s="190">
        <v>14048</v>
      </c>
      <c r="BK43" s="190">
        <v>9482</v>
      </c>
      <c r="BL43" s="190">
        <v>4035</v>
      </c>
      <c r="BM43" s="190">
        <v>4090</v>
      </c>
      <c r="BN43" s="196">
        <v>2.2000000000000002</v>
      </c>
      <c r="BO43" s="190">
        <v>6882</v>
      </c>
      <c r="BP43" s="190">
        <v>11006</v>
      </c>
      <c r="BQ43" s="190">
        <v>3991</v>
      </c>
      <c r="BR43" s="190">
        <v>2534</v>
      </c>
      <c r="BS43" s="190">
        <v>3292</v>
      </c>
      <c r="BT43" s="190">
        <v>7183</v>
      </c>
      <c r="BU43" s="190">
        <v>3395</v>
      </c>
      <c r="BV43" s="171">
        <v>887</v>
      </c>
      <c r="GD43" s="192"/>
      <c r="GE43" s="192"/>
    </row>
    <row r="44" spans="1:187" s="181" customFormat="1">
      <c r="A44" s="169">
        <v>295</v>
      </c>
      <c r="B44" s="181" t="s">
        <v>116</v>
      </c>
      <c r="C44" s="171">
        <v>46</v>
      </c>
      <c r="D44" s="171">
        <v>1</v>
      </c>
      <c r="E44" s="185">
        <v>55.2</v>
      </c>
      <c r="F44" s="186">
        <v>1.46</v>
      </c>
      <c r="G44" s="185">
        <f t="shared" si="18"/>
        <v>25.896040532933014</v>
      </c>
      <c r="H44" s="171">
        <v>1</v>
      </c>
      <c r="I44" s="171">
        <v>27.5</v>
      </c>
      <c r="J44" s="185">
        <v>38</v>
      </c>
      <c r="K44" s="171">
        <v>81</v>
      </c>
      <c r="L44" s="171">
        <v>94.5</v>
      </c>
      <c r="M44" s="171">
        <v>34.6</v>
      </c>
      <c r="N44" s="171">
        <v>110</v>
      </c>
      <c r="O44" s="171">
        <v>70</v>
      </c>
      <c r="P44" s="185">
        <f t="shared" si="19"/>
        <v>83.333333333333329</v>
      </c>
      <c r="Q44" s="171">
        <v>14</v>
      </c>
      <c r="R44" s="169">
        <v>2</v>
      </c>
      <c r="S44" s="171">
        <v>0</v>
      </c>
      <c r="T44" s="171">
        <v>0</v>
      </c>
      <c r="U44" s="171">
        <v>0</v>
      </c>
      <c r="V44" s="171">
        <v>0</v>
      </c>
      <c r="W44" s="171">
        <v>1</v>
      </c>
      <c r="X44" s="171">
        <v>1</v>
      </c>
      <c r="Y44" s="171" t="s">
        <v>46</v>
      </c>
      <c r="Z44" s="10">
        <v>112</v>
      </c>
      <c r="AA44" s="11">
        <v>6</v>
      </c>
      <c r="AB44" s="169">
        <v>1</v>
      </c>
      <c r="AC44" s="171">
        <v>187</v>
      </c>
      <c r="AD44" s="171">
        <v>38</v>
      </c>
      <c r="AE44" s="171">
        <f t="shared" si="20"/>
        <v>149</v>
      </c>
      <c r="AF44" s="185">
        <f t="shared" si="24"/>
        <v>91.8</v>
      </c>
      <c r="AG44" s="185">
        <f t="shared" si="25"/>
        <v>57.2</v>
      </c>
      <c r="AH44" s="171">
        <v>286</v>
      </c>
      <c r="AI44" s="22">
        <v>0.6</v>
      </c>
      <c r="AJ44" s="11">
        <f t="shared" si="28"/>
        <v>114.39063391676567</v>
      </c>
      <c r="AK44" s="10">
        <v>1.5</v>
      </c>
      <c r="AL44" s="168">
        <f t="shared" si="6"/>
        <v>1.4999999999999999E-2</v>
      </c>
      <c r="AM44" s="10">
        <v>50</v>
      </c>
      <c r="AN44" s="10">
        <v>33</v>
      </c>
      <c r="AO44" s="168">
        <f t="shared" si="7"/>
        <v>2.2727272727272728E-2</v>
      </c>
      <c r="AP44" s="10">
        <v>27.8</v>
      </c>
      <c r="AQ44" s="10">
        <f t="shared" si="8"/>
        <v>2.7800000000000002E-2</v>
      </c>
      <c r="AR44" s="11">
        <f t="shared" si="9"/>
        <v>1.2232000000000001</v>
      </c>
      <c r="AS44" s="12">
        <v>1</v>
      </c>
      <c r="AT44" s="171"/>
      <c r="AU44" s="171"/>
      <c r="AV44" s="171">
        <v>0.5</v>
      </c>
      <c r="AW44" s="171">
        <v>0.5</v>
      </c>
      <c r="AX44" s="187">
        <f t="shared" si="21"/>
        <v>0.5</v>
      </c>
      <c r="AY44" s="171">
        <v>0.5</v>
      </c>
      <c r="AZ44" s="171">
        <v>0.5</v>
      </c>
      <c r="BA44" s="188">
        <f t="shared" si="29"/>
        <v>0.5</v>
      </c>
      <c r="BB44" s="186">
        <f t="shared" si="23"/>
        <v>0.5</v>
      </c>
      <c r="BC44" s="189">
        <v>1</v>
      </c>
      <c r="BD44" s="171">
        <v>100</v>
      </c>
      <c r="BE44" s="171">
        <v>1709</v>
      </c>
      <c r="BF44" s="171"/>
      <c r="BG44" s="171">
        <v>11954</v>
      </c>
      <c r="BH44" s="171">
        <v>1451</v>
      </c>
      <c r="BI44" s="171">
        <v>100</v>
      </c>
      <c r="BJ44" s="171">
        <v>13132</v>
      </c>
      <c r="BK44" s="171">
        <v>1419</v>
      </c>
      <c r="BL44" s="171">
        <v>12653</v>
      </c>
      <c r="BM44" s="171">
        <v>4518</v>
      </c>
      <c r="BN44" s="171">
        <v>96.5</v>
      </c>
      <c r="BO44" s="171">
        <v>11836</v>
      </c>
      <c r="BP44" s="171">
        <v>10020</v>
      </c>
      <c r="BQ44" s="171">
        <v>9962</v>
      </c>
      <c r="BR44" s="171">
        <v>2814</v>
      </c>
      <c r="BS44" s="190">
        <v>8475</v>
      </c>
      <c r="BT44" s="190">
        <v>22884</v>
      </c>
      <c r="BU44" s="190">
        <v>7628</v>
      </c>
      <c r="BV44" s="190">
        <v>1376</v>
      </c>
      <c r="GD44" s="192"/>
      <c r="GE44" s="192"/>
    </row>
    <row r="45" spans="1:187" s="181" customFormat="1">
      <c r="A45" s="169">
        <v>296</v>
      </c>
      <c r="B45" s="181" t="s">
        <v>117</v>
      </c>
      <c r="C45" s="171">
        <v>44</v>
      </c>
      <c r="D45" s="171">
        <v>1</v>
      </c>
      <c r="E45" s="171">
        <v>82.7</v>
      </c>
      <c r="F45" s="171">
        <v>1.61</v>
      </c>
      <c r="G45" s="171">
        <f t="shared" si="18"/>
        <v>31.904633308900117</v>
      </c>
      <c r="H45" s="171">
        <v>2</v>
      </c>
      <c r="I45" s="171">
        <v>40.4</v>
      </c>
      <c r="J45" s="171">
        <v>46.8</v>
      </c>
      <c r="K45" s="171">
        <v>104</v>
      </c>
      <c r="L45" s="171">
        <v>115.5</v>
      </c>
      <c r="M45" s="171">
        <v>35.4</v>
      </c>
      <c r="N45" s="171">
        <v>110</v>
      </c>
      <c r="O45" s="171">
        <v>80</v>
      </c>
      <c r="P45" s="171">
        <f t="shared" si="19"/>
        <v>90</v>
      </c>
      <c r="Q45" s="171">
        <v>49</v>
      </c>
      <c r="R45" s="169">
        <v>1</v>
      </c>
      <c r="S45" s="171">
        <v>0</v>
      </c>
      <c r="T45" s="171">
        <v>0</v>
      </c>
      <c r="U45" s="171">
        <v>1</v>
      </c>
      <c r="V45" s="171">
        <v>0</v>
      </c>
      <c r="W45" s="171">
        <v>1</v>
      </c>
      <c r="X45" s="171">
        <v>2</v>
      </c>
      <c r="Y45" s="171" t="s">
        <v>114</v>
      </c>
      <c r="Z45" s="10">
        <v>105</v>
      </c>
      <c r="AA45" s="10">
        <v>6</v>
      </c>
      <c r="AB45" s="171">
        <v>1</v>
      </c>
      <c r="AC45" s="171">
        <v>193</v>
      </c>
      <c r="AD45" s="171">
        <v>27</v>
      </c>
      <c r="AE45" s="171">
        <f t="shared" si="20"/>
        <v>166</v>
      </c>
      <c r="AF45" s="171">
        <f t="shared" si="24"/>
        <v>92.6</v>
      </c>
      <c r="AG45" s="171">
        <f t="shared" si="25"/>
        <v>73.400000000000006</v>
      </c>
      <c r="AH45" s="171">
        <v>367</v>
      </c>
      <c r="AI45" s="10">
        <v>1</v>
      </c>
      <c r="AJ45" s="11">
        <f>((186)*(AI45^-1.154))*((G45)^-0.203)*(0.742)</f>
        <v>68.333637068066466</v>
      </c>
      <c r="AK45" s="10">
        <v>3.7</v>
      </c>
      <c r="AL45" s="168">
        <f t="shared" si="6"/>
        <v>3.7000000000000005E-2</v>
      </c>
      <c r="AM45" s="10">
        <v>50</v>
      </c>
      <c r="AN45" s="10">
        <v>130</v>
      </c>
      <c r="AO45" s="168">
        <f t="shared" si="7"/>
        <v>1.4230769230769233E-2</v>
      </c>
      <c r="AP45" s="10">
        <v>21.3</v>
      </c>
      <c r="AQ45" s="10">
        <f t="shared" si="8"/>
        <v>2.1299999999999999E-2</v>
      </c>
      <c r="AR45" s="11">
        <f t="shared" si="9"/>
        <v>1.4967567567567566</v>
      </c>
      <c r="AS45" s="12">
        <v>0</v>
      </c>
      <c r="AT45" s="171"/>
      <c r="AU45" s="171"/>
      <c r="AV45" s="171">
        <v>0.5</v>
      </c>
      <c r="AW45" s="171">
        <v>0.5</v>
      </c>
      <c r="AX45" s="169">
        <f t="shared" si="21"/>
        <v>0.5</v>
      </c>
      <c r="AY45" s="171">
        <v>0.4</v>
      </c>
      <c r="AZ45" s="171">
        <v>0.5</v>
      </c>
      <c r="BA45" s="187">
        <f t="shared" si="29"/>
        <v>0.45</v>
      </c>
      <c r="BB45" s="186">
        <f t="shared" si="23"/>
        <v>0.47499999999999998</v>
      </c>
      <c r="BC45" s="169">
        <v>1</v>
      </c>
      <c r="BD45" s="171">
        <v>100</v>
      </c>
      <c r="BE45" s="171">
        <v>5111</v>
      </c>
      <c r="BF45" s="171">
        <v>6709</v>
      </c>
      <c r="BG45" s="171">
        <v>2656</v>
      </c>
      <c r="BH45" s="171">
        <v>2647</v>
      </c>
      <c r="BI45" s="171">
        <v>100</v>
      </c>
      <c r="BJ45" s="171">
        <v>12195</v>
      </c>
      <c r="BK45" s="171">
        <v>7438</v>
      </c>
      <c r="BL45" s="171">
        <v>12671</v>
      </c>
      <c r="BM45" s="171">
        <v>2647</v>
      </c>
      <c r="BN45" s="171">
        <v>92</v>
      </c>
      <c r="BO45" s="171">
        <v>5111</v>
      </c>
      <c r="BP45" s="171">
        <v>12379</v>
      </c>
      <c r="BQ45" s="171">
        <v>2814</v>
      </c>
      <c r="BR45" s="171">
        <v>2647</v>
      </c>
      <c r="BS45" s="190">
        <v>15638</v>
      </c>
      <c r="BT45" s="190">
        <v>35019</v>
      </c>
      <c r="BU45" s="190">
        <v>9967</v>
      </c>
      <c r="BV45" s="190">
        <v>1475</v>
      </c>
      <c r="GD45" s="200"/>
      <c r="GE45" s="200"/>
    </row>
    <row r="46" spans="1:187">
      <c r="AS46" s="216" t="s">
        <v>436</v>
      </c>
    </row>
  </sheetData>
  <autoFilter ref="BC1:BC4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3" zoomScale="90" zoomScaleNormal="90" zoomScalePageLayoutView="90" workbookViewId="0">
      <selection activeCell="E5" sqref="E5"/>
    </sheetView>
  </sheetViews>
  <sheetFormatPr baseColWidth="10" defaultRowHeight="15" x14ac:dyDescent="0"/>
  <cols>
    <col min="7" max="7" width="12.6640625" bestFit="1" customWidth="1"/>
  </cols>
  <sheetData>
    <row r="1" spans="1:9">
      <c r="A1" t="s">
        <v>212</v>
      </c>
    </row>
    <row r="2" spans="1:9">
      <c r="A2" t="s">
        <v>217</v>
      </c>
    </row>
    <row r="3" spans="1:9">
      <c r="A3" t="s">
        <v>218</v>
      </c>
    </row>
    <row r="4" spans="1:9" ht="18">
      <c r="B4" s="88" t="s">
        <v>120</v>
      </c>
      <c r="C4" s="88" t="s">
        <v>122</v>
      </c>
      <c r="D4" s="88" t="s">
        <v>120</v>
      </c>
      <c r="E4" s="88" t="s">
        <v>122</v>
      </c>
      <c r="F4" s="88" t="s">
        <v>121</v>
      </c>
      <c r="G4" s="88"/>
      <c r="H4" s="88" t="s">
        <v>213</v>
      </c>
      <c r="I4" s="88" t="s">
        <v>126</v>
      </c>
    </row>
    <row r="5" spans="1:9">
      <c r="B5" s="38" t="s">
        <v>209</v>
      </c>
      <c r="C5" s="38" t="s">
        <v>209</v>
      </c>
      <c r="D5" s="38" t="s">
        <v>123</v>
      </c>
      <c r="E5" s="38" t="s">
        <v>123</v>
      </c>
      <c r="F5" s="38" t="s">
        <v>124</v>
      </c>
      <c r="G5" s="38" t="s">
        <v>126</v>
      </c>
      <c r="H5" s="38" t="s">
        <v>214</v>
      </c>
      <c r="I5" s="38" t="s">
        <v>214</v>
      </c>
    </row>
    <row r="6" spans="1:9">
      <c r="A6" s="84" t="s">
        <v>215</v>
      </c>
      <c r="B6">
        <v>35.000000000000007</v>
      </c>
      <c r="C6">
        <v>8.6794777108610237</v>
      </c>
      <c r="D6">
        <v>45.958333333333336</v>
      </c>
      <c r="E6">
        <v>6.6101316612992029</v>
      </c>
      <c r="F6" s="119">
        <v>-4.7026262891159742</v>
      </c>
      <c r="G6" s="83">
        <v>2.9034323434281626E-5</v>
      </c>
      <c r="H6">
        <v>1.7241179153364556</v>
      </c>
      <c r="I6">
        <v>0.21748484017363209</v>
      </c>
    </row>
    <row r="7" spans="1:9">
      <c r="A7" s="84" t="s">
        <v>216</v>
      </c>
      <c r="B7">
        <v>0.57894736842105299</v>
      </c>
      <c r="C7">
        <v>0.50725727350178806</v>
      </c>
      <c r="D7">
        <v>0.87499999999999989</v>
      </c>
      <c r="E7">
        <v>0.33783196234608809</v>
      </c>
      <c r="F7" s="120">
        <v>-2.2916225412754772</v>
      </c>
      <c r="G7" s="83">
        <v>2.7135948161282942E-2</v>
      </c>
      <c r="H7">
        <v>2.2545252018936233</v>
      </c>
      <c r="I7">
        <v>6.7561608928261366E-2</v>
      </c>
    </row>
    <row r="8" spans="1:9">
      <c r="A8" s="84" t="s">
        <v>198</v>
      </c>
      <c r="B8">
        <v>61.5421052631579</v>
      </c>
      <c r="C8">
        <v>8.8213954419842011</v>
      </c>
      <c r="D8">
        <v>73.725000000000009</v>
      </c>
      <c r="E8">
        <v>11.284396691700101</v>
      </c>
      <c r="F8" s="120">
        <v>-3.8607633370739691</v>
      </c>
      <c r="G8" s="83">
        <v>3.9332785797872204E-4</v>
      </c>
      <c r="H8">
        <v>1.6363722578275566</v>
      </c>
      <c r="I8">
        <v>0.28960387798842985</v>
      </c>
    </row>
    <row r="9" spans="1:9">
      <c r="A9" s="84" t="s">
        <v>199</v>
      </c>
      <c r="B9">
        <v>23.094736842105263</v>
      </c>
      <c r="C9">
        <v>1.8410364484926323</v>
      </c>
      <c r="D9">
        <v>30.796026387916665</v>
      </c>
      <c r="E9">
        <v>4.4657140029890634</v>
      </c>
      <c r="F9" s="120">
        <v>-7.0442000688063775</v>
      </c>
      <c r="G9" s="83">
        <v>1.4275432408342749E-8</v>
      </c>
      <c r="H9">
        <v>5.8837883092534957</v>
      </c>
      <c r="I9" s="118">
        <v>3.3076581114984099E-4</v>
      </c>
    </row>
    <row r="10" spans="1:9">
      <c r="A10" s="84" t="s">
        <v>200</v>
      </c>
      <c r="B10">
        <v>23.305263157894739</v>
      </c>
      <c r="C10">
        <v>9.6139640156164123</v>
      </c>
      <c r="D10">
        <v>37.62916666666667</v>
      </c>
      <c r="E10">
        <v>6.6972725900121128</v>
      </c>
      <c r="F10" s="120">
        <v>-5.7530057278072819</v>
      </c>
      <c r="G10" s="83">
        <v>9.711831415376161E-7</v>
      </c>
      <c r="H10">
        <v>2.0606727729570693</v>
      </c>
      <c r="I10">
        <v>0.10323583489016848</v>
      </c>
    </row>
    <row r="11" spans="1:9">
      <c r="A11" s="40" t="s">
        <v>201</v>
      </c>
      <c r="B11">
        <v>44.673684210526318</v>
      </c>
      <c r="C11">
        <v>7.73073534703187</v>
      </c>
      <c r="D11">
        <v>43.162500000000001</v>
      </c>
      <c r="E11">
        <v>5.1410380021091493</v>
      </c>
      <c r="F11" s="120">
        <v>0.76794695554336223</v>
      </c>
      <c r="G11">
        <v>0.44691928120140656</v>
      </c>
      <c r="H11">
        <v>2.2612052420696842</v>
      </c>
      <c r="I11">
        <v>6.6589134633200903E-2</v>
      </c>
    </row>
    <row r="12" spans="1:9">
      <c r="A12" s="84" t="s">
        <v>202</v>
      </c>
      <c r="B12">
        <v>77.631578947368411</v>
      </c>
      <c r="C12">
        <v>7.4690511543434237</v>
      </c>
      <c r="D12">
        <v>97.225000000000009</v>
      </c>
      <c r="E12">
        <v>10.632896042982344</v>
      </c>
      <c r="F12" s="120">
        <v>-6.8049903502008933</v>
      </c>
      <c r="G12" s="83">
        <v>3.1083468740162441E-8</v>
      </c>
      <c r="H12">
        <v>2.0266197373045314</v>
      </c>
      <c r="I12">
        <v>0.13030237653860183</v>
      </c>
    </row>
    <row r="13" spans="1:9">
      <c r="A13" s="84" t="s">
        <v>203</v>
      </c>
      <c r="B13">
        <v>95.905263157894737</v>
      </c>
      <c r="C13">
        <v>5.7836429969172105</v>
      </c>
      <c r="D13">
        <v>105.43749999999999</v>
      </c>
      <c r="E13">
        <v>8.9970435965521975</v>
      </c>
      <c r="F13" s="120">
        <v>-4.0042821004999247</v>
      </c>
      <c r="G13" s="83">
        <v>2.5516323560396986E-4</v>
      </c>
      <c r="H13">
        <v>2.4198959596056331</v>
      </c>
      <c r="I13">
        <v>5.9975111305886113E-2</v>
      </c>
    </row>
    <row r="14" spans="1:9">
      <c r="A14" s="84" t="s">
        <v>204</v>
      </c>
      <c r="B14">
        <v>35.031578947368423</v>
      </c>
      <c r="C14">
        <v>2.7471303475078908</v>
      </c>
      <c r="D14">
        <v>37.079166666666673</v>
      </c>
      <c r="E14">
        <v>3.1174096223664907</v>
      </c>
      <c r="F14" s="120">
        <v>-2.2522541014787159</v>
      </c>
      <c r="G14" s="83">
        <v>2.9724654209762509E-2</v>
      </c>
      <c r="H14">
        <v>1.2877430362649582</v>
      </c>
      <c r="I14">
        <v>0.58952692508776083</v>
      </c>
    </row>
    <row r="15" spans="1:9">
      <c r="A15" s="40" t="s">
        <v>13</v>
      </c>
      <c r="B15">
        <v>83.152631578947378</v>
      </c>
      <c r="C15">
        <v>5.3642197756215753</v>
      </c>
      <c r="D15">
        <v>86.112499999999997</v>
      </c>
      <c r="E15">
        <v>5.5044892745751701</v>
      </c>
      <c r="F15" s="120">
        <v>-1.7707372616220012</v>
      </c>
      <c r="G15">
        <v>8.4039045268937379E-2</v>
      </c>
      <c r="H15">
        <v>1.0529819676331955</v>
      </c>
      <c r="I15">
        <v>0.92332648791558258</v>
      </c>
    </row>
    <row r="16" spans="1:9">
      <c r="A16" s="84" t="s">
        <v>134</v>
      </c>
      <c r="B16">
        <v>35.631578947368418</v>
      </c>
      <c r="C16">
        <v>27.731271009689866</v>
      </c>
      <c r="D16">
        <v>18.499999999999996</v>
      </c>
      <c r="E16">
        <v>15.759055367849827</v>
      </c>
      <c r="F16" s="120">
        <v>2.5545536773336224</v>
      </c>
      <c r="G16" s="83">
        <v>1.4442828656097733E-2</v>
      </c>
      <c r="H16">
        <v>3.0965577751568478</v>
      </c>
      <c r="I16">
        <v>1.1750644518205164E-2</v>
      </c>
    </row>
    <row r="17" spans="1:9">
      <c r="A17" s="84" t="s">
        <v>43</v>
      </c>
      <c r="B17">
        <v>0.48263157894736836</v>
      </c>
      <c r="C17">
        <v>6.3407159187723508E-2</v>
      </c>
      <c r="D17">
        <v>0.53645833333333359</v>
      </c>
      <c r="E17">
        <v>8.9860751778209264E-2</v>
      </c>
      <c r="F17" s="120">
        <v>-2.2092798164573644</v>
      </c>
      <c r="G17" s="83">
        <v>3.2799745690204926E-2</v>
      </c>
      <c r="H17">
        <v>2.0084614624505961</v>
      </c>
      <c r="I17">
        <v>0.13516982834167446</v>
      </c>
    </row>
    <row r="18" spans="1:9">
      <c r="A18" s="84" t="s">
        <v>205</v>
      </c>
      <c r="B18">
        <v>87.78947368421052</v>
      </c>
      <c r="C18">
        <v>7.4055455749835124</v>
      </c>
      <c r="D18">
        <v>159.70833333333331</v>
      </c>
      <c r="E18">
        <v>69.810600395185205</v>
      </c>
      <c r="F18" s="120">
        <v>-4.4595766411556648</v>
      </c>
      <c r="G18" s="83">
        <v>6.2547932521691047E-5</v>
      </c>
      <c r="H18">
        <v>88.864566816879503</v>
      </c>
      <c r="I18">
        <v>6.7881791741821454E-14</v>
      </c>
    </row>
    <row r="19" spans="1:9">
      <c r="A19" s="40" t="s">
        <v>208</v>
      </c>
      <c r="B19">
        <v>179.47368421052633</v>
      </c>
      <c r="C19">
        <v>34.582218329098033</v>
      </c>
      <c r="D19">
        <v>190.08333333333331</v>
      </c>
      <c r="E19">
        <v>40.797396194265687</v>
      </c>
      <c r="F19" s="120">
        <v>-0.90460593603737038</v>
      </c>
      <c r="G19">
        <v>0.37095924432536087</v>
      </c>
      <c r="H19">
        <v>1.3917434803018627</v>
      </c>
      <c r="I19">
        <v>0.47830769559216257</v>
      </c>
    </row>
    <row r="20" spans="1:9">
      <c r="A20" s="40" t="s">
        <v>25</v>
      </c>
      <c r="B20">
        <v>41.578947368421055</v>
      </c>
      <c r="C20">
        <v>10.600397212021424</v>
      </c>
      <c r="D20">
        <v>37.75</v>
      </c>
      <c r="E20">
        <v>8.8820777044465267</v>
      </c>
      <c r="F20" s="120">
        <v>1.2888909452757948</v>
      </c>
      <c r="G20">
        <v>0.204661103072075</v>
      </c>
      <c r="H20">
        <v>1.4243448245855752</v>
      </c>
      <c r="I20">
        <v>0.41971221558763683</v>
      </c>
    </row>
    <row r="21" spans="1:9">
      <c r="A21" s="40" t="s">
        <v>135</v>
      </c>
      <c r="B21">
        <v>137.89473684210523</v>
      </c>
      <c r="C21">
        <v>31.865855528104245</v>
      </c>
      <c r="D21">
        <v>152.33333333333331</v>
      </c>
      <c r="E21">
        <v>37.20760402258454</v>
      </c>
      <c r="F21" s="120">
        <v>-1.3448175584850581</v>
      </c>
      <c r="G21">
        <v>0.18607674502963842</v>
      </c>
      <c r="H21">
        <v>1.3633653229075715</v>
      </c>
      <c r="I21">
        <v>0.50658689723250483</v>
      </c>
    </row>
    <row r="22" spans="1:9">
      <c r="A22" s="84" t="s">
        <v>136</v>
      </c>
      <c r="B22">
        <v>99.684210526315795</v>
      </c>
      <c r="C22">
        <v>84.879033290899713</v>
      </c>
      <c r="D22">
        <v>199.00000000000006</v>
      </c>
      <c r="E22">
        <v>132.61156090988644</v>
      </c>
      <c r="F22" s="120">
        <v>-2.8335125194647901</v>
      </c>
      <c r="G22" s="83">
        <v>7.1109475918585078E-3</v>
      </c>
      <c r="H22">
        <v>2.4409670930082727</v>
      </c>
      <c r="I22">
        <v>5.7596085954612797E-2</v>
      </c>
    </row>
    <row r="23" spans="1:9">
      <c r="A23" s="84" t="s">
        <v>137</v>
      </c>
      <c r="B23">
        <v>0.90526315789473699</v>
      </c>
      <c r="C23">
        <v>0.14709665835968128</v>
      </c>
      <c r="D23">
        <v>0.7958333333333335</v>
      </c>
      <c r="E23">
        <v>0.11601786469133202</v>
      </c>
      <c r="F23" s="120">
        <v>2.7291004747207501</v>
      </c>
      <c r="G23" s="83">
        <v>9.3125317717731113E-3</v>
      </c>
      <c r="H23">
        <v>1.6075181223583865</v>
      </c>
      <c r="I23">
        <v>0.28143650572924794</v>
      </c>
    </row>
    <row r="24" spans="1:9">
      <c r="A24" s="40" t="s">
        <v>138</v>
      </c>
      <c r="B24">
        <v>24.158823529411762</v>
      </c>
      <c r="C24">
        <v>6.1791037804370763</v>
      </c>
      <c r="D24">
        <v>28.783333333333331</v>
      </c>
      <c r="E24">
        <v>15.276172599030239</v>
      </c>
      <c r="F24" s="120">
        <v>-1.1782851764672568</v>
      </c>
      <c r="G24">
        <v>0.24582255481151949</v>
      </c>
      <c r="H24">
        <v>6.1119266621441168</v>
      </c>
      <c r="I24">
        <v>5.0888579250936753E-4</v>
      </c>
    </row>
    <row r="25" spans="1:9">
      <c r="A25" s="84" t="s">
        <v>139</v>
      </c>
      <c r="B25">
        <v>14.955882352941179</v>
      </c>
      <c r="C25">
        <v>11.440004949093952</v>
      </c>
      <c r="D25">
        <v>29.717222222083329</v>
      </c>
      <c r="E25">
        <v>21.447249469946211</v>
      </c>
      <c r="F25" s="120">
        <v>-2.5831274941066193</v>
      </c>
      <c r="G25" s="83">
        <v>1.3656003994556904E-2</v>
      </c>
      <c r="H25">
        <v>3.5147204007203112</v>
      </c>
      <c r="I25">
        <v>1.2352444210794046E-2</v>
      </c>
    </row>
    <row r="26" spans="1:9">
      <c r="A26" s="40" t="s">
        <v>206</v>
      </c>
      <c r="B26">
        <v>87.407480170526313</v>
      </c>
      <c r="C26">
        <v>11.855661999186713</v>
      </c>
      <c r="D26">
        <v>87.481721850833367</v>
      </c>
      <c r="E26">
        <v>12.456983506669381</v>
      </c>
      <c r="F26" s="121">
        <v>-1.982237934312232E-2</v>
      </c>
      <c r="G26">
        <v>0.98428121920753897</v>
      </c>
      <c r="H26">
        <v>1.104012931553914</v>
      </c>
      <c r="I26">
        <v>0.84075354560228122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opLeftCell="G31" zoomScale="60" zoomScaleNormal="60" zoomScalePageLayoutView="60" workbookViewId="0">
      <selection activeCell="N76" sqref="N76"/>
    </sheetView>
  </sheetViews>
  <sheetFormatPr baseColWidth="10" defaultRowHeight="15" x14ac:dyDescent="0"/>
  <cols>
    <col min="1" max="1" width="25.83203125" customWidth="1"/>
    <col min="2" max="2" width="14" customWidth="1"/>
    <col min="3" max="3" width="24.5" customWidth="1"/>
    <col min="4" max="4" width="25.33203125" customWidth="1"/>
    <col min="5" max="5" width="24" customWidth="1"/>
    <col min="7" max="7" width="26.1640625" customWidth="1"/>
    <col min="8" max="8" width="13.83203125" customWidth="1"/>
    <col min="9" max="9" width="24.1640625" customWidth="1"/>
    <col min="10" max="10" width="26.83203125" customWidth="1"/>
    <col min="11" max="11" width="21" customWidth="1"/>
    <col min="13" max="13" width="24.83203125" customWidth="1"/>
    <col min="14" max="14" width="14.1640625" customWidth="1"/>
    <col min="15" max="15" width="23.1640625" customWidth="1"/>
    <col min="16" max="16" width="25.83203125" customWidth="1"/>
    <col min="17" max="17" width="22.83203125" customWidth="1"/>
  </cols>
  <sheetData>
    <row r="1" spans="1:9">
      <c r="A1" s="36" t="s">
        <v>219</v>
      </c>
      <c r="B1" s="36"/>
      <c r="C1" s="36"/>
      <c r="D1" s="36"/>
      <c r="E1" s="36"/>
      <c r="F1" s="36"/>
      <c r="G1" s="36"/>
      <c r="H1" s="36"/>
      <c r="I1" s="36"/>
    </row>
    <row r="2" spans="1:9">
      <c r="A2" s="36" t="s">
        <v>128</v>
      </c>
      <c r="B2" s="36"/>
      <c r="C2" s="36"/>
      <c r="D2" s="36"/>
      <c r="E2" s="36"/>
      <c r="F2" s="36"/>
      <c r="G2" s="36"/>
      <c r="H2" s="36"/>
      <c r="I2" s="36"/>
    </row>
    <row r="3" spans="1:9">
      <c r="B3" s="40" t="s">
        <v>121</v>
      </c>
      <c r="C3" s="40" t="s">
        <v>121</v>
      </c>
      <c r="D3" s="40" t="s">
        <v>129</v>
      </c>
      <c r="E3" s="40" t="s">
        <v>125</v>
      </c>
      <c r="F3" s="40" t="s">
        <v>130</v>
      </c>
      <c r="G3" s="40" t="s">
        <v>129</v>
      </c>
      <c r="H3" s="40" t="s">
        <v>125</v>
      </c>
      <c r="I3" s="40" t="s">
        <v>130</v>
      </c>
    </row>
    <row r="4" spans="1:9">
      <c r="B4" s="40" t="s">
        <v>133</v>
      </c>
      <c r="C4" s="40" t="s">
        <v>126</v>
      </c>
      <c r="D4" s="40" t="s">
        <v>131</v>
      </c>
      <c r="E4" s="40" t="s">
        <v>131</v>
      </c>
      <c r="F4" s="40" t="s">
        <v>131</v>
      </c>
      <c r="G4" s="40" t="s">
        <v>132</v>
      </c>
      <c r="H4" s="40" t="s">
        <v>132</v>
      </c>
      <c r="I4" s="40" t="s">
        <v>132</v>
      </c>
    </row>
    <row r="5" spans="1:9">
      <c r="A5" s="84" t="s">
        <v>215</v>
      </c>
      <c r="B5">
        <v>7.0984329514243587</v>
      </c>
      <c r="C5" s="83">
        <v>6.4296172081973111E-4</v>
      </c>
      <c r="D5">
        <v>1283.6163319238881</v>
      </c>
      <c r="E5">
        <v>3</v>
      </c>
      <c r="F5">
        <v>427.87211064129605</v>
      </c>
      <c r="G5">
        <v>2350.8022727272728</v>
      </c>
      <c r="H5">
        <v>39</v>
      </c>
      <c r="I5">
        <v>60.276981351981355</v>
      </c>
    </row>
    <row r="6" spans="1:9">
      <c r="A6" s="84" t="s">
        <v>198</v>
      </c>
      <c r="B6">
        <v>5.9988913191250539</v>
      </c>
      <c r="C6" s="83">
        <v>1.8342101953966055E-3</v>
      </c>
      <c r="D6">
        <v>1864.0099717369496</v>
      </c>
      <c r="E6">
        <v>3</v>
      </c>
      <c r="F6">
        <v>621.33665724564992</v>
      </c>
      <c r="G6">
        <v>4039.4346794258367</v>
      </c>
      <c r="H6">
        <v>39</v>
      </c>
      <c r="I6">
        <v>103.57524819040607</v>
      </c>
    </row>
    <row r="7" spans="1:9">
      <c r="A7" s="84" t="s">
        <v>199</v>
      </c>
      <c r="B7">
        <v>21.914050546841025</v>
      </c>
      <c r="C7" s="83">
        <v>1.7542544136880677E-8</v>
      </c>
      <c r="D7">
        <v>720.95809639123752</v>
      </c>
      <c r="E7">
        <v>3</v>
      </c>
      <c r="F7">
        <v>240.31936546374584</v>
      </c>
      <c r="G7">
        <v>427.69159599465985</v>
      </c>
      <c r="H7">
        <v>39</v>
      </c>
      <c r="I7">
        <v>10.966451179350253</v>
      </c>
    </row>
    <row r="8" spans="1:9">
      <c r="A8" s="84" t="s">
        <v>200</v>
      </c>
      <c r="B8">
        <v>10.643648212413241</v>
      </c>
      <c r="C8" s="83">
        <v>3.0147577872700193E-5</v>
      </c>
      <c r="D8">
        <v>2192.8384354066984</v>
      </c>
      <c r="E8">
        <v>3</v>
      </c>
      <c r="F8">
        <v>730.9461451355661</v>
      </c>
      <c r="G8">
        <v>2678.3015645933015</v>
      </c>
      <c r="H8">
        <v>39</v>
      </c>
      <c r="I8">
        <v>68.674399092135928</v>
      </c>
    </row>
    <row r="9" spans="1:9">
      <c r="A9" s="40" t="s">
        <v>201</v>
      </c>
      <c r="B9">
        <v>0.78459913892594002</v>
      </c>
      <c r="C9">
        <v>0.50977724282084991</v>
      </c>
      <c r="D9">
        <v>97.209491932792034</v>
      </c>
      <c r="E9">
        <v>3</v>
      </c>
      <c r="F9">
        <v>32.403163977597345</v>
      </c>
      <c r="G9">
        <v>1610.6612057416264</v>
      </c>
      <c r="H9">
        <v>39</v>
      </c>
      <c r="I9">
        <v>41.299005275426317</v>
      </c>
    </row>
    <row r="10" spans="1:9">
      <c r="A10" s="84" t="s">
        <v>202</v>
      </c>
      <c r="B10">
        <v>18.128116317102556</v>
      </c>
      <c r="C10" s="83">
        <v>1.5889509248083444E-7</v>
      </c>
      <c r="D10">
        <v>4470.0795477912516</v>
      </c>
      <c r="E10">
        <v>3</v>
      </c>
      <c r="F10">
        <v>1490.0265159304172</v>
      </c>
      <c r="G10">
        <v>3205.5748708133974</v>
      </c>
      <c r="H10">
        <v>39</v>
      </c>
      <c r="I10">
        <v>82.194227456753779</v>
      </c>
    </row>
    <row r="11" spans="1:9">
      <c r="A11" s="84" t="s">
        <v>203</v>
      </c>
      <c r="B11">
        <v>5.8240485664979378</v>
      </c>
      <c r="C11" s="83">
        <v>2.1773609075683023E-3</v>
      </c>
      <c r="D11">
        <v>1060.4362958718148</v>
      </c>
      <c r="E11">
        <v>3</v>
      </c>
      <c r="F11">
        <v>353.47876529060494</v>
      </c>
      <c r="G11">
        <v>2367.0255645933021</v>
      </c>
      <c r="H11">
        <v>39</v>
      </c>
      <c r="I11">
        <v>60.692963194700056</v>
      </c>
    </row>
    <row r="12" spans="1:9">
      <c r="A12" s="84" t="s">
        <v>204</v>
      </c>
      <c r="B12">
        <v>3.4220183036289598</v>
      </c>
      <c r="C12" s="83">
        <v>2.6424949588385007E-2</v>
      </c>
      <c r="D12">
        <v>84.148353288082461</v>
      </c>
      <c r="E12">
        <v>3</v>
      </c>
      <c r="F12">
        <v>28.049451096027486</v>
      </c>
      <c r="G12">
        <v>319.6735071770334</v>
      </c>
      <c r="H12">
        <v>39</v>
      </c>
      <c r="I12">
        <v>8.1967565942829079</v>
      </c>
    </row>
    <row r="13" spans="1:9">
      <c r="A13" s="40" t="s">
        <v>13</v>
      </c>
      <c r="B13">
        <v>1.1516393629758379</v>
      </c>
      <c r="C13">
        <v>0.34046285863447168</v>
      </c>
      <c r="D13">
        <v>106.42186043729822</v>
      </c>
      <c r="E13">
        <v>3</v>
      </c>
      <c r="F13">
        <v>35.473953479099407</v>
      </c>
      <c r="G13">
        <v>1201.3172093301428</v>
      </c>
      <c r="H13">
        <v>39</v>
      </c>
      <c r="I13">
        <v>30.803005367439557</v>
      </c>
    </row>
    <row r="14" spans="1:9">
      <c r="A14" s="40" t="s">
        <v>134</v>
      </c>
      <c r="B14">
        <v>2.4503722124577774</v>
      </c>
      <c r="C14">
        <v>7.790115061090884E-2</v>
      </c>
      <c r="D14">
        <v>3594.8696450428392</v>
      </c>
      <c r="E14">
        <v>3</v>
      </c>
      <c r="F14">
        <v>1198.2898816809463</v>
      </c>
      <c r="G14">
        <v>19071.92105263158</v>
      </c>
      <c r="H14">
        <v>39</v>
      </c>
      <c r="I14">
        <v>489.0236167341431</v>
      </c>
    </row>
    <row r="15" spans="1:9">
      <c r="A15" s="40" t="s">
        <v>365</v>
      </c>
      <c r="B15">
        <v>3.6915313801364</v>
      </c>
      <c r="C15" s="83">
        <v>1.9711421422113275E-2</v>
      </c>
      <c r="D15">
        <v>42.433089640591959</v>
      </c>
      <c r="E15">
        <v>3</v>
      </c>
      <c r="F15">
        <v>14.144363213530653</v>
      </c>
      <c r="G15">
        <v>149.43125454545452</v>
      </c>
      <c r="H15">
        <v>39</v>
      </c>
      <c r="I15">
        <v>3.8315706293706286</v>
      </c>
    </row>
    <row r="16" spans="1:9">
      <c r="A16" s="40" t="s">
        <v>43</v>
      </c>
      <c r="B16">
        <v>2.5118682552572009</v>
      </c>
      <c r="C16">
        <v>7.2676866869387791E-2</v>
      </c>
      <c r="D16">
        <v>4.67687935351064E-2</v>
      </c>
      <c r="E16">
        <v>3</v>
      </c>
      <c r="F16">
        <v>1.5589597845035467E-2</v>
      </c>
      <c r="G16">
        <v>0.24204864832535897</v>
      </c>
      <c r="H16">
        <v>39</v>
      </c>
      <c r="I16">
        <v>6.2063755980861276E-3</v>
      </c>
    </row>
    <row r="17" spans="1:45">
      <c r="A17" s="84" t="s">
        <v>205</v>
      </c>
      <c r="B17">
        <v>24.975032609198117</v>
      </c>
      <c r="C17" s="83">
        <v>3.4816457777975205E-9</v>
      </c>
      <c r="D17">
        <v>110441.69643930126</v>
      </c>
      <c r="E17">
        <v>3</v>
      </c>
      <c r="F17">
        <v>36813.898813100423</v>
      </c>
      <c r="G17">
        <v>57487.094258373203</v>
      </c>
      <c r="H17">
        <v>39</v>
      </c>
      <c r="I17">
        <v>1474.0280579070052</v>
      </c>
    </row>
    <row r="18" spans="1:45">
      <c r="A18" s="84" t="s">
        <v>247</v>
      </c>
      <c r="B18">
        <v>33.644535976982141</v>
      </c>
      <c r="C18" s="83">
        <v>6.5926404004269225E-11</v>
      </c>
      <c r="D18">
        <v>74.008701207299353</v>
      </c>
      <c r="E18">
        <v>3</v>
      </c>
      <c r="F18">
        <v>24.669567069099784</v>
      </c>
      <c r="G18">
        <v>28.596415071770345</v>
      </c>
      <c r="H18">
        <v>39</v>
      </c>
      <c r="I18">
        <v>0.73324141209667548</v>
      </c>
    </row>
    <row r="19" spans="1:45">
      <c r="A19" s="40" t="s">
        <v>208</v>
      </c>
      <c r="B19">
        <v>1.1545588819810029</v>
      </c>
      <c r="C19">
        <v>0.33935117585253033</v>
      </c>
      <c r="D19">
        <v>4975.8331367530882</v>
      </c>
      <c r="E19">
        <v>3</v>
      </c>
      <c r="F19">
        <v>1658.6110455843627</v>
      </c>
      <c r="G19">
        <v>56026.445933014351</v>
      </c>
      <c r="H19">
        <v>39</v>
      </c>
      <c r="I19">
        <v>1436.5755367439576</v>
      </c>
    </row>
    <row r="20" spans="1:45">
      <c r="A20" s="40" t="s">
        <v>25</v>
      </c>
      <c r="B20">
        <v>0.54528342414083164</v>
      </c>
      <c r="C20">
        <v>0.6542469533222709</v>
      </c>
      <c r="D20">
        <v>160.7276176699676</v>
      </c>
      <c r="E20">
        <v>3</v>
      </c>
      <c r="F20">
        <v>53.575872556655867</v>
      </c>
      <c r="G20">
        <v>3831.8770334928236</v>
      </c>
      <c r="H20">
        <v>39</v>
      </c>
      <c r="I20">
        <v>98.253257269046756</v>
      </c>
    </row>
    <row r="21" spans="1:45">
      <c r="A21" s="40" t="s">
        <v>135</v>
      </c>
      <c r="B21">
        <v>1.6403140634808275</v>
      </c>
      <c r="C21">
        <v>0.19574459796848875</v>
      </c>
      <c r="D21">
        <v>5863.0902303327075</v>
      </c>
      <c r="E21">
        <v>3</v>
      </c>
      <c r="F21">
        <v>1954.3634101109026</v>
      </c>
      <c r="G21">
        <v>46466.816746411489</v>
      </c>
      <c r="H21">
        <v>39</v>
      </c>
      <c r="I21">
        <v>1191.4568396515767</v>
      </c>
    </row>
    <row r="22" spans="1:45">
      <c r="A22" s="84" t="s">
        <v>136</v>
      </c>
      <c r="B22">
        <v>3.15420466510554</v>
      </c>
      <c r="C22" s="83">
        <v>3.5468828181036506E-2</v>
      </c>
      <c r="D22">
        <v>124720.6042505841</v>
      </c>
      <c r="E22">
        <v>3</v>
      </c>
      <c r="F22">
        <v>41573.534750194704</v>
      </c>
      <c r="G22">
        <v>514033.81435406703</v>
      </c>
      <c r="H22">
        <v>39</v>
      </c>
      <c r="I22">
        <v>13180.354214206847</v>
      </c>
    </row>
    <row r="23" spans="1:45">
      <c r="A23" s="40" t="s">
        <v>137</v>
      </c>
      <c r="B23">
        <v>2.3964298499919354</v>
      </c>
      <c r="C23">
        <v>8.2799436400726595E-2</v>
      </c>
      <c r="D23">
        <v>0.12857282741738102</v>
      </c>
      <c r="E23">
        <v>3</v>
      </c>
      <c r="F23">
        <v>4.2857609139127006E-2</v>
      </c>
      <c r="G23">
        <v>0.69747368421052602</v>
      </c>
      <c r="H23">
        <v>39</v>
      </c>
      <c r="I23">
        <v>1.7883940620782718E-2</v>
      </c>
    </row>
    <row r="24" spans="1:45">
      <c r="A24" s="40" t="s">
        <v>138</v>
      </c>
      <c r="B24">
        <v>1.0363835933271381</v>
      </c>
      <c r="C24">
        <v>0.38778243400968149</v>
      </c>
      <c r="D24">
        <v>479.91174592409021</v>
      </c>
      <c r="E24">
        <v>3</v>
      </c>
      <c r="F24">
        <v>159.97058197469673</v>
      </c>
      <c r="G24">
        <v>5711.1204491978615</v>
      </c>
      <c r="H24">
        <v>37</v>
      </c>
      <c r="I24">
        <v>154.35460673507734</v>
      </c>
    </row>
    <row r="25" spans="1:45">
      <c r="A25" s="84" t="s">
        <v>139</v>
      </c>
      <c r="B25">
        <v>4.4425601647556601</v>
      </c>
      <c r="C25" s="83">
        <v>9.1763000585150765E-3</v>
      </c>
      <c r="D25">
        <v>3930.4210503868385</v>
      </c>
      <c r="E25">
        <v>3</v>
      </c>
      <c r="F25">
        <v>1310.1403501289462</v>
      </c>
      <c r="G25">
        <v>10911.544505202472</v>
      </c>
      <c r="H25">
        <v>37</v>
      </c>
      <c r="I25">
        <v>294.90660824871543</v>
      </c>
    </row>
    <row r="26" spans="1:45">
      <c r="A26" s="40" t="s">
        <v>206</v>
      </c>
      <c r="B26">
        <v>6.6149029461656628E-2</v>
      </c>
      <c r="C26">
        <v>0.97751600398797989</v>
      </c>
      <c r="D26">
        <v>30.877653861119725</v>
      </c>
      <c r="E26">
        <v>3</v>
      </c>
      <c r="F26">
        <v>10.292551287039908</v>
      </c>
      <c r="G26">
        <v>6068.2598590087255</v>
      </c>
      <c r="H26">
        <v>39</v>
      </c>
      <c r="I26">
        <v>155.59640664124936</v>
      </c>
    </row>
    <row r="29" spans="1:45">
      <c r="J29" s="37"/>
      <c r="K29" s="35"/>
    </row>
    <row r="30" spans="1:45">
      <c r="A30" s="36" t="s">
        <v>220</v>
      </c>
      <c r="B30" s="36"/>
      <c r="C30" s="36"/>
      <c r="D30" s="36"/>
      <c r="E30" s="36"/>
      <c r="F30" s="36"/>
      <c r="G30" s="36"/>
      <c r="H30" s="36"/>
      <c r="I30" s="36"/>
      <c r="J30" s="37"/>
      <c r="K30" s="35"/>
    </row>
    <row r="31" spans="1:45">
      <c r="A31" s="36" t="s">
        <v>221</v>
      </c>
      <c r="B31" s="36"/>
      <c r="C31" s="36"/>
      <c r="D31" s="36"/>
      <c r="E31" s="36"/>
      <c r="F31" s="36"/>
      <c r="G31" s="36"/>
      <c r="H31" s="36"/>
      <c r="I31" s="36"/>
    </row>
    <row r="32" spans="1:45">
      <c r="B32" s="40" t="s">
        <v>215</v>
      </c>
      <c r="C32" s="40" t="s">
        <v>215</v>
      </c>
      <c r="D32" s="40" t="s">
        <v>198</v>
      </c>
      <c r="E32" s="40" t="s">
        <v>198</v>
      </c>
      <c r="F32" s="40" t="s">
        <v>199</v>
      </c>
      <c r="G32" s="40" t="s">
        <v>199</v>
      </c>
      <c r="H32" s="40" t="s">
        <v>200</v>
      </c>
      <c r="I32" s="40" t="s">
        <v>200</v>
      </c>
      <c r="J32" s="40" t="s">
        <v>201</v>
      </c>
      <c r="K32" s="40" t="s">
        <v>201</v>
      </c>
      <c r="L32" s="40" t="s">
        <v>202</v>
      </c>
      <c r="M32" s="40" t="s">
        <v>202</v>
      </c>
      <c r="N32" s="40" t="s">
        <v>203</v>
      </c>
      <c r="O32" s="40" t="s">
        <v>203</v>
      </c>
      <c r="P32" s="40" t="s">
        <v>204</v>
      </c>
      <c r="Q32" s="40" t="s">
        <v>204</v>
      </c>
      <c r="R32" s="40" t="s">
        <v>13</v>
      </c>
      <c r="S32" s="40" t="s">
        <v>13</v>
      </c>
      <c r="T32" s="40" t="s">
        <v>134</v>
      </c>
      <c r="U32" s="40" t="s">
        <v>134</v>
      </c>
      <c r="V32" s="40" t="s">
        <v>43</v>
      </c>
      <c r="W32" s="40" t="s">
        <v>43</v>
      </c>
      <c r="X32" s="40" t="s">
        <v>205</v>
      </c>
      <c r="Y32" s="40" t="s">
        <v>205</v>
      </c>
      <c r="Z32" s="40" t="s">
        <v>208</v>
      </c>
      <c r="AA32" s="40" t="s">
        <v>208</v>
      </c>
      <c r="AB32" s="40" t="s">
        <v>25</v>
      </c>
      <c r="AC32" s="40" t="s">
        <v>25</v>
      </c>
      <c r="AD32" s="40" t="s">
        <v>135</v>
      </c>
      <c r="AE32" s="40" t="s">
        <v>135</v>
      </c>
      <c r="AF32" s="40" t="s">
        <v>136</v>
      </c>
      <c r="AG32" s="40" t="s">
        <v>136</v>
      </c>
      <c r="AH32" s="40" t="s">
        <v>137</v>
      </c>
      <c r="AI32" s="40" t="s">
        <v>137</v>
      </c>
      <c r="AJ32" s="40" t="s">
        <v>138</v>
      </c>
      <c r="AK32" s="40" t="s">
        <v>138</v>
      </c>
      <c r="AL32" s="40" t="s">
        <v>139</v>
      </c>
      <c r="AM32" s="40" t="s">
        <v>139</v>
      </c>
      <c r="AN32" s="40" t="s">
        <v>206</v>
      </c>
      <c r="AO32" s="40" t="s">
        <v>206</v>
      </c>
      <c r="AP32" s="40" t="s">
        <v>207</v>
      </c>
      <c r="AQ32" s="40" t="s">
        <v>207</v>
      </c>
      <c r="AR32" t="s">
        <v>367</v>
      </c>
      <c r="AS32" t="s">
        <v>367</v>
      </c>
    </row>
    <row r="33" spans="1:45">
      <c r="B33" s="40" t="s">
        <v>140</v>
      </c>
      <c r="C33" s="40" t="s">
        <v>122</v>
      </c>
      <c r="D33" s="40" t="s">
        <v>140</v>
      </c>
      <c r="E33" s="40" t="s">
        <v>122</v>
      </c>
      <c r="F33" s="40" t="s">
        <v>140</v>
      </c>
      <c r="G33" s="40" t="s">
        <v>122</v>
      </c>
      <c r="H33" s="40" t="s">
        <v>140</v>
      </c>
      <c r="I33" s="40" t="s">
        <v>122</v>
      </c>
      <c r="J33" s="40" t="s">
        <v>140</v>
      </c>
      <c r="K33" s="40" t="s">
        <v>122</v>
      </c>
      <c r="L33" s="40" t="s">
        <v>140</v>
      </c>
      <c r="M33" s="40" t="s">
        <v>122</v>
      </c>
      <c r="N33" s="40" t="s">
        <v>140</v>
      </c>
      <c r="O33" s="40" t="s">
        <v>122</v>
      </c>
      <c r="P33" s="40" t="s">
        <v>140</v>
      </c>
      <c r="Q33" s="40" t="s">
        <v>122</v>
      </c>
      <c r="R33" s="40" t="s">
        <v>140</v>
      </c>
      <c r="S33" s="40" t="s">
        <v>122</v>
      </c>
      <c r="T33" s="40" t="s">
        <v>140</v>
      </c>
      <c r="U33" s="40" t="s">
        <v>122</v>
      </c>
      <c r="V33" s="40" t="s">
        <v>140</v>
      </c>
      <c r="W33" s="40" t="s">
        <v>122</v>
      </c>
      <c r="X33" s="40" t="s">
        <v>140</v>
      </c>
      <c r="Y33" s="40" t="s">
        <v>122</v>
      </c>
      <c r="Z33" s="40" t="s">
        <v>140</v>
      </c>
      <c r="AA33" s="40" t="s">
        <v>122</v>
      </c>
      <c r="AB33" s="40" t="s">
        <v>140</v>
      </c>
      <c r="AC33" s="40" t="s">
        <v>122</v>
      </c>
      <c r="AD33" s="40" t="s">
        <v>140</v>
      </c>
      <c r="AE33" s="40" t="s">
        <v>122</v>
      </c>
      <c r="AF33" s="40" t="s">
        <v>140</v>
      </c>
      <c r="AG33" s="40" t="s">
        <v>122</v>
      </c>
      <c r="AH33" s="40" t="s">
        <v>140</v>
      </c>
      <c r="AI33" s="40" t="s">
        <v>122</v>
      </c>
      <c r="AJ33" s="40" t="s">
        <v>140</v>
      </c>
      <c r="AK33" s="40" t="s">
        <v>122</v>
      </c>
      <c r="AL33" s="40" t="s">
        <v>140</v>
      </c>
      <c r="AM33" s="40" t="s">
        <v>122</v>
      </c>
      <c r="AN33" s="40" t="s">
        <v>140</v>
      </c>
      <c r="AO33" s="40" t="s">
        <v>122</v>
      </c>
      <c r="AP33" s="40" t="s">
        <v>140</v>
      </c>
      <c r="AQ33" s="40" t="s">
        <v>122</v>
      </c>
      <c r="AR33" t="s">
        <v>140</v>
      </c>
      <c r="AS33" t="s">
        <v>122</v>
      </c>
    </row>
    <row r="34" spans="1:45">
      <c r="A34" s="40" t="s">
        <v>209</v>
      </c>
      <c r="B34" s="109">
        <v>35.000000000000007</v>
      </c>
      <c r="C34" s="95">
        <v>8.6794777108610237</v>
      </c>
      <c r="D34" s="109">
        <v>61.5421052631579</v>
      </c>
      <c r="E34" s="95">
        <v>8.8213954419842029</v>
      </c>
      <c r="F34" s="109">
        <v>23.094736842105263</v>
      </c>
      <c r="G34" s="95">
        <v>1.8410364484926323</v>
      </c>
      <c r="H34" s="109">
        <v>23.305263157894739</v>
      </c>
      <c r="I34" s="95">
        <v>9.6139640156164123</v>
      </c>
      <c r="J34" s="109">
        <v>44.673684210526318</v>
      </c>
      <c r="K34" s="95">
        <v>7.7307353470318692</v>
      </c>
      <c r="L34" s="109">
        <v>77.631578947368411</v>
      </c>
      <c r="M34" s="95">
        <v>7.4690511543434237</v>
      </c>
      <c r="N34" s="109">
        <v>95.905263157894737</v>
      </c>
      <c r="O34" s="95">
        <v>5.7836429969172105</v>
      </c>
      <c r="P34" s="109">
        <v>35.031578947368423</v>
      </c>
      <c r="Q34" s="95">
        <v>2.7471303475078908</v>
      </c>
      <c r="R34">
        <v>83.152631578947378</v>
      </c>
      <c r="S34">
        <v>5.3642197756215753</v>
      </c>
      <c r="T34" s="109">
        <v>35.631578947368418</v>
      </c>
      <c r="U34" s="95">
        <v>27.731271009689866</v>
      </c>
      <c r="V34" s="109">
        <v>0.48263157894736836</v>
      </c>
      <c r="W34" s="95">
        <v>6.3407159187723508E-2</v>
      </c>
      <c r="X34" s="109">
        <v>87.78947368421052</v>
      </c>
      <c r="Y34" s="95">
        <v>7.4055455749835133</v>
      </c>
      <c r="Z34" s="109">
        <v>179.47368421052633</v>
      </c>
      <c r="AA34" s="95">
        <v>34.582218329098026</v>
      </c>
      <c r="AB34" s="109">
        <v>41.578947368421055</v>
      </c>
      <c r="AC34" s="95">
        <v>10.600397212021425</v>
      </c>
      <c r="AD34">
        <v>137.89473684210523</v>
      </c>
      <c r="AE34">
        <v>31.865855528104245</v>
      </c>
      <c r="AF34" s="109">
        <v>99.684210526315795</v>
      </c>
      <c r="AG34" s="95">
        <v>84.879033290899713</v>
      </c>
      <c r="AH34" s="109">
        <v>0.90526315789473699</v>
      </c>
      <c r="AI34" s="95">
        <v>0.14709665835968128</v>
      </c>
      <c r="AJ34" s="109">
        <v>24.158823529411762</v>
      </c>
      <c r="AK34" s="95">
        <v>6.1791037804370763</v>
      </c>
      <c r="AL34" s="109">
        <v>14.955882352941179</v>
      </c>
      <c r="AM34" s="95">
        <v>11.440004949093952</v>
      </c>
      <c r="AN34">
        <v>87.407480170526313</v>
      </c>
      <c r="AO34">
        <v>11.855661999186712</v>
      </c>
      <c r="AP34">
        <v>5.7631578947368434</v>
      </c>
      <c r="AQ34">
        <v>0.67429842249044225</v>
      </c>
      <c r="AR34">
        <v>0</v>
      </c>
      <c r="AS34">
        <v>0</v>
      </c>
    </row>
    <row r="35" spans="1:45">
      <c r="A35" s="40" t="s">
        <v>222</v>
      </c>
      <c r="B35" s="79">
        <v>45.6</v>
      </c>
      <c r="C35" s="81">
        <v>7.4363969770312828</v>
      </c>
      <c r="D35" s="79">
        <v>68.14</v>
      </c>
      <c r="E35" s="81">
        <v>12.719001533139306</v>
      </c>
      <c r="F35" s="79">
        <v>27.680926662000001</v>
      </c>
      <c r="G35" s="81">
        <v>3.908552235497476</v>
      </c>
      <c r="H35" s="79">
        <v>36.019999999999996</v>
      </c>
      <c r="I35" s="81">
        <v>6.7584761596087608</v>
      </c>
      <c r="J35" s="79">
        <v>40.78</v>
      </c>
      <c r="K35" s="81">
        <v>3.8479864864627555</v>
      </c>
      <c r="L35" s="79">
        <v>90.24</v>
      </c>
      <c r="M35" s="81">
        <v>9.7820243303725238</v>
      </c>
      <c r="N35" s="79">
        <v>103.03999999999999</v>
      </c>
      <c r="O35" s="81">
        <v>11.611761278979174</v>
      </c>
      <c r="P35" s="79">
        <v>34.86</v>
      </c>
      <c r="Q35" s="81">
        <v>1.9047309521294591</v>
      </c>
      <c r="R35">
        <v>84.66</v>
      </c>
      <c r="S35">
        <v>5.0574697230927654</v>
      </c>
      <c r="T35" s="79">
        <v>23</v>
      </c>
      <c r="U35" s="81">
        <v>17.262676501632068</v>
      </c>
      <c r="V35" s="79">
        <v>0.51100000000000001</v>
      </c>
      <c r="W35" s="81">
        <v>4.0062451248020284E-2</v>
      </c>
      <c r="X35" s="79">
        <v>108.2</v>
      </c>
      <c r="Y35" s="81">
        <v>9.5236547606473003</v>
      </c>
      <c r="Z35" s="79">
        <v>208.8</v>
      </c>
      <c r="AA35" s="81">
        <v>50.632993196136454</v>
      </c>
      <c r="AB35" s="79">
        <v>38.6</v>
      </c>
      <c r="AC35" s="81">
        <v>13.722244714331545</v>
      </c>
      <c r="AD35">
        <v>170.2</v>
      </c>
      <c r="AE35">
        <v>37.996052426535051</v>
      </c>
      <c r="AF35" s="79">
        <v>189.2</v>
      </c>
      <c r="AG35" s="81">
        <v>128.79324516448835</v>
      </c>
      <c r="AH35" s="79">
        <v>0.78</v>
      </c>
      <c r="AI35" s="81">
        <v>0.14832396974191323</v>
      </c>
      <c r="AJ35" s="79">
        <v>22.74</v>
      </c>
      <c r="AK35" s="81">
        <v>4.4942185082614765</v>
      </c>
      <c r="AL35" s="79">
        <v>19.046666666</v>
      </c>
      <c r="AM35" s="81">
        <v>9.6218097166321979</v>
      </c>
      <c r="AN35">
        <v>87.438321351999988</v>
      </c>
      <c r="AO35">
        <v>16.948503912000863</v>
      </c>
      <c r="AP35">
        <v>5.9799999999999995</v>
      </c>
      <c r="AQ35">
        <v>8.3666002653407318E-2</v>
      </c>
      <c r="AR35">
        <v>2.2000000000000002</v>
      </c>
      <c r="AS35">
        <v>2.2803508501982761</v>
      </c>
    </row>
    <row r="36" spans="1:45">
      <c r="A36" s="40" t="s">
        <v>223</v>
      </c>
      <c r="B36" s="79">
        <v>46.875</v>
      </c>
      <c r="C36" s="81">
        <v>4.2573465914816007</v>
      </c>
      <c r="D36" s="79">
        <v>72.599999999999994</v>
      </c>
      <c r="E36" s="81">
        <v>12.460795663657617</v>
      </c>
      <c r="F36" s="79">
        <v>30.125000000000004</v>
      </c>
      <c r="G36" s="81">
        <v>4.0934616855943062</v>
      </c>
      <c r="H36" s="79">
        <v>38.274999999999999</v>
      </c>
      <c r="I36" s="81">
        <v>5.6203075665711699</v>
      </c>
      <c r="J36" s="79">
        <v>42.15</v>
      </c>
      <c r="K36" s="81">
        <v>5.8049240182058233</v>
      </c>
      <c r="L36" s="79">
        <v>96.5</v>
      </c>
      <c r="M36" s="81">
        <v>13.245376551838758</v>
      </c>
      <c r="N36" s="79">
        <v>103.97499999999999</v>
      </c>
      <c r="O36" s="81">
        <v>7.0623245869492974</v>
      </c>
      <c r="P36" s="79">
        <v>36.875</v>
      </c>
      <c r="Q36" s="81">
        <v>3.2486260832190941</v>
      </c>
      <c r="R36">
        <v>86.612499999999997</v>
      </c>
      <c r="S36">
        <v>7.4705971266406381</v>
      </c>
      <c r="T36" s="79">
        <v>12.25</v>
      </c>
      <c r="U36" s="81">
        <v>6.8190908484929276</v>
      </c>
      <c r="V36" s="79">
        <v>0.51374999999999993</v>
      </c>
      <c r="W36" s="81">
        <v>5.578978401105348E-2</v>
      </c>
      <c r="X36" s="79">
        <v>120.25</v>
      </c>
      <c r="Y36" s="81">
        <v>27.022477416297075</v>
      </c>
      <c r="Z36" s="79">
        <v>174.5</v>
      </c>
      <c r="AA36" s="81">
        <v>34.33864961152166</v>
      </c>
      <c r="AB36" s="79">
        <v>37.75</v>
      </c>
      <c r="AC36" s="81">
        <v>6.6062740741553503</v>
      </c>
      <c r="AD36">
        <v>136.75</v>
      </c>
      <c r="AE36">
        <v>33.60165812235207</v>
      </c>
      <c r="AF36" s="79">
        <v>164</v>
      </c>
      <c r="AG36" s="81">
        <v>38.582009130829718</v>
      </c>
      <c r="AH36" s="79">
        <v>0.8</v>
      </c>
      <c r="AI36" s="81">
        <v>0.11952286093343933</v>
      </c>
      <c r="AJ36" s="79">
        <v>28.75</v>
      </c>
      <c r="AK36" s="81">
        <v>17.395648060034194</v>
      </c>
      <c r="AL36" s="79">
        <v>23.837499999999999</v>
      </c>
      <c r="AM36" s="81">
        <v>14.283450713525575</v>
      </c>
      <c r="AN36">
        <v>86.000000000000014</v>
      </c>
      <c r="AO36">
        <v>11.264990013311156</v>
      </c>
      <c r="AP36">
        <v>6.7374999999999998</v>
      </c>
      <c r="AQ36">
        <v>0.34615231989895512</v>
      </c>
      <c r="AR36">
        <v>1.405</v>
      </c>
      <c r="AS36">
        <v>0.98378278671085295</v>
      </c>
    </row>
    <row r="37" spans="1:45">
      <c r="A37" s="40" t="s">
        <v>224</v>
      </c>
      <c r="B37" s="114">
        <v>45.45454545454546</v>
      </c>
      <c r="C37" s="115">
        <v>8.0419355426866801</v>
      </c>
      <c r="D37" s="114">
        <v>77.081818181818178</v>
      </c>
      <c r="E37" s="115">
        <v>9.5117630523282255</v>
      </c>
      <c r="F37" s="114">
        <v>32.699999999999996</v>
      </c>
      <c r="G37" s="115">
        <v>4.3391243356234908</v>
      </c>
      <c r="H37" s="114">
        <v>37.890909090909098</v>
      </c>
      <c r="I37" s="115">
        <v>7.815171724978863</v>
      </c>
      <c r="J37" s="114">
        <v>44.981818181818184</v>
      </c>
      <c r="K37" s="115">
        <v>4.8969006895827851</v>
      </c>
      <c r="L37" s="114">
        <v>100.92727272727271</v>
      </c>
      <c r="M37" s="115">
        <v>7.6849321284043777</v>
      </c>
      <c r="N37" s="114">
        <v>107.59090909090909</v>
      </c>
      <c r="O37" s="115">
        <v>9.3618859793798546</v>
      </c>
      <c r="P37" s="114">
        <v>38.236363636363635</v>
      </c>
      <c r="Q37" s="115">
        <v>3.0894247772919567</v>
      </c>
      <c r="R37">
        <v>86.409090909090907</v>
      </c>
      <c r="S37">
        <v>4.3633598397231772</v>
      </c>
      <c r="T37" s="114">
        <v>21</v>
      </c>
      <c r="U37" s="115">
        <v>19.26655132606767</v>
      </c>
      <c r="V37" s="114">
        <v>0.56454545454545457</v>
      </c>
      <c r="W37" s="115">
        <v>0.1189423083989576</v>
      </c>
      <c r="X37" s="114">
        <v>211.81818181818184</v>
      </c>
      <c r="Y37" s="115">
        <v>71.432231075080082</v>
      </c>
      <c r="Z37" s="114">
        <v>192.90909090909091</v>
      </c>
      <c r="AA37" s="115">
        <v>39.98863474902474</v>
      </c>
      <c r="AB37" s="114">
        <v>37.363636363636367</v>
      </c>
      <c r="AC37" s="115">
        <v>8.6634026487602114</v>
      </c>
      <c r="AD37">
        <v>155.54545454545453</v>
      </c>
      <c r="AE37">
        <v>38.092948524270568</v>
      </c>
      <c r="AF37" s="114">
        <v>228.90909090909088</v>
      </c>
      <c r="AG37" s="115">
        <v>175.38041768992031</v>
      </c>
      <c r="AH37" s="114">
        <v>0.79999999999999993</v>
      </c>
      <c r="AI37" s="115">
        <v>0.10954451150103317</v>
      </c>
      <c r="AJ37" s="114">
        <v>31.554545454545451</v>
      </c>
      <c r="AK37" s="115">
        <v>17.032813251859697</v>
      </c>
      <c r="AL37" s="114">
        <v>38.843636363636364</v>
      </c>
      <c r="AM37" s="115">
        <v>26.493639717006523</v>
      </c>
      <c r="AN37">
        <v>88.579065241818185</v>
      </c>
      <c r="AO37">
        <v>12.251251910262123</v>
      </c>
      <c r="AP37">
        <v>8.9363636363636356</v>
      </c>
      <c r="AQ37">
        <v>1.3980505908390641</v>
      </c>
      <c r="AR37">
        <v>2.1736363636363634</v>
      </c>
      <c r="AS37">
        <v>3.4907943873200913</v>
      </c>
    </row>
    <row r="38" spans="1:45">
      <c r="A38" s="31" t="s">
        <v>144</v>
      </c>
      <c r="B38">
        <v>41.116279069767437</v>
      </c>
      <c r="C38">
        <v>9.30235326684695</v>
      </c>
      <c r="D38">
        <v>68.341860465116298</v>
      </c>
      <c r="E38">
        <v>11.85572460797173</v>
      </c>
      <c r="F38">
        <v>27.393131007209298</v>
      </c>
      <c r="G38">
        <v>5.2296082262119983</v>
      </c>
      <c r="H38">
        <v>31.299999999999997</v>
      </c>
      <c r="I38">
        <v>10.769378989037566</v>
      </c>
      <c r="J38">
        <v>43.830232558139521</v>
      </c>
      <c r="K38">
        <v>6.376800768400023</v>
      </c>
      <c r="L38">
        <v>88.567441860465124</v>
      </c>
      <c r="M38">
        <v>13.518641819112011</v>
      </c>
      <c r="N38">
        <v>101.22558139534885</v>
      </c>
      <c r="O38">
        <v>9.0336169264021251</v>
      </c>
      <c r="P38">
        <v>36.174418604651173</v>
      </c>
      <c r="Q38">
        <v>3.1007750968992238</v>
      </c>
      <c r="R38">
        <v>84.804651162790705</v>
      </c>
      <c r="S38">
        <v>5.5800219101964439</v>
      </c>
      <c r="T38">
        <v>26.069767441860471</v>
      </c>
      <c r="U38">
        <v>23.231131974180077</v>
      </c>
      <c r="V38">
        <v>0.51267441860465113</v>
      </c>
      <c r="W38">
        <v>8.2925302282129229E-2</v>
      </c>
      <c r="X38">
        <v>127.93023255813954</v>
      </c>
      <c r="Y38">
        <v>63.232147997840627</v>
      </c>
      <c r="Z38">
        <v>185.39534883720933</v>
      </c>
      <c r="AA38">
        <v>38.110828066926643</v>
      </c>
      <c r="AB38">
        <v>39.441860465116278</v>
      </c>
      <c r="AC38">
        <v>9.7499751540132635</v>
      </c>
      <c r="AD38">
        <v>145.95348837209301</v>
      </c>
      <c r="AE38">
        <v>35.29801929447256</v>
      </c>
      <c r="AF38">
        <v>155.11627906976747</v>
      </c>
      <c r="AG38">
        <v>123.32249810235754</v>
      </c>
      <c r="AH38">
        <v>0.84418604651162799</v>
      </c>
      <c r="AI38">
        <v>0.14024184142537041</v>
      </c>
      <c r="AJ38">
        <v>26.865853658536583</v>
      </c>
      <c r="AK38">
        <v>12.440892447009126</v>
      </c>
      <c r="AL38">
        <v>23.596666666585367</v>
      </c>
      <c r="AM38">
        <v>19.262635824043727</v>
      </c>
      <c r="AN38">
        <v>87.448917387441867</v>
      </c>
      <c r="AO38">
        <v>12.050624873019427</v>
      </c>
      <c r="AP38">
        <v>6.7813953488372087</v>
      </c>
      <c r="AQ38">
        <v>1.5630031858654259</v>
      </c>
      <c r="AR38">
        <v>1.0732558139534887</v>
      </c>
      <c r="AS38">
        <v>2.1373344780582064</v>
      </c>
    </row>
    <row r="39" spans="1:45">
      <c r="J39" s="37"/>
      <c r="K39" s="37"/>
    </row>
    <row r="40" spans="1:45">
      <c r="A40" s="89" t="s">
        <v>225</v>
      </c>
      <c r="B40" s="89"/>
      <c r="C40" s="89"/>
      <c r="D40" s="89"/>
      <c r="E40" s="89"/>
      <c r="G40" s="89" t="s">
        <v>229</v>
      </c>
      <c r="H40" s="89"/>
      <c r="I40" s="89"/>
      <c r="J40" s="37"/>
      <c r="K40" s="37"/>
      <c r="M40" s="89" t="s">
        <v>233</v>
      </c>
      <c r="N40" s="89"/>
      <c r="O40" s="89"/>
      <c r="P40" s="89"/>
      <c r="Q40" s="89"/>
    </row>
    <row r="41" spans="1:45">
      <c r="A41" s="89" t="s">
        <v>145</v>
      </c>
      <c r="B41" s="89"/>
      <c r="C41" s="89"/>
      <c r="D41" s="89"/>
      <c r="E41" s="89"/>
      <c r="G41" s="89" t="s">
        <v>145</v>
      </c>
      <c r="H41" s="89"/>
      <c r="I41" s="89"/>
      <c r="M41" s="89" t="s">
        <v>145</v>
      </c>
      <c r="N41" s="89"/>
      <c r="O41" s="89"/>
      <c r="P41" s="89"/>
      <c r="Q41" s="89"/>
    </row>
    <row r="42" spans="1:45">
      <c r="B42" s="90" t="s">
        <v>209</v>
      </c>
      <c r="C42" s="90" t="s">
        <v>222</v>
      </c>
      <c r="D42" s="90" t="s">
        <v>223</v>
      </c>
      <c r="E42" s="90" t="s">
        <v>224</v>
      </c>
      <c r="H42" s="90" t="s">
        <v>209</v>
      </c>
      <c r="I42" s="90" t="s">
        <v>222</v>
      </c>
      <c r="J42" s="90" t="s">
        <v>223</v>
      </c>
      <c r="K42" s="90" t="s">
        <v>224</v>
      </c>
      <c r="N42" s="90" t="s">
        <v>209</v>
      </c>
      <c r="O42" s="90" t="s">
        <v>222</v>
      </c>
      <c r="P42" s="90" t="s">
        <v>223</v>
      </c>
      <c r="Q42" s="90" t="s">
        <v>224</v>
      </c>
    </row>
    <row r="43" spans="1:45">
      <c r="B43" t="s">
        <v>197</v>
      </c>
      <c r="C43" t="s">
        <v>226</v>
      </c>
      <c r="D43" t="s">
        <v>227</v>
      </c>
      <c r="E43" t="s">
        <v>228</v>
      </c>
      <c r="H43" t="s">
        <v>210</v>
      </c>
      <c r="I43" t="s">
        <v>230</v>
      </c>
      <c r="J43" t="s">
        <v>231</v>
      </c>
      <c r="K43" t="s">
        <v>232</v>
      </c>
      <c r="N43" t="s">
        <v>234</v>
      </c>
      <c r="O43" t="s">
        <v>235</v>
      </c>
      <c r="P43" t="s">
        <v>171</v>
      </c>
      <c r="Q43" t="s">
        <v>172</v>
      </c>
    </row>
    <row r="44" spans="1:45">
      <c r="A44" s="42" t="s">
        <v>209</v>
      </c>
      <c r="C44" s="83">
        <v>9.7887675156974555E-3</v>
      </c>
      <c r="D44" s="83">
        <v>8.152864677777005E-4</v>
      </c>
      <c r="E44" s="83">
        <v>1.0112956219436608E-3</v>
      </c>
      <c r="G44" s="42" t="s">
        <v>209</v>
      </c>
      <c r="I44">
        <v>0.20470494788625632</v>
      </c>
      <c r="J44" s="83">
        <v>1.3829396378258007E-2</v>
      </c>
      <c r="K44" s="83">
        <v>2.5017848389888373E-4</v>
      </c>
      <c r="M44" s="42" t="s">
        <v>209</v>
      </c>
      <c r="O44" s="83">
        <v>8.8656326395173003E-3</v>
      </c>
      <c r="P44" s="83">
        <v>1.1140593536029004E-5</v>
      </c>
      <c r="Q44" s="83">
        <v>2.7424692352183136E-9</v>
      </c>
    </row>
    <row r="45" spans="1:45">
      <c r="A45" s="42" t="s">
        <v>222</v>
      </c>
      <c r="B45" s="83">
        <v>9.7887675156974555E-3</v>
      </c>
      <c r="D45">
        <v>0.77482124088649007</v>
      </c>
      <c r="E45">
        <v>0.97246787304780569</v>
      </c>
      <c r="G45" s="42" t="s">
        <v>222</v>
      </c>
      <c r="H45">
        <v>0.20470494788625632</v>
      </c>
      <c r="J45">
        <v>0.44669301407230233</v>
      </c>
      <c r="K45">
        <v>0.11136679558510616</v>
      </c>
      <c r="M45" s="42" t="s">
        <v>222</v>
      </c>
      <c r="N45" s="83">
        <v>8.8656326395173003E-3</v>
      </c>
      <c r="P45">
        <v>0.20306706750546655</v>
      </c>
      <c r="Q45" s="83">
        <v>7.7060992966850646E-3</v>
      </c>
    </row>
    <row r="46" spans="1:45">
      <c r="A46" s="42" t="s">
        <v>223</v>
      </c>
      <c r="B46" s="83">
        <v>8.152864677777005E-4</v>
      </c>
      <c r="C46">
        <v>0.77482124088649007</v>
      </c>
      <c r="E46">
        <v>0.69591315817864674</v>
      </c>
      <c r="G46" s="42" t="s">
        <v>223</v>
      </c>
      <c r="H46" s="83">
        <v>1.3829396378258007E-2</v>
      </c>
      <c r="I46">
        <v>0.44669301407230233</v>
      </c>
      <c r="K46">
        <v>0.34909592610029522</v>
      </c>
      <c r="M46" s="42" t="s">
        <v>223</v>
      </c>
      <c r="N46" s="83">
        <v>1.1140593536029004E-5</v>
      </c>
      <c r="O46">
        <v>0.20306706750546655</v>
      </c>
      <c r="Q46">
        <v>0.10224554019851566</v>
      </c>
    </row>
    <row r="47" spans="1:45">
      <c r="A47" s="42" t="s">
        <v>224</v>
      </c>
      <c r="B47" s="83">
        <v>1.0112956219436608E-3</v>
      </c>
      <c r="C47">
        <v>0.97246787304780569</v>
      </c>
      <c r="D47">
        <v>0.69591315817864674</v>
      </c>
      <c r="G47" s="42" t="s">
        <v>224</v>
      </c>
      <c r="H47" s="83">
        <v>2.5017848389888373E-4</v>
      </c>
      <c r="I47">
        <v>0.11136679558510616</v>
      </c>
      <c r="J47">
        <v>0.34909592610029522</v>
      </c>
      <c r="M47" s="42" t="s">
        <v>224</v>
      </c>
      <c r="N47" s="83">
        <v>2.7424692352183136E-9</v>
      </c>
      <c r="O47" s="83">
        <v>7.7060992966850646E-3</v>
      </c>
      <c r="P47">
        <v>0.10224554019851566</v>
      </c>
    </row>
    <row r="49" spans="1:17">
      <c r="A49" s="89" t="s">
        <v>236</v>
      </c>
      <c r="B49" s="89"/>
      <c r="C49" s="89"/>
      <c r="D49" s="89"/>
      <c r="E49" s="89"/>
      <c r="G49" s="89" t="s">
        <v>237</v>
      </c>
      <c r="H49" s="89"/>
      <c r="I49" s="89"/>
      <c r="J49" s="89"/>
      <c r="K49" s="89"/>
      <c r="M49" s="89" t="s">
        <v>238</v>
      </c>
      <c r="N49" s="89"/>
      <c r="O49" s="89"/>
      <c r="P49" s="89"/>
      <c r="Q49" s="89"/>
    </row>
    <row r="50" spans="1:17">
      <c r="A50" s="89" t="s">
        <v>145</v>
      </c>
      <c r="B50" s="89"/>
      <c r="C50" s="89"/>
      <c r="D50" s="89"/>
      <c r="E50" s="89"/>
      <c r="G50" s="89" t="s">
        <v>145</v>
      </c>
      <c r="H50" s="89"/>
      <c r="I50" s="89"/>
      <c r="J50" s="89"/>
      <c r="K50" s="89"/>
      <c r="M50" s="89" t="s">
        <v>145</v>
      </c>
      <c r="N50" s="89"/>
      <c r="O50" s="89"/>
      <c r="P50" s="89"/>
      <c r="Q50" s="89"/>
    </row>
    <row r="51" spans="1:17">
      <c r="B51" s="90" t="s">
        <v>209</v>
      </c>
      <c r="C51" s="90" t="s">
        <v>222</v>
      </c>
      <c r="D51" s="90" t="s">
        <v>223</v>
      </c>
      <c r="E51" s="90" t="s">
        <v>224</v>
      </c>
      <c r="H51" s="90" t="s">
        <v>209</v>
      </c>
      <c r="I51" s="90" t="s">
        <v>222</v>
      </c>
      <c r="J51" s="90" t="s">
        <v>223</v>
      </c>
      <c r="K51" s="90" t="s">
        <v>224</v>
      </c>
      <c r="N51" s="90" t="s">
        <v>209</v>
      </c>
      <c r="O51" s="90" t="s">
        <v>222</v>
      </c>
      <c r="P51" s="90" t="s">
        <v>223</v>
      </c>
      <c r="Q51" s="90" t="s">
        <v>224</v>
      </c>
    </row>
    <row r="52" spans="1:17">
      <c r="B52" t="s">
        <v>173</v>
      </c>
      <c r="C52" t="s">
        <v>174</v>
      </c>
      <c r="D52" t="s">
        <v>175</v>
      </c>
      <c r="E52" t="s">
        <v>176</v>
      </c>
      <c r="H52" t="s">
        <v>146</v>
      </c>
      <c r="I52" t="s">
        <v>147</v>
      </c>
      <c r="J52" t="s">
        <v>148</v>
      </c>
      <c r="K52" t="s">
        <v>149</v>
      </c>
      <c r="N52" t="s">
        <v>150</v>
      </c>
      <c r="O52" t="s">
        <v>151</v>
      </c>
      <c r="P52" t="s">
        <v>152</v>
      </c>
      <c r="Q52" t="s">
        <v>153</v>
      </c>
    </row>
    <row r="53" spans="1:17">
      <c r="A53" s="42" t="s">
        <v>209</v>
      </c>
      <c r="C53" s="83">
        <v>4.072717834015597E-3</v>
      </c>
      <c r="D53" s="83">
        <v>1.1536245664164923E-4</v>
      </c>
      <c r="E53" s="83">
        <v>3.8056005579885129E-5</v>
      </c>
      <c r="G53" s="42" t="s">
        <v>209</v>
      </c>
      <c r="I53" s="83">
        <v>8.6074477156386862E-3</v>
      </c>
      <c r="J53" s="83">
        <v>1.5225799788270163E-5</v>
      </c>
      <c r="K53" s="83">
        <v>4.2728037157599862E-8</v>
      </c>
      <c r="M53" s="42" t="s">
        <v>209</v>
      </c>
      <c r="O53">
        <v>7.6119630452844478E-2</v>
      </c>
      <c r="P53" s="83">
        <v>1.8531468565811199E-2</v>
      </c>
      <c r="Q53" s="83">
        <v>3.0942166722242677E-4</v>
      </c>
    </row>
    <row r="54" spans="1:17">
      <c r="A54" s="42" t="s">
        <v>222</v>
      </c>
      <c r="B54" s="83">
        <v>4.072717834015597E-3</v>
      </c>
      <c r="D54">
        <v>0.63580015204946538</v>
      </c>
      <c r="E54">
        <v>0.6778206431070305</v>
      </c>
      <c r="G54" s="42" t="s">
        <v>222</v>
      </c>
      <c r="H54" s="83">
        <v>8.6074477156386862E-3</v>
      </c>
      <c r="J54">
        <v>0.2331112146829902</v>
      </c>
      <c r="K54" s="83">
        <v>3.4915694104827651E-2</v>
      </c>
      <c r="M54" s="42" t="s">
        <v>222</v>
      </c>
      <c r="N54">
        <v>7.6119630452844478E-2</v>
      </c>
      <c r="P54">
        <v>0.8343551245102846</v>
      </c>
      <c r="Q54">
        <v>0.28543506984928896</v>
      </c>
    </row>
    <row r="55" spans="1:17">
      <c r="A55" s="42" t="s">
        <v>223</v>
      </c>
      <c r="B55" s="83">
        <v>1.1536245664164923E-4</v>
      </c>
      <c r="C55">
        <v>0.63580015204946538</v>
      </c>
      <c r="E55">
        <v>0.92105593773945726</v>
      </c>
      <c r="G55" s="42" t="s">
        <v>223</v>
      </c>
      <c r="H55" s="83">
        <v>1.5225799788270163E-5</v>
      </c>
      <c r="I55">
        <v>0.2331112146829902</v>
      </c>
      <c r="K55">
        <v>0.29975233945502949</v>
      </c>
      <c r="M55" s="42" t="s">
        <v>223</v>
      </c>
      <c r="N55" s="83">
        <v>1.8531468565811199E-2</v>
      </c>
      <c r="O55">
        <v>0.8343551245102846</v>
      </c>
      <c r="Q55">
        <v>0.3240108501686319</v>
      </c>
    </row>
    <row r="56" spans="1:17">
      <c r="A56" s="42" t="s">
        <v>224</v>
      </c>
      <c r="B56" s="83">
        <v>3.8056005579885129E-5</v>
      </c>
      <c r="C56">
        <v>0.6778206431070305</v>
      </c>
      <c r="D56">
        <v>0.92105593773945726</v>
      </c>
      <c r="G56" s="42" t="s">
        <v>224</v>
      </c>
      <c r="H56" s="83">
        <v>4.2728037157599862E-8</v>
      </c>
      <c r="I56" s="83">
        <v>3.4915694104827651E-2</v>
      </c>
      <c r="J56">
        <v>0.29975233945502949</v>
      </c>
      <c r="M56" s="42" t="s">
        <v>224</v>
      </c>
      <c r="N56" s="83">
        <v>3.0942166722242677E-4</v>
      </c>
      <c r="O56">
        <v>0.28543506984928896</v>
      </c>
      <c r="P56">
        <v>0.3240108501686319</v>
      </c>
    </row>
    <row r="58" spans="1:17">
      <c r="A58" s="89" t="s">
        <v>239</v>
      </c>
      <c r="B58" s="89"/>
      <c r="C58" s="89"/>
      <c r="D58" s="89"/>
      <c r="E58" s="89"/>
      <c r="G58" s="89" t="s">
        <v>240</v>
      </c>
      <c r="H58" s="89"/>
      <c r="I58" s="89"/>
      <c r="J58" s="89"/>
      <c r="K58" s="89"/>
      <c r="M58" s="89" t="s">
        <v>241</v>
      </c>
      <c r="N58" s="89"/>
      <c r="O58" s="89"/>
      <c r="P58" s="89"/>
      <c r="Q58" s="89"/>
    </row>
    <row r="59" spans="1:17">
      <c r="A59" s="89" t="s">
        <v>145</v>
      </c>
      <c r="B59" s="89"/>
      <c r="C59" s="89"/>
      <c r="D59" s="89"/>
      <c r="E59" s="89"/>
      <c r="G59" s="89" t="s">
        <v>145</v>
      </c>
      <c r="H59" s="89"/>
      <c r="I59" s="89"/>
      <c r="J59" s="89"/>
      <c r="K59" s="89"/>
      <c r="M59" s="89" t="s">
        <v>145</v>
      </c>
      <c r="N59" s="89"/>
      <c r="O59" s="89"/>
      <c r="P59" s="89"/>
      <c r="Q59" s="89"/>
    </row>
    <row r="60" spans="1:17">
      <c r="B60" s="90" t="s">
        <v>209</v>
      </c>
      <c r="C60" s="90" t="s">
        <v>222</v>
      </c>
      <c r="D60" s="90" t="s">
        <v>223</v>
      </c>
      <c r="E60" s="90" t="s">
        <v>224</v>
      </c>
      <c r="H60" s="90" t="s">
        <v>209</v>
      </c>
      <c r="I60" s="90" t="s">
        <v>222</v>
      </c>
      <c r="J60" s="90" t="s">
        <v>223</v>
      </c>
      <c r="K60" s="90" t="s">
        <v>224</v>
      </c>
      <c r="N60" s="90" t="s">
        <v>209</v>
      </c>
      <c r="O60" s="90" t="s">
        <v>222</v>
      </c>
      <c r="P60" s="90" t="s">
        <v>223</v>
      </c>
      <c r="Q60" s="90" t="s">
        <v>224</v>
      </c>
    </row>
    <row r="61" spans="1:17">
      <c r="B61" t="s">
        <v>154</v>
      </c>
      <c r="C61" t="s">
        <v>155</v>
      </c>
      <c r="D61" t="s">
        <v>156</v>
      </c>
      <c r="E61" t="s">
        <v>157</v>
      </c>
      <c r="H61" t="s">
        <v>158</v>
      </c>
      <c r="I61" t="s">
        <v>159</v>
      </c>
      <c r="J61" t="s">
        <v>160</v>
      </c>
      <c r="K61" t="s">
        <v>161</v>
      </c>
      <c r="N61" t="s">
        <v>242</v>
      </c>
      <c r="O61" t="s">
        <v>164</v>
      </c>
      <c r="P61" t="s">
        <v>165</v>
      </c>
      <c r="Q61" t="s">
        <v>166</v>
      </c>
    </row>
    <row r="62" spans="1:17">
      <c r="A62" s="42" t="s">
        <v>209</v>
      </c>
      <c r="C62">
        <v>0.90570225772369228</v>
      </c>
      <c r="D62">
        <v>0.13465290532125124</v>
      </c>
      <c r="E62" s="83">
        <v>5.2864311191557923E-3</v>
      </c>
      <c r="G62" s="42" t="s">
        <v>209</v>
      </c>
      <c r="I62">
        <v>0.29670539396765649</v>
      </c>
      <c r="J62">
        <v>5.1821887972085409E-2</v>
      </c>
      <c r="K62" s="83">
        <v>1.9042034621800656E-10</v>
      </c>
      <c r="M62" s="42" t="s">
        <v>209</v>
      </c>
      <c r="O62">
        <v>0.12891082391010611</v>
      </c>
      <c r="P62">
        <v>0.19150212147667409</v>
      </c>
      <c r="Q62" s="83">
        <v>5.0620832300907201E-3</v>
      </c>
    </row>
    <row r="63" spans="1:17">
      <c r="A63" s="42" t="s">
        <v>222</v>
      </c>
      <c r="B63">
        <v>0.90570225772369228</v>
      </c>
      <c r="D63">
        <v>0.22438121621489146</v>
      </c>
      <c r="E63" s="83">
        <v>3.4843743506080618E-2</v>
      </c>
      <c r="G63" s="42" t="s">
        <v>222</v>
      </c>
      <c r="H63">
        <v>0.29670539396765649</v>
      </c>
      <c r="J63">
        <v>0.58508585971906468</v>
      </c>
      <c r="K63" s="83">
        <v>1.2372848686070786E-5</v>
      </c>
      <c r="M63" s="42" t="s">
        <v>222</v>
      </c>
      <c r="N63">
        <v>0.12891082391010611</v>
      </c>
      <c r="P63">
        <v>0.70230661215438295</v>
      </c>
      <c r="Q63">
        <v>0.52509169209416928</v>
      </c>
    </row>
    <row r="64" spans="1:17">
      <c r="A64" s="42" t="s">
        <v>223</v>
      </c>
      <c r="B64">
        <v>0.13465290532125124</v>
      </c>
      <c r="C64">
        <v>0.22438121621489146</v>
      </c>
      <c r="E64">
        <v>0.31245564428862593</v>
      </c>
      <c r="G64" s="42" t="s">
        <v>223</v>
      </c>
      <c r="H64">
        <v>5.1821887972085409E-2</v>
      </c>
      <c r="I64">
        <v>0.58508585971906468</v>
      </c>
      <c r="K64" s="83">
        <v>8.2292939291855871E-6</v>
      </c>
      <c r="M64" s="42" t="s">
        <v>223</v>
      </c>
      <c r="N64">
        <v>0.19150212147667409</v>
      </c>
      <c r="O64">
        <v>0.70230661215438295</v>
      </c>
      <c r="Q64">
        <v>0.23100623128613079</v>
      </c>
    </row>
    <row r="65" spans="1:17">
      <c r="A65" s="42" t="s">
        <v>224</v>
      </c>
      <c r="B65" s="83">
        <v>5.2864311191557923E-3</v>
      </c>
      <c r="C65" s="83">
        <v>3.4843743506080618E-2</v>
      </c>
      <c r="D65">
        <v>0.31245564428862593</v>
      </c>
      <c r="G65" s="42" t="s">
        <v>224</v>
      </c>
      <c r="H65" s="83">
        <v>1.9042034621800656E-10</v>
      </c>
      <c r="I65" s="83">
        <v>1.2372848686070786E-5</v>
      </c>
      <c r="J65" s="83">
        <v>8.2292939291855871E-6</v>
      </c>
      <c r="M65" s="42" t="s">
        <v>224</v>
      </c>
      <c r="N65" s="83">
        <v>5.0620832300907201E-3</v>
      </c>
      <c r="O65">
        <v>0.52509169209416928</v>
      </c>
      <c r="P65">
        <v>0.23100623128613079</v>
      </c>
    </row>
    <row r="67" spans="1:17">
      <c r="A67" s="89" t="s">
        <v>243</v>
      </c>
      <c r="B67" s="89"/>
      <c r="C67" s="89"/>
      <c r="D67" s="89"/>
      <c r="E67" s="89"/>
      <c r="G67" s="89" t="s">
        <v>248</v>
      </c>
      <c r="H67" s="89"/>
      <c r="I67" s="89"/>
      <c r="J67" s="89"/>
      <c r="K67" s="89"/>
      <c r="M67" t="s">
        <v>385</v>
      </c>
    </row>
    <row r="68" spans="1:17">
      <c r="A68" s="89" t="s">
        <v>145</v>
      </c>
      <c r="B68" s="89"/>
      <c r="C68" s="89"/>
      <c r="D68" s="89"/>
      <c r="E68" s="89"/>
      <c r="G68" s="89" t="s">
        <v>145</v>
      </c>
      <c r="H68" s="89"/>
      <c r="I68" s="89"/>
      <c r="J68" s="89"/>
      <c r="K68" s="89"/>
      <c r="M68" t="s">
        <v>145</v>
      </c>
    </row>
    <row r="69" spans="1:17">
      <c r="B69" s="90" t="s">
        <v>209</v>
      </c>
      <c r="C69" s="90" t="s">
        <v>222</v>
      </c>
      <c r="D69" s="90" t="s">
        <v>223</v>
      </c>
      <c r="E69" s="90" t="s">
        <v>224</v>
      </c>
      <c r="H69" s="90" t="s">
        <v>209</v>
      </c>
      <c r="I69" s="90" t="s">
        <v>222</v>
      </c>
      <c r="J69" s="90" t="s">
        <v>223</v>
      </c>
      <c r="K69" s="90" t="s">
        <v>224</v>
      </c>
      <c r="N69" t="s">
        <v>191</v>
      </c>
      <c r="O69" t="s">
        <v>192</v>
      </c>
      <c r="P69" t="s">
        <v>193</v>
      </c>
      <c r="Q69" t="s">
        <v>374</v>
      </c>
    </row>
    <row r="70" spans="1:17">
      <c r="B70" t="s">
        <v>167</v>
      </c>
      <c r="C70" t="s">
        <v>168</v>
      </c>
      <c r="D70" t="s">
        <v>169</v>
      </c>
      <c r="E70" t="s">
        <v>170</v>
      </c>
      <c r="H70" t="s">
        <v>249</v>
      </c>
      <c r="I70" t="s">
        <v>162</v>
      </c>
      <c r="J70" t="s">
        <v>163</v>
      </c>
      <c r="K70" t="s">
        <v>250</v>
      </c>
      <c r="N70" t="s">
        <v>386</v>
      </c>
      <c r="O70" t="s">
        <v>387</v>
      </c>
      <c r="P70" t="s">
        <v>388</v>
      </c>
      <c r="Q70" t="s">
        <v>389</v>
      </c>
    </row>
    <row r="71" spans="1:17">
      <c r="A71" s="42" t="s">
        <v>209</v>
      </c>
      <c r="C71">
        <v>0.64236433433133677</v>
      </c>
      <c r="D71">
        <v>0.23536509111073925</v>
      </c>
      <c r="E71" s="83">
        <v>9.4184130499756161E-4</v>
      </c>
      <c r="G71" s="42" t="s">
        <v>209</v>
      </c>
      <c r="I71">
        <v>0.61722143186135636</v>
      </c>
      <c r="J71" s="83">
        <v>1.0207603322659305E-2</v>
      </c>
      <c r="K71" s="83">
        <v>4.7714071033855829E-12</v>
      </c>
      <c r="M71" t="s">
        <v>194</v>
      </c>
      <c r="O71">
        <v>3.1138970545281423E-2</v>
      </c>
      <c r="P71">
        <v>9.6516524999777836E-2</v>
      </c>
      <c r="Q71">
        <v>5.6252177148308751E-3</v>
      </c>
    </row>
    <row r="72" spans="1:17">
      <c r="A72" s="42" t="s">
        <v>222</v>
      </c>
      <c r="B72">
        <v>0.64236433433133677</v>
      </c>
      <c r="D72">
        <v>0.62747660644550374</v>
      </c>
      <c r="E72" s="83">
        <v>3.9243387845311221E-2</v>
      </c>
      <c r="G72" s="42" t="s">
        <v>222</v>
      </c>
      <c r="H72">
        <v>0.61722143186135636</v>
      </c>
      <c r="J72">
        <v>0.12880385897279203</v>
      </c>
      <c r="K72" s="83">
        <v>1.4371136909016896E-7</v>
      </c>
      <c r="M72" t="s">
        <v>195</v>
      </c>
      <c r="N72">
        <v>3.1138970545281423E-2</v>
      </c>
      <c r="P72">
        <v>0.48044449095760916</v>
      </c>
      <c r="Q72">
        <v>0.98020532337750588</v>
      </c>
    </row>
    <row r="73" spans="1:17">
      <c r="A73" s="42" t="s">
        <v>223</v>
      </c>
      <c r="B73">
        <v>0.23536509111073925</v>
      </c>
      <c r="C73">
        <v>0.62747660644550374</v>
      </c>
      <c r="E73">
        <v>6.7918532012504654E-2</v>
      </c>
      <c r="G73" s="42" t="s">
        <v>223</v>
      </c>
      <c r="H73" s="83">
        <v>1.0207603322659305E-2</v>
      </c>
      <c r="I73">
        <v>0.12880385897279203</v>
      </c>
      <c r="K73" s="83">
        <v>2.3537306592796136E-6</v>
      </c>
      <c r="M73" t="s">
        <v>196</v>
      </c>
      <c r="N73">
        <v>9.6516524999777836E-2</v>
      </c>
      <c r="O73">
        <v>0.48044449095760916</v>
      </c>
      <c r="Q73">
        <v>0.40322177140505028</v>
      </c>
    </row>
    <row r="74" spans="1:17">
      <c r="A74" s="42" t="s">
        <v>224</v>
      </c>
      <c r="B74" s="83">
        <v>9.4184130499756161E-4</v>
      </c>
      <c r="C74" s="83">
        <v>3.9243387845311221E-2</v>
      </c>
      <c r="D74">
        <v>6.7918532012504654E-2</v>
      </c>
      <c r="G74" s="42" t="s">
        <v>224</v>
      </c>
      <c r="H74" s="83">
        <v>4.7714071033855829E-12</v>
      </c>
      <c r="I74" s="83">
        <v>1.4371136909016896E-7</v>
      </c>
      <c r="J74" s="83">
        <v>2.3537306592796136E-6</v>
      </c>
      <c r="M74" t="s">
        <v>379</v>
      </c>
      <c r="N74">
        <v>5.6252177148308751E-3</v>
      </c>
      <c r="O74">
        <v>0.98020532337750588</v>
      </c>
      <c r="P74">
        <v>0.40322177140505028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topLeftCell="A7" zoomScale="60" zoomScaleNormal="60" zoomScalePageLayoutView="60" workbookViewId="0">
      <selection activeCell="AF48" sqref="AF48:AI54"/>
    </sheetView>
  </sheetViews>
  <sheetFormatPr baseColWidth="10" defaultRowHeight="15" x14ac:dyDescent="0"/>
  <cols>
    <col min="1" max="1" width="19.6640625" customWidth="1"/>
    <col min="2" max="2" width="14.6640625" customWidth="1"/>
    <col min="3" max="4" width="19" customWidth="1"/>
    <col min="6" max="6" width="20.1640625" customWidth="1"/>
    <col min="7" max="7" width="12.6640625" bestFit="1" customWidth="1"/>
    <col min="8" max="8" width="20" customWidth="1"/>
    <col min="9" max="9" width="20.33203125" customWidth="1"/>
    <col min="11" max="11" width="19.1640625" customWidth="1"/>
    <col min="12" max="12" width="12.6640625" bestFit="1" customWidth="1"/>
    <col min="13" max="13" width="19.6640625" customWidth="1"/>
    <col min="14" max="14" width="18.83203125" customWidth="1"/>
    <col min="16" max="16" width="19.1640625" customWidth="1"/>
    <col min="17" max="17" width="12.6640625" bestFit="1" customWidth="1"/>
    <col min="18" max="19" width="19.6640625" customWidth="1"/>
    <col min="21" max="21" width="21.1640625" customWidth="1"/>
    <col min="22" max="22" width="12.6640625" bestFit="1" customWidth="1"/>
    <col min="23" max="23" width="18.5" customWidth="1"/>
    <col min="24" max="24" width="20.5" customWidth="1"/>
  </cols>
  <sheetData>
    <row r="1" spans="1:10">
      <c r="A1" s="160" t="s">
        <v>219</v>
      </c>
      <c r="B1" s="160"/>
      <c r="C1" s="160"/>
      <c r="D1" s="160"/>
      <c r="E1" s="160"/>
      <c r="F1" s="160"/>
      <c r="G1" s="160"/>
      <c r="H1" s="160"/>
      <c r="I1" s="160"/>
      <c r="J1" s="48"/>
    </row>
    <row r="2" spans="1:10">
      <c r="A2" s="160" t="s">
        <v>128</v>
      </c>
      <c r="B2" s="160"/>
      <c r="C2" s="160"/>
      <c r="D2" s="160"/>
      <c r="E2" s="160"/>
      <c r="F2" s="160"/>
      <c r="G2" s="160"/>
      <c r="H2" s="160"/>
      <c r="I2" s="160"/>
      <c r="J2" s="48"/>
    </row>
    <row r="3" spans="1:10">
      <c r="A3" s="48"/>
      <c r="D3" s="161" t="s">
        <v>129</v>
      </c>
      <c r="E3" s="161" t="s">
        <v>125</v>
      </c>
      <c r="F3" s="161" t="s">
        <v>130</v>
      </c>
      <c r="G3" s="161" t="s">
        <v>129</v>
      </c>
      <c r="H3" s="161" t="s">
        <v>125</v>
      </c>
      <c r="I3" s="161" t="s">
        <v>130</v>
      </c>
      <c r="J3" s="48"/>
    </row>
    <row r="4" spans="1:10">
      <c r="A4" s="48"/>
      <c r="B4" s="161" t="s">
        <v>133</v>
      </c>
      <c r="C4" s="161" t="s">
        <v>126</v>
      </c>
      <c r="D4" s="161" t="s">
        <v>131</v>
      </c>
      <c r="E4" s="161" t="s">
        <v>131</v>
      </c>
      <c r="F4" s="161" t="s">
        <v>131</v>
      </c>
      <c r="G4" s="161" t="s">
        <v>132</v>
      </c>
      <c r="H4" s="161" t="s">
        <v>132</v>
      </c>
      <c r="I4" s="161" t="s">
        <v>132</v>
      </c>
      <c r="J4" s="48"/>
    </row>
    <row r="5" spans="1:10" s="118" customFormat="1">
      <c r="A5" s="162" t="s">
        <v>215</v>
      </c>
      <c r="B5" s="163">
        <v>12.410079707371301</v>
      </c>
      <c r="C5" s="164">
        <v>6.7465397950376799E-5</v>
      </c>
      <c r="D5" s="163">
        <v>1411.6705882352919</v>
      </c>
      <c r="E5" s="163">
        <v>2</v>
      </c>
      <c r="F5" s="163">
        <v>705.83529411764596</v>
      </c>
      <c r="G5" s="163">
        <v>2218.1627450980391</v>
      </c>
      <c r="H5" s="163">
        <v>39</v>
      </c>
      <c r="I5" s="163">
        <v>56.875967823026642</v>
      </c>
      <c r="J5" s="163"/>
    </row>
    <row r="6" spans="1:10" s="118" customFormat="1">
      <c r="A6" s="162" t="s">
        <v>198</v>
      </c>
      <c r="B6" s="163">
        <v>6.3715433712857301</v>
      </c>
      <c r="C6" s="164">
        <v>4.0331032735555546E-3</v>
      </c>
      <c r="D6" s="163">
        <v>1453.6537815126028</v>
      </c>
      <c r="E6" s="163">
        <v>2</v>
      </c>
      <c r="F6" s="163">
        <v>726.8268907563014</v>
      </c>
      <c r="G6" s="163">
        <v>4448.8826470588228</v>
      </c>
      <c r="H6" s="163">
        <v>39</v>
      </c>
      <c r="I6" s="163">
        <v>114.0739140271493</v>
      </c>
      <c r="J6" s="163"/>
    </row>
    <row r="7" spans="1:10" s="118" customFormat="1">
      <c r="A7" s="162" t="s">
        <v>199</v>
      </c>
      <c r="B7" s="163">
        <v>21.364659954501505</v>
      </c>
      <c r="C7" s="164">
        <v>5.424891783562174E-7</v>
      </c>
      <c r="D7" s="163">
        <v>591.56371855542807</v>
      </c>
      <c r="E7" s="163">
        <v>2</v>
      </c>
      <c r="F7" s="163">
        <v>295.78185927771403</v>
      </c>
      <c r="G7" s="163">
        <v>539.93335425871521</v>
      </c>
      <c r="H7" s="163">
        <v>39</v>
      </c>
      <c r="I7" s="163">
        <v>13.844444980992698</v>
      </c>
      <c r="J7" s="163"/>
    </row>
    <row r="8" spans="1:10" s="118" customFormat="1">
      <c r="A8" s="162" t="s">
        <v>200</v>
      </c>
      <c r="B8" s="163">
        <v>15.800124479560408</v>
      </c>
      <c r="C8" s="164">
        <v>9.4197270633885453E-6</v>
      </c>
      <c r="D8" s="163">
        <v>2112.087033613444</v>
      </c>
      <c r="E8" s="163">
        <v>2</v>
      </c>
      <c r="F8" s="163">
        <v>1056.043516806722</v>
      </c>
      <c r="G8" s="163">
        <v>2606.6691568627457</v>
      </c>
      <c r="H8" s="163">
        <v>39</v>
      </c>
      <c r="I8" s="163">
        <v>66.83767068878835</v>
      </c>
      <c r="J8" s="163"/>
    </row>
    <row r="9" spans="1:10" s="118" customFormat="1">
      <c r="A9" s="163" t="s">
        <v>201</v>
      </c>
      <c r="B9" s="163">
        <v>0.36740273241245835</v>
      </c>
      <c r="C9" s="163">
        <v>0.6949020104114968</v>
      </c>
      <c r="D9" s="163">
        <v>30.4694677871151</v>
      </c>
      <c r="E9" s="163">
        <v>2</v>
      </c>
      <c r="F9" s="163">
        <v>15.23473389355755</v>
      </c>
      <c r="G9" s="163">
        <v>1617.1752941176469</v>
      </c>
      <c r="H9" s="163">
        <v>39</v>
      </c>
      <c r="I9" s="163">
        <v>41.466033182503764</v>
      </c>
      <c r="J9" s="163"/>
    </row>
    <row r="10" spans="1:10" s="118" customFormat="1">
      <c r="A10" s="162" t="s">
        <v>202</v>
      </c>
      <c r="B10" s="163">
        <v>16.106138271869433</v>
      </c>
      <c r="C10" s="164">
        <v>7.9604917855282026E-6</v>
      </c>
      <c r="D10" s="163">
        <v>3039.3010084033626</v>
      </c>
      <c r="E10" s="163">
        <v>2</v>
      </c>
      <c r="F10" s="163">
        <v>1519.6505042016813</v>
      </c>
      <c r="G10" s="163">
        <v>3679.738039215687</v>
      </c>
      <c r="H10" s="163">
        <v>39</v>
      </c>
      <c r="I10" s="163">
        <v>94.352257415786852</v>
      </c>
      <c r="J10" s="163"/>
    </row>
    <row r="11" spans="1:10" s="118" customFormat="1">
      <c r="A11" s="162" t="s">
        <v>203</v>
      </c>
      <c r="B11" s="163">
        <v>8.6572858421100918</v>
      </c>
      <c r="C11" s="164">
        <v>7.7384597212411797E-4</v>
      </c>
      <c r="D11" s="163">
        <v>1044.5468907563018</v>
      </c>
      <c r="E11" s="163">
        <v>2</v>
      </c>
      <c r="F11" s="163">
        <v>522.27344537815088</v>
      </c>
      <c r="G11" s="163">
        <v>2352.7771568627459</v>
      </c>
      <c r="H11" s="163">
        <v>39</v>
      </c>
      <c r="I11" s="163">
        <v>60.327619406737071</v>
      </c>
      <c r="J11" s="163"/>
    </row>
    <row r="12" spans="1:10" s="118" customFormat="1">
      <c r="A12" s="163" t="s">
        <v>204</v>
      </c>
      <c r="B12" s="163">
        <v>1.5786333233227532</v>
      </c>
      <c r="C12" s="163">
        <v>0.21915290892991696</v>
      </c>
      <c r="D12" s="163">
        <v>30.184635854341931</v>
      </c>
      <c r="E12" s="163">
        <v>2</v>
      </c>
      <c r="F12" s="163">
        <v>15.092317927170965</v>
      </c>
      <c r="G12" s="163">
        <v>372.85441176470573</v>
      </c>
      <c r="H12" s="163">
        <v>39</v>
      </c>
      <c r="I12" s="163">
        <v>9.5603695324283517</v>
      </c>
      <c r="J12" s="163"/>
    </row>
    <row r="13" spans="1:10" s="118" customFormat="1">
      <c r="A13" s="162" t="s">
        <v>13</v>
      </c>
      <c r="B13" s="163">
        <v>3.7705695852274106</v>
      </c>
      <c r="C13" s="164">
        <v>3.1837440606527892E-2</v>
      </c>
      <c r="D13" s="163">
        <v>211.89334733893625</v>
      </c>
      <c r="E13" s="163">
        <v>2</v>
      </c>
      <c r="F13" s="163">
        <v>105.94667366946813</v>
      </c>
      <c r="G13" s="163">
        <v>1095.8345098039219</v>
      </c>
      <c r="H13" s="163">
        <v>39</v>
      </c>
      <c r="I13" s="163">
        <v>28.098320764203127</v>
      </c>
      <c r="J13" s="163"/>
    </row>
    <row r="14" spans="1:10" s="118" customFormat="1">
      <c r="A14" s="162" t="s">
        <v>134</v>
      </c>
      <c r="B14" s="163">
        <v>3.4129058007527799</v>
      </c>
      <c r="C14" s="164">
        <v>4.306372751827961E-2</v>
      </c>
      <c r="D14" s="163">
        <v>3350.7504201680699</v>
      </c>
      <c r="E14" s="163">
        <v>2</v>
      </c>
      <c r="F14" s="163">
        <v>1675.375210084035</v>
      </c>
      <c r="G14" s="163">
        <v>19144.868627450982</v>
      </c>
      <c r="H14" s="163">
        <v>39</v>
      </c>
      <c r="I14" s="163">
        <v>490.89406737053798</v>
      </c>
      <c r="J14" s="163"/>
    </row>
    <row r="15" spans="1:10" s="118" customFormat="1">
      <c r="A15" s="163" t="s">
        <v>43</v>
      </c>
      <c r="B15" s="163">
        <v>1.5301422468686723</v>
      </c>
      <c r="C15" s="163">
        <v>0.22921963058784584</v>
      </c>
      <c r="D15" s="163">
        <v>2.1002240896358645E-2</v>
      </c>
      <c r="E15" s="163">
        <v>2</v>
      </c>
      <c r="F15" s="163">
        <v>1.0501120448179323E-2</v>
      </c>
      <c r="G15" s="163">
        <v>0.26765073529411776</v>
      </c>
      <c r="H15" s="163">
        <v>39</v>
      </c>
      <c r="I15" s="163">
        <v>6.8628393665158402E-3</v>
      </c>
      <c r="J15" s="163"/>
    </row>
    <row r="16" spans="1:10" s="118" customFormat="1">
      <c r="A16" s="162" t="s">
        <v>367</v>
      </c>
      <c r="B16" s="163">
        <v>5.5632584485579644</v>
      </c>
      <c r="C16" s="164">
        <v>7.4893308445326103E-3</v>
      </c>
      <c r="D16" s="163">
        <v>42.326107142857147</v>
      </c>
      <c r="E16" s="163">
        <v>2</v>
      </c>
      <c r="F16" s="163">
        <v>21.163053571428573</v>
      </c>
      <c r="G16" s="163">
        <v>148.35893333333331</v>
      </c>
      <c r="H16" s="163">
        <v>39</v>
      </c>
      <c r="I16" s="163">
        <v>3.8040752136752132</v>
      </c>
      <c r="J16" s="163"/>
    </row>
    <row r="17" spans="1:45" s="118" customFormat="1">
      <c r="A17" s="162" t="s">
        <v>205</v>
      </c>
      <c r="B17" s="163">
        <v>7.9607537869826492</v>
      </c>
      <c r="C17" s="164">
        <v>1.2611944822287166E-3</v>
      </c>
      <c r="D17" s="163">
        <v>48134.830252100874</v>
      </c>
      <c r="E17" s="163">
        <v>2</v>
      </c>
      <c r="F17" s="163">
        <v>24067.415126050437</v>
      </c>
      <c r="G17" s="163">
        <v>117907.07450980393</v>
      </c>
      <c r="H17" s="163">
        <v>39</v>
      </c>
      <c r="I17" s="163">
        <v>3023.2583207642033</v>
      </c>
      <c r="J17" s="163"/>
    </row>
    <row r="18" spans="1:45" s="118" customFormat="1">
      <c r="A18" s="162" t="s">
        <v>207</v>
      </c>
      <c r="B18" s="163">
        <v>8.4995908523192192</v>
      </c>
      <c r="C18" s="164">
        <v>8.6340997096795576E-4</v>
      </c>
      <c r="D18" s="163">
        <v>30.957176470588234</v>
      </c>
      <c r="E18" s="163">
        <v>2</v>
      </c>
      <c r="F18" s="163">
        <v>15.478588235294117</v>
      </c>
      <c r="G18" s="163">
        <v>71.022823529411781</v>
      </c>
      <c r="H18" s="163">
        <v>39</v>
      </c>
      <c r="I18" s="163">
        <v>1.8210980392156866</v>
      </c>
      <c r="J18" s="163"/>
    </row>
    <row r="19" spans="1:45" s="118" customFormat="1">
      <c r="A19" s="163" t="s">
        <v>208</v>
      </c>
      <c r="B19" s="163">
        <v>0.67502142329689074</v>
      </c>
      <c r="C19" s="163">
        <v>0.51499359770554631</v>
      </c>
      <c r="D19" s="163">
        <v>2013.0028011204502</v>
      </c>
      <c r="E19" s="163">
        <v>2</v>
      </c>
      <c r="F19" s="163">
        <v>1006.5014005602251</v>
      </c>
      <c r="G19" s="163">
        <v>58151.568627450979</v>
      </c>
      <c r="H19" s="163">
        <v>39</v>
      </c>
      <c r="I19" s="163">
        <v>1491.0658622423327</v>
      </c>
      <c r="J19" s="163"/>
    </row>
    <row r="20" spans="1:45" s="118" customFormat="1">
      <c r="A20" s="163" t="s">
        <v>25</v>
      </c>
      <c r="B20" s="163">
        <v>0.91794239966783164</v>
      </c>
      <c r="C20" s="163">
        <v>0.40779455746916871</v>
      </c>
      <c r="D20" s="163">
        <v>179.48907563025338</v>
      </c>
      <c r="E20" s="163">
        <v>2</v>
      </c>
      <c r="F20" s="163">
        <v>89.744537815126691</v>
      </c>
      <c r="G20" s="163">
        <v>3812.9156862745103</v>
      </c>
      <c r="H20" s="163">
        <v>39</v>
      </c>
      <c r="I20" s="163">
        <v>97.767068878833598</v>
      </c>
      <c r="J20" s="163"/>
    </row>
    <row r="21" spans="1:45" s="118" customFormat="1">
      <c r="A21" s="163" t="s">
        <v>135</v>
      </c>
      <c r="B21" s="163">
        <v>1.1810225904085694</v>
      </c>
      <c r="C21" s="163">
        <v>0.31770259592814176</v>
      </c>
      <c r="D21" s="163">
        <v>2939.0543417366898</v>
      </c>
      <c r="E21" s="163">
        <v>2</v>
      </c>
      <c r="F21" s="163">
        <v>1469.5271708683449</v>
      </c>
      <c r="G21" s="163">
        <v>48527.06470588236</v>
      </c>
      <c r="H21" s="163">
        <v>39</v>
      </c>
      <c r="I21" s="163">
        <v>1244.2837104072401</v>
      </c>
      <c r="J21" s="163"/>
    </row>
    <row r="22" spans="1:45" s="118" customFormat="1">
      <c r="A22" s="162" t="s">
        <v>136</v>
      </c>
      <c r="B22" s="163">
        <v>3.5392222116692826</v>
      </c>
      <c r="C22" s="164">
        <v>3.8685886369342712E-2</v>
      </c>
      <c r="D22" s="163">
        <v>97971.427170868352</v>
      </c>
      <c r="E22" s="163">
        <v>2</v>
      </c>
      <c r="F22" s="163">
        <v>48985.713585434176</v>
      </c>
      <c r="G22" s="163">
        <v>539791.71568627446</v>
      </c>
      <c r="H22" s="163">
        <v>39</v>
      </c>
      <c r="I22" s="163">
        <v>13840.813222724986</v>
      </c>
      <c r="J22" s="163"/>
    </row>
    <row r="23" spans="1:45" s="118" customFormat="1">
      <c r="A23" s="162" t="s">
        <v>137</v>
      </c>
      <c r="B23" s="163">
        <v>4.1785714285714404</v>
      </c>
      <c r="C23" s="164">
        <v>2.2685205442048145E-2</v>
      </c>
      <c r="D23" s="163">
        <v>0.1452100840336138</v>
      </c>
      <c r="E23" s="163">
        <v>2</v>
      </c>
      <c r="F23" s="163">
        <v>7.2605042016806898E-2</v>
      </c>
      <c r="G23" s="163">
        <v>0.67764705882352905</v>
      </c>
      <c r="H23" s="163">
        <v>39</v>
      </c>
      <c r="I23" s="163">
        <v>1.737556561085972E-2</v>
      </c>
      <c r="J23" s="163"/>
    </row>
    <row r="24" spans="1:45" s="118" customFormat="1">
      <c r="A24" s="162" t="s">
        <v>138</v>
      </c>
      <c r="B24" s="163">
        <v>14.266709599923573</v>
      </c>
      <c r="C24" s="164">
        <v>2.3885333466966848E-5</v>
      </c>
      <c r="D24" s="163">
        <v>2655.0764867886169</v>
      </c>
      <c r="E24" s="163">
        <v>2</v>
      </c>
      <c r="F24" s="163">
        <v>1327.5382433943084</v>
      </c>
      <c r="G24" s="163">
        <v>3535.955708333333</v>
      </c>
      <c r="H24" s="163">
        <v>38</v>
      </c>
      <c r="I24" s="163">
        <v>93.051466008771925</v>
      </c>
      <c r="J24" s="163"/>
    </row>
    <row r="25" spans="1:45" s="118" customFormat="1">
      <c r="A25" s="162" t="s">
        <v>139</v>
      </c>
      <c r="B25" s="163">
        <v>6.491926945458621</v>
      </c>
      <c r="C25" s="164">
        <v>3.7555002178154022E-3</v>
      </c>
      <c r="D25" s="163">
        <v>3779.7439291290707</v>
      </c>
      <c r="E25" s="163">
        <v>2</v>
      </c>
      <c r="F25" s="163">
        <v>1889.8719645645353</v>
      </c>
      <c r="G25" s="163">
        <v>11062.221626460243</v>
      </c>
      <c r="H25" s="163">
        <v>38</v>
      </c>
      <c r="I25" s="163">
        <v>291.11109543316428</v>
      </c>
      <c r="J25" s="163"/>
    </row>
    <row r="26" spans="1:45" s="118" customFormat="1">
      <c r="A26" s="118" t="s">
        <v>206</v>
      </c>
      <c r="B26" s="118">
        <v>1.6277929649089355</v>
      </c>
      <c r="C26" s="118">
        <v>0.20942053306638925</v>
      </c>
      <c r="D26" s="118">
        <v>457.87566272932048</v>
      </c>
      <c r="E26" s="118">
        <v>2</v>
      </c>
      <c r="F26" s="118">
        <v>228.93783136466024</v>
      </c>
      <c r="G26" s="118">
        <v>5485.0804836358566</v>
      </c>
      <c r="H26" s="118">
        <v>39</v>
      </c>
      <c r="I26" s="118">
        <v>140.64308932399632</v>
      </c>
    </row>
    <row r="27" spans="1:45">
      <c r="A27" s="160"/>
      <c r="B27" s="160"/>
      <c r="C27" s="160"/>
      <c r="D27" s="160"/>
      <c r="E27" s="160"/>
      <c r="F27" s="160"/>
      <c r="G27" s="160"/>
      <c r="H27" s="160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</row>
    <row r="28" spans="1:45">
      <c r="A28" s="160"/>
      <c r="B28" s="160"/>
      <c r="C28" s="160"/>
      <c r="D28" s="160"/>
      <c r="E28" s="160"/>
      <c r="F28" s="160"/>
      <c r="G28" s="160"/>
      <c r="H28" s="160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</row>
    <row r="29" spans="1:45">
      <c r="A29" s="48" t="s">
        <v>220</v>
      </c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</row>
    <row r="30" spans="1:45">
      <c r="A30" s="48" t="s">
        <v>221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</row>
    <row r="31" spans="1:45">
      <c r="A31" s="160"/>
      <c r="B31" s="48" t="s">
        <v>215</v>
      </c>
      <c r="C31" s="48" t="s">
        <v>215</v>
      </c>
      <c r="D31" s="48" t="s">
        <v>198</v>
      </c>
      <c r="E31" s="48" t="s">
        <v>198</v>
      </c>
      <c r="F31" s="48" t="s">
        <v>199</v>
      </c>
      <c r="G31" s="48" t="s">
        <v>199</v>
      </c>
      <c r="H31" s="48" t="s">
        <v>200</v>
      </c>
      <c r="I31" s="48" t="s">
        <v>200</v>
      </c>
      <c r="J31" s="48" t="s">
        <v>201</v>
      </c>
      <c r="K31" s="48" t="s">
        <v>201</v>
      </c>
      <c r="L31" s="48" t="s">
        <v>202</v>
      </c>
      <c r="M31" s="48" t="s">
        <v>202</v>
      </c>
      <c r="N31" s="48" t="s">
        <v>203</v>
      </c>
      <c r="O31" s="48" t="s">
        <v>203</v>
      </c>
      <c r="P31" s="48" t="s">
        <v>204</v>
      </c>
      <c r="Q31" s="48" t="s">
        <v>204</v>
      </c>
      <c r="R31" s="48" t="s">
        <v>13</v>
      </c>
      <c r="S31" s="48" t="s">
        <v>13</v>
      </c>
      <c r="T31" s="48" t="s">
        <v>134</v>
      </c>
      <c r="U31" s="48" t="s">
        <v>134</v>
      </c>
      <c r="V31" s="48" t="s">
        <v>43</v>
      </c>
      <c r="W31" s="48" t="s">
        <v>43</v>
      </c>
      <c r="X31" s="48" t="s">
        <v>367</v>
      </c>
      <c r="Y31" s="48" t="s">
        <v>367</v>
      </c>
      <c r="Z31" s="48" t="s">
        <v>205</v>
      </c>
      <c r="AA31" s="48" t="s">
        <v>205</v>
      </c>
      <c r="AB31" s="48" t="s">
        <v>207</v>
      </c>
      <c r="AC31" s="48" t="s">
        <v>207</v>
      </c>
      <c r="AD31" s="48" t="s">
        <v>208</v>
      </c>
      <c r="AE31" s="48" t="s">
        <v>208</v>
      </c>
      <c r="AF31" s="48" t="s">
        <v>25</v>
      </c>
      <c r="AG31" s="48" t="s">
        <v>25</v>
      </c>
      <c r="AH31" s="48" t="s">
        <v>135</v>
      </c>
      <c r="AI31" s="48" t="s">
        <v>135</v>
      </c>
      <c r="AJ31" s="48" t="s">
        <v>136</v>
      </c>
      <c r="AK31" s="48" t="s">
        <v>136</v>
      </c>
      <c r="AL31" s="48" t="s">
        <v>137</v>
      </c>
      <c r="AM31" s="48" t="s">
        <v>137</v>
      </c>
      <c r="AN31" s="48" t="s">
        <v>138</v>
      </c>
      <c r="AO31" s="48" t="s">
        <v>138</v>
      </c>
      <c r="AP31" s="48" t="s">
        <v>139</v>
      </c>
      <c r="AQ31" s="48" t="s">
        <v>139</v>
      </c>
      <c r="AR31" t="s">
        <v>206</v>
      </c>
      <c r="AS31" t="s">
        <v>206</v>
      </c>
    </row>
    <row r="32" spans="1:45">
      <c r="A32" s="160"/>
      <c r="B32" s="48" t="s">
        <v>140</v>
      </c>
      <c r="C32" s="48" t="s">
        <v>122</v>
      </c>
      <c r="D32" s="48" t="s">
        <v>140</v>
      </c>
      <c r="E32" s="48" t="s">
        <v>122</v>
      </c>
      <c r="F32" s="48" t="s">
        <v>140</v>
      </c>
      <c r="G32" s="48" t="s">
        <v>122</v>
      </c>
      <c r="H32" s="48" t="s">
        <v>140</v>
      </c>
      <c r="I32" s="48" t="s">
        <v>122</v>
      </c>
      <c r="J32" s="48" t="s">
        <v>140</v>
      </c>
      <c r="K32" s="48" t="s">
        <v>122</v>
      </c>
      <c r="L32" s="48" t="s">
        <v>140</v>
      </c>
      <c r="M32" s="48" t="s">
        <v>122</v>
      </c>
      <c r="N32" s="48" t="s">
        <v>140</v>
      </c>
      <c r="O32" s="48" t="s">
        <v>122</v>
      </c>
      <c r="P32" s="48" t="s">
        <v>140</v>
      </c>
      <c r="Q32" s="48" t="s">
        <v>122</v>
      </c>
      <c r="R32" s="48" t="s">
        <v>140</v>
      </c>
      <c r="S32" s="48" t="s">
        <v>122</v>
      </c>
      <c r="T32" s="48" t="s">
        <v>140</v>
      </c>
      <c r="U32" s="48" t="s">
        <v>122</v>
      </c>
      <c r="V32" s="48" t="s">
        <v>140</v>
      </c>
      <c r="W32" s="48" t="s">
        <v>122</v>
      </c>
      <c r="X32" s="48" t="s">
        <v>140</v>
      </c>
      <c r="Y32" s="48" t="s">
        <v>122</v>
      </c>
      <c r="Z32" s="48" t="s">
        <v>140</v>
      </c>
      <c r="AA32" s="48" t="s">
        <v>122</v>
      </c>
      <c r="AB32" s="48" t="s">
        <v>140</v>
      </c>
      <c r="AC32" s="48" t="s">
        <v>122</v>
      </c>
      <c r="AD32" s="48" t="s">
        <v>140</v>
      </c>
      <c r="AE32" s="48" t="s">
        <v>122</v>
      </c>
      <c r="AF32" s="48" t="s">
        <v>140</v>
      </c>
      <c r="AG32" s="48" t="s">
        <v>122</v>
      </c>
      <c r="AH32" s="48" t="s">
        <v>140</v>
      </c>
      <c r="AI32" s="48" t="s">
        <v>122</v>
      </c>
      <c r="AJ32" s="48" t="s">
        <v>140</v>
      </c>
      <c r="AK32" s="48" t="s">
        <v>122</v>
      </c>
      <c r="AL32" s="48" t="s">
        <v>140</v>
      </c>
      <c r="AM32" s="48" t="s">
        <v>122</v>
      </c>
      <c r="AN32" s="48" t="s">
        <v>140</v>
      </c>
      <c r="AO32" s="48" t="s">
        <v>122</v>
      </c>
      <c r="AP32" s="48" t="s">
        <v>140</v>
      </c>
      <c r="AQ32" s="48" t="s">
        <v>122</v>
      </c>
      <c r="AR32" t="s">
        <v>140</v>
      </c>
      <c r="AS32" t="s">
        <v>122</v>
      </c>
    </row>
    <row r="33" spans="1:45">
      <c r="A33" s="160" t="s">
        <v>141</v>
      </c>
      <c r="B33" s="48">
        <v>34.294117647058833</v>
      </c>
      <c r="C33" s="48">
        <v>8.9005948248021109</v>
      </c>
      <c r="D33" s="48">
        <v>61.488235294117651</v>
      </c>
      <c r="E33" s="48">
        <v>9.1580485334582313</v>
      </c>
      <c r="F33" s="48">
        <v>23.05294117647059</v>
      </c>
      <c r="G33" s="48">
        <v>1.9474719661200599</v>
      </c>
      <c r="H33" s="48">
        <v>23.264705882352946</v>
      </c>
      <c r="I33" s="48">
        <v>10.068635780014503</v>
      </c>
      <c r="J33" s="48">
        <v>44.629411764705885</v>
      </c>
      <c r="K33" s="48">
        <v>7.874941643107773</v>
      </c>
      <c r="L33" s="48">
        <v>79.117647058823536</v>
      </c>
      <c r="M33" s="48">
        <v>5.8603791786578991</v>
      </c>
      <c r="N33" s="48">
        <v>95.964705882352945</v>
      </c>
      <c r="O33" s="48">
        <v>6.1299409842663444</v>
      </c>
      <c r="P33" s="48">
        <v>35.194117647058818</v>
      </c>
      <c r="Q33" s="48">
        <v>2.807683784776005</v>
      </c>
      <c r="R33" s="48">
        <v>82.658823529411762</v>
      </c>
      <c r="S33" s="48">
        <v>5.3881883346271193</v>
      </c>
      <c r="T33" s="48">
        <v>36.529411764705891</v>
      </c>
      <c r="U33" s="48">
        <v>29.01533570170011</v>
      </c>
      <c r="V33" s="48">
        <v>0.48647058823529415</v>
      </c>
      <c r="W33" s="48">
        <v>6.3731975537263508E-2</v>
      </c>
      <c r="X33" s="48">
        <v>0</v>
      </c>
      <c r="Y33" s="48">
        <v>0</v>
      </c>
      <c r="Z33" s="48">
        <v>87.941176470588232</v>
      </c>
      <c r="AA33" s="48">
        <v>7.8220089190317186</v>
      </c>
      <c r="AB33" s="48">
        <v>5.7647058823529411</v>
      </c>
      <c r="AC33" s="48">
        <v>0.7097016771772735</v>
      </c>
      <c r="AD33" s="48">
        <v>176.47058823529412</v>
      </c>
      <c r="AE33" s="48">
        <v>35.274136500874867</v>
      </c>
      <c r="AF33" s="48">
        <v>41.352941176470594</v>
      </c>
      <c r="AG33" s="48">
        <v>11.107098948817534</v>
      </c>
      <c r="AH33" s="48">
        <v>135.11764705882354</v>
      </c>
      <c r="AI33" s="48">
        <v>32.275924372783614</v>
      </c>
      <c r="AJ33" s="48">
        <v>99.352941176470594</v>
      </c>
      <c r="AK33" s="48">
        <v>89.700154108333749</v>
      </c>
      <c r="AL33" s="48">
        <v>0.91176470588235303</v>
      </c>
      <c r="AM33" s="48">
        <v>0.15363248737318086</v>
      </c>
      <c r="AN33" s="48">
        <v>24.293749999999999</v>
      </c>
      <c r="AO33" s="48">
        <v>6.3558339342685786</v>
      </c>
      <c r="AP33" s="48">
        <v>15.434374999999996</v>
      </c>
      <c r="AQ33" s="48">
        <v>11.638165931537493</v>
      </c>
      <c r="AR33">
        <v>86.926007249411768</v>
      </c>
      <c r="AS33">
        <v>12.131577272344822</v>
      </c>
    </row>
    <row r="34" spans="1:45">
      <c r="A34" s="48" t="s">
        <v>142</v>
      </c>
      <c r="B34" s="48">
        <v>43.9</v>
      </c>
      <c r="C34" s="48">
        <v>7.6077445920441997</v>
      </c>
      <c r="D34" s="48">
        <v>75.53</v>
      </c>
      <c r="E34" s="48">
        <v>10.315581526129403</v>
      </c>
      <c r="F34" s="48">
        <v>31.830463331000004</v>
      </c>
      <c r="G34" s="48">
        <v>4.26173762141695</v>
      </c>
      <c r="H34" s="48">
        <v>40.07</v>
      </c>
      <c r="I34" s="48">
        <v>5.3220818817033964</v>
      </c>
      <c r="J34" s="48">
        <v>42.559999999999995</v>
      </c>
      <c r="K34" s="48">
        <v>3.3981040465399386</v>
      </c>
      <c r="L34" s="48">
        <v>98.42</v>
      </c>
      <c r="M34" s="48">
        <v>11.200575382045733</v>
      </c>
      <c r="N34" s="48">
        <v>108.61</v>
      </c>
      <c r="O34" s="48">
        <v>9.717732931776494</v>
      </c>
      <c r="P34" s="48">
        <v>36.569999999999993</v>
      </c>
      <c r="Q34" s="48">
        <v>2.6310327503346156</v>
      </c>
      <c r="R34" s="48">
        <v>88.460000000000008</v>
      </c>
      <c r="S34" s="48">
        <v>6.3055883503797219</v>
      </c>
      <c r="T34" s="48">
        <v>16.900000000000002</v>
      </c>
      <c r="U34" s="48">
        <v>14.464131882387933</v>
      </c>
      <c r="V34" s="48">
        <v>0.52349999999999997</v>
      </c>
      <c r="W34" s="48">
        <v>7.8104275028821446E-2</v>
      </c>
      <c r="X34" s="48">
        <v>2.532</v>
      </c>
      <c r="Y34" s="48">
        <v>3.7842650835032976</v>
      </c>
      <c r="Z34" s="48">
        <v>154.4</v>
      </c>
      <c r="AA34" s="48">
        <v>78.358435694215117</v>
      </c>
      <c r="AB34" s="48">
        <v>7.36</v>
      </c>
      <c r="AC34" s="48">
        <v>1.7790134594456808</v>
      </c>
      <c r="AD34" s="48">
        <v>192.40000000000003</v>
      </c>
      <c r="AE34" s="48">
        <v>51.940564323293813</v>
      </c>
      <c r="AF34" s="48">
        <v>40.299999999999997</v>
      </c>
      <c r="AG34" s="48">
        <v>11.21556458181615</v>
      </c>
      <c r="AH34" s="48">
        <v>152.1</v>
      </c>
      <c r="AI34" s="48">
        <v>43.482946848927646</v>
      </c>
      <c r="AJ34" s="48">
        <v>174.09999999999997</v>
      </c>
      <c r="AK34" s="48">
        <v>110.16598587787632</v>
      </c>
      <c r="AL34" s="48">
        <v>0.82000000000000006</v>
      </c>
      <c r="AM34" s="48">
        <v>9.189365834726812E-2</v>
      </c>
      <c r="AN34" s="48">
        <v>16.309999999999999</v>
      </c>
      <c r="AO34" s="48">
        <v>7.8368715413457917</v>
      </c>
      <c r="AP34" s="48">
        <v>17.78</v>
      </c>
      <c r="AQ34" s="48">
        <v>14.497877239252801</v>
      </c>
      <c r="AR34">
        <v>82.077594775999984</v>
      </c>
      <c r="AS34">
        <v>11.006545363563466</v>
      </c>
    </row>
    <row r="35" spans="1:45">
      <c r="A35" t="s">
        <v>143</v>
      </c>
      <c r="B35">
        <v>47.133333333333333</v>
      </c>
      <c r="C35">
        <v>5.5403283382158941</v>
      </c>
      <c r="D35">
        <v>71.38</v>
      </c>
      <c r="E35">
        <v>12.39027268234469</v>
      </c>
      <c r="F35">
        <v>29.626666666666662</v>
      </c>
      <c r="G35">
        <v>4.7493558460470142</v>
      </c>
      <c r="H35">
        <v>35.373333333333328</v>
      </c>
      <c r="I35">
        <v>7.2195633689368801</v>
      </c>
      <c r="J35">
        <v>43.259999999999991</v>
      </c>
      <c r="K35">
        <v>6.1004449486433829</v>
      </c>
      <c r="L35">
        <v>94.74666666666667</v>
      </c>
      <c r="M35">
        <v>11.955743787979467</v>
      </c>
      <c r="N35">
        <v>102.62666666666668</v>
      </c>
      <c r="O35">
        <v>8.0251806091529083</v>
      </c>
      <c r="P35">
        <v>37.08</v>
      </c>
      <c r="Q35">
        <v>3.6294824503147627</v>
      </c>
      <c r="R35">
        <v>84.806666666666658</v>
      </c>
      <c r="S35">
        <v>4.4196746271104406</v>
      </c>
      <c r="T35">
        <v>19.466666666666669</v>
      </c>
      <c r="U35">
        <v>16.457159391526087</v>
      </c>
      <c r="V35">
        <v>0.53600000000000014</v>
      </c>
      <c r="W35">
        <v>0.10273405333328244</v>
      </c>
      <c r="X35">
        <v>1.3886666666666667</v>
      </c>
      <c r="Y35">
        <v>1.1793755409820343</v>
      </c>
      <c r="Z35">
        <v>158.4666666666667</v>
      </c>
      <c r="AA35">
        <v>66.368954302731751</v>
      </c>
      <c r="AB35">
        <v>7.6000000000000005</v>
      </c>
      <c r="AC35">
        <v>1.5693492736982242</v>
      </c>
      <c r="AD35">
        <v>188.93333333333331</v>
      </c>
      <c r="AE35">
        <v>31.58088632309709</v>
      </c>
      <c r="AF35">
        <v>36.733333333333327</v>
      </c>
      <c r="AG35">
        <v>7.1060001474273902</v>
      </c>
      <c r="AH35">
        <v>152.20000000000002</v>
      </c>
      <c r="AI35">
        <v>32.560273779122753</v>
      </c>
      <c r="AJ35">
        <v>207.73333333333335</v>
      </c>
      <c r="AK35">
        <v>146.82957402895306</v>
      </c>
      <c r="AL35">
        <v>0.77999999999999992</v>
      </c>
      <c r="AM35">
        <v>0.12649110640673514</v>
      </c>
      <c r="AN35">
        <v>36.646666666666661</v>
      </c>
      <c r="AO35">
        <v>13.030890040135217</v>
      </c>
      <c r="AP35">
        <v>36.180888888666672</v>
      </c>
      <c r="AQ35">
        <v>22.581316601989865</v>
      </c>
      <c r="AR35">
        <v>90.799025110666676</v>
      </c>
      <c r="AS35">
        <v>12.071162336731817</v>
      </c>
    </row>
    <row r="36" spans="1:45" s="48" customFormat="1">
      <c r="A36" s="160" t="s">
        <v>144</v>
      </c>
      <c r="B36" s="160">
        <v>41.166666666666671</v>
      </c>
      <c r="C36" s="160">
        <v>9.4091721381428268</v>
      </c>
      <c r="D36" s="160">
        <v>68.364285714285714</v>
      </c>
      <c r="E36" s="48">
        <v>11.998512538472779</v>
      </c>
      <c r="F36" s="160">
        <v>27.490586507380954</v>
      </c>
      <c r="G36" s="160">
        <v>5.2533312841313133</v>
      </c>
      <c r="H36" s="160">
        <v>31.590476190476188</v>
      </c>
      <c r="I36" s="160">
        <v>10.728075987886102</v>
      </c>
      <c r="J36" s="48">
        <v>43.647619047619045</v>
      </c>
      <c r="K36" s="160">
        <v>6.3392789501198967</v>
      </c>
      <c r="L36" s="160">
        <v>89.295238095238091</v>
      </c>
      <c r="M36" s="160">
        <v>12.801523392215485</v>
      </c>
      <c r="N36" s="160">
        <v>101.35476190476192</v>
      </c>
      <c r="O36" s="48">
        <v>9.1028326435813351</v>
      </c>
      <c r="P36" s="160">
        <v>36.195238095238089</v>
      </c>
      <c r="Q36" s="160">
        <v>3.1353182731000859</v>
      </c>
      <c r="R36" s="160">
        <v>84.80714285714285</v>
      </c>
      <c r="S36" s="160">
        <v>5.647636797256725</v>
      </c>
      <c r="T36" s="48">
        <v>25.761904761904759</v>
      </c>
      <c r="U36" s="160">
        <v>23.423783539551884</v>
      </c>
      <c r="V36" s="160">
        <v>0.5129761904761907</v>
      </c>
      <c r="W36" s="160">
        <v>8.3906593855612124E-2</v>
      </c>
      <c r="X36" s="160">
        <v>1.0988095238095237</v>
      </c>
      <c r="Y36" s="160">
        <v>2.156584022420815</v>
      </c>
      <c r="Z36" s="48">
        <v>128.95238095238099</v>
      </c>
      <c r="AA36" s="48">
        <v>63.638059014778321</v>
      </c>
      <c r="AB36" s="48">
        <v>6.8000000000000007</v>
      </c>
      <c r="AC36" s="48">
        <v>1.5771230367890556</v>
      </c>
      <c r="AD36" s="48">
        <v>184.71428571428569</v>
      </c>
      <c r="AE36" s="48">
        <v>38.307030313358553</v>
      </c>
      <c r="AF36" s="48">
        <v>39.452380952380942</v>
      </c>
      <c r="AG36" s="48">
        <v>9.8679139588930411</v>
      </c>
      <c r="AH36" s="48">
        <v>145.26190476190473</v>
      </c>
      <c r="AI36" s="48">
        <v>35.429806608043911</v>
      </c>
      <c r="AJ36" s="48">
        <v>155.85714285714283</v>
      </c>
      <c r="AK36" s="48">
        <v>124.7204819036223</v>
      </c>
      <c r="AL36" s="48">
        <v>0.84285714285714297</v>
      </c>
      <c r="AM36" s="48">
        <v>0.14166752066422925</v>
      </c>
      <c r="AN36" s="48">
        <v>26.865853658536583</v>
      </c>
      <c r="AO36" s="48">
        <v>12.440892447009126</v>
      </c>
      <c r="AP36" s="48">
        <v>23.596666666585367</v>
      </c>
      <c r="AQ36" s="48">
        <v>19.262635824043727</v>
      </c>
      <c r="AR36" s="48">
        <v>87.154843991904755</v>
      </c>
      <c r="AS36" s="48">
        <v>12.039524488589477</v>
      </c>
    </row>
    <row r="37" spans="1:45" s="48" customFormat="1">
      <c r="A37" s="160"/>
      <c r="B37" s="160"/>
      <c r="C37" s="160"/>
      <c r="D37" s="160"/>
      <c r="F37" s="160"/>
      <c r="G37" s="160"/>
      <c r="H37" s="160"/>
      <c r="I37" s="160"/>
      <c r="K37" s="160"/>
      <c r="L37" s="160"/>
      <c r="M37" s="160"/>
      <c r="N37" s="160"/>
      <c r="P37" s="160"/>
      <c r="Q37" s="160"/>
      <c r="R37" s="160"/>
      <c r="S37" s="160"/>
      <c r="U37" s="160"/>
      <c r="V37" s="160"/>
      <c r="W37" s="160"/>
      <c r="X37" s="160"/>
      <c r="Y37" s="160"/>
    </row>
    <row r="38" spans="1:45" s="48" customFormat="1">
      <c r="B38" s="161"/>
      <c r="C38" s="161"/>
      <c r="D38" s="161"/>
      <c r="G38" s="161"/>
      <c r="H38" s="161"/>
      <c r="I38" s="161"/>
      <c r="L38" s="161"/>
      <c r="M38" s="161"/>
      <c r="N38" s="161"/>
      <c r="Q38" s="161"/>
      <c r="R38" s="161"/>
      <c r="S38" s="161"/>
      <c r="V38" s="161"/>
      <c r="W38" s="161"/>
      <c r="X38" s="161"/>
    </row>
    <row r="39" spans="1:45" s="48" customFormat="1">
      <c r="A39" s="48" t="s">
        <v>225</v>
      </c>
      <c r="F39" s="48" t="s">
        <v>229</v>
      </c>
      <c r="K39" s="48" t="s">
        <v>233</v>
      </c>
      <c r="P39" s="48" t="s">
        <v>236</v>
      </c>
      <c r="U39" s="48" t="s">
        <v>237</v>
      </c>
      <c r="Z39" s="48" t="s">
        <v>238</v>
      </c>
      <c r="AF39" s="48" t="s">
        <v>408</v>
      </c>
      <c r="AK39" s="48" t="s">
        <v>412</v>
      </c>
    </row>
    <row r="40" spans="1:45" s="48" customFormat="1">
      <c r="A40" s="160" t="s">
        <v>145</v>
      </c>
      <c r="C40" s="162"/>
      <c r="D40" s="162"/>
      <c r="F40" s="160" t="s">
        <v>145</v>
      </c>
      <c r="H40" s="162"/>
      <c r="I40" s="162"/>
      <c r="K40" s="160" t="s">
        <v>145</v>
      </c>
      <c r="M40" s="162"/>
      <c r="N40" s="162"/>
      <c r="P40" s="160" t="s">
        <v>145</v>
      </c>
      <c r="R40" s="164"/>
      <c r="S40" s="164"/>
      <c r="U40" s="160" t="s">
        <v>145</v>
      </c>
      <c r="W40" s="162"/>
      <c r="X40" s="162"/>
      <c r="Z40" s="48" t="s">
        <v>145</v>
      </c>
      <c r="AF40" s="48" t="s">
        <v>145</v>
      </c>
      <c r="AK40" s="48" t="s">
        <v>145</v>
      </c>
    </row>
    <row r="41" spans="1:45" s="48" customFormat="1">
      <c r="A41" s="160"/>
      <c r="B41" s="162" t="s">
        <v>191</v>
      </c>
      <c r="C41" s="48" t="s">
        <v>192</v>
      </c>
      <c r="D41" s="48" t="s">
        <v>193</v>
      </c>
      <c r="F41" s="160"/>
      <c r="G41" s="162" t="s">
        <v>191</v>
      </c>
      <c r="H41" s="48" t="s">
        <v>192</v>
      </c>
      <c r="I41" s="48" t="s">
        <v>193</v>
      </c>
      <c r="K41" s="160"/>
      <c r="L41" s="162" t="s">
        <v>191</v>
      </c>
      <c r="M41" s="48" t="s">
        <v>192</v>
      </c>
      <c r="N41" s="48" t="s">
        <v>193</v>
      </c>
      <c r="P41" s="160"/>
      <c r="Q41" s="162" t="s">
        <v>191</v>
      </c>
      <c r="R41" s="48" t="s">
        <v>192</v>
      </c>
      <c r="S41" s="48" t="s">
        <v>193</v>
      </c>
      <c r="U41" s="160"/>
      <c r="V41" s="162" t="s">
        <v>191</v>
      </c>
      <c r="W41" s="48" t="s">
        <v>192</v>
      </c>
      <c r="X41" s="48" t="s">
        <v>193</v>
      </c>
      <c r="AA41" s="48" t="s">
        <v>191</v>
      </c>
      <c r="AB41" s="48" t="s">
        <v>192</v>
      </c>
      <c r="AC41" s="48" t="s">
        <v>193</v>
      </c>
      <c r="AG41" s="48" t="s">
        <v>191</v>
      </c>
      <c r="AH41" s="48" t="s">
        <v>192</v>
      </c>
      <c r="AI41" s="48" t="s">
        <v>193</v>
      </c>
      <c r="AL41" s="48" t="s">
        <v>191</v>
      </c>
      <c r="AM41" s="48" t="s">
        <v>192</v>
      </c>
      <c r="AN41" s="48" t="s">
        <v>193</v>
      </c>
    </row>
    <row r="42" spans="1:45" s="48" customFormat="1">
      <c r="A42" s="160"/>
      <c r="B42" s="162" t="s">
        <v>390</v>
      </c>
      <c r="C42" s="48" t="s">
        <v>391</v>
      </c>
      <c r="D42" s="48" t="s">
        <v>392</v>
      </c>
      <c r="F42" s="160"/>
      <c r="G42" s="162" t="s">
        <v>393</v>
      </c>
      <c r="H42" s="48" t="s">
        <v>394</v>
      </c>
      <c r="I42" s="48" t="s">
        <v>395</v>
      </c>
      <c r="K42" s="160"/>
      <c r="L42" s="162" t="s">
        <v>396</v>
      </c>
      <c r="M42" s="48" t="s">
        <v>397</v>
      </c>
      <c r="N42" s="48" t="s">
        <v>398</v>
      </c>
      <c r="P42" s="160"/>
      <c r="Q42" s="162" t="s">
        <v>399</v>
      </c>
      <c r="R42" s="48" t="s">
        <v>400</v>
      </c>
      <c r="S42" s="48" t="s">
        <v>401</v>
      </c>
      <c r="U42" s="160"/>
      <c r="V42" s="162" t="s">
        <v>402</v>
      </c>
      <c r="W42" s="48" t="s">
        <v>403</v>
      </c>
      <c r="X42" s="48" t="s">
        <v>404</v>
      </c>
      <c r="AA42" s="48" t="s">
        <v>405</v>
      </c>
      <c r="AB42" s="48" t="s">
        <v>406</v>
      </c>
      <c r="AC42" s="48" t="s">
        <v>407</v>
      </c>
      <c r="AG42" s="48" t="s">
        <v>409</v>
      </c>
      <c r="AH42" s="48" t="s">
        <v>410</v>
      </c>
      <c r="AI42" s="48" t="s">
        <v>411</v>
      </c>
      <c r="AL42" s="48" t="s">
        <v>413</v>
      </c>
      <c r="AM42" s="48" t="s">
        <v>414</v>
      </c>
      <c r="AN42" s="48" t="s">
        <v>415</v>
      </c>
    </row>
    <row r="43" spans="1:45" s="48" customFormat="1">
      <c r="A43" s="48" t="s">
        <v>194</v>
      </c>
      <c r="C43" s="48">
        <v>2.7604751781644889E-3</v>
      </c>
      <c r="D43" s="48">
        <v>2.3066962119614856E-5</v>
      </c>
      <c r="F43" s="48" t="s">
        <v>194</v>
      </c>
      <c r="H43" s="48">
        <v>2.0786419313587844E-3</v>
      </c>
      <c r="I43" s="48">
        <v>1.2638614364537528E-2</v>
      </c>
      <c r="K43" s="48" t="s">
        <v>194</v>
      </c>
      <c r="M43" s="48">
        <v>6.702363880854558E-7</v>
      </c>
      <c r="N43" s="48">
        <v>1.3034602749300469E-5</v>
      </c>
      <c r="P43" s="48" t="s">
        <v>194</v>
      </c>
      <c r="R43" s="48">
        <v>7.599238491014923E-6</v>
      </c>
      <c r="S43" s="48">
        <v>1.5879947743605922E-4</v>
      </c>
      <c r="U43" s="48" t="s">
        <v>194</v>
      </c>
      <c r="W43" s="48">
        <v>1.3078209210816551E-5</v>
      </c>
      <c r="X43" s="48">
        <v>5.2491712866068851E-5</v>
      </c>
      <c r="Z43" s="48" t="s">
        <v>194</v>
      </c>
      <c r="AB43" s="48">
        <v>2.1208693980343467E-4</v>
      </c>
      <c r="AC43" s="48">
        <v>2.0220229791101562E-2</v>
      </c>
      <c r="AF43" s="48" t="s">
        <v>194</v>
      </c>
      <c r="AH43" s="48">
        <v>9.0765010231730128E-3</v>
      </c>
      <c r="AI43" s="48">
        <v>0.25967084934377715</v>
      </c>
      <c r="AK43" s="48" t="s">
        <v>194</v>
      </c>
      <c r="AM43" s="48">
        <v>3.2075335176780885E-2</v>
      </c>
      <c r="AN43" s="48">
        <v>3.584094375030733E-2</v>
      </c>
    </row>
    <row r="44" spans="1:45" s="48" customFormat="1">
      <c r="A44" s="160" t="s">
        <v>195</v>
      </c>
      <c r="B44" s="160">
        <v>2.7604751781644889E-3</v>
      </c>
      <c r="C44" s="160"/>
      <c r="D44" s="160">
        <v>0.30010184140226204</v>
      </c>
      <c r="F44" s="160" t="s">
        <v>195</v>
      </c>
      <c r="G44" s="160">
        <v>2.0786419313587844E-3</v>
      </c>
      <c r="H44" s="160"/>
      <c r="I44" s="160">
        <v>0.34707691231702392</v>
      </c>
      <c r="K44" s="160" t="s">
        <v>195</v>
      </c>
      <c r="L44" s="160">
        <v>6.702363880854558E-7</v>
      </c>
      <c r="M44" s="160"/>
      <c r="N44" s="160">
        <v>0.15483012008439084</v>
      </c>
      <c r="P44" s="160" t="s">
        <v>195</v>
      </c>
      <c r="Q44" s="160">
        <v>7.599238491014923E-6</v>
      </c>
      <c r="R44" s="160"/>
      <c r="S44" s="160">
        <v>0.16728924776352799</v>
      </c>
      <c r="U44" s="160" t="s">
        <v>195</v>
      </c>
      <c r="V44" s="160">
        <v>1.3078209210816551E-5</v>
      </c>
      <c r="W44" s="160"/>
      <c r="X44" s="160">
        <v>0.3599781459591212</v>
      </c>
      <c r="Z44" s="48" t="s">
        <v>195</v>
      </c>
      <c r="AA44" s="48">
        <v>2.1208693980343467E-4</v>
      </c>
      <c r="AC44" s="48">
        <v>6.6626741525550384E-2</v>
      </c>
      <c r="AF44" s="48" t="s">
        <v>195</v>
      </c>
      <c r="AG44" s="48">
        <v>9.0765010231730128E-3</v>
      </c>
      <c r="AI44" s="48">
        <v>9.935448899118042E-2</v>
      </c>
      <c r="AK44" s="48" t="s">
        <v>195</v>
      </c>
      <c r="AL44" s="48">
        <v>3.2075335176780885E-2</v>
      </c>
      <c r="AN44" s="48">
        <v>0.77809533964941302</v>
      </c>
    </row>
    <row r="45" spans="1:45" s="48" customFormat="1">
      <c r="A45" s="160" t="s">
        <v>196</v>
      </c>
      <c r="B45" s="160">
        <v>2.3066962119614856E-5</v>
      </c>
      <c r="C45" s="160">
        <v>0.30010184140226204</v>
      </c>
      <c r="D45" s="160"/>
      <c r="F45" s="160" t="s">
        <v>196</v>
      </c>
      <c r="G45" s="160">
        <v>1.2638614364537528E-2</v>
      </c>
      <c r="H45" s="160">
        <v>0.34707691231702392</v>
      </c>
      <c r="I45" s="160"/>
      <c r="K45" s="160" t="s">
        <v>196</v>
      </c>
      <c r="L45" s="160">
        <v>1.3034602749300469E-5</v>
      </c>
      <c r="M45" s="160">
        <v>0.15483012008439084</v>
      </c>
      <c r="N45" s="160"/>
      <c r="P45" s="160" t="s">
        <v>196</v>
      </c>
      <c r="Q45" s="160">
        <v>1.5879947743605922E-4</v>
      </c>
      <c r="R45" s="160">
        <v>0.16728924776352799</v>
      </c>
      <c r="S45" s="160"/>
      <c r="U45" s="160" t="s">
        <v>196</v>
      </c>
      <c r="V45" s="160">
        <v>5.2491712866068851E-5</v>
      </c>
      <c r="W45" s="160">
        <v>0.3599781459591212</v>
      </c>
      <c r="X45" s="160"/>
      <c r="Z45" s="48" t="s">
        <v>196</v>
      </c>
      <c r="AA45" s="48">
        <v>2.0220229791101562E-2</v>
      </c>
      <c r="AB45" s="48">
        <v>6.6626741525550384E-2</v>
      </c>
      <c r="AF45" s="48" t="s">
        <v>196</v>
      </c>
      <c r="AG45" s="48">
        <v>0.25967084934377715</v>
      </c>
      <c r="AH45" s="48">
        <v>9.935448899118042E-2</v>
      </c>
      <c r="AK45" s="48" t="s">
        <v>196</v>
      </c>
      <c r="AL45" s="48">
        <v>3.584094375030733E-2</v>
      </c>
      <c r="AM45" s="48">
        <v>0.77809533964941302</v>
      </c>
    </row>
    <row r="46" spans="1:45" s="48" customFormat="1">
      <c r="B46" s="161"/>
      <c r="C46" s="161"/>
      <c r="D46" s="161"/>
      <c r="G46" s="161"/>
      <c r="H46" s="161"/>
      <c r="I46" s="161"/>
      <c r="L46" s="161"/>
      <c r="M46" s="161"/>
      <c r="N46" s="161"/>
      <c r="Q46" s="161"/>
      <c r="R46" s="161"/>
      <c r="S46" s="161"/>
      <c r="V46" s="161"/>
      <c r="W46" s="161"/>
      <c r="X46" s="161"/>
    </row>
    <row r="47" spans="1:45" s="48" customFormat="1"/>
    <row r="48" spans="1:45" s="48" customFormat="1">
      <c r="A48" s="160" t="s">
        <v>385</v>
      </c>
      <c r="C48" s="162"/>
      <c r="F48" s="160" t="s">
        <v>240</v>
      </c>
      <c r="I48" s="162"/>
      <c r="K48" s="160" t="s">
        <v>248</v>
      </c>
      <c r="N48" s="162"/>
      <c r="P48" s="160" t="s">
        <v>241</v>
      </c>
      <c r="R48" s="162"/>
      <c r="S48" s="162"/>
      <c r="U48" s="160" t="s">
        <v>245</v>
      </c>
      <c r="X48" s="162"/>
      <c r="Z48" s="48" t="s">
        <v>246</v>
      </c>
      <c r="AF48" s="48" t="s">
        <v>243</v>
      </c>
    </row>
    <row r="49" spans="1:35" s="48" customFormat="1">
      <c r="A49" s="160" t="s">
        <v>145</v>
      </c>
      <c r="B49" s="162"/>
      <c r="F49" s="160" t="s">
        <v>145</v>
      </c>
      <c r="K49" s="160" t="s">
        <v>145</v>
      </c>
      <c r="P49" s="160" t="s">
        <v>145</v>
      </c>
      <c r="Q49" s="162"/>
      <c r="U49" s="160" t="s">
        <v>145</v>
      </c>
      <c r="Z49" s="48" t="s">
        <v>145</v>
      </c>
      <c r="AF49" s="48" t="s">
        <v>145</v>
      </c>
    </row>
    <row r="50" spans="1:35" s="48" customFormat="1">
      <c r="A50" s="160"/>
      <c r="B50" s="48" t="s">
        <v>191</v>
      </c>
      <c r="C50" s="48" t="s">
        <v>192</v>
      </c>
      <c r="D50" s="48" t="s">
        <v>193</v>
      </c>
      <c r="F50" s="160"/>
      <c r="G50" s="162" t="s">
        <v>191</v>
      </c>
      <c r="H50" s="48" t="s">
        <v>192</v>
      </c>
      <c r="I50" s="48" t="s">
        <v>193</v>
      </c>
      <c r="K50" s="160"/>
      <c r="L50" s="162" t="s">
        <v>191</v>
      </c>
      <c r="M50" s="48" t="s">
        <v>192</v>
      </c>
      <c r="N50" s="48" t="s">
        <v>193</v>
      </c>
      <c r="P50" s="160"/>
      <c r="Q50" s="162" t="s">
        <v>191</v>
      </c>
      <c r="R50" s="48" t="s">
        <v>192</v>
      </c>
      <c r="S50" s="48" t="s">
        <v>193</v>
      </c>
      <c r="U50" s="160"/>
      <c r="V50" s="162" t="s">
        <v>191</v>
      </c>
      <c r="W50" s="48" t="s">
        <v>192</v>
      </c>
      <c r="X50" s="48" t="s">
        <v>193</v>
      </c>
      <c r="AA50" s="48" t="s">
        <v>191</v>
      </c>
      <c r="AB50" s="48" t="s">
        <v>192</v>
      </c>
      <c r="AC50" s="48" t="s">
        <v>193</v>
      </c>
      <c r="AG50" s="48" t="s">
        <v>191</v>
      </c>
      <c r="AH50" s="48" t="s">
        <v>192</v>
      </c>
      <c r="AI50" s="48" t="s">
        <v>193</v>
      </c>
    </row>
    <row r="51" spans="1:35" s="48" customFormat="1">
      <c r="B51" s="48" t="s">
        <v>386</v>
      </c>
      <c r="C51" s="48" t="s">
        <v>416</v>
      </c>
      <c r="D51" s="48" t="s">
        <v>417</v>
      </c>
      <c r="G51" s="48" t="s">
        <v>418</v>
      </c>
      <c r="H51" s="48" t="s">
        <v>419</v>
      </c>
      <c r="I51" s="48" t="s">
        <v>420</v>
      </c>
      <c r="L51" s="48" t="s">
        <v>421</v>
      </c>
      <c r="M51" s="48" t="s">
        <v>422</v>
      </c>
      <c r="N51" s="48" t="s">
        <v>423</v>
      </c>
      <c r="Q51" s="48" t="s">
        <v>424</v>
      </c>
      <c r="R51" s="48" t="s">
        <v>425</v>
      </c>
      <c r="S51" s="48" t="s">
        <v>426</v>
      </c>
      <c r="V51" s="48" t="s">
        <v>427</v>
      </c>
      <c r="W51" s="48" t="s">
        <v>428</v>
      </c>
      <c r="X51" s="48" t="s">
        <v>429</v>
      </c>
      <c r="AA51" s="48" t="s">
        <v>430</v>
      </c>
      <c r="AB51" s="48" t="s">
        <v>431</v>
      </c>
      <c r="AC51" s="48" t="s">
        <v>432</v>
      </c>
      <c r="AG51" s="48" t="s">
        <v>433</v>
      </c>
      <c r="AH51" s="48" t="s">
        <v>434</v>
      </c>
      <c r="AI51" s="48" t="s">
        <v>435</v>
      </c>
    </row>
    <row r="52" spans="1:35" s="48" customFormat="1">
      <c r="A52" s="160" t="s">
        <v>194</v>
      </c>
      <c r="B52" s="160"/>
      <c r="C52" s="160">
        <v>2.331428084862747E-3</v>
      </c>
      <c r="D52" s="160">
        <v>5.1398665678647822E-2</v>
      </c>
      <c r="F52" s="160" t="s">
        <v>194</v>
      </c>
      <c r="G52" s="160"/>
      <c r="H52" s="160">
        <v>4.2930192904684951E-3</v>
      </c>
      <c r="I52" s="160">
        <v>8.3505582798615178E-4</v>
      </c>
      <c r="K52" s="160" t="s">
        <v>194</v>
      </c>
      <c r="L52" s="160"/>
      <c r="M52" s="160">
        <v>5.1245793528191599E-3</v>
      </c>
      <c r="N52" s="160">
        <v>4.4156597751928458E-4</v>
      </c>
      <c r="P52" s="160" t="s">
        <v>194</v>
      </c>
      <c r="Q52" s="160"/>
      <c r="R52" s="160">
        <v>0.11895375180995571</v>
      </c>
      <c r="S52" s="160">
        <v>1.3080720359822766E-2</v>
      </c>
      <c r="U52" s="48" t="s">
        <v>194</v>
      </c>
      <c r="W52" s="48">
        <v>8.8540235849714183E-2</v>
      </c>
      <c r="X52" s="48">
        <v>7.4760758292507692E-3</v>
      </c>
      <c r="Z52" s="48" t="s">
        <v>194</v>
      </c>
      <c r="AB52" s="48">
        <v>4.6989682834014002E-2</v>
      </c>
      <c r="AC52" s="48">
        <v>1.0072639351870485E-3</v>
      </c>
      <c r="AF52" s="48" t="s">
        <v>194</v>
      </c>
      <c r="AH52" s="48">
        <v>0.73495363182892182</v>
      </c>
      <c r="AI52" s="48">
        <v>1.6727838014058106E-3</v>
      </c>
    </row>
    <row r="53" spans="1:35" s="48" customFormat="1">
      <c r="A53" s="160" t="s">
        <v>195</v>
      </c>
      <c r="B53" s="160">
        <v>2.331428084862747E-3</v>
      </c>
      <c r="C53" s="160"/>
      <c r="D53" s="160">
        <v>0.15900401191536595</v>
      </c>
      <c r="F53" s="160" t="s">
        <v>195</v>
      </c>
      <c r="G53" s="160">
        <v>4.2930192904684951E-3</v>
      </c>
      <c r="H53" s="160"/>
      <c r="I53" s="160">
        <v>0.85717557884466977</v>
      </c>
      <c r="K53" s="160" t="s">
        <v>195</v>
      </c>
      <c r="L53" s="160">
        <v>5.1245793528191599E-3</v>
      </c>
      <c r="M53" s="160"/>
      <c r="N53" s="160">
        <v>0.66550514358192869</v>
      </c>
      <c r="P53" s="160" t="s">
        <v>195</v>
      </c>
      <c r="Q53" s="160">
        <v>0.11895375180995571</v>
      </c>
      <c r="R53" s="160"/>
      <c r="S53" s="160">
        <v>0.48791619047081924</v>
      </c>
      <c r="U53" s="48" t="s">
        <v>195</v>
      </c>
      <c r="V53" s="48">
        <v>8.8540235849714183E-2</v>
      </c>
      <c r="X53" s="48">
        <v>0.46175250292168224</v>
      </c>
      <c r="Z53" s="48" t="s">
        <v>195</v>
      </c>
      <c r="AA53" s="48">
        <v>4.6989682834014002E-2</v>
      </c>
      <c r="AC53" s="48">
        <v>7.9434978660830685E-6</v>
      </c>
      <c r="AF53" s="48" t="s">
        <v>195</v>
      </c>
      <c r="AG53" s="48">
        <v>0.73495363182892182</v>
      </c>
      <c r="AI53" s="48">
        <v>1.1909488615235815E-2</v>
      </c>
    </row>
    <row r="54" spans="1:35" s="48" customFormat="1">
      <c r="A54" s="48" t="s">
        <v>196</v>
      </c>
      <c r="B54" s="161">
        <v>5.1398665678647822E-2</v>
      </c>
      <c r="C54" s="161">
        <v>0.15900401191536595</v>
      </c>
      <c r="D54" s="161"/>
      <c r="F54" s="48" t="s">
        <v>196</v>
      </c>
      <c r="G54" s="161">
        <v>8.3505582798615178E-4</v>
      </c>
      <c r="H54" s="161">
        <v>0.85717557884466977</v>
      </c>
      <c r="I54" s="161"/>
      <c r="K54" s="48" t="s">
        <v>196</v>
      </c>
      <c r="L54" s="161">
        <v>4.4156597751928458E-4</v>
      </c>
      <c r="M54" s="161">
        <v>0.66550514358192869</v>
      </c>
      <c r="N54" s="161"/>
      <c r="P54" s="48" t="s">
        <v>196</v>
      </c>
      <c r="Q54" s="161">
        <v>1.3080720359822766E-2</v>
      </c>
      <c r="R54" s="161">
        <v>0.48791619047081924</v>
      </c>
      <c r="S54" s="161"/>
      <c r="U54" s="48" t="s">
        <v>196</v>
      </c>
      <c r="V54" s="48">
        <v>7.4760758292507692E-3</v>
      </c>
      <c r="W54" s="48">
        <v>0.46175250292168224</v>
      </c>
      <c r="Z54" s="48" t="s">
        <v>196</v>
      </c>
      <c r="AA54" s="48">
        <v>1.0072639351870485E-3</v>
      </c>
      <c r="AB54" s="48">
        <v>7.9434978660830685E-6</v>
      </c>
      <c r="AF54" s="48" t="s">
        <v>196</v>
      </c>
      <c r="AG54" s="48">
        <v>1.6727838014058106E-3</v>
      </c>
      <c r="AH54" s="48">
        <v>1.1909488615235815E-2</v>
      </c>
    </row>
    <row r="55" spans="1:35" s="48" customFormat="1"/>
    <row r="56" spans="1:35" s="48" customFormat="1">
      <c r="A56" s="160"/>
      <c r="C56" s="162"/>
      <c r="F56" s="160"/>
      <c r="I56" s="162"/>
      <c r="K56" s="160"/>
      <c r="N56" s="162"/>
      <c r="P56" s="160"/>
      <c r="R56" s="162"/>
      <c r="S56" s="162"/>
    </row>
    <row r="57" spans="1:35" s="48" customFormat="1">
      <c r="A57" s="160"/>
      <c r="B57" s="162"/>
      <c r="F57" s="160"/>
      <c r="I57" s="162"/>
      <c r="K57" s="160"/>
      <c r="P57" s="160"/>
      <c r="Q57" s="162"/>
    </row>
    <row r="58" spans="1:35" s="48" customFormat="1">
      <c r="A58" s="160"/>
      <c r="F58" s="160"/>
      <c r="G58" s="162"/>
      <c r="H58" s="162"/>
      <c r="K58" s="160"/>
      <c r="L58" s="162"/>
      <c r="P58" s="160"/>
      <c r="Q58" s="1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3"/>
  <sheetViews>
    <sheetView topLeftCell="AH27" zoomScale="120" zoomScaleNormal="120" zoomScalePageLayoutView="120" workbookViewId="0">
      <selection activeCell="AP34" sqref="AP34:AQ35"/>
    </sheetView>
  </sheetViews>
  <sheetFormatPr baseColWidth="10" defaultRowHeight="15" x14ac:dyDescent="0"/>
  <cols>
    <col min="1" max="1" width="13.83203125" customWidth="1"/>
    <col min="9" max="9" width="11.83203125" bestFit="1" customWidth="1"/>
  </cols>
  <sheetData>
    <row r="1" spans="1:9" s="36" customFormat="1">
      <c r="A1" s="36" t="s">
        <v>219</v>
      </c>
    </row>
    <row r="2" spans="1:9" s="36" customFormat="1">
      <c r="A2" s="36" t="s">
        <v>128</v>
      </c>
    </row>
    <row r="3" spans="1:9">
      <c r="B3" s="38" t="s">
        <v>121</v>
      </c>
      <c r="C3" s="38" t="s">
        <v>121</v>
      </c>
      <c r="D3" s="38" t="s">
        <v>129</v>
      </c>
      <c r="E3" s="38" t="s">
        <v>125</v>
      </c>
      <c r="F3" s="38" t="s">
        <v>130</v>
      </c>
      <c r="G3" s="38" t="s">
        <v>129</v>
      </c>
      <c r="H3" s="38" t="s">
        <v>125</v>
      </c>
      <c r="I3" s="38" t="s">
        <v>130</v>
      </c>
    </row>
    <row r="4" spans="1:9">
      <c r="B4" s="38" t="s">
        <v>133</v>
      </c>
      <c r="C4" s="38" t="s">
        <v>126</v>
      </c>
      <c r="D4" s="38" t="s">
        <v>131</v>
      </c>
      <c r="E4" s="38" t="s">
        <v>131</v>
      </c>
      <c r="F4" s="38" t="s">
        <v>131</v>
      </c>
      <c r="G4" s="38" t="s">
        <v>132</v>
      </c>
      <c r="H4" s="38" t="s">
        <v>132</v>
      </c>
      <c r="I4" s="38" t="s">
        <v>132</v>
      </c>
    </row>
    <row r="5" spans="1:9">
      <c r="A5" s="117" t="s">
        <v>215</v>
      </c>
      <c r="B5">
        <v>14.005766438244793</v>
      </c>
      <c r="C5" s="83">
        <v>2.4521586524650799E-5</v>
      </c>
      <c r="D5">
        <v>1496.8878354203935</v>
      </c>
      <c r="E5">
        <v>2</v>
      </c>
      <c r="F5">
        <v>748.44391771019673</v>
      </c>
      <c r="G5">
        <v>2137.5307692307683</v>
      </c>
      <c r="H5">
        <v>40</v>
      </c>
      <c r="I5">
        <v>53.438269230769208</v>
      </c>
    </row>
    <row r="6" spans="1:9">
      <c r="A6" s="117" t="s">
        <v>198</v>
      </c>
      <c r="B6">
        <v>7.1721338145705422</v>
      </c>
      <c r="C6" s="83">
        <v>2.1783367624169446E-3</v>
      </c>
      <c r="D6">
        <v>1558.2248819320205</v>
      </c>
      <c r="E6">
        <v>2</v>
      </c>
      <c r="F6">
        <v>779.11244096601024</v>
      </c>
      <c r="G6">
        <v>4345.2197692307691</v>
      </c>
      <c r="H6">
        <v>40</v>
      </c>
      <c r="I6">
        <v>108.63049423076923</v>
      </c>
    </row>
    <row r="7" spans="1:9">
      <c r="A7" s="117" t="s">
        <v>199</v>
      </c>
      <c r="B7">
        <v>17.373212202740952</v>
      </c>
      <c r="C7" s="83">
        <v>3.7101493694282185E-6</v>
      </c>
      <c r="D7">
        <v>533.95824646214794</v>
      </c>
      <c r="E7">
        <v>2</v>
      </c>
      <c r="F7">
        <v>266.97912323107397</v>
      </c>
      <c r="G7">
        <v>614.69144592374914</v>
      </c>
      <c r="H7">
        <v>40</v>
      </c>
      <c r="I7">
        <v>15.367286148093729</v>
      </c>
    </row>
    <row r="8" spans="1:9">
      <c r="A8" s="117" t="s">
        <v>200</v>
      </c>
      <c r="B8">
        <v>12.990432864493192</v>
      </c>
      <c r="C8" s="83">
        <v>4.4961381522731998E-5</v>
      </c>
      <c r="D8">
        <v>1918.0778076923073</v>
      </c>
      <c r="E8">
        <v>2</v>
      </c>
      <c r="F8">
        <v>959.03890384615363</v>
      </c>
      <c r="G8">
        <v>2953.062192307691</v>
      </c>
      <c r="H8">
        <v>40</v>
      </c>
      <c r="I8">
        <v>73.826554807692276</v>
      </c>
    </row>
    <row r="9" spans="1:9">
      <c r="A9" s="99" t="s">
        <v>201</v>
      </c>
      <c r="B9">
        <v>0.18742114494451861</v>
      </c>
      <c r="C9">
        <v>0.8298183674852645</v>
      </c>
      <c r="D9">
        <v>15.855966905188033</v>
      </c>
      <c r="E9">
        <v>2</v>
      </c>
      <c r="F9">
        <v>7.9279834525940167</v>
      </c>
      <c r="G9">
        <v>1692.0147307692309</v>
      </c>
      <c r="H9">
        <v>40</v>
      </c>
      <c r="I9">
        <v>42.300368269230773</v>
      </c>
    </row>
    <row r="10" spans="1:9">
      <c r="A10" s="117" t="s">
        <v>202</v>
      </c>
      <c r="B10">
        <v>16.843432782561127</v>
      </c>
      <c r="C10" s="83">
        <v>4.9362613007401106E-6</v>
      </c>
      <c r="D10">
        <v>3509.0207262969543</v>
      </c>
      <c r="E10">
        <v>2</v>
      </c>
      <c r="F10">
        <v>1754.5103631484772</v>
      </c>
      <c r="G10">
        <v>4166.6336923076915</v>
      </c>
      <c r="H10">
        <v>40</v>
      </c>
      <c r="I10">
        <v>104.16584230769229</v>
      </c>
    </row>
    <row r="11" spans="1:9">
      <c r="A11" s="117" t="s">
        <v>203</v>
      </c>
      <c r="B11">
        <v>9.3680765479014614</v>
      </c>
      <c r="C11" s="83">
        <v>4.6035178324464363E-4</v>
      </c>
      <c r="D11">
        <v>1093.3206681574227</v>
      </c>
      <c r="E11">
        <v>2</v>
      </c>
      <c r="F11">
        <v>546.66033407871134</v>
      </c>
      <c r="G11">
        <v>2334.141192307693</v>
      </c>
      <c r="H11">
        <v>40</v>
      </c>
      <c r="I11">
        <v>58.353529807692325</v>
      </c>
    </row>
    <row r="12" spans="1:9">
      <c r="A12" s="99" t="s">
        <v>204</v>
      </c>
      <c r="B12">
        <v>2.1618154111412289</v>
      </c>
      <c r="C12">
        <v>0.12837878411430381</v>
      </c>
      <c r="D12">
        <v>39.391552772808524</v>
      </c>
      <c r="E12">
        <v>2</v>
      </c>
      <c r="F12">
        <v>19.695776386404262</v>
      </c>
      <c r="G12">
        <v>364.43030769230762</v>
      </c>
      <c r="H12">
        <v>40</v>
      </c>
      <c r="I12">
        <v>9.1107576923076898</v>
      </c>
    </row>
    <row r="13" spans="1:9">
      <c r="A13" s="99" t="s">
        <v>13</v>
      </c>
      <c r="B13">
        <v>1.6766297909079768</v>
      </c>
      <c r="C13">
        <v>0.19987790085878632</v>
      </c>
      <c r="D13">
        <v>101.15014669051702</v>
      </c>
      <c r="E13">
        <v>2</v>
      </c>
      <c r="F13">
        <v>50.57507334525851</v>
      </c>
      <c r="G13">
        <v>1206.5889230769219</v>
      </c>
      <c r="H13">
        <v>40</v>
      </c>
      <c r="I13">
        <v>30.164723076923046</v>
      </c>
    </row>
    <row r="14" spans="1:9">
      <c r="A14" s="99" t="s">
        <v>134</v>
      </c>
      <c r="B14">
        <v>2.642271729960687</v>
      </c>
      <c r="C14">
        <v>8.3598784088128875E-2</v>
      </c>
      <c r="D14">
        <v>2645.133005366727</v>
      </c>
      <c r="E14">
        <v>2</v>
      </c>
      <c r="F14">
        <v>1322.5665026833635</v>
      </c>
      <c r="G14">
        <v>20021.65769230769</v>
      </c>
      <c r="H14">
        <v>40</v>
      </c>
      <c r="I14">
        <v>500.54144230769225</v>
      </c>
    </row>
    <row r="15" spans="1:9">
      <c r="A15" s="117" t="s">
        <v>43</v>
      </c>
      <c r="B15">
        <v>20.956176289263905</v>
      </c>
      <c r="C15" s="83">
        <v>5.9458209628972026E-7</v>
      </c>
      <c r="D15">
        <v>0.14778013416815775</v>
      </c>
      <c r="E15">
        <v>2</v>
      </c>
      <c r="F15">
        <v>7.3890067084078873E-2</v>
      </c>
      <c r="G15">
        <v>0.14103730769230763</v>
      </c>
      <c r="H15">
        <v>40</v>
      </c>
      <c r="I15">
        <v>3.5259326923076906E-3</v>
      </c>
    </row>
    <row r="16" spans="1:9">
      <c r="A16" s="117" t="s">
        <v>205</v>
      </c>
      <c r="B16">
        <v>5.1083280710644736</v>
      </c>
      <c r="C16" s="83">
        <v>1.0574115051845639E-2</v>
      </c>
      <c r="D16">
        <v>34165.371466905191</v>
      </c>
      <c r="E16">
        <v>2</v>
      </c>
      <c r="F16">
        <v>17082.685733452596</v>
      </c>
      <c r="G16">
        <v>133763.41923076921</v>
      </c>
      <c r="H16">
        <v>40</v>
      </c>
      <c r="I16">
        <v>3344.0854807692303</v>
      </c>
    </row>
    <row r="17" spans="1:45">
      <c r="A17" s="117" t="s">
        <v>207</v>
      </c>
      <c r="B17">
        <v>7.9931041011778596</v>
      </c>
      <c r="C17" s="83">
        <v>1.2010987569862251E-3</v>
      </c>
      <c r="D17">
        <v>29.297693202146721</v>
      </c>
      <c r="E17">
        <v>2</v>
      </c>
      <c r="F17">
        <v>14.648846601073361</v>
      </c>
      <c r="G17">
        <v>73.307423076923087</v>
      </c>
      <c r="H17">
        <v>40</v>
      </c>
      <c r="I17">
        <v>1.8326855769230772</v>
      </c>
    </row>
    <row r="18" spans="1:45">
      <c r="A18" s="117" t="s">
        <v>208</v>
      </c>
      <c r="B18">
        <v>5.4208998119621503</v>
      </c>
      <c r="C18" s="83">
        <v>8.2562254632946759E-3</v>
      </c>
      <c r="D18">
        <v>13008.479069767453</v>
      </c>
      <c r="E18">
        <v>2</v>
      </c>
      <c r="F18">
        <v>6504.2395348837263</v>
      </c>
      <c r="G18">
        <v>47993.8</v>
      </c>
      <c r="H18">
        <v>40</v>
      </c>
      <c r="I18">
        <v>1199.845</v>
      </c>
    </row>
    <row r="19" spans="1:45">
      <c r="A19" s="99" t="s">
        <v>25</v>
      </c>
      <c r="B19">
        <v>1.9849867115580013</v>
      </c>
      <c r="C19">
        <v>0.15068698950482953</v>
      </c>
      <c r="D19">
        <v>360.48542039355965</v>
      </c>
      <c r="E19">
        <v>2</v>
      </c>
      <c r="F19">
        <v>180.24271019677983</v>
      </c>
      <c r="G19">
        <v>3632.1192307692309</v>
      </c>
      <c r="H19">
        <v>40</v>
      </c>
      <c r="I19">
        <v>90.802980769230771</v>
      </c>
    </row>
    <row r="20" spans="1:45">
      <c r="A20" s="117" t="s">
        <v>135</v>
      </c>
      <c r="B20">
        <v>5.1459640699420692</v>
      </c>
      <c r="C20" s="83">
        <v>1.0262049282192558E-2</v>
      </c>
      <c r="D20">
        <v>10708.98774597497</v>
      </c>
      <c r="E20">
        <v>2</v>
      </c>
      <c r="F20">
        <v>5354.4938729874848</v>
      </c>
      <c r="G20">
        <v>41620.919230769228</v>
      </c>
      <c r="H20">
        <v>40</v>
      </c>
      <c r="I20">
        <v>1040.5229807692308</v>
      </c>
    </row>
    <row r="21" spans="1:45">
      <c r="A21" s="99" t="s">
        <v>136</v>
      </c>
      <c r="B21">
        <v>2.8576141502605727</v>
      </c>
      <c r="C21">
        <v>6.9180225019433716E-2</v>
      </c>
      <c r="D21">
        <v>79855.826296958825</v>
      </c>
      <c r="E21">
        <v>2</v>
      </c>
      <c r="F21">
        <v>39927.913148479412</v>
      </c>
      <c r="G21">
        <v>558898.59230769228</v>
      </c>
      <c r="H21">
        <v>40</v>
      </c>
      <c r="I21">
        <v>13972.464807692308</v>
      </c>
    </row>
    <row r="22" spans="1:45">
      <c r="A22" s="99" t="s">
        <v>137</v>
      </c>
      <c r="B22">
        <v>2.6469228684827155</v>
      </c>
      <c r="C22">
        <v>8.3256066159612091E-2</v>
      </c>
      <c r="D22">
        <v>9.6546511627907033E-2</v>
      </c>
      <c r="E22">
        <v>2</v>
      </c>
      <c r="F22">
        <v>4.8273255813953517E-2</v>
      </c>
      <c r="G22">
        <v>0.72949999999999993</v>
      </c>
      <c r="H22">
        <v>40</v>
      </c>
      <c r="I22">
        <v>1.8237499999999997E-2</v>
      </c>
    </row>
    <row r="23" spans="1:45">
      <c r="A23" s="99" t="s">
        <v>138</v>
      </c>
      <c r="B23">
        <v>1.1086444241834335</v>
      </c>
      <c r="C23">
        <v>0.34044371460528328</v>
      </c>
      <c r="D23">
        <v>341.32849426725051</v>
      </c>
      <c r="E23">
        <v>2</v>
      </c>
      <c r="F23">
        <v>170.66424713362525</v>
      </c>
      <c r="G23">
        <v>5849.7037008547013</v>
      </c>
      <c r="H23">
        <v>38</v>
      </c>
      <c r="I23">
        <v>153.93957107512372</v>
      </c>
    </row>
    <row r="24" spans="1:45">
      <c r="A24" s="117" t="s">
        <v>139</v>
      </c>
      <c r="B24">
        <v>3.5882338767816573</v>
      </c>
      <c r="C24" s="83">
        <v>3.7372760264331922E-2</v>
      </c>
      <c r="D24">
        <v>2357.7072866831836</v>
      </c>
      <c r="E24">
        <v>2</v>
      </c>
      <c r="F24">
        <v>1178.8536433415918</v>
      </c>
      <c r="G24">
        <v>12484.258268906126</v>
      </c>
      <c r="H24">
        <v>38</v>
      </c>
      <c r="I24">
        <v>328.5331123396349</v>
      </c>
    </row>
    <row r="25" spans="1:45">
      <c r="A25" s="99" t="s">
        <v>206</v>
      </c>
      <c r="B25">
        <v>0.42232042594636432</v>
      </c>
      <c r="C25">
        <v>0.65841268384787299</v>
      </c>
      <c r="D25">
        <v>126.12623338668831</v>
      </c>
      <c r="E25">
        <v>2</v>
      </c>
      <c r="F25">
        <v>63.063116693344156</v>
      </c>
      <c r="G25">
        <v>5973.0112794831584</v>
      </c>
      <c r="H25">
        <v>40</v>
      </c>
      <c r="I25">
        <v>149.32528198707897</v>
      </c>
    </row>
    <row r="29" spans="1:45">
      <c r="A29" s="36" t="s">
        <v>220</v>
      </c>
      <c r="B29" s="36"/>
      <c r="C29" s="36"/>
      <c r="D29" s="36"/>
    </row>
    <row r="30" spans="1:45">
      <c r="A30" s="36" t="s">
        <v>221</v>
      </c>
      <c r="B30" s="36"/>
      <c r="C30" s="36"/>
      <c r="D30" s="36"/>
    </row>
    <row r="31" spans="1:45">
      <c r="B31" s="38" t="s">
        <v>215</v>
      </c>
      <c r="C31" s="38" t="s">
        <v>215</v>
      </c>
      <c r="D31" s="38" t="s">
        <v>216</v>
      </c>
      <c r="E31" s="38" t="s">
        <v>216</v>
      </c>
      <c r="F31" s="38" t="s">
        <v>198</v>
      </c>
      <c r="G31" s="38" t="s">
        <v>198</v>
      </c>
      <c r="H31" s="38" t="s">
        <v>199</v>
      </c>
      <c r="I31" s="38" t="s">
        <v>199</v>
      </c>
      <c r="J31" s="38" t="s">
        <v>200</v>
      </c>
      <c r="K31" s="38" t="s">
        <v>200</v>
      </c>
      <c r="L31" s="38" t="s">
        <v>201</v>
      </c>
      <c r="M31" s="38" t="s">
        <v>201</v>
      </c>
      <c r="N31" s="38" t="s">
        <v>202</v>
      </c>
      <c r="O31" s="38" t="s">
        <v>202</v>
      </c>
      <c r="P31" s="38" t="s">
        <v>203</v>
      </c>
      <c r="Q31" s="38" t="s">
        <v>203</v>
      </c>
      <c r="R31" s="38" t="s">
        <v>204</v>
      </c>
      <c r="S31" s="38" t="s">
        <v>204</v>
      </c>
      <c r="T31" s="38" t="s">
        <v>13</v>
      </c>
      <c r="U31" s="38" t="s">
        <v>13</v>
      </c>
      <c r="V31" s="38" t="s">
        <v>134</v>
      </c>
      <c r="W31" s="38" t="s">
        <v>134</v>
      </c>
      <c r="X31" s="38" t="s">
        <v>43</v>
      </c>
      <c r="Y31" s="38" t="s">
        <v>43</v>
      </c>
      <c r="Z31" s="38" t="s">
        <v>205</v>
      </c>
      <c r="AA31" s="38" t="s">
        <v>205</v>
      </c>
      <c r="AB31" s="38" t="s">
        <v>207</v>
      </c>
      <c r="AC31" s="38" t="s">
        <v>207</v>
      </c>
      <c r="AD31" s="38" t="s">
        <v>208</v>
      </c>
      <c r="AE31" s="38" t="s">
        <v>208</v>
      </c>
      <c r="AF31" s="38" t="s">
        <v>25</v>
      </c>
      <c r="AG31" s="38" t="s">
        <v>25</v>
      </c>
      <c r="AH31" s="38" t="s">
        <v>135</v>
      </c>
      <c r="AI31" s="38" t="s">
        <v>135</v>
      </c>
      <c r="AJ31" s="38" t="s">
        <v>136</v>
      </c>
      <c r="AK31" s="38" t="s">
        <v>136</v>
      </c>
      <c r="AL31" s="38" t="s">
        <v>137</v>
      </c>
      <c r="AM31" s="38" t="s">
        <v>137</v>
      </c>
      <c r="AN31" s="38" t="s">
        <v>138</v>
      </c>
      <c r="AO31" s="38" t="s">
        <v>138</v>
      </c>
      <c r="AP31" s="38" t="s">
        <v>139</v>
      </c>
      <c r="AQ31" s="38" t="s">
        <v>139</v>
      </c>
      <c r="AR31" s="38" t="s">
        <v>206</v>
      </c>
      <c r="AS31" s="38" t="s">
        <v>206</v>
      </c>
    </row>
    <row r="32" spans="1:45">
      <c r="B32" s="38" t="s">
        <v>140</v>
      </c>
      <c r="C32" s="38" t="s">
        <v>122</v>
      </c>
      <c r="D32" s="38" t="s">
        <v>140</v>
      </c>
      <c r="E32" s="38" t="s">
        <v>122</v>
      </c>
      <c r="F32" s="38" t="s">
        <v>140</v>
      </c>
      <c r="G32" s="38" t="s">
        <v>122</v>
      </c>
      <c r="H32" s="38" t="s">
        <v>140</v>
      </c>
      <c r="I32" s="38" t="s">
        <v>122</v>
      </c>
      <c r="J32" s="38" t="s">
        <v>140</v>
      </c>
      <c r="K32" s="38" t="s">
        <v>122</v>
      </c>
      <c r="L32" s="38" t="s">
        <v>140</v>
      </c>
      <c r="M32" s="38" t="s">
        <v>122</v>
      </c>
      <c r="N32" s="38" t="s">
        <v>140</v>
      </c>
      <c r="O32" s="38" t="s">
        <v>122</v>
      </c>
      <c r="P32" s="38" t="s">
        <v>140</v>
      </c>
      <c r="Q32" s="38" t="s">
        <v>122</v>
      </c>
      <c r="R32" s="38" t="s">
        <v>140</v>
      </c>
      <c r="S32" s="38" t="s">
        <v>122</v>
      </c>
      <c r="T32" s="38" t="s">
        <v>140</v>
      </c>
      <c r="U32" s="38" t="s">
        <v>122</v>
      </c>
      <c r="V32" s="38" t="s">
        <v>140</v>
      </c>
      <c r="W32" s="38" t="s">
        <v>122</v>
      </c>
      <c r="X32" s="38" t="s">
        <v>140</v>
      </c>
      <c r="Y32" s="38" t="s">
        <v>122</v>
      </c>
      <c r="Z32" s="38" t="s">
        <v>140</v>
      </c>
      <c r="AA32" s="38" t="s">
        <v>122</v>
      </c>
      <c r="AB32" s="38" t="s">
        <v>140</v>
      </c>
      <c r="AC32" s="38" t="s">
        <v>122</v>
      </c>
      <c r="AD32" s="38" t="s">
        <v>140</v>
      </c>
      <c r="AE32" s="38" t="s">
        <v>122</v>
      </c>
      <c r="AF32" s="38" t="s">
        <v>140</v>
      </c>
      <c r="AG32" s="38" t="s">
        <v>122</v>
      </c>
      <c r="AH32" s="38" t="s">
        <v>140</v>
      </c>
      <c r="AI32" s="38" t="s">
        <v>122</v>
      </c>
      <c r="AJ32" s="38" t="s">
        <v>140</v>
      </c>
      <c r="AK32" s="38" t="s">
        <v>122</v>
      </c>
      <c r="AL32" s="38" t="s">
        <v>140</v>
      </c>
      <c r="AM32" s="38" t="s">
        <v>122</v>
      </c>
      <c r="AN32" s="38" t="s">
        <v>140</v>
      </c>
      <c r="AO32" s="38" t="s">
        <v>122</v>
      </c>
      <c r="AP32" s="38" t="s">
        <v>140</v>
      </c>
      <c r="AQ32" s="38" t="s">
        <v>122</v>
      </c>
      <c r="AR32" s="38" t="s">
        <v>140</v>
      </c>
      <c r="AS32" s="38" t="s">
        <v>122</v>
      </c>
    </row>
    <row r="33" spans="1:45">
      <c r="A33" s="40" t="s">
        <v>209</v>
      </c>
      <c r="B33" s="31">
        <v>35.099999999999994</v>
      </c>
      <c r="C33" s="31">
        <v>8.4598121168635618</v>
      </c>
      <c r="D33" s="31">
        <v>0.6</v>
      </c>
      <c r="E33" s="31">
        <v>0.50262468995003451</v>
      </c>
      <c r="F33" s="31">
        <v>62.14</v>
      </c>
      <c r="G33" s="31">
        <v>8.9928275513556404</v>
      </c>
      <c r="H33" s="31">
        <v>23.62</v>
      </c>
      <c r="I33" s="31">
        <v>2.9544970183736776</v>
      </c>
      <c r="J33" s="31">
        <v>24.254999999999999</v>
      </c>
      <c r="K33" s="31">
        <v>10.276364040590272</v>
      </c>
      <c r="L33" s="31">
        <v>44.455000000000005</v>
      </c>
      <c r="M33" s="31">
        <v>7.587834792752493</v>
      </c>
      <c r="N33" s="31">
        <v>78.950000000000017</v>
      </c>
      <c r="O33" s="31">
        <v>9.3603025142296925</v>
      </c>
      <c r="P33" s="31">
        <v>95.925000000000011</v>
      </c>
      <c r="Q33" s="31">
        <v>5.6300766564847722</v>
      </c>
      <c r="R33" s="31">
        <v>35.230000000000004</v>
      </c>
      <c r="S33" s="31">
        <v>2.8172588394432365</v>
      </c>
      <c r="T33" s="31">
        <v>83.160000000000011</v>
      </c>
      <c r="U33" s="31">
        <v>5.2212521184300726</v>
      </c>
      <c r="V33" s="31">
        <v>34.25</v>
      </c>
      <c r="W33" s="31">
        <v>27.689775806433072</v>
      </c>
      <c r="X33" s="31">
        <v>0.48349999999999987</v>
      </c>
      <c r="Y33" s="31">
        <v>6.1838073776768379E-2</v>
      </c>
      <c r="Z33" s="31">
        <v>98.34999999999998</v>
      </c>
      <c r="AA33" s="31">
        <v>47.774993458921578</v>
      </c>
      <c r="AB33" s="31">
        <v>5.9449999999999994</v>
      </c>
      <c r="AC33" s="31">
        <v>1.0450258118192206</v>
      </c>
      <c r="AD33" s="31">
        <v>180.10000000000005</v>
      </c>
      <c r="AE33" s="31">
        <v>33.77619840875181</v>
      </c>
      <c r="AF33" s="31">
        <v>41.25</v>
      </c>
      <c r="AG33" s="31">
        <v>10.422016170234606</v>
      </c>
      <c r="AH33" s="31">
        <v>138.85</v>
      </c>
      <c r="AI33" s="31">
        <v>31.308776304483864</v>
      </c>
      <c r="AJ33" s="31">
        <v>113.39999999999999</v>
      </c>
      <c r="AK33" s="31">
        <v>102.89667786566032</v>
      </c>
      <c r="AL33" s="31">
        <v>0.89500000000000002</v>
      </c>
      <c r="AM33" s="31">
        <v>0.15035046776746236</v>
      </c>
      <c r="AN33" s="31">
        <v>23.888888888888886</v>
      </c>
      <c r="AO33" s="31">
        <v>6.1030261431993855</v>
      </c>
      <c r="AP33" s="31">
        <v>16.269444444444446</v>
      </c>
      <c r="AQ33" s="31">
        <v>12.419069053024499</v>
      </c>
      <c r="AR33" s="31">
        <v>88.04210616200001</v>
      </c>
      <c r="AS33" s="31">
        <v>11.883349790317588</v>
      </c>
    </row>
    <row r="34" spans="1:45">
      <c r="A34" s="40" t="s">
        <v>327</v>
      </c>
      <c r="B34" s="109">
        <v>48.538461538461533</v>
      </c>
      <c r="C34" s="95">
        <v>6.0637637461588785</v>
      </c>
      <c r="D34">
        <v>0.92307692307692302</v>
      </c>
      <c r="E34">
        <v>0.27735009811261452</v>
      </c>
      <c r="F34" s="109">
        <v>75.738461538461493</v>
      </c>
      <c r="G34" s="95">
        <v>11.98996375178969</v>
      </c>
      <c r="H34">
        <v>30.908048716153846</v>
      </c>
      <c r="I34">
        <v>4.604512695205913</v>
      </c>
      <c r="J34" s="109">
        <v>38.869230769230768</v>
      </c>
      <c r="K34" s="95">
        <v>5.352473667284535</v>
      </c>
      <c r="L34" s="109">
        <v>43.492307692307691</v>
      </c>
      <c r="M34" s="95">
        <v>4.7218396023974831</v>
      </c>
      <c r="N34" s="109">
        <v>95.630769230769232</v>
      </c>
      <c r="O34" s="95">
        <v>10.151139887994896</v>
      </c>
      <c r="P34" s="109">
        <v>107.03076923076924</v>
      </c>
      <c r="Q34" s="95">
        <v>8.7489413278964445</v>
      </c>
      <c r="R34" s="109">
        <v>36.546153846153842</v>
      </c>
      <c r="S34" s="95">
        <v>3.3559934904126831</v>
      </c>
      <c r="T34" s="109">
        <v>86.215384615384608</v>
      </c>
      <c r="U34" s="95">
        <v>4.6200371848875337</v>
      </c>
      <c r="V34" s="109">
        <v>16.769230769230766</v>
      </c>
      <c r="W34" s="95">
        <v>12.70927381976016</v>
      </c>
      <c r="X34">
        <v>0.47576923076923083</v>
      </c>
      <c r="Y34">
        <v>2.9286384339694563E-2</v>
      </c>
      <c r="Z34" s="109">
        <v>146.69230769230771</v>
      </c>
      <c r="AA34" s="95">
        <v>61.632492263124519</v>
      </c>
      <c r="AB34" s="109">
        <v>7.1846153846153848</v>
      </c>
      <c r="AC34" s="95">
        <v>1.4809040897630485</v>
      </c>
      <c r="AD34" s="109">
        <v>210.00000000000003</v>
      </c>
      <c r="AE34" s="95">
        <v>40.280268122245666</v>
      </c>
      <c r="AF34" s="109">
        <v>40.692307692307686</v>
      </c>
      <c r="AG34" s="95">
        <v>9.9781813254772302</v>
      </c>
      <c r="AH34" s="109">
        <v>169.30769230769232</v>
      </c>
      <c r="AI34" s="95">
        <v>34.699626836092961</v>
      </c>
      <c r="AJ34" s="109">
        <v>169.15384615384616</v>
      </c>
      <c r="AK34" s="95">
        <v>82.288968634771194</v>
      </c>
      <c r="AL34">
        <v>0.8</v>
      </c>
      <c r="AM34">
        <v>0.12909944487358055</v>
      </c>
      <c r="AN34">
        <v>27.815384615384616</v>
      </c>
      <c r="AO34">
        <v>12.848790225402944</v>
      </c>
      <c r="AP34" s="109">
        <v>33.939487179230767</v>
      </c>
      <c r="AQ34" s="95">
        <v>21.444168932489319</v>
      </c>
      <c r="AR34">
        <v>84.989332647692308</v>
      </c>
      <c r="AS34">
        <v>14.78907602743034</v>
      </c>
    </row>
    <row r="35" spans="1:45">
      <c r="A35" s="40" t="s">
        <v>328</v>
      </c>
      <c r="B35" s="114">
        <v>43.5</v>
      </c>
      <c r="C35" s="115">
        <v>6.1146454426147141</v>
      </c>
      <c r="D35">
        <v>0.8</v>
      </c>
      <c r="E35">
        <v>0.4216370213557839</v>
      </c>
      <c r="F35" s="114">
        <v>71.13000000000001</v>
      </c>
      <c r="G35" s="115">
        <v>10.972495917824105</v>
      </c>
      <c r="H35">
        <v>30.369999999999997</v>
      </c>
      <c r="I35">
        <v>4.6478310353683616</v>
      </c>
      <c r="J35" s="114">
        <v>35.549999999999997</v>
      </c>
      <c r="K35" s="115">
        <v>8.1840291625417176</v>
      </c>
      <c r="L35" s="114">
        <v>43.019999999999996</v>
      </c>
      <c r="M35" s="115">
        <v>6.060216351106801</v>
      </c>
      <c r="N35" s="114">
        <v>98.62</v>
      </c>
      <c r="O35" s="115">
        <v>11.857468345121379</v>
      </c>
      <c r="P35" s="114">
        <v>104.28</v>
      </c>
      <c r="Q35" s="115">
        <v>9.5064656360231421</v>
      </c>
      <c r="R35" s="114">
        <v>37.580000000000005</v>
      </c>
      <c r="S35" s="115">
        <v>2.952889357147598</v>
      </c>
      <c r="T35" s="114">
        <v>86.259999999999991</v>
      </c>
      <c r="U35" s="115">
        <v>6.9320832206327214</v>
      </c>
      <c r="V35" s="114">
        <v>21.8</v>
      </c>
      <c r="W35" s="115">
        <v>19.764165103090548</v>
      </c>
      <c r="X35">
        <v>0.61900000000000011</v>
      </c>
      <c r="Y35">
        <v>8.0339557158627936E-2</v>
      </c>
      <c r="Z35" s="114">
        <v>162.69999999999996</v>
      </c>
      <c r="AA35" s="115">
        <v>70.564470127993189</v>
      </c>
      <c r="AB35" s="114">
        <v>7.93</v>
      </c>
      <c r="AC35" s="115">
        <v>1.7075323325391727</v>
      </c>
      <c r="AD35" s="114">
        <v>164</v>
      </c>
      <c r="AE35" s="115">
        <v>27.58421448743627</v>
      </c>
      <c r="AF35" s="114">
        <v>34.200000000000003</v>
      </c>
      <c r="AG35" s="115">
        <v>6.4429116951197702</v>
      </c>
      <c r="AH35" s="114">
        <v>129.79999999999998</v>
      </c>
      <c r="AI35" s="115">
        <v>30.817743806666527</v>
      </c>
      <c r="AJ35" s="114">
        <v>220.29999999999998</v>
      </c>
      <c r="AK35" s="115">
        <v>175.2693482741476</v>
      </c>
      <c r="AL35">
        <v>0.8</v>
      </c>
      <c r="AM35">
        <v>0.10540925533894596</v>
      </c>
      <c r="AN35">
        <v>30.99</v>
      </c>
      <c r="AO35">
        <v>18.960218587581974</v>
      </c>
      <c r="AP35" s="114">
        <v>23.34</v>
      </c>
      <c r="AQ35" s="115">
        <v>21.969837909683761</v>
      </c>
      <c r="AR35">
        <v>89.460000000000008</v>
      </c>
      <c r="AS35">
        <v>8.5980876426744555</v>
      </c>
    </row>
    <row r="36" spans="1:45">
      <c r="A36" t="s">
        <v>144</v>
      </c>
      <c r="B36">
        <v>41.116279069767437</v>
      </c>
      <c r="C36">
        <v>9.30235326684695</v>
      </c>
      <c r="D36">
        <v>0.74418604651162779</v>
      </c>
      <c r="E36">
        <v>0.4414814484488267</v>
      </c>
      <c r="F36">
        <v>68.341860465116298</v>
      </c>
      <c r="G36">
        <v>11.85572460797173</v>
      </c>
      <c r="H36">
        <v>27.393131007209298</v>
      </c>
      <c r="I36">
        <v>5.2296082262119983</v>
      </c>
      <c r="J36">
        <v>31.299999999999997</v>
      </c>
      <c r="K36">
        <v>10.769378989037566</v>
      </c>
      <c r="L36">
        <v>43.830232558139521</v>
      </c>
      <c r="M36">
        <v>6.376800768400023</v>
      </c>
      <c r="N36">
        <v>88.567441860465124</v>
      </c>
      <c r="O36">
        <v>13.518641819112011</v>
      </c>
      <c r="P36">
        <v>101.22558139534885</v>
      </c>
      <c r="Q36">
        <v>9.0336169264021251</v>
      </c>
      <c r="R36">
        <v>36.174418604651173</v>
      </c>
      <c r="S36">
        <v>3.1007750968992238</v>
      </c>
      <c r="T36">
        <v>84.804651162790705</v>
      </c>
      <c r="U36">
        <v>5.5800219101964439</v>
      </c>
      <c r="V36">
        <v>26.069767441860471</v>
      </c>
      <c r="W36">
        <v>23.231131974180077</v>
      </c>
      <c r="X36">
        <v>0.51267441860465113</v>
      </c>
      <c r="Y36">
        <v>8.2925302282129229E-2</v>
      </c>
      <c r="Z36">
        <v>127.93023255813954</v>
      </c>
      <c r="AA36">
        <v>63.232147997840627</v>
      </c>
      <c r="AB36">
        <v>6.7813953488372087</v>
      </c>
      <c r="AC36">
        <v>1.5630031858654259</v>
      </c>
      <c r="AD36">
        <v>185.39534883720933</v>
      </c>
      <c r="AE36">
        <v>38.110828066926643</v>
      </c>
      <c r="AF36">
        <v>39.441860465116278</v>
      </c>
      <c r="AG36">
        <v>9.7499751540132635</v>
      </c>
      <c r="AH36">
        <v>145.95348837209301</v>
      </c>
      <c r="AI36">
        <v>35.29801929447256</v>
      </c>
      <c r="AJ36">
        <v>155.11627906976747</v>
      </c>
      <c r="AK36">
        <v>123.32249810235754</v>
      </c>
      <c r="AL36">
        <v>0.84418604651162799</v>
      </c>
      <c r="AM36">
        <v>0.14024184142537041</v>
      </c>
      <c r="AN36">
        <v>26.865853658536583</v>
      </c>
      <c r="AO36">
        <v>12.440892447009126</v>
      </c>
      <c r="AP36">
        <v>23.596666666585367</v>
      </c>
      <c r="AQ36">
        <v>19.262635824043727</v>
      </c>
      <c r="AR36">
        <v>87.448917387441867</v>
      </c>
      <c r="AS36">
        <v>12.050624873019427</v>
      </c>
    </row>
    <row r="39" spans="1:45">
      <c r="A39" t="s">
        <v>225</v>
      </c>
      <c r="F39" t="s">
        <v>229</v>
      </c>
      <c r="K39" t="s">
        <v>233</v>
      </c>
      <c r="P39" t="s">
        <v>236</v>
      </c>
    </row>
    <row r="40" spans="1:45">
      <c r="A40" t="s">
        <v>145</v>
      </c>
      <c r="F40" t="s">
        <v>145</v>
      </c>
      <c r="K40" t="s">
        <v>145</v>
      </c>
      <c r="P40" t="s">
        <v>145</v>
      </c>
    </row>
    <row r="41" spans="1:45">
      <c r="B41" t="s">
        <v>191</v>
      </c>
      <c r="C41" t="s">
        <v>192</v>
      </c>
      <c r="D41" t="s">
        <v>193</v>
      </c>
      <c r="G41" t="s">
        <v>191</v>
      </c>
      <c r="H41" t="s">
        <v>192</v>
      </c>
      <c r="I41" t="s">
        <v>193</v>
      </c>
      <c r="L41" t="s">
        <v>191</v>
      </c>
      <c r="M41" t="s">
        <v>192</v>
      </c>
      <c r="N41" t="s">
        <v>193</v>
      </c>
      <c r="Q41" t="s">
        <v>191</v>
      </c>
      <c r="R41" t="s">
        <v>192</v>
      </c>
      <c r="S41" t="s">
        <v>193</v>
      </c>
    </row>
    <row r="42" spans="1:45">
      <c r="B42" t="s">
        <v>299</v>
      </c>
      <c r="C42" t="s">
        <v>300</v>
      </c>
      <c r="D42" t="s">
        <v>301</v>
      </c>
      <c r="G42" t="s">
        <v>302</v>
      </c>
      <c r="H42" t="s">
        <v>303</v>
      </c>
      <c r="I42" t="s">
        <v>177</v>
      </c>
      <c r="L42" t="s">
        <v>304</v>
      </c>
      <c r="M42" t="s">
        <v>305</v>
      </c>
      <c r="N42" t="s">
        <v>178</v>
      </c>
      <c r="Q42" t="s">
        <v>306</v>
      </c>
      <c r="R42" t="s">
        <v>307</v>
      </c>
      <c r="S42" t="s">
        <v>179</v>
      </c>
    </row>
    <row r="43" spans="1:45">
      <c r="A43" t="s">
        <v>194</v>
      </c>
      <c r="C43">
        <v>7.1005931135847824E-6</v>
      </c>
      <c r="D43">
        <v>5.0566824710835921E-3</v>
      </c>
      <c r="F43" t="s">
        <v>194</v>
      </c>
      <c r="H43">
        <v>7.2426930825494559E-4</v>
      </c>
      <c r="I43">
        <v>3.1634626025495403E-2</v>
      </c>
      <c r="K43" t="s">
        <v>194</v>
      </c>
      <c r="M43">
        <v>5.8882282564714524E-6</v>
      </c>
      <c r="N43">
        <v>6.7863475792700239E-5</v>
      </c>
      <c r="P43" t="s">
        <v>194</v>
      </c>
      <c r="R43">
        <v>2.4245142383455357E-5</v>
      </c>
      <c r="S43">
        <v>1.5646591324991253E-3</v>
      </c>
    </row>
    <row r="44" spans="1:45">
      <c r="A44" t="s">
        <v>195</v>
      </c>
      <c r="B44">
        <v>7.1005931135847824E-6</v>
      </c>
      <c r="D44">
        <v>0.10913478040990587</v>
      </c>
      <c r="F44" t="s">
        <v>195</v>
      </c>
      <c r="G44">
        <v>7.2426930825494559E-4</v>
      </c>
      <c r="I44">
        <v>0.29947343901080253</v>
      </c>
      <c r="K44" t="s">
        <v>195</v>
      </c>
      <c r="L44">
        <v>5.8882282564714524E-6</v>
      </c>
      <c r="N44">
        <v>0.74589080568896304</v>
      </c>
      <c r="P44" t="s">
        <v>195</v>
      </c>
      <c r="Q44">
        <v>2.4245142383455357E-5</v>
      </c>
      <c r="S44">
        <v>0.3639067785309712</v>
      </c>
    </row>
    <row r="45" spans="1:45">
      <c r="A45" t="s">
        <v>196</v>
      </c>
      <c r="B45">
        <v>5.0566824710835921E-3</v>
      </c>
      <c r="C45">
        <v>0.10913478040990587</v>
      </c>
      <c r="F45" t="s">
        <v>196</v>
      </c>
      <c r="G45">
        <v>3.1634626025495403E-2</v>
      </c>
      <c r="H45">
        <v>0.29947343901080253</v>
      </c>
      <c r="K45" t="s">
        <v>196</v>
      </c>
      <c r="L45">
        <v>6.7863475792700239E-5</v>
      </c>
      <c r="M45">
        <v>0.74589080568896304</v>
      </c>
      <c r="P45" t="s">
        <v>196</v>
      </c>
      <c r="Q45">
        <v>1.5646591324991253E-3</v>
      </c>
      <c r="R45">
        <v>0.3639067785309712</v>
      </c>
    </row>
    <row r="48" spans="1:45">
      <c r="A48" t="s">
        <v>237</v>
      </c>
      <c r="F48" t="s">
        <v>238</v>
      </c>
      <c r="K48" t="s">
        <v>240</v>
      </c>
      <c r="P48" t="s">
        <v>248</v>
      </c>
    </row>
    <row r="49" spans="1:19">
      <c r="A49" t="s">
        <v>145</v>
      </c>
      <c r="F49" t="s">
        <v>145</v>
      </c>
      <c r="K49" t="s">
        <v>145</v>
      </c>
      <c r="P49" t="s">
        <v>145</v>
      </c>
    </row>
    <row r="50" spans="1:19">
      <c r="B50" t="s">
        <v>191</v>
      </c>
      <c r="C50" t="s">
        <v>192</v>
      </c>
      <c r="D50" t="s">
        <v>193</v>
      </c>
      <c r="G50" t="s">
        <v>191</v>
      </c>
      <c r="H50" t="s">
        <v>192</v>
      </c>
      <c r="I50" t="s">
        <v>193</v>
      </c>
      <c r="L50" t="s">
        <v>191</v>
      </c>
      <c r="M50" t="s">
        <v>192</v>
      </c>
      <c r="N50" t="s">
        <v>193</v>
      </c>
      <c r="Q50" t="s">
        <v>191</v>
      </c>
      <c r="R50" t="s">
        <v>192</v>
      </c>
      <c r="S50" t="s">
        <v>193</v>
      </c>
    </row>
    <row r="51" spans="1:19">
      <c r="B51" t="s">
        <v>308</v>
      </c>
      <c r="C51" t="s">
        <v>309</v>
      </c>
      <c r="D51" t="s">
        <v>180</v>
      </c>
      <c r="G51" t="s">
        <v>310</v>
      </c>
      <c r="H51" t="s">
        <v>311</v>
      </c>
      <c r="I51" t="s">
        <v>181</v>
      </c>
      <c r="L51" t="s">
        <v>312</v>
      </c>
      <c r="M51" t="s">
        <v>313</v>
      </c>
      <c r="N51" t="s">
        <v>182</v>
      </c>
      <c r="Q51" t="s">
        <v>314</v>
      </c>
      <c r="R51" t="s">
        <v>315</v>
      </c>
      <c r="S51" t="s">
        <v>183</v>
      </c>
    </row>
    <row r="52" spans="1:19">
      <c r="A52" t="s">
        <v>194</v>
      </c>
      <c r="C52">
        <v>4.3614786369495792E-5</v>
      </c>
      <c r="D52">
        <v>1.2773505932589107E-5</v>
      </c>
      <c r="F52" t="s">
        <v>194</v>
      </c>
      <c r="H52">
        <v>2.0830466552917908E-4</v>
      </c>
      <c r="I52">
        <v>7.3592121002919227E-3</v>
      </c>
      <c r="K52" t="s">
        <v>194</v>
      </c>
      <c r="M52">
        <v>2.3991954189294302E-2</v>
      </c>
      <c r="N52">
        <v>6.4746116330699445E-3</v>
      </c>
      <c r="P52" t="s">
        <v>194</v>
      </c>
      <c r="R52">
        <v>1.3992317147913104E-2</v>
      </c>
      <c r="S52">
        <v>5.0369107546010953E-4</v>
      </c>
    </row>
    <row r="53" spans="1:19">
      <c r="A53" t="s">
        <v>195</v>
      </c>
      <c r="B53">
        <v>4.3614786369495792E-5</v>
      </c>
      <c r="D53">
        <v>0.49025941701642328</v>
      </c>
      <c r="F53" t="s">
        <v>195</v>
      </c>
      <c r="G53">
        <v>2.0830466552917908E-4</v>
      </c>
      <c r="I53">
        <v>0.39703789747559348</v>
      </c>
      <c r="K53" t="s">
        <v>195</v>
      </c>
      <c r="L53">
        <v>2.3991954189294302E-2</v>
      </c>
      <c r="N53">
        <v>0.5142381577396431</v>
      </c>
      <c r="P53" t="s">
        <v>195</v>
      </c>
      <c r="Q53">
        <v>1.3992317147913104E-2</v>
      </c>
      <c r="S53">
        <v>0.19800024134339722</v>
      </c>
    </row>
    <row r="54" spans="1:19">
      <c r="A54" t="s">
        <v>196</v>
      </c>
      <c r="B54">
        <v>1.2773505932589107E-5</v>
      </c>
      <c r="C54">
        <v>0.49025941701642328</v>
      </c>
      <c r="F54" t="s">
        <v>196</v>
      </c>
      <c r="G54">
        <v>7.3592121002919227E-3</v>
      </c>
      <c r="H54">
        <v>0.39703789747559348</v>
      </c>
      <c r="K54" t="s">
        <v>196</v>
      </c>
      <c r="L54">
        <v>6.4746116330699445E-3</v>
      </c>
      <c r="M54">
        <v>0.5142381577396431</v>
      </c>
      <c r="P54" t="s">
        <v>196</v>
      </c>
      <c r="Q54">
        <v>5.0369107546010953E-4</v>
      </c>
      <c r="R54">
        <v>0.19800024134339722</v>
      </c>
    </row>
    <row r="57" spans="1:19">
      <c r="A57" t="s">
        <v>316</v>
      </c>
      <c r="F57" t="s">
        <v>319</v>
      </c>
      <c r="K57" t="s">
        <v>243</v>
      </c>
      <c r="P57" t="s">
        <v>244</v>
      </c>
    </row>
    <row r="58" spans="1:19">
      <c r="A58" t="s">
        <v>145</v>
      </c>
      <c r="F58" t="s">
        <v>145</v>
      </c>
      <c r="K58" t="s">
        <v>145</v>
      </c>
      <c r="P58" t="s">
        <v>145</v>
      </c>
    </row>
    <row r="59" spans="1:19">
      <c r="B59" t="s">
        <v>191</v>
      </c>
      <c r="C59" t="s">
        <v>192</v>
      </c>
      <c r="D59" t="s">
        <v>193</v>
      </c>
      <c r="G59" t="s">
        <v>191</v>
      </c>
      <c r="H59" t="s">
        <v>192</v>
      </c>
      <c r="I59" t="s">
        <v>193</v>
      </c>
      <c r="L59" t="s">
        <v>191</v>
      </c>
      <c r="M59" t="s">
        <v>192</v>
      </c>
      <c r="N59" t="s">
        <v>193</v>
      </c>
      <c r="Q59" t="s">
        <v>191</v>
      </c>
      <c r="R59" t="s">
        <v>192</v>
      </c>
      <c r="S59" t="s">
        <v>193</v>
      </c>
    </row>
    <row r="60" spans="1:19">
      <c r="B60" t="s">
        <v>317</v>
      </c>
      <c r="C60" t="s">
        <v>318</v>
      </c>
      <c r="D60" t="s">
        <v>165</v>
      </c>
      <c r="G60" t="s">
        <v>320</v>
      </c>
      <c r="H60" t="s">
        <v>321</v>
      </c>
      <c r="I60" t="s">
        <v>322</v>
      </c>
      <c r="L60" t="s">
        <v>323</v>
      </c>
      <c r="M60" t="s">
        <v>324</v>
      </c>
      <c r="N60" t="s">
        <v>184</v>
      </c>
      <c r="Q60" t="s">
        <v>325</v>
      </c>
      <c r="R60" t="s">
        <v>326</v>
      </c>
      <c r="S60" t="s">
        <v>185</v>
      </c>
    </row>
    <row r="61" spans="1:19">
      <c r="A61" t="s">
        <v>194</v>
      </c>
      <c r="C61">
        <v>2.0016314692454951E-2</v>
      </c>
      <c r="D61">
        <v>0.23715996316076443</v>
      </c>
      <c r="F61" t="s">
        <v>194</v>
      </c>
      <c r="H61">
        <v>1.1462983087321922E-2</v>
      </c>
      <c r="I61">
        <v>0.47303761836112085</v>
      </c>
      <c r="K61" t="s">
        <v>194</v>
      </c>
      <c r="M61">
        <v>1.0868142708008894E-2</v>
      </c>
      <c r="N61">
        <v>0.32889167193019275</v>
      </c>
      <c r="P61" t="s">
        <v>194</v>
      </c>
      <c r="R61">
        <v>0.71670882757615639</v>
      </c>
      <c r="S61">
        <v>6.7065436627495986E-7</v>
      </c>
    </row>
    <row r="62" spans="1:19">
      <c r="A62" t="s">
        <v>195</v>
      </c>
      <c r="B62">
        <v>2.0016314692454951E-2</v>
      </c>
      <c r="D62">
        <v>3.026189623999094E-3</v>
      </c>
      <c r="F62" t="s">
        <v>195</v>
      </c>
      <c r="G62">
        <v>1.1462983087321922E-2</v>
      </c>
      <c r="I62">
        <v>5.8504634244378366E-3</v>
      </c>
      <c r="K62" t="s">
        <v>195</v>
      </c>
      <c r="L62">
        <v>1.0868142708008894E-2</v>
      </c>
      <c r="N62">
        <v>0.17253327386333003</v>
      </c>
      <c r="P62" t="s">
        <v>195</v>
      </c>
      <c r="Q62">
        <v>0.71670882757615639</v>
      </c>
      <c r="S62">
        <v>1.1155531950030437E-6</v>
      </c>
    </row>
    <row r="63" spans="1:19">
      <c r="A63" t="s">
        <v>196</v>
      </c>
      <c r="B63">
        <v>0.23715996316076443</v>
      </c>
      <c r="C63">
        <v>3.026189623999094E-3</v>
      </c>
      <c r="F63" t="s">
        <v>196</v>
      </c>
      <c r="G63">
        <v>0.47303761836112085</v>
      </c>
      <c r="H63">
        <v>5.8504634244378366E-3</v>
      </c>
      <c r="K63" t="s">
        <v>196</v>
      </c>
      <c r="L63">
        <v>0.32889167193019275</v>
      </c>
      <c r="M63">
        <v>0.17253327386333003</v>
      </c>
      <c r="P63" t="s">
        <v>196</v>
      </c>
      <c r="Q63">
        <v>6.7065436627495986E-7</v>
      </c>
      <c r="R63">
        <v>1.1155531950030437E-6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opLeftCell="J1" zoomScale="60" zoomScaleNormal="60" zoomScalePageLayoutView="60" workbookViewId="0">
      <selection activeCell="E45" sqref="E45"/>
    </sheetView>
  </sheetViews>
  <sheetFormatPr baseColWidth="10" defaultRowHeight="15" x14ac:dyDescent="0"/>
  <cols>
    <col min="1" max="1" width="25.1640625" customWidth="1"/>
    <col min="2" max="2" width="15.33203125" customWidth="1"/>
    <col min="3" max="3" width="28.1640625" customWidth="1"/>
    <col min="4" max="4" width="25.1640625" customWidth="1"/>
    <col min="6" max="6" width="27.5" customWidth="1"/>
    <col min="7" max="7" width="14" customWidth="1"/>
    <col min="8" max="8" width="26.1640625" customWidth="1"/>
    <col min="9" max="9" width="24.5" customWidth="1"/>
    <col min="11" max="11" width="25.6640625" customWidth="1"/>
    <col min="12" max="12" width="14.1640625" customWidth="1"/>
    <col min="13" max="13" width="25.6640625" customWidth="1"/>
    <col min="14" max="14" width="23.6640625" customWidth="1"/>
    <col min="16" max="16" width="26.6640625" customWidth="1"/>
    <col min="17" max="17" width="13.83203125" customWidth="1"/>
    <col min="18" max="18" width="25.6640625" customWidth="1"/>
    <col min="19" max="19" width="22.33203125" customWidth="1"/>
  </cols>
  <sheetData>
    <row r="1" spans="1:9">
      <c r="A1" t="s">
        <v>219</v>
      </c>
    </row>
    <row r="2" spans="1:9">
      <c r="A2" t="s">
        <v>128</v>
      </c>
    </row>
    <row r="3" spans="1:9">
      <c r="D3" t="s">
        <v>129</v>
      </c>
      <c r="E3" t="s">
        <v>125</v>
      </c>
      <c r="F3" t="s">
        <v>130</v>
      </c>
      <c r="G3" t="s">
        <v>129</v>
      </c>
      <c r="H3" t="s">
        <v>125</v>
      </c>
      <c r="I3" t="s">
        <v>130</v>
      </c>
    </row>
    <row r="4" spans="1:9">
      <c r="B4" s="38" t="s">
        <v>133</v>
      </c>
      <c r="C4" s="38" t="s">
        <v>126</v>
      </c>
      <c r="D4" t="s">
        <v>131</v>
      </c>
      <c r="E4" t="s">
        <v>131</v>
      </c>
      <c r="F4" t="s">
        <v>131</v>
      </c>
      <c r="G4" t="s">
        <v>132</v>
      </c>
      <c r="H4" t="s">
        <v>132</v>
      </c>
      <c r="I4" t="s">
        <v>132</v>
      </c>
    </row>
    <row r="5" spans="1:9">
      <c r="A5" s="84" t="s">
        <v>215</v>
      </c>
      <c r="B5">
        <v>10.866369953777209</v>
      </c>
      <c r="C5" s="83">
        <v>1.7017226540855579E-4</v>
      </c>
      <c r="D5">
        <v>1279.4811046511609</v>
      </c>
      <c r="E5">
        <v>2</v>
      </c>
      <c r="F5">
        <v>639.74055232558044</v>
      </c>
      <c r="G5">
        <v>2354.9375</v>
      </c>
      <c r="H5">
        <v>40</v>
      </c>
      <c r="I5">
        <v>58.873437500000001</v>
      </c>
    </row>
    <row r="6" spans="1:9">
      <c r="A6" s="84" t="s">
        <v>216</v>
      </c>
      <c r="B6">
        <v>5.1623674371575721</v>
      </c>
      <c r="C6" s="83">
        <v>1.0129077560661672E-2</v>
      </c>
      <c r="D6">
        <v>1.6794675642594861</v>
      </c>
      <c r="E6">
        <v>2</v>
      </c>
      <c r="F6">
        <v>0.83973378212974303</v>
      </c>
      <c r="G6">
        <v>6.5065789473684204</v>
      </c>
      <c r="H6">
        <v>40</v>
      </c>
      <c r="I6">
        <v>0.1626644736842105</v>
      </c>
    </row>
    <row r="7" spans="1:9">
      <c r="A7" s="84" t="s">
        <v>198</v>
      </c>
      <c r="B7">
        <v>9.8040541890005386</v>
      </c>
      <c r="C7" s="83">
        <v>3.4284120438868093E-4</v>
      </c>
      <c r="D7">
        <v>1941.9402103733137</v>
      </c>
      <c r="E7">
        <v>2</v>
      </c>
      <c r="F7">
        <v>970.97010518665684</v>
      </c>
      <c r="G7">
        <v>3961.5044407894738</v>
      </c>
      <c r="H7">
        <v>40</v>
      </c>
      <c r="I7">
        <v>99.037611019736843</v>
      </c>
    </row>
    <row r="8" spans="1:9">
      <c r="A8" s="84" t="s">
        <v>199</v>
      </c>
      <c r="B8">
        <v>25.942105972491927</v>
      </c>
      <c r="C8" s="83">
        <v>5.9756057181337463E-8</v>
      </c>
      <c r="D8">
        <v>648.60744657606904</v>
      </c>
      <c r="E8">
        <v>2</v>
      </c>
      <c r="F8">
        <v>324.30372328803452</v>
      </c>
      <c r="G8">
        <v>500.04224580982662</v>
      </c>
      <c r="H8">
        <v>40</v>
      </c>
      <c r="I8">
        <v>12.501056145245666</v>
      </c>
    </row>
    <row r="9" spans="1:9">
      <c r="A9" s="84" t="s">
        <v>200</v>
      </c>
      <c r="B9">
        <v>16.216577214776517</v>
      </c>
      <c r="C9" s="83">
        <v>6.9574782648041593E-6</v>
      </c>
      <c r="D9">
        <v>2181.1342763157895</v>
      </c>
      <c r="E9">
        <v>2</v>
      </c>
      <c r="F9">
        <v>1090.5671381578948</v>
      </c>
      <c r="G9">
        <v>2690.0057236842108</v>
      </c>
      <c r="H9">
        <v>40</v>
      </c>
      <c r="I9">
        <v>67.250143092105276</v>
      </c>
    </row>
    <row r="10" spans="1:9">
      <c r="A10" s="40" t="s">
        <v>201</v>
      </c>
      <c r="B10">
        <v>3.0684040499847254</v>
      </c>
      <c r="C10">
        <v>5.7576985006147968E-2</v>
      </c>
      <c r="D10">
        <v>227.16948056915504</v>
      </c>
      <c r="E10">
        <v>2</v>
      </c>
      <c r="F10">
        <v>113.58474028457752</v>
      </c>
      <c r="G10">
        <v>1480.7012171052629</v>
      </c>
      <c r="H10">
        <v>40</v>
      </c>
      <c r="I10">
        <v>37.01753042763157</v>
      </c>
    </row>
    <row r="11" spans="1:9">
      <c r="A11" s="84" t="s">
        <v>202</v>
      </c>
      <c r="B11">
        <v>26.982880683238115</v>
      </c>
      <c r="C11" s="83">
        <v>3.8177464746786413E-8</v>
      </c>
      <c r="D11">
        <v>4408.2283659730811</v>
      </c>
      <c r="E11">
        <v>2</v>
      </c>
      <c r="F11">
        <v>2204.1141829865405</v>
      </c>
      <c r="G11">
        <v>3267.4260526315798</v>
      </c>
      <c r="H11">
        <v>40</v>
      </c>
      <c r="I11">
        <v>81.685651315789499</v>
      </c>
    </row>
    <row r="12" spans="1:9">
      <c r="A12" s="84" t="s">
        <v>203</v>
      </c>
      <c r="B12">
        <v>8.6860839567731833</v>
      </c>
      <c r="C12" s="83">
        <v>7.3650316292523754E-4</v>
      </c>
      <c r="D12">
        <v>1037.828011780904</v>
      </c>
      <c r="E12">
        <v>2</v>
      </c>
      <c r="F12">
        <v>518.91400589045202</v>
      </c>
      <c r="G12">
        <v>2389.633848684211</v>
      </c>
      <c r="H12">
        <v>40</v>
      </c>
      <c r="I12">
        <v>59.740846217105272</v>
      </c>
    </row>
    <row r="13" spans="1:9">
      <c r="A13" s="84" t="s">
        <v>204</v>
      </c>
      <c r="B13">
        <v>5.727247614936041</v>
      </c>
      <c r="C13" s="83">
        <v>6.4973069140365465E-3</v>
      </c>
      <c r="D13">
        <v>89.896432833536807</v>
      </c>
      <c r="E13">
        <v>2</v>
      </c>
      <c r="F13">
        <v>44.948216416768403</v>
      </c>
      <c r="G13">
        <v>313.92542763157877</v>
      </c>
      <c r="H13">
        <v>40</v>
      </c>
      <c r="I13">
        <v>7.8481356907894693</v>
      </c>
    </row>
    <row r="14" spans="1:9">
      <c r="A14" s="40" t="s">
        <v>13</v>
      </c>
      <c r="B14">
        <v>1.9168009662899579</v>
      </c>
      <c r="C14">
        <v>0.16034544978564383</v>
      </c>
      <c r="D14">
        <v>114.37232634638872</v>
      </c>
      <c r="E14">
        <v>2</v>
      </c>
      <c r="F14">
        <v>57.186163173194359</v>
      </c>
      <c r="G14">
        <v>1193.3667434210529</v>
      </c>
      <c r="H14">
        <v>40</v>
      </c>
      <c r="I14">
        <v>29.834168585526321</v>
      </c>
    </row>
    <row r="15" spans="1:9">
      <c r="A15" s="84" t="s">
        <v>43</v>
      </c>
      <c r="B15">
        <v>6.516438610667791</v>
      </c>
      <c r="C15" s="83">
        <v>3.5505531006345503E-3</v>
      </c>
      <c r="D15">
        <v>7.0977145807833555E-2</v>
      </c>
      <c r="E15">
        <v>2</v>
      </c>
      <c r="F15">
        <v>3.5488572903916778E-2</v>
      </c>
      <c r="G15">
        <v>0.21784029605263164</v>
      </c>
      <c r="H15">
        <v>40</v>
      </c>
      <c r="I15">
        <v>5.4460074013157906E-3</v>
      </c>
    </row>
    <row r="16" spans="1:9">
      <c r="A16" s="122" t="s">
        <v>205</v>
      </c>
      <c r="B16">
        <v>10.111822546676418</v>
      </c>
      <c r="C16">
        <v>2.791637817141354E-4</v>
      </c>
      <c r="D16">
        <v>56392.007802937631</v>
      </c>
      <c r="E16">
        <v>2</v>
      </c>
      <c r="F16">
        <v>28196.003901468815</v>
      </c>
      <c r="G16">
        <v>111536.78289473684</v>
      </c>
      <c r="H16">
        <v>40</v>
      </c>
      <c r="I16">
        <v>2788.4195723684211</v>
      </c>
    </row>
    <row r="17" spans="1:43">
      <c r="A17" s="84" t="s">
        <v>207</v>
      </c>
      <c r="B17">
        <v>11.167800303601892</v>
      </c>
      <c r="C17" s="83">
        <v>1.4011249657704561E-4</v>
      </c>
      <c r="D17">
        <v>36.764655752753896</v>
      </c>
      <c r="E17">
        <v>2</v>
      </c>
      <c r="F17">
        <v>18.382327876376948</v>
      </c>
      <c r="G17">
        <v>65.840460526315795</v>
      </c>
      <c r="H17">
        <v>40</v>
      </c>
      <c r="I17">
        <v>1.646011513157895</v>
      </c>
    </row>
    <row r="18" spans="1:43">
      <c r="A18" s="40" t="s">
        <v>208</v>
      </c>
      <c r="B18">
        <v>0.91465353415489092</v>
      </c>
      <c r="C18">
        <v>0.40887111268905385</v>
      </c>
      <c r="D18">
        <v>2667.7922276621784</v>
      </c>
      <c r="E18">
        <v>2</v>
      </c>
      <c r="F18">
        <v>1333.8961138310892</v>
      </c>
      <c r="G18">
        <v>58334.486842105267</v>
      </c>
      <c r="H18">
        <v>40</v>
      </c>
      <c r="I18">
        <v>1458.3621710526318</v>
      </c>
    </row>
    <row r="19" spans="1:43">
      <c r="A19" s="40" t="s">
        <v>25</v>
      </c>
      <c r="B19">
        <v>2.2173538361782805</v>
      </c>
      <c r="C19">
        <v>0.12211057432256879</v>
      </c>
      <c r="D19">
        <v>398.47307221542246</v>
      </c>
      <c r="E19">
        <v>2</v>
      </c>
      <c r="F19">
        <v>199.23653610771123</v>
      </c>
      <c r="G19">
        <v>3594.1315789473692</v>
      </c>
      <c r="H19">
        <v>40</v>
      </c>
      <c r="I19">
        <v>89.853289473684228</v>
      </c>
    </row>
    <row r="20" spans="1:43">
      <c r="A20" s="40" t="s">
        <v>135</v>
      </c>
      <c r="B20">
        <v>1.1011775760330635</v>
      </c>
      <c r="C20">
        <v>0.34234664900981937</v>
      </c>
      <c r="D20">
        <v>2730.8675030599907</v>
      </c>
      <c r="E20">
        <v>2</v>
      </c>
      <c r="F20">
        <v>1365.4337515299953</v>
      </c>
      <c r="G20">
        <v>49599.039473684206</v>
      </c>
      <c r="H20">
        <v>40</v>
      </c>
      <c r="I20">
        <v>1239.9759868421052</v>
      </c>
    </row>
    <row r="21" spans="1:43">
      <c r="A21" s="84" t="s">
        <v>136</v>
      </c>
      <c r="B21">
        <v>5.5274009283682739</v>
      </c>
      <c r="C21" s="83">
        <v>7.5939534090727501E-3</v>
      </c>
      <c r="D21">
        <v>138308.31334149328</v>
      </c>
      <c r="E21">
        <v>2</v>
      </c>
      <c r="F21">
        <v>69154.156670746641</v>
      </c>
      <c r="G21">
        <v>500446.10526315786</v>
      </c>
      <c r="H21">
        <v>40</v>
      </c>
      <c r="I21">
        <v>12511.152631578947</v>
      </c>
    </row>
    <row r="22" spans="1:43">
      <c r="A22" s="84" t="s">
        <v>137</v>
      </c>
      <c r="B22">
        <v>6.4822715038105718</v>
      </c>
      <c r="C22" s="83">
        <v>3.6433024627864235E-3</v>
      </c>
      <c r="D22">
        <v>0.20219782741738065</v>
      </c>
      <c r="E22">
        <v>2</v>
      </c>
      <c r="F22">
        <v>0.10109891370869033</v>
      </c>
      <c r="G22">
        <v>0.62384868421052608</v>
      </c>
      <c r="H22">
        <v>40</v>
      </c>
      <c r="I22">
        <v>1.5596217105263151E-2</v>
      </c>
    </row>
    <row r="23" spans="1:43">
      <c r="A23" s="40" t="s">
        <v>138</v>
      </c>
      <c r="B23">
        <v>1.1138365476136374</v>
      </c>
      <c r="C23">
        <v>0.33877785971624247</v>
      </c>
      <c r="D23">
        <v>342.83851865136336</v>
      </c>
      <c r="E23">
        <v>2</v>
      </c>
      <c r="F23">
        <v>171.41925932568168</v>
      </c>
      <c r="G23">
        <v>5848.193676470587</v>
      </c>
      <c r="H23">
        <v>38</v>
      </c>
      <c r="I23">
        <v>153.89983359133123</v>
      </c>
    </row>
    <row r="24" spans="1:43">
      <c r="A24" s="84" t="s">
        <v>139</v>
      </c>
      <c r="B24">
        <v>4.6640935618093096</v>
      </c>
      <c r="C24" s="83">
        <v>1.543870305126401E-2</v>
      </c>
      <c r="D24">
        <v>2925.2891437235717</v>
      </c>
      <c r="E24">
        <v>2</v>
      </c>
      <c r="F24">
        <v>1462.6445718617858</v>
      </c>
      <c r="G24">
        <v>11916.676411865739</v>
      </c>
      <c r="H24">
        <v>38</v>
      </c>
      <c r="I24">
        <v>313.59674768067737</v>
      </c>
    </row>
    <row r="25" spans="1:43">
      <c r="A25" s="40" t="s">
        <v>206</v>
      </c>
      <c r="B25">
        <v>0.24114131286898594</v>
      </c>
      <c r="C25">
        <v>0.78686455060517491</v>
      </c>
      <c r="D25">
        <v>72.661615493333613</v>
      </c>
      <c r="E25">
        <v>2</v>
      </c>
      <c r="F25">
        <v>36.330807746666807</v>
      </c>
      <c r="G25">
        <v>6026.475897376512</v>
      </c>
      <c r="H25">
        <v>40</v>
      </c>
      <c r="I25">
        <v>150.66189743441279</v>
      </c>
    </row>
    <row r="28" spans="1:43">
      <c r="A28" s="36" t="s">
        <v>220</v>
      </c>
      <c r="B28" s="36"/>
      <c r="C28" s="36"/>
      <c r="D28" s="36"/>
      <c r="E28" s="36"/>
      <c r="F28" s="36"/>
      <c r="G28" s="36"/>
      <c r="H28" s="36"/>
      <c r="I28" s="36"/>
    </row>
    <row r="29" spans="1:43">
      <c r="A29" s="36" t="s">
        <v>221</v>
      </c>
      <c r="B29" s="36"/>
      <c r="C29" s="36"/>
      <c r="D29" s="36"/>
      <c r="E29" s="36"/>
      <c r="F29" s="36"/>
      <c r="G29" s="36"/>
      <c r="H29" s="36"/>
      <c r="I29" s="36"/>
    </row>
    <row r="30" spans="1:43">
      <c r="B30" s="40" t="s">
        <v>215</v>
      </c>
      <c r="C30" s="40" t="s">
        <v>215</v>
      </c>
      <c r="D30" s="40" t="s">
        <v>216</v>
      </c>
      <c r="E30" s="40" t="s">
        <v>216</v>
      </c>
      <c r="F30" s="40" t="s">
        <v>198</v>
      </c>
      <c r="G30" s="40" t="s">
        <v>198</v>
      </c>
      <c r="H30" s="40" t="s">
        <v>199</v>
      </c>
      <c r="I30" s="40" t="s">
        <v>199</v>
      </c>
      <c r="J30" s="40" t="s">
        <v>200</v>
      </c>
      <c r="K30" s="40" t="s">
        <v>200</v>
      </c>
      <c r="L30" s="40" t="s">
        <v>201</v>
      </c>
      <c r="M30" s="40" t="s">
        <v>201</v>
      </c>
      <c r="N30" s="40" t="s">
        <v>202</v>
      </c>
      <c r="O30" s="40" t="s">
        <v>202</v>
      </c>
      <c r="P30" s="40" t="s">
        <v>203</v>
      </c>
      <c r="Q30" s="40" t="s">
        <v>203</v>
      </c>
      <c r="R30" s="40" t="s">
        <v>204</v>
      </c>
      <c r="S30" s="40" t="s">
        <v>204</v>
      </c>
      <c r="T30" s="40" t="s">
        <v>13</v>
      </c>
      <c r="U30" s="40" t="s">
        <v>13</v>
      </c>
      <c r="V30" s="40" t="s">
        <v>43</v>
      </c>
      <c r="W30" s="40" t="s">
        <v>43</v>
      </c>
      <c r="X30" s="40" t="s">
        <v>205</v>
      </c>
      <c r="Y30" s="40" t="s">
        <v>205</v>
      </c>
      <c r="Z30" s="40" t="s">
        <v>207</v>
      </c>
      <c r="AA30" s="40" t="s">
        <v>207</v>
      </c>
      <c r="AB30" s="40" t="s">
        <v>208</v>
      </c>
      <c r="AC30" s="40" t="s">
        <v>208</v>
      </c>
      <c r="AD30" s="40" t="s">
        <v>25</v>
      </c>
      <c r="AE30" s="40" t="s">
        <v>25</v>
      </c>
      <c r="AF30" s="40" t="s">
        <v>135</v>
      </c>
      <c r="AG30" s="40" t="s">
        <v>135</v>
      </c>
      <c r="AH30" s="40" t="s">
        <v>136</v>
      </c>
      <c r="AI30" s="40" t="s">
        <v>136</v>
      </c>
      <c r="AJ30" s="40" t="s">
        <v>137</v>
      </c>
      <c r="AK30" s="40" t="s">
        <v>137</v>
      </c>
      <c r="AL30" s="40" t="s">
        <v>138</v>
      </c>
      <c r="AM30" s="40" t="s">
        <v>138</v>
      </c>
      <c r="AN30" s="40" t="s">
        <v>139</v>
      </c>
      <c r="AO30" s="40" t="s">
        <v>139</v>
      </c>
      <c r="AP30" s="40" t="s">
        <v>206</v>
      </c>
      <c r="AQ30" s="40" t="s">
        <v>206</v>
      </c>
    </row>
    <row r="31" spans="1:43">
      <c r="B31" s="40" t="s">
        <v>140</v>
      </c>
      <c r="C31" s="40" t="s">
        <v>122</v>
      </c>
      <c r="D31" s="40" t="s">
        <v>140</v>
      </c>
      <c r="E31" s="40" t="s">
        <v>122</v>
      </c>
      <c r="F31" s="40" t="s">
        <v>140</v>
      </c>
      <c r="G31" s="40" t="s">
        <v>122</v>
      </c>
      <c r="H31" s="40" t="s">
        <v>140</v>
      </c>
      <c r="I31" s="40" t="s">
        <v>122</v>
      </c>
      <c r="J31" s="40" t="s">
        <v>140</v>
      </c>
      <c r="K31" s="40" t="s">
        <v>122</v>
      </c>
      <c r="L31" s="40" t="s">
        <v>140</v>
      </c>
      <c r="M31" s="40" t="s">
        <v>122</v>
      </c>
      <c r="N31" s="40" t="s">
        <v>140</v>
      </c>
      <c r="O31" s="40" t="s">
        <v>122</v>
      </c>
      <c r="P31" s="40" t="s">
        <v>140</v>
      </c>
      <c r="Q31" s="40" t="s">
        <v>122</v>
      </c>
      <c r="R31" s="40" t="s">
        <v>140</v>
      </c>
      <c r="S31" s="40" t="s">
        <v>122</v>
      </c>
      <c r="T31" s="40" t="s">
        <v>140</v>
      </c>
      <c r="U31" s="40" t="s">
        <v>122</v>
      </c>
      <c r="V31" s="40" t="s">
        <v>140</v>
      </c>
      <c r="W31" s="40" t="s">
        <v>122</v>
      </c>
      <c r="X31" s="40" t="s">
        <v>140</v>
      </c>
      <c r="Y31" s="40" t="s">
        <v>122</v>
      </c>
      <c r="Z31" s="40" t="s">
        <v>140</v>
      </c>
      <c r="AA31" s="40" t="s">
        <v>122</v>
      </c>
      <c r="AB31" s="40" t="s">
        <v>140</v>
      </c>
      <c r="AC31" s="40" t="s">
        <v>122</v>
      </c>
      <c r="AD31" s="40" t="s">
        <v>140</v>
      </c>
      <c r="AE31" s="40" t="s">
        <v>122</v>
      </c>
      <c r="AF31" s="40" t="s">
        <v>140</v>
      </c>
      <c r="AG31" s="40" t="s">
        <v>122</v>
      </c>
      <c r="AH31" s="40" t="s">
        <v>140</v>
      </c>
      <c r="AI31" s="40" t="s">
        <v>122</v>
      </c>
      <c r="AJ31" s="40" t="s">
        <v>140</v>
      </c>
      <c r="AK31" s="40" t="s">
        <v>122</v>
      </c>
      <c r="AL31" s="40" t="s">
        <v>140</v>
      </c>
      <c r="AM31" s="40" t="s">
        <v>122</v>
      </c>
      <c r="AN31" s="40" t="s">
        <v>140</v>
      </c>
      <c r="AO31" s="40" t="s">
        <v>122</v>
      </c>
      <c r="AP31" s="40" t="s">
        <v>140</v>
      </c>
      <c r="AQ31" s="40" t="s">
        <v>122</v>
      </c>
    </row>
    <row r="32" spans="1:43" s="45" customFormat="1">
      <c r="A32" s="125" t="s">
        <v>209</v>
      </c>
      <c r="B32" s="45">
        <v>35.000000000000007</v>
      </c>
      <c r="C32" s="45">
        <v>8.6794777108610237</v>
      </c>
      <c r="D32" s="45">
        <v>0.57894736842105265</v>
      </c>
      <c r="E32" s="45">
        <v>0.50725727350178806</v>
      </c>
      <c r="F32" s="45">
        <v>61.5421052631579</v>
      </c>
      <c r="G32" s="45">
        <v>8.8213954419842029</v>
      </c>
      <c r="H32" s="45">
        <v>23.094736842105263</v>
      </c>
      <c r="I32" s="45">
        <v>1.8410364484926323</v>
      </c>
      <c r="J32" s="45">
        <v>23.305263157894739</v>
      </c>
      <c r="K32" s="45">
        <v>9.6139640156164123</v>
      </c>
      <c r="L32" s="45">
        <v>44.673684210526318</v>
      </c>
      <c r="M32" s="45">
        <v>7.7307353470318692</v>
      </c>
      <c r="N32" s="45">
        <v>77.631578947368411</v>
      </c>
      <c r="O32" s="45">
        <v>7.4690511543434237</v>
      </c>
      <c r="P32" s="45">
        <v>95.905263157894737</v>
      </c>
      <c r="Q32" s="45">
        <v>5.7836429969172105</v>
      </c>
      <c r="R32" s="45">
        <v>35.031578947368423</v>
      </c>
      <c r="S32" s="45">
        <v>2.7471303475078908</v>
      </c>
      <c r="T32" s="45">
        <v>83.152631578947378</v>
      </c>
      <c r="U32" s="45">
        <v>5.3642197756215753</v>
      </c>
      <c r="V32" s="45">
        <v>0.48263157894736836</v>
      </c>
      <c r="W32" s="45">
        <v>6.3407159187723508E-2</v>
      </c>
      <c r="X32" s="45">
        <v>87.78947368421052</v>
      </c>
      <c r="Y32" s="45">
        <v>7.4055455749835133</v>
      </c>
      <c r="Z32" s="45">
        <v>5.7631578947368434</v>
      </c>
      <c r="AA32" s="45">
        <v>0.67429842249044225</v>
      </c>
      <c r="AB32" s="45">
        <v>179.47368421052633</v>
      </c>
      <c r="AC32" s="45">
        <v>34.582218329098026</v>
      </c>
      <c r="AD32" s="45">
        <v>41.578947368421055</v>
      </c>
      <c r="AE32" s="45">
        <v>10.600397212021425</v>
      </c>
      <c r="AF32" s="45">
        <v>137.89473684210523</v>
      </c>
      <c r="AG32" s="45">
        <v>31.865855528104245</v>
      </c>
      <c r="AH32" s="45">
        <v>99.684210526315795</v>
      </c>
      <c r="AI32" s="45">
        <v>84.879033290899713</v>
      </c>
      <c r="AJ32" s="45">
        <v>0.90526315789473699</v>
      </c>
      <c r="AK32" s="45">
        <v>0.14709665835968128</v>
      </c>
      <c r="AL32" s="45">
        <v>24.158823529411762</v>
      </c>
      <c r="AM32" s="45">
        <v>6.1791037804370763</v>
      </c>
      <c r="AN32" s="45">
        <v>14.955882352941179</v>
      </c>
      <c r="AO32" s="45">
        <v>11.440004949093952</v>
      </c>
      <c r="AP32" s="45">
        <v>87.407480170526313</v>
      </c>
      <c r="AQ32" s="45">
        <v>11.855661999186712</v>
      </c>
    </row>
    <row r="33" spans="1:43" s="124" customFormat="1">
      <c r="A33" s="123" t="s">
        <v>329</v>
      </c>
      <c r="B33" s="124">
        <v>45.25</v>
      </c>
      <c r="C33" s="124">
        <v>8.259194011178435</v>
      </c>
      <c r="D33" s="124">
        <v>0.625</v>
      </c>
      <c r="E33" s="124">
        <v>0.51754916950676566</v>
      </c>
      <c r="F33" s="124">
        <v>79.262499999999989</v>
      </c>
      <c r="G33" s="124">
        <v>6.1909928813674853</v>
      </c>
      <c r="H33" s="124">
        <v>32.075579163749993</v>
      </c>
      <c r="I33" s="124">
        <v>2.816111734938703</v>
      </c>
      <c r="J33" s="124">
        <v>36.962499999999999</v>
      </c>
      <c r="K33" s="124">
        <v>7.6322506510203141</v>
      </c>
      <c r="L33" s="124">
        <v>47.274999999999999</v>
      </c>
      <c r="M33" s="124">
        <v>5.6724270441697673</v>
      </c>
      <c r="N33" s="124">
        <v>102.52500000000001</v>
      </c>
      <c r="O33" s="124">
        <v>8.2030917516332984</v>
      </c>
      <c r="P33" s="124">
        <v>107.925</v>
      </c>
      <c r="Q33" s="124">
        <v>8.2947057125098098</v>
      </c>
      <c r="R33" s="124">
        <v>39.024999999999991</v>
      </c>
      <c r="S33" s="124">
        <v>3.1074794563164154</v>
      </c>
      <c r="T33" s="124">
        <v>87.45</v>
      </c>
      <c r="U33" s="124">
        <v>4.4934873507587154</v>
      </c>
      <c r="V33" s="124">
        <v>0.59437499999999999</v>
      </c>
      <c r="W33" s="124">
        <v>0.10741898940929528</v>
      </c>
      <c r="X33" s="124">
        <v>148.375</v>
      </c>
      <c r="Y33" s="124">
        <v>71.458154588142406</v>
      </c>
      <c r="Z33" s="124">
        <v>7.9374999999999991</v>
      </c>
      <c r="AA33" s="124">
        <v>1.9675492369951</v>
      </c>
      <c r="AB33" s="124">
        <v>179</v>
      </c>
      <c r="AC33" s="124">
        <v>29.311138789594263</v>
      </c>
      <c r="AD33" s="124">
        <v>33.25</v>
      </c>
      <c r="AE33" s="124">
        <v>8.259194011178435</v>
      </c>
      <c r="AF33" s="124">
        <v>145.75</v>
      </c>
      <c r="AG33" s="124">
        <v>31.648741793993278</v>
      </c>
      <c r="AH33" s="124">
        <v>252</v>
      </c>
      <c r="AI33" s="124">
        <v>203.79821953519192</v>
      </c>
      <c r="AJ33" s="124">
        <v>0.875</v>
      </c>
      <c r="AK33" s="124">
        <v>0.11649647450214347</v>
      </c>
      <c r="AL33" s="124">
        <v>32.075000000000003</v>
      </c>
      <c r="AM33" s="124">
        <v>12.992607788387097</v>
      </c>
      <c r="AN33" s="124">
        <v>21.774999999999999</v>
      </c>
      <c r="AO33" s="124">
        <v>23.212850505085079</v>
      </c>
      <c r="AP33" s="124">
        <v>85.021993469999998</v>
      </c>
      <c r="AQ33" s="124">
        <v>9.7337191599428365</v>
      </c>
    </row>
    <row r="34" spans="1:43" s="124" customFormat="1">
      <c r="A34" s="123" t="s">
        <v>330</v>
      </c>
      <c r="B34" s="124">
        <v>46.3125</v>
      </c>
      <c r="C34" s="124">
        <v>5.8959732021100644</v>
      </c>
      <c r="D34" s="124">
        <v>1</v>
      </c>
      <c r="E34" s="124">
        <v>0</v>
      </c>
      <c r="F34" s="124">
        <v>70.956250000000011</v>
      </c>
      <c r="G34" s="124">
        <v>12.362576255241731</v>
      </c>
      <c r="H34" s="124">
        <v>30.156249999999993</v>
      </c>
      <c r="I34" s="124">
        <v>5.0564768696527542</v>
      </c>
      <c r="J34" s="124">
        <v>37.962500000000006</v>
      </c>
      <c r="K34" s="124">
        <v>6.4215133211209148</v>
      </c>
      <c r="L34" s="124">
        <v>41.106250000000003</v>
      </c>
      <c r="M34" s="124">
        <v>3.4613039450472995</v>
      </c>
      <c r="N34" s="124">
        <v>94.575000000000017</v>
      </c>
      <c r="O34" s="124">
        <v>10.930782222695687</v>
      </c>
      <c r="P34" s="124">
        <v>104.19374999999999</v>
      </c>
      <c r="Q34" s="124">
        <v>9.330628328253141</v>
      </c>
      <c r="R34" s="124">
        <v>36.106249999999996</v>
      </c>
      <c r="S34" s="124">
        <v>2.7140299064920663</v>
      </c>
      <c r="T34" s="124">
        <v>85.443750000000009</v>
      </c>
      <c r="U34" s="124">
        <v>5.967016982267328</v>
      </c>
      <c r="V34" s="124">
        <v>0.50750000000000006</v>
      </c>
      <c r="W34" s="124">
        <v>6.5675972267895177E-2</v>
      </c>
      <c r="X34" s="124">
        <v>165.37500000000003</v>
      </c>
      <c r="Y34" s="124">
        <v>70.619048421796222</v>
      </c>
      <c r="Z34" s="124">
        <v>7.4124999999999996</v>
      </c>
      <c r="AA34" s="124">
        <v>1.4272934760120874</v>
      </c>
      <c r="AB34" s="124">
        <v>195.625</v>
      </c>
      <c r="AC34" s="124">
        <v>45.309123437412325</v>
      </c>
      <c r="AD34" s="124">
        <v>39.999999999999993</v>
      </c>
      <c r="AE34" s="124">
        <v>8.5401014826132684</v>
      </c>
      <c r="AF34" s="124">
        <v>155.62500000000003</v>
      </c>
      <c r="AG34" s="124">
        <v>40.257297475116232</v>
      </c>
      <c r="AH34" s="124">
        <v>172.5</v>
      </c>
      <c r="AI34" s="124">
        <v>73.043366114475674</v>
      </c>
      <c r="AJ34" s="124">
        <v>0.75625000000000009</v>
      </c>
      <c r="AK34" s="124">
        <v>9.6393291606141671E-2</v>
      </c>
      <c r="AL34" s="124">
        <v>27.137499999999999</v>
      </c>
      <c r="AM34" s="124">
        <v>16.44310899232056</v>
      </c>
      <c r="AN34" s="124">
        <v>33.688333333125001</v>
      </c>
      <c r="AO34" s="124">
        <v>20.084557915806915</v>
      </c>
      <c r="AP34" s="124">
        <v>88.711586041250001</v>
      </c>
      <c r="AQ34" s="124">
        <v>13.743453934346991</v>
      </c>
    </row>
    <row r="35" spans="1:43">
      <c r="A35" t="s">
        <v>144</v>
      </c>
      <c r="B35">
        <v>41.116279069767437</v>
      </c>
      <c r="C35">
        <v>9.30235326684695</v>
      </c>
      <c r="D35">
        <v>0.74418604651162779</v>
      </c>
      <c r="E35">
        <v>0.4414814484488267</v>
      </c>
      <c r="F35">
        <v>68.341860465116298</v>
      </c>
      <c r="G35">
        <v>11.85572460797173</v>
      </c>
      <c r="H35">
        <v>27.393131007209298</v>
      </c>
      <c r="I35">
        <v>5.2296082262119983</v>
      </c>
      <c r="J35">
        <v>31.299999999999997</v>
      </c>
      <c r="K35">
        <v>10.769378989037566</v>
      </c>
      <c r="L35">
        <v>43.830232558139521</v>
      </c>
      <c r="M35">
        <v>6.376800768400023</v>
      </c>
      <c r="N35">
        <v>88.567441860465124</v>
      </c>
      <c r="O35">
        <v>13.518641819112011</v>
      </c>
      <c r="P35">
        <v>101.22558139534885</v>
      </c>
      <c r="Q35">
        <v>9.0336169264021251</v>
      </c>
      <c r="R35">
        <v>36.174418604651173</v>
      </c>
      <c r="S35">
        <v>3.1007750968992238</v>
      </c>
      <c r="T35">
        <v>84.804651162790705</v>
      </c>
      <c r="U35">
        <v>5.5800219101964439</v>
      </c>
      <c r="V35">
        <v>0.51267441860465113</v>
      </c>
      <c r="W35">
        <v>8.2925302282129229E-2</v>
      </c>
      <c r="X35">
        <v>127.93023255813954</v>
      </c>
      <c r="Y35">
        <v>63.232147997840627</v>
      </c>
      <c r="Z35">
        <v>6.7813953488372087</v>
      </c>
      <c r="AA35">
        <v>1.5630031858654259</v>
      </c>
      <c r="AB35">
        <v>185.39534883720933</v>
      </c>
      <c r="AC35">
        <v>38.110828066926643</v>
      </c>
      <c r="AD35">
        <v>39.441860465116278</v>
      </c>
      <c r="AE35">
        <v>9.7499751540132635</v>
      </c>
      <c r="AF35">
        <v>145.95348837209301</v>
      </c>
      <c r="AG35">
        <v>35.29801929447256</v>
      </c>
      <c r="AH35">
        <v>155.11627906976747</v>
      </c>
      <c r="AI35">
        <v>123.32249810235754</v>
      </c>
      <c r="AJ35">
        <v>0.84418604651162799</v>
      </c>
      <c r="AK35">
        <v>0.14024184142537041</v>
      </c>
      <c r="AL35">
        <v>26.865853658536583</v>
      </c>
      <c r="AM35">
        <v>12.440892447009126</v>
      </c>
      <c r="AN35">
        <v>23.596666666585367</v>
      </c>
      <c r="AO35">
        <v>19.262635824043727</v>
      </c>
      <c r="AP35">
        <v>87.448917387441867</v>
      </c>
      <c r="AQ35">
        <v>12.050624873019427</v>
      </c>
    </row>
    <row r="38" spans="1:43">
      <c r="A38" s="89" t="s">
        <v>225</v>
      </c>
      <c r="B38" s="89"/>
      <c r="C38" s="89"/>
      <c r="D38" s="89"/>
      <c r="F38" s="89" t="s">
        <v>333</v>
      </c>
      <c r="G38" s="89"/>
      <c r="H38" s="89"/>
      <c r="I38" s="89"/>
      <c r="K38" s="89" t="s">
        <v>229</v>
      </c>
      <c r="L38" s="89"/>
      <c r="M38" s="89"/>
      <c r="N38" s="89"/>
      <c r="P38" s="89" t="s">
        <v>233</v>
      </c>
      <c r="Q38" s="89"/>
      <c r="R38" s="89"/>
      <c r="S38" s="89"/>
    </row>
    <row r="39" spans="1:43">
      <c r="A39" s="89" t="s">
        <v>145</v>
      </c>
      <c r="B39" s="89"/>
      <c r="C39" s="89"/>
      <c r="D39" s="89"/>
      <c r="F39" s="89" t="s">
        <v>145</v>
      </c>
      <c r="G39" s="89"/>
      <c r="H39" s="89"/>
      <c r="I39" s="89"/>
      <c r="K39" s="89" t="s">
        <v>145</v>
      </c>
      <c r="L39" s="89"/>
      <c r="M39" s="89"/>
      <c r="N39" s="89"/>
      <c r="P39" s="89" t="s">
        <v>145</v>
      </c>
      <c r="Q39" s="89"/>
      <c r="R39" s="89"/>
      <c r="S39" s="89"/>
    </row>
    <row r="40" spans="1:43">
      <c r="B40" s="90" t="s">
        <v>209</v>
      </c>
      <c r="C40" s="90" t="s">
        <v>329</v>
      </c>
      <c r="D40" s="90" t="s">
        <v>330</v>
      </c>
      <c r="G40" s="90" t="s">
        <v>209</v>
      </c>
      <c r="H40" s="90" t="s">
        <v>329</v>
      </c>
      <c r="I40" s="90" t="s">
        <v>330</v>
      </c>
      <c r="L40" s="90" t="s">
        <v>209</v>
      </c>
      <c r="M40" s="90" t="s">
        <v>329</v>
      </c>
      <c r="N40" s="90" t="s">
        <v>330</v>
      </c>
      <c r="Q40" s="90" t="s">
        <v>209</v>
      </c>
      <c r="R40" s="90" t="s">
        <v>329</v>
      </c>
      <c r="S40" s="90" t="s">
        <v>330</v>
      </c>
    </row>
    <row r="41" spans="1:43">
      <c r="B41" t="s">
        <v>197</v>
      </c>
      <c r="C41" t="s">
        <v>331</v>
      </c>
      <c r="D41" t="s">
        <v>332</v>
      </c>
      <c r="G41" t="s">
        <v>334</v>
      </c>
      <c r="H41" t="s">
        <v>335</v>
      </c>
      <c r="I41" t="s">
        <v>336</v>
      </c>
      <c r="L41" t="s">
        <v>210</v>
      </c>
      <c r="M41" t="s">
        <v>337</v>
      </c>
      <c r="N41" t="s">
        <v>338</v>
      </c>
      <c r="Q41" t="s">
        <v>234</v>
      </c>
      <c r="R41" t="s">
        <v>339</v>
      </c>
      <c r="S41" t="s">
        <v>340</v>
      </c>
    </row>
    <row r="42" spans="1:43">
      <c r="A42" s="42" t="s">
        <v>209</v>
      </c>
      <c r="C42" s="83">
        <v>2.9251684679465614E-3</v>
      </c>
      <c r="D42" s="83">
        <v>9.2739523332674377E-5</v>
      </c>
      <c r="F42" s="42" t="s">
        <v>209</v>
      </c>
      <c r="H42">
        <v>0.7878424356390531</v>
      </c>
      <c r="I42" s="83">
        <v>3.7668448603276018E-3</v>
      </c>
      <c r="K42" s="42" t="s">
        <v>209</v>
      </c>
      <c r="M42" s="83">
        <v>1.3426352376310304E-4</v>
      </c>
      <c r="N42" s="83">
        <v>8.0783957849752588E-3</v>
      </c>
      <c r="P42" s="42" t="s">
        <v>209</v>
      </c>
      <c r="R42" s="83">
        <v>4.3342335505908411E-7</v>
      </c>
      <c r="S42" s="83">
        <v>6.834162543088266E-7</v>
      </c>
    </row>
    <row r="43" spans="1:43">
      <c r="A43" s="42" t="s">
        <v>329</v>
      </c>
      <c r="B43" s="83">
        <v>2.9251684679465614E-3</v>
      </c>
      <c r="D43">
        <v>0.75078985700351752</v>
      </c>
      <c r="F43" s="42" t="s">
        <v>329</v>
      </c>
      <c r="G43" s="83">
        <v>0.7878424356390531</v>
      </c>
      <c r="H43" s="83"/>
      <c r="I43" s="83">
        <v>3.7887160235133117E-2</v>
      </c>
      <c r="K43" s="42" t="s">
        <v>329</v>
      </c>
      <c r="L43" s="83">
        <v>1.3426352376310304E-4</v>
      </c>
      <c r="N43">
        <v>6.1034008625935693E-2</v>
      </c>
      <c r="P43" s="42" t="s">
        <v>329</v>
      </c>
      <c r="Q43" s="83">
        <v>4.3342335505908411E-7</v>
      </c>
      <c r="S43">
        <v>0.21724801954826486</v>
      </c>
    </row>
    <row r="44" spans="1:43">
      <c r="A44" s="42" t="s">
        <v>330</v>
      </c>
      <c r="B44" s="83">
        <v>9.2739523332674377E-5</v>
      </c>
      <c r="C44">
        <v>0.75078985700351752</v>
      </c>
      <c r="F44" s="42" t="s">
        <v>330</v>
      </c>
      <c r="G44" s="83">
        <v>3.7668448603276018E-3</v>
      </c>
      <c r="H44" s="83">
        <v>3.7887160235133117E-2</v>
      </c>
      <c r="K44" s="42" t="s">
        <v>330</v>
      </c>
      <c r="L44" s="83">
        <v>8.0783957849752588E-3</v>
      </c>
      <c r="M44">
        <v>6.1034008625935693E-2</v>
      </c>
      <c r="P44" s="42" t="s">
        <v>330</v>
      </c>
      <c r="Q44" s="83">
        <v>6.834162543088266E-7</v>
      </c>
      <c r="R44">
        <v>0.21724801954826486</v>
      </c>
    </row>
    <row r="46" spans="1:43">
      <c r="A46" s="89" t="s">
        <v>236</v>
      </c>
      <c r="B46" s="89"/>
      <c r="C46" s="89"/>
      <c r="D46" s="89"/>
      <c r="F46" s="89" t="s">
        <v>237</v>
      </c>
      <c r="G46" s="89"/>
      <c r="H46" s="89"/>
      <c r="I46" s="89"/>
      <c r="K46" s="89" t="s">
        <v>238</v>
      </c>
      <c r="L46" s="89"/>
      <c r="M46" s="89"/>
      <c r="N46" s="89"/>
      <c r="P46" s="89" t="s">
        <v>239</v>
      </c>
      <c r="Q46" s="89"/>
      <c r="R46" s="89"/>
      <c r="S46" s="89"/>
    </row>
    <row r="47" spans="1:43">
      <c r="A47" s="89" t="s">
        <v>145</v>
      </c>
      <c r="B47" s="89"/>
      <c r="C47" s="89"/>
      <c r="D47" s="89"/>
      <c r="F47" s="89" t="s">
        <v>145</v>
      </c>
      <c r="G47" s="89"/>
      <c r="H47" s="89"/>
      <c r="I47" s="89"/>
      <c r="K47" s="89" t="s">
        <v>145</v>
      </c>
      <c r="L47" s="89"/>
      <c r="M47" s="89"/>
      <c r="N47" s="89"/>
      <c r="P47" s="89" t="s">
        <v>145</v>
      </c>
      <c r="Q47" s="89"/>
      <c r="R47" s="89"/>
      <c r="S47" s="89"/>
    </row>
    <row r="48" spans="1:43">
      <c r="B48" s="90" t="s">
        <v>209</v>
      </c>
      <c r="C48" s="90" t="s">
        <v>329</v>
      </c>
      <c r="D48" s="90" t="s">
        <v>330</v>
      </c>
      <c r="G48" s="90" t="s">
        <v>209</v>
      </c>
      <c r="H48" s="90" t="s">
        <v>329</v>
      </c>
      <c r="I48" s="90" t="s">
        <v>330</v>
      </c>
      <c r="L48" s="90" t="s">
        <v>209</v>
      </c>
      <c r="M48" s="90" t="s">
        <v>329</v>
      </c>
      <c r="N48" s="90" t="s">
        <v>330</v>
      </c>
      <c r="Q48" s="90" t="s">
        <v>209</v>
      </c>
      <c r="R48" s="90" t="s">
        <v>329</v>
      </c>
      <c r="S48" s="90" t="s">
        <v>330</v>
      </c>
    </row>
    <row r="49" spans="1:19">
      <c r="B49" t="s">
        <v>173</v>
      </c>
      <c r="C49" t="s">
        <v>341</v>
      </c>
      <c r="D49" t="s">
        <v>342</v>
      </c>
      <c r="G49" t="s">
        <v>146</v>
      </c>
      <c r="H49" t="s">
        <v>343</v>
      </c>
      <c r="I49" t="s">
        <v>344</v>
      </c>
      <c r="L49" t="s">
        <v>150</v>
      </c>
      <c r="M49" t="s">
        <v>345</v>
      </c>
      <c r="N49" t="s">
        <v>346</v>
      </c>
      <c r="Q49" t="s">
        <v>154</v>
      </c>
      <c r="R49" t="s">
        <v>347</v>
      </c>
      <c r="S49" t="s">
        <v>348</v>
      </c>
    </row>
    <row r="50" spans="1:19">
      <c r="A50" s="42" t="s">
        <v>209</v>
      </c>
      <c r="B50" s="83"/>
      <c r="C50" s="83">
        <v>3.0769590165569241E-4</v>
      </c>
      <c r="D50" s="83">
        <v>5.030095831166509E-6</v>
      </c>
      <c r="F50" s="42" t="s">
        <v>209</v>
      </c>
      <c r="H50" s="83">
        <v>8.3716118398080072E-8</v>
      </c>
      <c r="I50" s="83">
        <v>2.1961073306080093E-6</v>
      </c>
      <c r="K50" s="42" t="s">
        <v>209</v>
      </c>
      <c r="M50" s="83">
        <v>6.6824511794752179E-4</v>
      </c>
      <c r="N50" s="83">
        <v>2.9998263607952237E-3</v>
      </c>
      <c r="P50" s="42" t="s">
        <v>209</v>
      </c>
      <c r="Q50" s="83"/>
      <c r="R50" s="83">
        <v>1.6184241882360505E-3</v>
      </c>
      <c r="S50">
        <v>0.26497222520529401</v>
      </c>
    </row>
    <row r="51" spans="1:19">
      <c r="A51" s="42" t="s">
        <v>329</v>
      </c>
      <c r="B51" s="83">
        <v>3.0769590165569241E-4</v>
      </c>
      <c r="C51" s="83"/>
      <c r="D51">
        <v>0.77969207278988883</v>
      </c>
      <c r="F51" s="42" t="s">
        <v>329</v>
      </c>
      <c r="G51" s="83">
        <v>8.3716118398080072E-8</v>
      </c>
      <c r="H51" s="83"/>
      <c r="I51" s="83">
        <v>4.889630959593632E-2</v>
      </c>
      <c r="K51" s="42" t="s">
        <v>329</v>
      </c>
      <c r="L51" s="83">
        <v>6.6824511794752179E-4</v>
      </c>
      <c r="N51">
        <v>0.27156661025639034</v>
      </c>
      <c r="P51" s="42" t="s">
        <v>329</v>
      </c>
      <c r="Q51" s="83">
        <v>1.6184241882360505E-3</v>
      </c>
      <c r="R51" s="83"/>
      <c r="S51" s="83">
        <v>2.0836189502960536E-2</v>
      </c>
    </row>
    <row r="52" spans="1:19">
      <c r="A52" s="42" t="s">
        <v>330</v>
      </c>
      <c r="B52" s="83">
        <v>5.030095831166509E-6</v>
      </c>
      <c r="C52">
        <v>0.77969207278988883</v>
      </c>
      <c r="F52" s="42" t="s">
        <v>330</v>
      </c>
      <c r="G52" s="83">
        <v>2.1961073306080093E-6</v>
      </c>
      <c r="H52" s="83">
        <v>4.889630959593632E-2</v>
      </c>
      <c r="K52" s="42" t="s">
        <v>330</v>
      </c>
      <c r="L52" s="83">
        <v>2.9998263607952237E-3</v>
      </c>
      <c r="M52">
        <v>0.27156661025639034</v>
      </c>
      <c r="P52" s="42" t="s">
        <v>330</v>
      </c>
      <c r="Q52">
        <v>0.26497222520529401</v>
      </c>
      <c r="R52" s="83">
        <v>2.0836189502960536E-2</v>
      </c>
      <c r="S52" s="83"/>
    </row>
    <row r="54" spans="1:19">
      <c r="A54" s="89" t="s">
        <v>244</v>
      </c>
      <c r="B54" s="89"/>
      <c r="C54" s="89"/>
      <c r="D54" s="89"/>
      <c r="F54" s="89" t="s">
        <v>248</v>
      </c>
      <c r="G54" s="89"/>
      <c r="H54" s="89"/>
      <c r="I54" s="89"/>
      <c r="K54" s="89" t="s">
        <v>241</v>
      </c>
      <c r="L54" s="89"/>
      <c r="M54" s="89"/>
      <c r="N54" s="89"/>
      <c r="P54" s="89" t="s">
        <v>245</v>
      </c>
      <c r="Q54" s="89"/>
      <c r="R54" s="89"/>
      <c r="S54" s="89"/>
    </row>
    <row r="55" spans="1:19">
      <c r="A55" s="89" t="s">
        <v>145</v>
      </c>
      <c r="B55" s="89"/>
      <c r="C55" s="89"/>
      <c r="D55" s="89"/>
      <c r="F55" s="89" t="s">
        <v>145</v>
      </c>
      <c r="G55" s="89"/>
      <c r="H55" s="89"/>
      <c r="I55" s="89"/>
      <c r="K55" s="89" t="s">
        <v>145</v>
      </c>
      <c r="L55" s="89"/>
      <c r="M55" s="89"/>
      <c r="N55" s="89"/>
      <c r="P55" s="89" t="s">
        <v>145</v>
      </c>
      <c r="Q55" s="89"/>
      <c r="R55" s="89"/>
      <c r="S55" s="89"/>
    </row>
    <row r="56" spans="1:19">
      <c r="B56" s="90" t="s">
        <v>209</v>
      </c>
      <c r="C56" s="90" t="s">
        <v>329</v>
      </c>
      <c r="D56" s="90" t="s">
        <v>330</v>
      </c>
      <c r="G56" s="90" t="s">
        <v>209</v>
      </c>
      <c r="H56" s="90" t="s">
        <v>329</v>
      </c>
      <c r="I56" s="90" t="s">
        <v>330</v>
      </c>
      <c r="L56" s="90" t="s">
        <v>209</v>
      </c>
      <c r="M56" s="90" t="s">
        <v>329</v>
      </c>
      <c r="N56" s="90" t="s">
        <v>330</v>
      </c>
      <c r="Q56" s="90" t="s">
        <v>209</v>
      </c>
      <c r="R56" s="90" t="s">
        <v>329</v>
      </c>
      <c r="S56" s="90" t="s">
        <v>330</v>
      </c>
    </row>
    <row r="57" spans="1:19">
      <c r="B57" t="s">
        <v>349</v>
      </c>
      <c r="C57" t="s">
        <v>350</v>
      </c>
      <c r="D57" t="s">
        <v>351</v>
      </c>
      <c r="G57" t="s">
        <v>249</v>
      </c>
      <c r="H57" t="s">
        <v>352</v>
      </c>
      <c r="I57" t="s">
        <v>353</v>
      </c>
      <c r="L57" t="s">
        <v>242</v>
      </c>
      <c r="M57" t="s">
        <v>354</v>
      </c>
      <c r="N57" t="s">
        <v>355</v>
      </c>
      <c r="Q57" t="s">
        <v>356</v>
      </c>
      <c r="R57" t="s">
        <v>357</v>
      </c>
      <c r="S57" t="s">
        <v>358</v>
      </c>
    </row>
    <row r="58" spans="1:19">
      <c r="A58" s="42" t="s">
        <v>209</v>
      </c>
      <c r="C58" s="83">
        <v>8.8639006810276456E-4</v>
      </c>
      <c r="D58">
        <v>0.32661028333345499</v>
      </c>
      <c r="F58" s="42" t="s">
        <v>209</v>
      </c>
      <c r="H58" s="83">
        <v>2.494792640871406E-4</v>
      </c>
      <c r="I58" s="83">
        <v>4.994753710506663E-4</v>
      </c>
      <c r="K58" s="42" t="s">
        <v>209</v>
      </c>
      <c r="L58" s="83"/>
      <c r="M58" s="83">
        <v>2.4699900341741167E-3</v>
      </c>
      <c r="N58">
        <v>6.2194161611978542E-2</v>
      </c>
      <c r="P58" s="42" t="s">
        <v>209</v>
      </c>
      <c r="R58">
        <v>0.56853238751401347</v>
      </c>
      <c r="S58" s="83">
        <v>1.1040229058840636E-3</v>
      </c>
    </row>
    <row r="59" spans="1:19">
      <c r="A59" s="42" t="s">
        <v>329</v>
      </c>
      <c r="B59" s="83">
        <v>8.8639006810276456E-4</v>
      </c>
      <c r="C59" s="83"/>
      <c r="D59" s="83">
        <v>9.6457767849134589E-3</v>
      </c>
      <c r="F59" s="42" t="s">
        <v>329</v>
      </c>
      <c r="G59" s="83">
        <v>2.494792640871406E-4</v>
      </c>
      <c r="I59">
        <v>0.35032105211041592</v>
      </c>
      <c r="K59" s="42" t="s">
        <v>329</v>
      </c>
      <c r="L59" s="83">
        <v>2.4699900341741167E-3</v>
      </c>
      <c r="M59" s="83"/>
      <c r="N59">
        <v>0.1085524507350384</v>
      </c>
      <c r="P59" s="42" t="s">
        <v>329</v>
      </c>
      <c r="Q59">
        <v>0.56853238751401347</v>
      </c>
      <c r="S59" s="83">
        <v>3.3955049586470165E-2</v>
      </c>
    </row>
    <row r="60" spans="1:19">
      <c r="A60" s="42" t="s">
        <v>330</v>
      </c>
      <c r="B60">
        <v>0.32661028333345499</v>
      </c>
      <c r="C60" s="83">
        <v>9.6457767849134589E-3</v>
      </c>
      <c r="F60" s="42" t="s">
        <v>330</v>
      </c>
      <c r="G60" s="83">
        <v>4.994753710506663E-4</v>
      </c>
      <c r="H60">
        <v>0.35032105211041592</v>
      </c>
      <c r="K60" s="42" t="s">
        <v>330</v>
      </c>
      <c r="L60">
        <v>6.2194161611978542E-2</v>
      </c>
      <c r="M60">
        <v>0.1085524507350384</v>
      </c>
      <c r="P60" s="42" t="s">
        <v>330</v>
      </c>
      <c r="Q60" s="83">
        <v>1.1040229058840636E-3</v>
      </c>
      <c r="R60" s="83">
        <v>3.3955049586470165E-2</v>
      </c>
    </row>
    <row r="61" spans="1:19">
      <c r="C61" s="83"/>
    </row>
    <row r="62" spans="1:19">
      <c r="A62" s="89" t="s">
        <v>243</v>
      </c>
      <c r="B62" s="89"/>
      <c r="C62" s="89"/>
      <c r="D62" s="89"/>
      <c r="F62" s="89" t="s">
        <v>240</v>
      </c>
      <c r="G62" s="89"/>
      <c r="H62" s="89"/>
      <c r="I62" s="89"/>
    </row>
    <row r="63" spans="1:19">
      <c r="A63" s="89" t="s">
        <v>145</v>
      </c>
      <c r="B63" s="89"/>
      <c r="C63" s="89"/>
      <c r="D63" s="89"/>
      <c r="F63" s="89" t="s">
        <v>145</v>
      </c>
      <c r="G63" s="89"/>
      <c r="H63" s="89"/>
      <c r="I63" s="89"/>
    </row>
    <row r="64" spans="1:19">
      <c r="B64" s="90" t="s">
        <v>209</v>
      </c>
      <c r="C64" s="90" t="s">
        <v>329</v>
      </c>
      <c r="D64" s="90" t="s">
        <v>330</v>
      </c>
      <c r="G64" s="90" t="s">
        <v>209</v>
      </c>
      <c r="H64" s="90" t="s">
        <v>329</v>
      </c>
      <c r="I64" s="90" t="s">
        <v>330</v>
      </c>
    </row>
    <row r="65" spans="1:9">
      <c r="B65" t="s">
        <v>167</v>
      </c>
      <c r="C65" t="s">
        <v>359</v>
      </c>
      <c r="D65" t="s">
        <v>360</v>
      </c>
      <c r="G65" t="s">
        <v>158</v>
      </c>
      <c r="H65" t="s">
        <v>361</v>
      </c>
      <c r="I65" t="s">
        <v>362</v>
      </c>
    </row>
    <row r="66" spans="1:9">
      <c r="A66" s="42" t="s">
        <v>209</v>
      </c>
      <c r="C66">
        <v>0.37476901989774375</v>
      </c>
      <c r="D66" s="83">
        <v>4.3031367278342572E-3</v>
      </c>
      <c r="F66" s="42" t="s">
        <v>209</v>
      </c>
      <c r="G66" s="83"/>
      <c r="H66" s="83">
        <v>9.5578536924874353E-3</v>
      </c>
      <c r="I66" s="83">
        <v>9.7122074149095307E-5</v>
      </c>
    </row>
    <row r="67" spans="1:9">
      <c r="A67" s="42" t="s">
        <v>329</v>
      </c>
      <c r="B67">
        <v>0.37476901989774375</v>
      </c>
      <c r="D67">
        <v>0.12856324162924185</v>
      </c>
      <c r="F67" s="42" t="s">
        <v>329</v>
      </c>
      <c r="G67" s="83">
        <v>9.5578536924874353E-3</v>
      </c>
      <c r="I67">
        <v>0.46153608116101219</v>
      </c>
    </row>
    <row r="68" spans="1:9">
      <c r="A68" s="42" t="s">
        <v>330</v>
      </c>
      <c r="B68" s="83">
        <v>4.3031367278342572E-3</v>
      </c>
      <c r="C68">
        <v>0.12856324162924185</v>
      </c>
      <c r="F68" s="42" t="s">
        <v>330</v>
      </c>
      <c r="G68" s="83">
        <v>9.7122074149095307E-5</v>
      </c>
      <c r="H68">
        <v>0.46153608116101219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95"/>
  <sheetViews>
    <sheetView topLeftCell="AW1" zoomScale="60" zoomScaleNormal="60" zoomScalePageLayoutView="60" workbookViewId="0">
      <selection activeCell="BL31" sqref="BL31"/>
    </sheetView>
  </sheetViews>
  <sheetFormatPr baseColWidth="10" defaultRowHeight="16" x14ac:dyDescent="0"/>
  <cols>
    <col min="1" max="1" width="15.1640625" style="45" customWidth="1"/>
    <col min="2" max="2" width="18.83203125" customWidth="1"/>
    <col min="3" max="3" width="12.6640625" style="47" customWidth="1"/>
    <col min="4" max="4" width="10.83203125" style="128"/>
    <col min="5" max="5" width="21.6640625" style="67" customWidth="1"/>
    <col min="11" max="11" width="10.83203125" style="139"/>
    <col min="20" max="20" width="17.83203125" bestFit="1" customWidth="1"/>
    <col min="27" max="27" width="75.83203125" bestFit="1" customWidth="1"/>
    <col min="29" max="29" width="10.83203125" style="137"/>
  </cols>
  <sheetData>
    <row r="1" spans="1:185" s="5" customFormat="1" ht="39" customHeight="1">
      <c r="A1" s="44" t="s">
        <v>0</v>
      </c>
      <c r="B1" s="1" t="s">
        <v>1</v>
      </c>
      <c r="C1" s="46" t="s">
        <v>22</v>
      </c>
      <c r="D1" s="65" t="s">
        <v>35</v>
      </c>
      <c r="E1" s="32" t="s">
        <v>186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4" t="s">
        <v>92</v>
      </c>
      <c r="L1" s="1" t="s">
        <v>7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112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25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88</v>
      </c>
      <c r="AL1" s="1" t="s">
        <v>31</v>
      </c>
      <c r="AM1" s="1" t="s">
        <v>32</v>
      </c>
      <c r="AN1" s="1" t="s">
        <v>33</v>
      </c>
      <c r="AO1" s="1" t="s">
        <v>70</v>
      </c>
      <c r="AP1" s="1" t="s">
        <v>34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110</v>
      </c>
      <c r="AW1" s="1" t="s">
        <v>41</v>
      </c>
      <c r="AX1" s="1" t="s">
        <v>42</v>
      </c>
      <c r="AY1" s="21" t="s">
        <v>110</v>
      </c>
      <c r="AZ1" s="1" t="s">
        <v>43</v>
      </c>
      <c r="BA1" s="27" t="s">
        <v>118</v>
      </c>
      <c r="BB1" s="2" t="s">
        <v>99</v>
      </c>
      <c r="BC1" s="2"/>
      <c r="BD1" s="2"/>
      <c r="BE1" s="2"/>
      <c r="BF1" s="2"/>
      <c r="BG1" s="2" t="s">
        <v>105</v>
      </c>
      <c r="BH1" s="2"/>
      <c r="BI1" s="3"/>
      <c r="BJ1" s="3"/>
      <c r="BK1" s="2"/>
      <c r="BL1" s="2" t="s">
        <v>106</v>
      </c>
      <c r="BM1" s="2"/>
      <c r="BN1" s="2"/>
      <c r="BO1" s="2"/>
      <c r="BP1" s="2"/>
      <c r="BQ1" s="3" t="s">
        <v>107</v>
      </c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"/>
      <c r="CZ1" s="2"/>
      <c r="DA1" s="2"/>
      <c r="DB1" s="2"/>
      <c r="DC1" s="2"/>
      <c r="DD1" s="2"/>
      <c r="DE1" s="3"/>
      <c r="DF1" s="2"/>
      <c r="DG1" s="2"/>
      <c r="DH1" s="2"/>
      <c r="DI1" s="2"/>
      <c r="DJ1" s="4"/>
      <c r="DK1" s="4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3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/>
      <c r="GC1"/>
    </row>
    <row r="2" spans="1:185">
      <c r="BB2" s="7" t="s">
        <v>100</v>
      </c>
      <c r="BC2" s="7" t="s">
        <v>101</v>
      </c>
      <c r="BD2" s="7" t="s">
        <v>102</v>
      </c>
      <c r="BE2" s="7" t="s">
        <v>103</v>
      </c>
      <c r="BF2" s="7" t="s">
        <v>104</v>
      </c>
      <c r="BG2" s="7" t="s">
        <v>100</v>
      </c>
      <c r="BH2" s="7" t="s">
        <v>101</v>
      </c>
      <c r="BI2" s="7" t="s">
        <v>102</v>
      </c>
      <c r="BJ2" s="7" t="s">
        <v>103</v>
      </c>
      <c r="BK2" s="7" t="s">
        <v>104</v>
      </c>
      <c r="BL2" s="19" t="s">
        <v>100</v>
      </c>
      <c r="BM2" s="20" t="s">
        <v>101</v>
      </c>
      <c r="BN2" s="20" t="s">
        <v>102</v>
      </c>
      <c r="BO2" s="20" t="s">
        <v>103</v>
      </c>
      <c r="BP2" s="20" t="s">
        <v>104</v>
      </c>
      <c r="BQ2" s="20" t="s">
        <v>101</v>
      </c>
      <c r="BR2" s="20" t="s">
        <v>102</v>
      </c>
      <c r="BS2" s="20" t="s">
        <v>103</v>
      </c>
      <c r="BT2" s="20" t="s">
        <v>104</v>
      </c>
    </row>
    <row r="3" spans="1:185" s="49" customFormat="1">
      <c r="A3" s="62">
        <v>266</v>
      </c>
      <c r="B3" s="49" t="s">
        <v>90</v>
      </c>
      <c r="C3" s="46">
        <v>5.9</v>
      </c>
      <c r="D3" s="65">
        <v>0</v>
      </c>
      <c r="E3" s="32">
        <v>0</v>
      </c>
      <c r="F3" s="50">
        <v>34</v>
      </c>
      <c r="G3" s="50">
        <v>1</v>
      </c>
      <c r="H3" s="50">
        <v>80.900000000000006</v>
      </c>
      <c r="I3" s="50">
        <v>1.6</v>
      </c>
      <c r="J3" s="55">
        <f t="shared" ref="J3:J4" si="0">H3/(I3*I3)</f>
        <v>31.601562499999996</v>
      </c>
      <c r="K3" s="127">
        <v>2</v>
      </c>
      <c r="L3" s="55">
        <v>44.9</v>
      </c>
      <c r="M3" s="50">
        <v>42.3</v>
      </c>
      <c r="N3" s="50">
        <v>95</v>
      </c>
      <c r="O3" s="50">
        <v>116</v>
      </c>
      <c r="P3" s="50">
        <v>37.299999999999997</v>
      </c>
      <c r="Q3" s="50">
        <v>100</v>
      </c>
      <c r="R3" s="50">
        <v>70</v>
      </c>
      <c r="S3" s="50">
        <f t="shared" ref="S3:S4" si="1">((R3*2)+Q3)/3</f>
        <v>80</v>
      </c>
      <c r="T3" s="50">
        <v>30</v>
      </c>
      <c r="U3" s="50">
        <v>0</v>
      </c>
      <c r="V3" s="50">
        <v>0</v>
      </c>
      <c r="W3" s="50">
        <v>0</v>
      </c>
      <c r="X3" s="50">
        <v>0</v>
      </c>
      <c r="Y3" s="50">
        <v>1</v>
      </c>
      <c r="Z3" s="50">
        <v>0</v>
      </c>
      <c r="AA3" s="50" t="s">
        <v>94</v>
      </c>
      <c r="AB3" s="50">
        <v>116</v>
      </c>
      <c r="AC3" s="25">
        <v>1</v>
      </c>
      <c r="AD3" s="50">
        <v>172</v>
      </c>
      <c r="AE3" s="50">
        <v>31</v>
      </c>
      <c r="AF3" s="50">
        <f t="shared" ref="AF3:AF4" si="2">(AD3-AE3)</f>
        <v>141</v>
      </c>
      <c r="AG3" s="50">
        <f t="shared" ref="AG3:AG4" si="3">AD3-AE3-AH3</f>
        <v>119</v>
      </c>
      <c r="AH3" s="50">
        <f t="shared" ref="AH3:AH4" si="4">AI3/5</f>
        <v>22</v>
      </c>
      <c r="AI3" s="50">
        <v>110</v>
      </c>
      <c r="AJ3" s="50">
        <v>0.8</v>
      </c>
      <c r="AK3" s="55">
        <f>((186)*(AJ3^-1.154))*((F3)^-0.203)*(0.742)</f>
        <v>87.269157712662761</v>
      </c>
      <c r="AL3" s="50">
        <v>3.9</v>
      </c>
      <c r="AM3" s="50">
        <v>50</v>
      </c>
      <c r="AN3" s="50">
        <v>80</v>
      </c>
      <c r="AO3" s="55">
        <f>(AL3*AM3)/AN3</f>
        <v>2.4375</v>
      </c>
      <c r="AP3" s="50">
        <v>17.399999999999999</v>
      </c>
      <c r="AQ3" s="55">
        <f t="shared" ref="AQ3:AQ4" si="5">AP3/AO3</f>
        <v>7.138461538461538</v>
      </c>
      <c r="AR3" s="50"/>
      <c r="AS3" s="50"/>
      <c r="AT3" s="50">
        <v>0.6</v>
      </c>
      <c r="AU3" s="50">
        <v>0.6</v>
      </c>
      <c r="AV3" s="54">
        <f t="shared" ref="AV3:AV4" si="6">AVERAGE(AT3:AU3)</f>
        <v>0.6</v>
      </c>
      <c r="AW3" s="50">
        <v>0.5</v>
      </c>
      <c r="AX3" s="50">
        <v>0.6</v>
      </c>
      <c r="AY3" s="91">
        <f t="shared" ref="AY3:AY4" si="7">AVERAGE(AW3:AX3)</f>
        <v>0.55000000000000004</v>
      </c>
      <c r="AZ3" s="63">
        <f t="shared" ref="AZ3:AZ4" si="8">(AV3+AY3)/2</f>
        <v>0.57499999999999996</v>
      </c>
      <c r="BA3" s="57">
        <v>2</v>
      </c>
      <c r="BB3" s="50">
        <v>95.7</v>
      </c>
      <c r="BC3" s="58">
        <v>15831</v>
      </c>
      <c r="BD3" s="58">
        <v>4038</v>
      </c>
      <c r="BE3" s="58">
        <v>18820</v>
      </c>
      <c r="BF3" s="58">
        <v>3558</v>
      </c>
      <c r="BG3" s="50">
        <v>100</v>
      </c>
      <c r="BH3" s="58">
        <v>28511</v>
      </c>
      <c r="BI3" s="58">
        <v>11262</v>
      </c>
      <c r="BJ3" s="58">
        <v>20811</v>
      </c>
      <c r="BK3" s="58">
        <v>4736</v>
      </c>
      <c r="BL3" s="50">
        <v>100</v>
      </c>
      <c r="BM3" s="58">
        <v>36585</v>
      </c>
      <c r="BN3" s="58">
        <v>13870</v>
      </c>
      <c r="BO3" s="58">
        <v>11284</v>
      </c>
      <c r="BP3" s="58">
        <v>4520</v>
      </c>
      <c r="BQ3" s="58">
        <v>3990</v>
      </c>
      <c r="BR3" s="58">
        <v>3063</v>
      </c>
      <c r="BS3" s="58">
        <v>6338</v>
      </c>
      <c r="BT3" s="58">
        <v>1351</v>
      </c>
      <c r="GB3" s="92"/>
      <c r="GC3" s="92"/>
    </row>
    <row r="4" spans="1:185" s="49" customFormat="1">
      <c r="A4" s="62">
        <v>274</v>
      </c>
      <c r="B4" s="49" t="s">
        <v>98</v>
      </c>
      <c r="C4" s="46">
        <v>5.9</v>
      </c>
      <c r="D4" s="65">
        <v>0</v>
      </c>
      <c r="E4" s="32">
        <v>0</v>
      </c>
      <c r="F4" s="50">
        <v>53</v>
      </c>
      <c r="G4" s="50">
        <v>1</v>
      </c>
      <c r="H4" s="50">
        <v>60.1</v>
      </c>
      <c r="I4" s="50">
        <v>1.52</v>
      </c>
      <c r="J4" s="55">
        <f t="shared" si="0"/>
        <v>26.012811634349031</v>
      </c>
      <c r="K4" s="24">
        <v>1</v>
      </c>
      <c r="L4" s="50">
        <v>34.299999999999997</v>
      </c>
      <c r="M4" s="50">
        <v>37.5</v>
      </c>
      <c r="N4" s="50">
        <v>90.2</v>
      </c>
      <c r="O4" s="50">
        <v>94</v>
      </c>
      <c r="P4" s="50">
        <v>35</v>
      </c>
      <c r="Q4" s="50">
        <v>100</v>
      </c>
      <c r="R4" s="50">
        <v>70</v>
      </c>
      <c r="S4" s="50">
        <f t="shared" si="1"/>
        <v>80</v>
      </c>
      <c r="T4" s="50">
        <v>4</v>
      </c>
      <c r="U4" s="50">
        <v>0</v>
      </c>
      <c r="V4" s="50">
        <v>0</v>
      </c>
      <c r="W4" s="50">
        <v>1</v>
      </c>
      <c r="X4" s="50">
        <v>0</v>
      </c>
      <c r="Y4" s="50">
        <v>1</v>
      </c>
      <c r="Z4" s="50">
        <v>6</v>
      </c>
      <c r="AA4" s="50" t="s">
        <v>46</v>
      </c>
      <c r="AB4" s="50">
        <v>115</v>
      </c>
      <c r="AC4" s="25">
        <v>1</v>
      </c>
      <c r="AD4" s="50">
        <v>298</v>
      </c>
      <c r="AE4" s="50">
        <v>62</v>
      </c>
      <c r="AF4" s="50">
        <f t="shared" si="2"/>
        <v>236</v>
      </c>
      <c r="AG4" s="50">
        <f t="shared" si="3"/>
        <v>218</v>
      </c>
      <c r="AH4" s="50">
        <f t="shared" si="4"/>
        <v>18</v>
      </c>
      <c r="AI4" s="50">
        <v>90</v>
      </c>
      <c r="AJ4" s="50">
        <v>0.8</v>
      </c>
      <c r="AK4" s="55">
        <f>((186)*(AJ4^-1.154))*((F4)^-0.203)*(0.724)</f>
        <v>77.813986250317086</v>
      </c>
      <c r="AL4" s="50">
        <v>0.7</v>
      </c>
      <c r="AM4" s="50">
        <v>50</v>
      </c>
      <c r="AN4" s="50">
        <v>57</v>
      </c>
      <c r="AO4" s="55">
        <f>(AL4*AM4)/AN4</f>
        <v>0.61403508771929827</v>
      </c>
      <c r="AP4" s="50">
        <v>20.2</v>
      </c>
      <c r="AQ4" s="55">
        <f t="shared" si="5"/>
        <v>32.897142857142853</v>
      </c>
      <c r="AR4" s="50"/>
      <c r="AS4" s="50"/>
      <c r="AT4" s="50">
        <v>0.5</v>
      </c>
      <c r="AU4" s="50">
        <v>0.5</v>
      </c>
      <c r="AV4" s="54">
        <f t="shared" si="6"/>
        <v>0.5</v>
      </c>
      <c r="AW4" s="50">
        <v>0.5</v>
      </c>
      <c r="AX4" s="50">
        <v>0.5</v>
      </c>
      <c r="AY4" s="91">
        <f t="shared" si="7"/>
        <v>0.5</v>
      </c>
      <c r="AZ4" s="63">
        <f t="shared" si="8"/>
        <v>0.5</v>
      </c>
      <c r="BA4" s="57">
        <v>0</v>
      </c>
      <c r="BB4" s="50">
        <v>92.6</v>
      </c>
      <c r="BC4" s="58">
        <v>7917</v>
      </c>
      <c r="BD4" s="58">
        <v>3186</v>
      </c>
      <c r="BE4" s="58">
        <v>12763</v>
      </c>
      <c r="BF4" s="58">
        <v>2080</v>
      </c>
      <c r="BG4" s="50">
        <v>100</v>
      </c>
      <c r="BH4" s="58">
        <v>10784</v>
      </c>
      <c r="BI4" s="58">
        <v>7087</v>
      </c>
      <c r="BJ4" s="58">
        <v>9460</v>
      </c>
      <c r="BK4" s="58">
        <v>3250</v>
      </c>
      <c r="BL4" s="50">
        <v>8.1</v>
      </c>
      <c r="BM4" s="58">
        <v>10439</v>
      </c>
      <c r="BN4" s="58">
        <v>7004</v>
      </c>
      <c r="BO4" s="58">
        <v>7338</v>
      </c>
      <c r="BP4" s="58">
        <v>6292</v>
      </c>
      <c r="BQ4" s="58">
        <v>13068</v>
      </c>
      <c r="BR4" s="58">
        <v>7707</v>
      </c>
      <c r="BS4" s="58">
        <v>2441</v>
      </c>
      <c r="BT4" s="58">
        <v>1442</v>
      </c>
      <c r="GB4" s="92"/>
      <c r="GC4" s="92"/>
    </row>
    <row r="5" spans="1:185" s="49" customFormat="1">
      <c r="A5" s="62">
        <v>296</v>
      </c>
      <c r="B5" s="49" t="s">
        <v>117</v>
      </c>
      <c r="C5" s="46">
        <v>6</v>
      </c>
      <c r="D5" s="65">
        <v>0</v>
      </c>
      <c r="E5" s="32">
        <v>0</v>
      </c>
      <c r="F5" s="50">
        <v>44</v>
      </c>
      <c r="G5" s="50">
        <v>1</v>
      </c>
      <c r="H5" s="50">
        <v>82.7</v>
      </c>
      <c r="I5" s="50">
        <v>1.61</v>
      </c>
      <c r="J5" s="55">
        <f t="shared" ref="J5:J26" si="9">H5/(I5*I5)</f>
        <v>31.904633308900117</v>
      </c>
      <c r="K5" s="24">
        <v>2</v>
      </c>
      <c r="L5" s="50">
        <v>40.4</v>
      </c>
      <c r="M5" s="50">
        <v>46.8</v>
      </c>
      <c r="N5" s="50">
        <v>104</v>
      </c>
      <c r="O5" s="50">
        <v>115.5</v>
      </c>
      <c r="P5" s="50">
        <v>35.4</v>
      </c>
      <c r="Q5" s="50">
        <v>110</v>
      </c>
      <c r="R5" s="50">
        <v>80</v>
      </c>
      <c r="S5" s="50">
        <f t="shared" ref="S5:S26" si="10">((R5*2)+Q5)/3</f>
        <v>90</v>
      </c>
      <c r="T5" s="50">
        <v>49</v>
      </c>
      <c r="U5" s="50">
        <v>0</v>
      </c>
      <c r="V5" s="50">
        <v>0</v>
      </c>
      <c r="W5" s="50">
        <v>1</v>
      </c>
      <c r="X5" s="50">
        <v>0</v>
      </c>
      <c r="Y5" s="50">
        <v>1</v>
      </c>
      <c r="Z5" s="50">
        <v>2</v>
      </c>
      <c r="AA5" s="50" t="s">
        <v>114</v>
      </c>
      <c r="AB5" s="50">
        <v>105</v>
      </c>
      <c r="AC5" s="25">
        <v>1</v>
      </c>
      <c r="AD5" s="50">
        <v>193</v>
      </c>
      <c r="AE5" s="50">
        <v>27</v>
      </c>
      <c r="AF5" s="50">
        <f t="shared" ref="AF5:AF26" si="11">(AD5-AE5)</f>
        <v>166</v>
      </c>
      <c r="AG5" s="50">
        <f t="shared" ref="AG5:AG12" si="12">AD5-AE5-AH5</f>
        <v>92.6</v>
      </c>
      <c r="AH5" s="50">
        <f t="shared" ref="AH5:AH19" si="13">AI5/5</f>
        <v>73.400000000000006</v>
      </c>
      <c r="AI5" s="50">
        <v>367</v>
      </c>
      <c r="AJ5" s="50">
        <v>1</v>
      </c>
      <c r="AK5" s="50">
        <f>((186)*(AJ5^-1.154))*((F5)^-0.203)*(0.724)</f>
        <v>62.464118721736391</v>
      </c>
      <c r="AL5" s="50">
        <v>3.7</v>
      </c>
      <c r="AM5" s="50">
        <v>50</v>
      </c>
      <c r="AN5" s="50">
        <v>130</v>
      </c>
      <c r="AO5" s="50">
        <v>1.5</v>
      </c>
      <c r="AP5" s="50">
        <v>21.3</v>
      </c>
      <c r="AQ5" s="50">
        <f t="shared" ref="AQ5:AQ26" si="14">AP5/AO5</f>
        <v>14.200000000000001</v>
      </c>
      <c r="AR5" s="50"/>
      <c r="AS5" s="50"/>
      <c r="AT5" s="50">
        <v>0.5</v>
      </c>
      <c r="AU5" s="50">
        <v>0.5</v>
      </c>
      <c r="AV5" s="54">
        <f t="shared" ref="AV5:AV26" si="15">AVERAGE(AT5:AU5)</f>
        <v>0.5</v>
      </c>
      <c r="AW5" s="50">
        <v>0.4</v>
      </c>
      <c r="AX5" s="50">
        <v>0.5</v>
      </c>
      <c r="AY5" s="91">
        <f t="shared" ref="AY5:AY26" si="16">AVERAGE(AW5:AX5)</f>
        <v>0.45</v>
      </c>
      <c r="AZ5" s="63">
        <f t="shared" ref="AZ5:AZ26" si="17">(AV5+AY5)/2</f>
        <v>0.47499999999999998</v>
      </c>
      <c r="BA5" s="57">
        <v>0</v>
      </c>
      <c r="BB5" s="50">
        <v>100</v>
      </c>
      <c r="BC5" s="50">
        <v>5111</v>
      </c>
      <c r="BD5" s="50">
        <v>6709</v>
      </c>
      <c r="BE5" s="50">
        <v>2656</v>
      </c>
      <c r="BF5" s="50">
        <v>2647</v>
      </c>
      <c r="BG5" s="50">
        <v>100</v>
      </c>
      <c r="BH5" s="50">
        <v>12195</v>
      </c>
      <c r="BI5" s="50">
        <v>7438</v>
      </c>
      <c r="BJ5" s="50">
        <v>12671</v>
      </c>
      <c r="BK5" s="50">
        <v>2647</v>
      </c>
      <c r="BL5" s="50">
        <v>92</v>
      </c>
      <c r="BM5" s="50">
        <v>5111</v>
      </c>
      <c r="BN5" s="50">
        <v>12379</v>
      </c>
      <c r="BO5" s="50">
        <v>2814</v>
      </c>
      <c r="BP5" s="50">
        <v>2647</v>
      </c>
      <c r="BQ5" s="58">
        <v>15638</v>
      </c>
      <c r="BR5" s="58">
        <v>35019</v>
      </c>
      <c r="BS5" s="58">
        <v>9967</v>
      </c>
      <c r="BT5" s="58">
        <v>1475</v>
      </c>
      <c r="GB5" s="92"/>
      <c r="GC5" s="92"/>
    </row>
    <row r="6" spans="1:185" s="61" customFormat="1" ht="18.75" customHeight="1">
      <c r="A6" s="62">
        <v>155</v>
      </c>
      <c r="B6" s="49" t="s">
        <v>50</v>
      </c>
      <c r="C6" s="46">
        <v>7.9</v>
      </c>
      <c r="D6" s="65">
        <v>0</v>
      </c>
      <c r="E6" s="33">
        <v>1</v>
      </c>
      <c r="F6" s="51">
        <v>52</v>
      </c>
      <c r="G6" s="51">
        <v>1</v>
      </c>
      <c r="H6" s="51">
        <v>79.099999999999994</v>
      </c>
      <c r="I6" s="51">
        <v>1.5</v>
      </c>
      <c r="J6" s="52">
        <f t="shared" si="9"/>
        <v>35.155555555555551</v>
      </c>
      <c r="K6" s="140">
        <v>2</v>
      </c>
      <c r="L6" s="52">
        <v>44.5</v>
      </c>
      <c r="M6" s="51">
        <v>41.7</v>
      </c>
      <c r="N6" s="51">
        <v>110</v>
      </c>
      <c r="O6" s="51">
        <v>115</v>
      </c>
      <c r="P6" s="51">
        <v>40</v>
      </c>
      <c r="Q6" s="51">
        <v>108</v>
      </c>
      <c r="R6" s="51">
        <v>78</v>
      </c>
      <c r="S6" s="52">
        <f t="shared" si="10"/>
        <v>88</v>
      </c>
      <c r="T6" s="51">
        <v>8</v>
      </c>
      <c r="U6" s="51">
        <v>0</v>
      </c>
      <c r="V6" s="51">
        <v>0</v>
      </c>
      <c r="W6" s="51">
        <v>0</v>
      </c>
      <c r="X6" s="51">
        <v>0</v>
      </c>
      <c r="Y6" s="51">
        <v>1</v>
      </c>
      <c r="Z6" s="51">
        <v>12</v>
      </c>
      <c r="AA6" s="53" t="s">
        <v>44</v>
      </c>
      <c r="AB6" s="50">
        <v>234</v>
      </c>
      <c r="AC6" s="25">
        <v>3</v>
      </c>
      <c r="AD6" s="50">
        <v>138</v>
      </c>
      <c r="AE6" s="50">
        <v>30</v>
      </c>
      <c r="AF6" s="50">
        <f t="shared" si="11"/>
        <v>108</v>
      </c>
      <c r="AG6" s="50">
        <f t="shared" si="12"/>
        <v>75.8</v>
      </c>
      <c r="AH6" s="50">
        <f t="shared" si="13"/>
        <v>32.200000000000003</v>
      </c>
      <c r="AI6" s="50">
        <v>161</v>
      </c>
      <c r="AJ6" s="50">
        <v>0.8</v>
      </c>
      <c r="AK6" s="55">
        <f>((186)*(AJ6^-1.154))*((F6)^-0.203)*(0.742)</f>
        <v>80.057555619664029</v>
      </c>
      <c r="AL6" s="50">
        <v>1</v>
      </c>
      <c r="AM6" s="50">
        <v>50</v>
      </c>
      <c r="AN6" s="50">
        <v>115</v>
      </c>
      <c r="AO6" s="55">
        <f>(AL6*AM6)/AN6</f>
        <v>0.43478260869565216</v>
      </c>
      <c r="AP6" s="50">
        <v>5</v>
      </c>
      <c r="AQ6" s="55">
        <f t="shared" si="14"/>
        <v>11.5</v>
      </c>
      <c r="AR6" s="50"/>
      <c r="AS6" s="50"/>
      <c r="AT6" s="50">
        <v>0.5</v>
      </c>
      <c r="AU6" s="50">
        <v>0.5</v>
      </c>
      <c r="AV6" s="54">
        <f t="shared" si="15"/>
        <v>0.5</v>
      </c>
      <c r="AW6" s="50">
        <v>0.5</v>
      </c>
      <c r="AX6" s="50">
        <v>0.7</v>
      </c>
      <c r="AY6" s="56">
        <f t="shared" si="16"/>
        <v>0.6</v>
      </c>
      <c r="AZ6" s="50">
        <f t="shared" si="17"/>
        <v>0.55000000000000004</v>
      </c>
      <c r="BA6" s="57">
        <v>2</v>
      </c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8">
        <v>9459</v>
      </c>
      <c r="BR6" s="58">
        <v>9818</v>
      </c>
      <c r="BS6" s="58">
        <v>7252</v>
      </c>
      <c r="BT6" s="58">
        <v>2009</v>
      </c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59"/>
      <c r="GB6" s="60"/>
      <c r="GC6" s="60"/>
    </row>
    <row r="7" spans="1:185" s="61" customFormat="1">
      <c r="A7" s="62">
        <v>169</v>
      </c>
      <c r="B7" s="49" t="s">
        <v>51</v>
      </c>
      <c r="C7" s="46">
        <v>7.1</v>
      </c>
      <c r="D7" s="65">
        <v>0</v>
      </c>
      <c r="E7" s="32">
        <v>1</v>
      </c>
      <c r="F7" s="50">
        <v>42</v>
      </c>
      <c r="G7" s="50">
        <v>1</v>
      </c>
      <c r="H7" s="50">
        <v>70.2</v>
      </c>
      <c r="I7" s="50">
        <v>1.53</v>
      </c>
      <c r="J7" s="55">
        <f t="shared" si="9"/>
        <v>29.988465974625147</v>
      </c>
      <c r="K7" s="24">
        <v>2</v>
      </c>
      <c r="L7" s="55">
        <v>39</v>
      </c>
      <c r="M7" s="50">
        <v>40.700000000000003</v>
      </c>
      <c r="N7" s="50">
        <v>108</v>
      </c>
      <c r="O7" s="50">
        <v>108</v>
      </c>
      <c r="P7" s="50">
        <v>35</v>
      </c>
      <c r="Q7" s="50">
        <v>160</v>
      </c>
      <c r="R7" s="50">
        <v>70</v>
      </c>
      <c r="S7" s="50">
        <f t="shared" si="10"/>
        <v>100</v>
      </c>
      <c r="T7" s="50">
        <v>11</v>
      </c>
      <c r="U7" s="50">
        <v>0</v>
      </c>
      <c r="V7" s="50">
        <v>1</v>
      </c>
      <c r="W7" s="50">
        <v>0</v>
      </c>
      <c r="X7" s="50">
        <v>0</v>
      </c>
      <c r="Y7" s="50">
        <v>1</v>
      </c>
      <c r="Z7" s="50">
        <v>2</v>
      </c>
      <c r="AA7" s="50" t="s">
        <v>52</v>
      </c>
      <c r="AB7" s="50">
        <v>113</v>
      </c>
      <c r="AC7" s="25">
        <v>2</v>
      </c>
      <c r="AD7" s="50">
        <v>156</v>
      </c>
      <c r="AE7" s="50">
        <v>36</v>
      </c>
      <c r="AF7" s="50">
        <f t="shared" si="11"/>
        <v>120</v>
      </c>
      <c r="AG7" s="50">
        <f t="shared" si="12"/>
        <v>83.2</v>
      </c>
      <c r="AH7" s="50">
        <f t="shared" si="13"/>
        <v>36.799999999999997</v>
      </c>
      <c r="AI7" s="50">
        <v>184</v>
      </c>
      <c r="AJ7" s="50">
        <v>0.9</v>
      </c>
      <c r="AK7" s="55">
        <f>((186)*(AJ7^-1.154))*((F7)^-0.203)*(0.742)</f>
        <v>72.979584704678487</v>
      </c>
      <c r="AL7" s="50">
        <v>2.7</v>
      </c>
      <c r="AM7" s="50">
        <v>50</v>
      </c>
      <c r="AN7" s="50">
        <v>85</v>
      </c>
      <c r="AO7" s="55">
        <f>(AL7*AM7)/AN7</f>
        <v>1.588235294117647</v>
      </c>
      <c r="AP7" s="50">
        <v>5</v>
      </c>
      <c r="AQ7" s="55">
        <f t="shared" si="14"/>
        <v>3.1481481481481484</v>
      </c>
      <c r="AR7" s="50"/>
      <c r="AS7" s="50"/>
      <c r="AT7" s="50">
        <v>0.4</v>
      </c>
      <c r="AU7" s="50">
        <v>0.5</v>
      </c>
      <c r="AV7" s="54">
        <f t="shared" si="15"/>
        <v>0.45</v>
      </c>
      <c r="AW7" s="50">
        <v>0.5</v>
      </c>
      <c r="AX7" s="50">
        <v>0.7</v>
      </c>
      <c r="AY7" s="56">
        <f t="shared" si="16"/>
        <v>0.6</v>
      </c>
      <c r="AZ7" s="63">
        <f t="shared" si="17"/>
        <v>0.52500000000000002</v>
      </c>
      <c r="BA7" s="57">
        <v>2</v>
      </c>
      <c r="BB7" s="50">
        <v>88.2</v>
      </c>
      <c r="BC7" s="50">
        <v>2205</v>
      </c>
      <c r="BD7" s="50">
        <v>1943</v>
      </c>
      <c r="BE7" s="50">
        <v>4963</v>
      </c>
      <c r="BF7" s="50">
        <v>2409</v>
      </c>
      <c r="BG7" s="50">
        <v>100</v>
      </c>
      <c r="BH7" s="50">
        <v>2558</v>
      </c>
      <c r="BI7" s="50">
        <v>2537</v>
      </c>
      <c r="BJ7" s="50">
        <v>7669</v>
      </c>
      <c r="BK7" s="50">
        <v>2970</v>
      </c>
      <c r="BL7" s="50">
        <v>98.9</v>
      </c>
      <c r="BM7" s="50">
        <v>2518</v>
      </c>
      <c r="BN7" s="50">
        <v>2279</v>
      </c>
      <c r="BO7" s="50">
        <v>6464</v>
      </c>
      <c r="BP7" s="50">
        <v>2207</v>
      </c>
      <c r="BQ7" s="58">
        <v>27882</v>
      </c>
      <c r="BR7" s="58">
        <v>19409</v>
      </c>
      <c r="BS7" s="58">
        <v>42596</v>
      </c>
      <c r="BT7" s="58">
        <v>3690</v>
      </c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59"/>
      <c r="GB7" s="60"/>
      <c r="GC7" s="60"/>
    </row>
    <row r="8" spans="1:185" s="49" customFormat="1">
      <c r="A8" s="62">
        <v>231</v>
      </c>
      <c r="B8" s="49" t="s">
        <v>55</v>
      </c>
      <c r="C8" s="46">
        <v>6.7</v>
      </c>
      <c r="D8" s="65">
        <v>0</v>
      </c>
      <c r="E8" s="32">
        <v>1</v>
      </c>
      <c r="F8" s="50">
        <v>45</v>
      </c>
      <c r="G8" s="50">
        <v>1</v>
      </c>
      <c r="H8" s="50">
        <v>85.5</v>
      </c>
      <c r="I8" s="50">
        <v>1.59</v>
      </c>
      <c r="J8" s="55">
        <f t="shared" si="9"/>
        <v>33.819864720541112</v>
      </c>
      <c r="K8" s="24">
        <v>2</v>
      </c>
      <c r="L8" s="55">
        <v>44.8</v>
      </c>
      <c r="M8" s="50">
        <v>44.8</v>
      </c>
      <c r="N8" s="50">
        <v>96</v>
      </c>
      <c r="O8" s="50">
        <v>116</v>
      </c>
      <c r="P8" s="50">
        <v>37.5</v>
      </c>
      <c r="Q8" s="50">
        <v>120</v>
      </c>
      <c r="R8" s="50">
        <v>80</v>
      </c>
      <c r="S8" s="50">
        <f t="shared" si="10"/>
        <v>93.333333333333329</v>
      </c>
      <c r="T8" s="50">
        <v>8</v>
      </c>
      <c r="U8" s="50">
        <v>0</v>
      </c>
      <c r="V8" s="50">
        <v>0</v>
      </c>
      <c r="W8" s="50">
        <v>0</v>
      </c>
      <c r="X8" s="50">
        <v>0</v>
      </c>
      <c r="Y8" s="50">
        <v>1</v>
      </c>
      <c r="Z8" s="50">
        <v>0.41</v>
      </c>
      <c r="AA8" s="50" t="s">
        <v>64</v>
      </c>
      <c r="AB8" s="50">
        <v>97</v>
      </c>
      <c r="AC8" s="25">
        <v>2</v>
      </c>
      <c r="AD8" s="50">
        <v>215</v>
      </c>
      <c r="AE8" s="50">
        <v>44</v>
      </c>
      <c r="AF8" s="50">
        <f t="shared" si="11"/>
        <v>171</v>
      </c>
      <c r="AG8" s="50">
        <f t="shared" si="12"/>
        <v>136.4</v>
      </c>
      <c r="AH8" s="50">
        <f t="shared" si="13"/>
        <v>34.6</v>
      </c>
      <c r="AI8" s="50">
        <v>173</v>
      </c>
      <c r="AJ8" s="50">
        <v>0.7</v>
      </c>
      <c r="AK8" s="55">
        <f>((186)*(AJ8^-1.154))*((F8)^-0.203)*(0.742)</f>
        <v>96.177076358145953</v>
      </c>
      <c r="AL8" s="50">
        <v>1.2</v>
      </c>
      <c r="AM8" s="50">
        <v>50</v>
      </c>
      <c r="AN8" s="50">
        <v>110</v>
      </c>
      <c r="AO8" s="55">
        <f>(AL8*AM8)/AN8</f>
        <v>0.54545454545454541</v>
      </c>
      <c r="AP8" s="50">
        <v>8.1999999999999993</v>
      </c>
      <c r="AQ8" s="55">
        <f t="shared" si="14"/>
        <v>15.033333333333333</v>
      </c>
      <c r="AR8" s="50"/>
      <c r="AS8" s="50"/>
      <c r="AT8" s="50">
        <v>0.5</v>
      </c>
      <c r="AU8" s="50">
        <v>0.5</v>
      </c>
      <c r="AV8" s="54">
        <f t="shared" si="15"/>
        <v>0.5</v>
      </c>
      <c r="AW8" s="50">
        <v>0.5</v>
      </c>
      <c r="AX8" s="50">
        <v>0.5</v>
      </c>
      <c r="AY8" s="56">
        <f t="shared" si="16"/>
        <v>0.5</v>
      </c>
      <c r="AZ8" s="50">
        <f t="shared" si="17"/>
        <v>0.5</v>
      </c>
      <c r="BA8" s="57">
        <v>1</v>
      </c>
      <c r="BB8" s="50">
        <v>100</v>
      </c>
      <c r="BC8" s="58">
        <v>51922</v>
      </c>
      <c r="BD8" s="58">
        <v>3093</v>
      </c>
      <c r="BE8" s="50"/>
      <c r="BF8" s="58">
        <v>2757</v>
      </c>
      <c r="BG8" s="50">
        <v>100</v>
      </c>
      <c r="BH8" s="58">
        <v>72607</v>
      </c>
      <c r="BI8" s="58">
        <v>23787</v>
      </c>
      <c r="BJ8" s="58">
        <v>15117</v>
      </c>
      <c r="BK8" s="58">
        <v>1749</v>
      </c>
      <c r="BL8" s="50">
        <v>99.8</v>
      </c>
      <c r="BM8" s="58">
        <v>62850</v>
      </c>
      <c r="BN8" s="58">
        <v>20168</v>
      </c>
      <c r="BO8" s="58">
        <v>12806</v>
      </c>
      <c r="BP8" s="58">
        <v>2221</v>
      </c>
      <c r="BQ8" s="58">
        <v>8151</v>
      </c>
      <c r="BR8" s="58">
        <v>3082</v>
      </c>
      <c r="BS8" s="58">
        <v>13137</v>
      </c>
      <c r="BT8" s="58">
        <v>1816</v>
      </c>
      <c r="GB8" s="60"/>
      <c r="GC8" s="60"/>
    </row>
    <row r="9" spans="1:185" s="61" customFormat="1">
      <c r="A9" s="62">
        <v>240</v>
      </c>
      <c r="B9" s="49" t="s">
        <v>66</v>
      </c>
      <c r="C9" s="46">
        <v>8.1999999999999993</v>
      </c>
      <c r="D9" s="65">
        <v>0</v>
      </c>
      <c r="E9" s="32">
        <v>1</v>
      </c>
      <c r="F9" s="50">
        <v>55</v>
      </c>
      <c r="G9" s="50">
        <v>1</v>
      </c>
      <c r="H9" s="50">
        <v>86</v>
      </c>
      <c r="I9" s="50">
        <v>1.54</v>
      </c>
      <c r="J9" s="55">
        <f t="shared" si="9"/>
        <v>36.26243885984146</v>
      </c>
      <c r="K9" s="127">
        <v>2</v>
      </c>
      <c r="L9" s="55">
        <v>43</v>
      </c>
      <c r="M9" s="50">
        <v>46.4</v>
      </c>
      <c r="N9" s="50">
        <v>99</v>
      </c>
      <c r="O9" s="50">
        <v>112.3</v>
      </c>
      <c r="P9" s="50">
        <v>34.5</v>
      </c>
      <c r="Q9" s="50">
        <v>110</v>
      </c>
      <c r="R9" s="50">
        <v>85</v>
      </c>
      <c r="S9" s="50">
        <f t="shared" si="10"/>
        <v>93.333333333333329</v>
      </c>
      <c r="T9" s="50">
        <v>6</v>
      </c>
      <c r="U9" s="50">
        <v>0</v>
      </c>
      <c r="V9" s="50">
        <v>0</v>
      </c>
      <c r="W9" s="50">
        <v>1</v>
      </c>
      <c r="X9" s="50">
        <v>0</v>
      </c>
      <c r="Y9" s="50">
        <v>1</v>
      </c>
      <c r="Z9" s="50">
        <v>2</v>
      </c>
      <c r="AA9" s="50" t="s">
        <v>47</v>
      </c>
      <c r="AB9" s="50">
        <v>262</v>
      </c>
      <c r="AC9" s="25">
        <v>3</v>
      </c>
      <c r="AD9" s="50">
        <v>244</v>
      </c>
      <c r="AE9" s="50">
        <v>53</v>
      </c>
      <c r="AF9" s="50">
        <f t="shared" si="11"/>
        <v>191</v>
      </c>
      <c r="AG9" s="50">
        <f t="shared" si="12"/>
        <v>166.2</v>
      </c>
      <c r="AH9" s="50">
        <f t="shared" si="13"/>
        <v>24.8</v>
      </c>
      <c r="AI9" s="50">
        <v>124</v>
      </c>
      <c r="AJ9" s="50">
        <v>0.9</v>
      </c>
      <c r="AK9" s="55">
        <f>((186)*(AJ9^-1.154))*((F9)^-0.203)*(0.742)</f>
        <v>69.091936886859884</v>
      </c>
      <c r="AL9" s="50">
        <v>1</v>
      </c>
      <c r="AM9" s="50">
        <v>50</v>
      </c>
      <c r="AN9" s="50">
        <v>130</v>
      </c>
      <c r="AO9" s="55">
        <f>(AL9*AM9)/AN9</f>
        <v>0.38461538461538464</v>
      </c>
      <c r="AP9" s="50">
        <v>16.2</v>
      </c>
      <c r="AQ9" s="55">
        <f t="shared" si="14"/>
        <v>42.12</v>
      </c>
      <c r="AR9" s="50"/>
      <c r="AS9" s="50"/>
      <c r="AT9" s="50">
        <v>0.5</v>
      </c>
      <c r="AU9" s="50">
        <v>0.5</v>
      </c>
      <c r="AV9" s="54">
        <f t="shared" si="15"/>
        <v>0.5</v>
      </c>
      <c r="AW9" s="50">
        <v>0.5</v>
      </c>
      <c r="AX9" s="50">
        <v>0.5</v>
      </c>
      <c r="AY9" s="56">
        <f t="shared" si="16"/>
        <v>0.5</v>
      </c>
      <c r="AZ9" s="50">
        <f t="shared" si="17"/>
        <v>0.5</v>
      </c>
      <c r="BA9" s="57">
        <v>1</v>
      </c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8">
        <v>5267</v>
      </c>
      <c r="BR9" s="50"/>
      <c r="BS9" s="58">
        <v>3028</v>
      </c>
      <c r="BT9" s="50">
        <v>797</v>
      </c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60"/>
      <c r="GC9" s="60"/>
    </row>
    <row r="10" spans="1:185" s="61" customFormat="1">
      <c r="A10" s="62">
        <v>256</v>
      </c>
      <c r="B10" s="49" t="s">
        <v>80</v>
      </c>
      <c r="C10" s="46">
        <v>9.4</v>
      </c>
      <c r="D10" s="65">
        <v>0</v>
      </c>
      <c r="E10" s="32">
        <v>1</v>
      </c>
      <c r="F10" s="50">
        <v>37</v>
      </c>
      <c r="G10" s="50">
        <v>1</v>
      </c>
      <c r="H10" s="50">
        <v>73.5</v>
      </c>
      <c r="I10" s="50">
        <v>1.48</v>
      </c>
      <c r="J10" s="55">
        <f t="shared" si="9"/>
        <v>33.555514974433898</v>
      </c>
      <c r="K10" s="127">
        <v>2</v>
      </c>
      <c r="L10" s="55">
        <v>42.3</v>
      </c>
      <c r="M10" s="50">
        <v>40.299999999999997</v>
      </c>
      <c r="N10" s="50">
        <v>104</v>
      </c>
      <c r="O10" s="50">
        <v>96.3</v>
      </c>
      <c r="P10" s="50">
        <v>39</v>
      </c>
      <c r="Q10" s="50">
        <v>110</v>
      </c>
      <c r="R10" s="50">
        <v>70</v>
      </c>
      <c r="S10" s="50">
        <f t="shared" si="10"/>
        <v>83.333333333333329</v>
      </c>
      <c r="T10" s="50">
        <v>8</v>
      </c>
      <c r="U10" s="50">
        <v>0</v>
      </c>
      <c r="V10" s="50">
        <v>1</v>
      </c>
      <c r="W10" s="50">
        <v>0</v>
      </c>
      <c r="X10" s="50">
        <v>1</v>
      </c>
      <c r="Y10" s="50">
        <v>1</v>
      </c>
      <c r="Z10" s="50">
        <v>0</v>
      </c>
      <c r="AA10" s="50" t="s">
        <v>49</v>
      </c>
      <c r="AB10" s="50">
        <v>299</v>
      </c>
      <c r="AC10" s="25">
        <v>3</v>
      </c>
      <c r="AD10" s="50">
        <v>192</v>
      </c>
      <c r="AE10" s="50">
        <v>35</v>
      </c>
      <c r="AF10" s="50">
        <f t="shared" si="11"/>
        <v>157</v>
      </c>
      <c r="AG10" s="50">
        <f t="shared" si="12"/>
        <v>82.2</v>
      </c>
      <c r="AH10" s="50">
        <f t="shared" si="13"/>
        <v>74.8</v>
      </c>
      <c r="AI10" s="50">
        <v>374</v>
      </c>
      <c r="AJ10" s="50">
        <v>0.7</v>
      </c>
      <c r="AK10" s="55">
        <f t="shared" ref="AK10:AK11" si="18">((186)*(AJ10^-1.154))*((F10)^-0.203)*(0.742)</f>
        <v>100.07572875464048</v>
      </c>
      <c r="AL10" s="50">
        <v>1</v>
      </c>
      <c r="AM10" s="50">
        <v>50</v>
      </c>
      <c r="AN10" s="50">
        <v>100</v>
      </c>
      <c r="AO10" s="55">
        <f t="shared" ref="AO10:AO11" si="19">(AL10*AM10)/AN10</f>
        <v>0.5</v>
      </c>
      <c r="AP10" s="50">
        <v>19.3</v>
      </c>
      <c r="AQ10" s="55">
        <f t="shared" si="14"/>
        <v>38.6</v>
      </c>
      <c r="AR10" s="50"/>
      <c r="AS10" s="50"/>
      <c r="AT10" s="50">
        <v>0.5</v>
      </c>
      <c r="AU10" s="50">
        <v>0.5</v>
      </c>
      <c r="AV10" s="54">
        <f t="shared" si="15"/>
        <v>0.5</v>
      </c>
      <c r="AW10" s="50">
        <v>0.5</v>
      </c>
      <c r="AX10" s="50">
        <v>0.5</v>
      </c>
      <c r="AY10" s="64">
        <f t="shared" si="16"/>
        <v>0.5</v>
      </c>
      <c r="AZ10" s="63">
        <f t="shared" si="17"/>
        <v>0.5</v>
      </c>
      <c r="BA10" s="57">
        <v>0</v>
      </c>
      <c r="BB10" s="50">
        <v>78.3</v>
      </c>
      <c r="BC10" s="58">
        <v>12791</v>
      </c>
      <c r="BD10" s="58">
        <v>4387</v>
      </c>
      <c r="BE10" s="58">
        <v>9179</v>
      </c>
      <c r="BF10" s="58">
        <v>1310</v>
      </c>
      <c r="BG10" s="50">
        <v>95.1</v>
      </c>
      <c r="BH10" s="58">
        <v>21729</v>
      </c>
      <c r="BI10" s="58">
        <v>14543</v>
      </c>
      <c r="BJ10" s="58">
        <v>8521</v>
      </c>
      <c r="BK10" s="58">
        <v>1331</v>
      </c>
      <c r="BL10" s="50">
        <v>94.7</v>
      </c>
      <c r="BM10" s="58">
        <v>19711</v>
      </c>
      <c r="BN10" s="58">
        <v>14966</v>
      </c>
      <c r="BO10" s="58">
        <v>6312</v>
      </c>
      <c r="BP10" s="50"/>
      <c r="BQ10" s="58">
        <v>2168</v>
      </c>
      <c r="BR10" s="58">
        <v>2474</v>
      </c>
      <c r="BS10" s="58">
        <v>3250</v>
      </c>
      <c r="BT10" s="50">
        <v>878</v>
      </c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60"/>
      <c r="GC10" s="60"/>
    </row>
    <row r="11" spans="1:185" s="61" customFormat="1">
      <c r="A11" s="62">
        <v>258</v>
      </c>
      <c r="B11" s="49" t="s">
        <v>82</v>
      </c>
      <c r="C11" s="46">
        <v>11</v>
      </c>
      <c r="D11" s="65">
        <v>0</v>
      </c>
      <c r="E11" s="32">
        <v>1</v>
      </c>
      <c r="F11" s="50">
        <v>34</v>
      </c>
      <c r="G11" s="50">
        <v>1</v>
      </c>
      <c r="H11" s="50">
        <v>80.7</v>
      </c>
      <c r="I11" s="50">
        <v>1.49</v>
      </c>
      <c r="J11" s="55">
        <f t="shared" si="9"/>
        <v>36.349713976847895</v>
      </c>
      <c r="K11" s="127">
        <v>2</v>
      </c>
      <c r="L11" s="55">
        <v>39.299999999999997</v>
      </c>
      <c r="M11" s="50">
        <v>46.5</v>
      </c>
      <c r="N11" s="50">
        <v>106</v>
      </c>
      <c r="O11" s="50">
        <v>118</v>
      </c>
      <c r="P11" s="50">
        <v>40</v>
      </c>
      <c r="Q11" s="50">
        <v>120</v>
      </c>
      <c r="R11" s="50">
        <v>70</v>
      </c>
      <c r="S11" s="50">
        <f t="shared" si="10"/>
        <v>86.666666666666671</v>
      </c>
      <c r="T11" s="50">
        <v>28</v>
      </c>
      <c r="U11" s="50">
        <v>0</v>
      </c>
      <c r="V11" s="50">
        <v>0</v>
      </c>
      <c r="W11" s="50">
        <v>0</v>
      </c>
      <c r="X11" s="50">
        <v>0</v>
      </c>
      <c r="Y11" s="50">
        <v>1</v>
      </c>
      <c r="Z11" s="50">
        <v>0.91</v>
      </c>
      <c r="AA11" s="50" t="s">
        <v>46</v>
      </c>
      <c r="AB11" s="50">
        <v>115</v>
      </c>
      <c r="AC11" s="25">
        <v>3</v>
      </c>
      <c r="AD11" s="50">
        <v>120</v>
      </c>
      <c r="AE11" s="50">
        <v>37</v>
      </c>
      <c r="AF11" s="50">
        <f t="shared" si="11"/>
        <v>83</v>
      </c>
      <c r="AG11" s="50">
        <f t="shared" si="12"/>
        <v>67.599999999999994</v>
      </c>
      <c r="AH11" s="50">
        <f t="shared" si="13"/>
        <v>15.4</v>
      </c>
      <c r="AI11" s="50">
        <v>77</v>
      </c>
      <c r="AJ11" s="50">
        <v>0.8</v>
      </c>
      <c r="AK11" s="55">
        <f t="shared" si="18"/>
        <v>87.269157712662761</v>
      </c>
      <c r="AL11" s="50">
        <v>4.2</v>
      </c>
      <c r="AM11" s="50">
        <v>50</v>
      </c>
      <c r="AN11" s="50">
        <v>44</v>
      </c>
      <c r="AO11" s="55">
        <f t="shared" si="19"/>
        <v>4.7727272727272725</v>
      </c>
      <c r="AP11" s="50">
        <v>28.5</v>
      </c>
      <c r="AQ11" s="55">
        <f t="shared" si="14"/>
        <v>5.9714285714285715</v>
      </c>
      <c r="AR11" s="50"/>
      <c r="AS11" s="50"/>
      <c r="AT11" s="50">
        <v>0.7</v>
      </c>
      <c r="AU11" s="50">
        <v>0.7</v>
      </c>
      <c r="AV11" s="54">
        <f t="shared" si="15"/>
        <v>0.7</v>
      </c>
      <c r="AW11" s="50">
        <v>0.7</v>
      </c>
      <c r="AX11" s="50">
        <v>0.7</v>
      </c>
      <c r="AY11" s="64">
        <f t="shared" si="16"/>
        <v>0.7</v>
      </c>
      <c r="AZ11" s="63">
        <f t="shared" si="17"/>
        <v>0.7</v>
      </c>
      <c r="BA11" s="57">
        <v>2</v>
      </c>
      <c r="BB11" s="50">
        <v>100</v>
      </c>
      <c r="BC11" s="58">
        <v>7303</v>
      </c>
      <c r="BD11" s="58">
        <v>3350</v>
      </c>
      <c r="BE11" s="58">
        <v>22350</v>
      </c>
      <c r="BF11" s="58">
        <v>2836</v>
      </c>
      <c r="BG11" s="50">
        <v>98.2</v>
      </c>
      <c r="BH11" s="58">
        <v>12038</v>
      </c>
      <c r="BI11" s="58">
        <v>16408</v>
      </c>
      <c r="BJ11" s="58">
        <v>16530</v>
      </c>
      <c r="BK11" s="58">
        <v>2539</v>
      </c>
      <c r="BL11" s="50">
        <v>97.5</v>
      </c>
      <c r="BM11" s="58">
        <v>13639</v>
      </c>
      <c r="BN11" s="58">
        <v>14994</v>
      </c>
      <c r="BO11" s="58">
        <v>10353</v>
      </c>
      <c r="BP11" s="58">
        <v>2794</v>
      </c>
      <c r="BQ11" s="58">
        <v>80920</v>
      </c>
      <c r="BR11" s="58">
        <v>88767</v>
      </c>
      <c r="BS11" s="58">
        <v>12307</v>
      </c>
      <c r="BT11" s="58">
        <v>1615</v>
      </c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60"/>
      <c r="GC11" s="60"/>
    </row>
    <row r="12" spans="1:185" s="69" customFormat="1">
      <c r="A12" s="68">
        <v>295</v>
      </c>
      <c r="B12" s="69" t="s">
        <v>116</v>
      </c>
      <c r="C12" s="46">
        <v>6</v>
      </c>
      <c r="D12" s="65">
        <v>1</v>
      </c>
      <c r="E12" s="32">
        <v>2</v>
      </c>
      <c r="F12" s="28">
        <v>46</v>
      </c>
      <c r="G12" s="28">
        <v>1</v>
      </c>
      <c r="H12" s="28">
        <v>55.2</v>
      </c>
      <c r="I12" s="28">
        <v>1.46</v>
      </c>
      <c r="J12" s="70">
        <f t="shared" si="9"/>
        <v>25.896040532933014</v>
      </c>
      <c r="K12" s="24">
        <v>1</v>
      </c>
      <c r="L12" s="28">
        <v>27.5</v>
      </c>
      <c r="M12" s="28">
        <v>38</v>
      </c>
      <c r="N12" s="28">
        <v>81</v>
      </c>
      <c r="O12" s="28">
        <v>94.5</v>
      </c>
      <c r="P12" s="28">
        <v>34.6</v>
      </c>
      <c r="Q12" s="28">
        <v>110</v>
      </c>
      <c r="R12" s="28">
        <v>70</v>
      </c>
      <c r="S12" s="28">
        <f t="shared" si="10"/>
        <v>83.333333333333329</v>
      </c>
      <c r="T12" s="28">
        <v>14</v>
      </c>
      <c r="U12" s="28">
        <v>0</v>
      </c>
      <c r="V12" s="28">
        <v>0</v>
      </c>
      <c r="W12" s="28">
        <v>0</v>
      </c>
      <c r="X12" s="28">
        <v>0</v>
      </c>
      <c r="Y12" s="28">
        <v>1</v>
      </c>
      <c r="Z12" s="28">
        <v>1</v>
      </c>
      <c r="AA12" s="28" t="s">
        <v>46</v>
      </c>
      <c r="AB12" s="28">
        <v>112</v>
      </c>
      <c r="AC12" s="25">
        <v>1</v>
      </c>
      <c r="AD12" s="28">
        <v>187</v>
      </c>
      <c r="AE12" s="28">
        <v>38</v>
      </c>
      <c r="AF12" s="28">
        <f t="shared" si="11"/>
        <v>149</v>
      </c>
      <c r="AG12" s="28">
        <f t="shared" si="12"/>
        <v>91.8</v>
      </c>
      <c r="AH12" s="28">
        <f t="shared" si="13"/>
        <v>57.2</v>
      </c>
      <c r="AI12" s="28">
        <v>286</v>
      </c>
      <c r="AJ12" s="28">
        <v>0.6</v>
      </c>
      <c r="AK12" s="28">
        <f>((186)*(AJ12^-1.154))*((F12)^-0.203)*(0.724)</f>
        <v>111.61565896999775</v>
      </c>
      <c r="AL12" s="28">
        <v>1.5</v>
      </c>
      <c r="AM12" s="28">
        <v>50</v>
      </c>
      <c r="AN12" s="28">
        <v>33</v>
      </c>
      <c r="AO12" s="28">
        <v>1.5</v>
      </c>
      <c r="AP12" s="28">
        <v>27.8</v>
      </c>
      <c r="AQ12" s="28">
        <f t="shared" si="14"/>
        <v>18.533333333333335</v>
      </c>
      <c r="AR12" s="28"/>
      <c r="AS12" s="28"/>
      <c r="AT12" s="28">
        <v>0.5</v>
      </c>
      <c r="AU12" s="28">
        <v>0.5</v>
      </c>
      <c r="AV12" s="27">
        <f t="shared" si="15"/>
        <v>0.5</v>
      </c>
      <c r="AW12" s="28">
        <v>0.5</v>
      </c>
      <c r="AX12" s="28">
        <v>0.5</v>
      </c>
      <c r="AY12" s="138">
        <f t="shared" si="16"/>
        <v>0.5</v>
      </c>
      <c r="AZ12" s="73">
        <f t="shared" si="17"/>
        <v>0.5</v>
      </c>
      <c r="BA12" s="29">
        <v>0</v>
      </c>
      <c r="BB12" s="28">
        <v>100</v>
      </c>
      <c r="BC12" s="28">
        <v>1709</v>
      </c>
      <c r="BD12" s="28"/>
      <c r="BE12" s="28">
        <v>11954</v>
      </c>
      <c r="BF12" s="28">
        <v>1451</v>
      </c>
      <c r="BG12" s="28">
        <v>100</v>
      </c>
      <c r="BH12" s="28">
        <v>13132</v>
      </c>
      <c r="BI12" s="28">
        <v>1419</v>
      </c>
      <c r="BJ12" s="28">
        <v>12653</v>
      </c>
      <c r="BK12" s="28">
        <v>4518</v>
      </c>
      <c r="BL12" s="28">
        <v>96.5</v>
      </c>
      <c r="BM12" s="28">
        <v>11836</v>
      </c>
      <c r="BN12" s="28">
        <v>10020</v>
      </c>
      <c r="BO12" s="28">
        <v>9962</v>
      </c>
      <c r="BP12" s="28">
        <v>2814</v>
      </c>
      <c r="BQ12" s="72">
        <v>8475</v>
      </c>
      <c r="BR12" s="72">
        <v>22884</v>
      </c>
      <c r="BS12" s="72">
        <v>7628</v>
      </c>
      <c r="BT12" s="72">
        <v>1376</v>
      </c>
      <c r="GB12" s="41"/>
      <c r="GC12" s="41"/>
    </row>
    <row r="13" spans="1:185" s="69" customFormat="1">
      <c r="A13" s="68">
        <v>229</v>
      </c>
      <c r="B13" s="69" t="s">
        <v>53</v>
      </c>
      <c r="C13" s="46">
        <v>6.1</v>
      </c>
      <c r="D13" s="65">
        <v>1</v>
      </c>
      <c r="E13" s="32">
        <v>2</v>
      </c>
      <c r="F13" s="28">
        <v>51</v>
      </c>
      <c r="G13" s="28">
        <v>1</v>
      </c>
      <c r="H13" s="28">
        <v>61.8</v>
      </c>
      <c r="I13" s="28">
        <v>1.64</v>
      </c>
      <c r="J13" s="70">
        <f t="shared" si="9"/>
        <v>22.977394408090426</v>
      </c>
      <c r="K13" s="24">
        <v>0</v>
      </c>
      <c r="L13" s="70">
        <v>33</v>
      </c>
      <c r="M13" s="28">
        <v>39.299999999999997</v>
      </c>
      <c r="N13" s="28">
        <v>81</v>
      </c>
      <c r="O13" s="28">
        <v>95.2</v>
      </c>
      <c r="P13" s="28">
        <v>32</v>
      </c>
      <c r="Q13" s="28">
        <v>110</v>
      </c>
      <c r="R13" s="28">
        <v>80</v>
      </c>
      <c r="S13" s="28">
        <f t="shared" si="10"/>
        <v>90</v>
      </c>
      <c r="T13" s="28">
        <v>18</v>
      </c>
      <c r="U13" s="28">
        <v>0</v>
      </c>
      <c r="V13" s="28">
        <v>0</v>
      </c>
      <c r="W13" s="28">
        <v>1</v>
      </c>
      <c r="X13" s="28">
        <v>0</v>
      </c>
      <c r="Y13" s="28">
        <v>1</v>
      </c>
      <c r="Z13" s="28">
        <v>2</v>
      </c>
      <c r="AA13" s="28" t="s">
        <v>60</v>
      </c>
      <c r="AB13" s="28">
        <v>93</v>
      </c>
      <c r="AC13" s="25">
        <v>1</v>
      </c>
      <c r="AD13" s="28">
        <v>194</v>
      </c>
      <c r="AE13" s="28">
        <v>35</v>
      </c>
      <c r="AF13" s="28">
        <f t="shared" si="11"/>
        <v>159</v>
      </c>
      <c r="AG13" s="28">
        <v>140</v>
      </c>
      <c r="AH13" s="28">
        <f t="shared" si="13"/>
        <v>18.600000000000001</v>
      </c>
      <c r="AI13" s="28">
        <v>93</v>
      </c>
      <c r="AJ13" s="28">
        <v>0.7</v>
      </c>
      <c r="AK13" s="70">
        <f>((186)*(AJ13^-1.154))*((F13)^-0.203)*(0.742)</f>
        <v>93.764181220292272</v>
      </c>
      <c r="AL13" s="28">
        <v>2.4</v>
      </c>
      <c r="AM13" s="28">
        <v>50</v>
      </c>
      <c r="AN13" s="28">
        <v>100</v>
      </c>
      <c r="AO13" s="70">
        <f t="shared" ref="AO13:AO26" si="20">(AL13*AM13)/AN13</f>
        <v>1.2</v>
      </c>
      <c r="AP13" s="28">
        <v>27</v>
      </c>
      <c r="AQ13" s="28">
        <f t="shared" si="14"/>
        <v>22.5</v>
      </c>
      <c r="AR13" s="28"/>
      <c r="AS13" s="28"/>
      <c r="AT13" s="28">
        <v>0.5</v>
      </c>
      <c r="AU13" s="28">
        <v>0.5</v>
      </c>
      <c r="AV13" s="27">
        <f t="shared" si="15"/>
        <v>0.5</v>
      </c>
      <c r="AW13" s="28">
        <v>0.5</v>
      </c>
      <c r="AX13" s="28">
        <v>0.5</v>
      </c>
      <c r="AY13" s="27">
        <f t="shared" si="16"/>
        <v>0.5</v>
      </c>
      <c r="AZ13" s="28">
        <f t="shared" si="17"/>
        <v>0.5</v>
      </c>
      <c r="BA13" s="29">
        <v>1</v>
      </c>
      <c r="BB13" s="28">
        <v>98.4</v>
      </c>
      <c r="BC13" s="72">
        <v>48444</v>
      </c>
      <c r="BD13" s="72">
        <v>34449</v>
      </c>
      <c r="BE13" s="72">
        <v>16543</v>
      </c>
      <c r="BF13" s="72">
        <v>4343</v>
      </c>
      <c r="BG13" s="28">
        <v>73.599999999999994</v>
      </c>
      <c r="BH13" s="72">
        <v>65157</v>
      </c>
      <c r="BI13" s="72">
        <v>22372</v>
      </c>
      <c r="BJ13" s="72">
        <v>12854</v>
      </c>
      <c r="BK13" s="72">
        <v>3833</v>
      </c>
      <c r="BL13" s="28">
        <v>77.099999999999994</v>
      </c>
      <c r="BM13" s="72">
        <v>66723</v>
      </c>
      <c r="BN13" s="72">
        <v>20810</v>
      </c>
      <c r="BO13" s="72">
        <v>13972</v>
      </c>
      <c r="BP13" s="72">
        <v>3645</v>
      </c>
      <c r="BQ13" s="72">
        <v>101026</v>
      </c>
      <c r="BR13" s="72">
        <v>12350</v>
      </c>
      <c r="BS13" s="72">
        <v>82165</v>
      </c>
      <c r="BT13" s="72">
        <v>2834</v>
      </c>
      <c r="GB13" s="41"/>
      <c r="GC13" s="41"/>
    </row>
    <row r="14" spans="1:185" s="74" customFormat="1">
      <c r="A14" s="68">
        <v>243</v>
      </c>
      <c r="B14" s="69" t="s">
        <v>69</v>
      </c>
      <c r="C14" s="46">
        <v>7.7</v>
      </c>
      <c r="D14" s="65">
        <v>1</v>
      </c>
      <c r="E14" s="32">
        <v>3</v>
      </c>
      <c r="F14" s="28">
        <v>54</v>
      </c>
      <c r="G14" s="28">
        <v>1</v>
      </c>
      <c r="H14" s="28">
        <v>71</v>
      </c>
      <c r="I14" s="28">
        <v>1.5</v>
      </c>
      <c r="J14" s="70">
        <f t="shared" si="9"/>
        <v>31.555555555555557</v>
      </c>
      <c r="K14" s="127">
        <v>2</v>
      </c>
      <c r="L14" s="70">
        <v>37.200000000000003</v>
      </c>
      <c r="M14" s="28">
        <v>42.3</v>
      </c>
      <c r="N14" s="28">
        <v>90.2</v>
      </c>
      <c r="O14" s="28">
        <v>110.9</v>
      </c>
      <c r="P14" s="28">
        <v>35.5</v>
      </c>
      <c r="Q14" s="28">
        <v>110</v>
      </c>
      <c r="R14" s="28">
        <v>80</v>
      </c>
      <c r="S14" s="28">
        <f t="shared" si="10"/>
        <v>90</v>
      </c>
      <c r="T14" s="28">
        <v>36</v>
      </c>
      <c r="U14" s="28">
        <v>0</v>
      </c>
      <c r="V14" s="28">
        <v>0</v>
      </c>
      <c r="W14" s="28">
        <v>0</v>
      </c>
      <c r="X14" s="28">
        <v>0</v>
      </c>
      <c r="Y14" s="28">
        <v>1</v>
      </c>
      <c r="Z14" s="28">
        <v>2</v>
      </c>
      <c r="AA14" s="28" t="s">
        <v>47</v>
      </c>
      <c r="AB14" s="28">
        <v>141</v>
      </c>
      <c r="AC14" s="25">
        <v>3</v>
      </c>
      <c r="AD14" s="28">
        <v>188</v>
      </c>
      <c r="AE14" s="28">
        <v>52</v>
      </c>
      <c r="AF14" s="28">
        <f t="shared" si="11"/>
        <v>136</v>
      </c>
      <c r="AG14" s="28">
        <f t="shared" ref="AG14:AG19" si="21">AD14-AE14-AH14</f>
        <v>114.6</v>
      </c>
      <c r="AH14" s="28">
        <f t="shared" si="13"/>
        <v>21.4</v>
      </c>
      <c r="AI14" s="28">
        <v>107</v>
      </c>
      <c r="AJ14" s="28">
        <v>0.8</v>
      </c>
      <c r="AK14" s="70">
        <f>((186)*(AJ14^-1.154))*((F14)^-0.203)*(0.742)</f>
        <v>79.446555256137387</v>
      </c>
      <c r="AL14" s="28">
        <v>3.8</v>
      </c>
      <c r="AM14" s="28">
        <v>50</v>
      </c>
      <c r="AN14" s="28">
        <v>85</v>
      </c>
      <c r="AO14" s="70">
        <f t="shared" si="20"/>
        <v>2.2352941176470589</v>
      </c>
      <c r="AP14" s="28">
        <v>29.5</v>
      </c>
      <c r="AQ14" s="70">
        <f t="shared" si="14"/>
        <v>13.197368421052632</v>
      </c>
      <c r="AR14" s="28"/>
      <c r="AS14" s="28"/>
      <c r="AT14" s="28">
        <v>0.5</v>
      </c>
      <c r="AU14" s="28">
        <v>0.5</v>
      </c>
      <c r="AV14" s="27">
        <f t="shared" si="15"/>
        <v>0.5</v>
      </c>
      <c r="AW14" s="28">
        <v>0.5</v>
      </c>
      <c r="AX14" s="28">
        <v>0.5</v>
      </c>
      <c r="AY14" s="71">
        <f t="shared" si="16"/>
        <v>0.5</v>
      </c>
      <c r="AZ14" s="28">
        <f t="shared" si="17"/>
        <v>0.5</v>
      </c>
      <c r="BA14" s="29">
        <v>1</v>
      </c>
      <c r="BB14" s="28">
        <v>41.9</v>
      </c>
      <c r="BC14" s="72">
        <v>21751</v>
      </c>
      <c r="BD14" s="72">
        <v>1777</v>
      </c>
      <c r="BE14" s="72">
        <v>14085</v>
      </c>
      <c r="BF14" s="72">
        <v>2290</v>
      </c>
      <c r="BG14" s="28">
        <v>81</v>
      </c>
      <c r="BH14" s="72">
        <v>8093</v>
      </c>
      <c r="BI14" s="72">
        <v>1150</v>
      </c>
      <c r="BJ14" s="72">
        <v>8396</v>
      </c>
      <c r="BK14" s="72">
        <v>2181</v>
      </c>
      <c r="BL14" s="28">
        <v>40.5</v>
      </c>
      <c r="BM14" s="72">
        <v>7204</v>
      </c>
      <c r="BN14" s="28">
        <v>974</v>
      </c>
      <c r="BO14" s="72">
        <v>7667</v>
      </c>
      <c r="BP14" s="72">
        <v>2375</v>
      </c>
      <c r="BQ14" s="72">
        <v>3541</v>
      </c>
      <c r="BR14" s="72">
        <v>7727</v>
      </c>
      <c r="BS14" s="72">
        <v>11390</v>
      </c>
      <c r="BT14" s="72">
        <v>1172</v>
      </c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43"/>
      <c r="GC14" s="43"/>
    </row>
    <row r="15" spans="1:185" s="74" customFormat="1">
      <c r="A15" s="68">
        <v>251</v>
      </c>
      <c r="B15" s="69" t="s">
        <v>74</v>
      </c>
      <c r="C15" s="46">
        <v>6.5</v>
      </c>
      <c r="D15" s="65">
        <v>1</v>
      </c>
      <c r="E15" s="32">
        <v>3</v>
      </c>
      <c r="F15" s="28">
        <v>44</v>
      </c>
      <c r="G15" s="28">
        <v>1</v>
      </c>
      <c r="H15" s="28">
        <v>52.2</v>
      </c>
      <c r="I15" s="28">
        <v>1.5</v>
      </c>
      <c r="J15" s="70">
        <f t="shared" si="9"/>
        <v>23.200000000000003</v>
      </c>
      <c r="K15" s="127">
        <v>0</v>
      </c>
      <c r="L15" s="70">
        <v>29.2</v>
      </c>
      <c r="M15" s="28">
        <v>35</v>
      </c>
      <c r="N15" s="28">
        <v>77</v>
      </c>
      <c r="O15" s="28">
        <v>93</v>
      </c>
      <c r="P15" s="28">
        <v>33.5</v>
      </c>
      <c r="Q15" s="28">
        <v>100</v>
      </c>
      <c r="R15" s="28">
        <v>70</v>
      </c>
      <c r="S15" s="28">
        <f t="shared" si="10"/>
        <v>80</v>
      </c>
      <c r="T15" s="28">
        <v>5</v>
      </c>
      <c r="U15" s="28">
        <v>0</v>
      </c>
      <c r="V15" s="28">
        <v>0</v>
      </c>
      <c r="W15" s="28">
        <v>1</v>
      </c>
      <c r="X15" s="28">
        <v>0</v>
      </c>
      <c r="Y15" s="28">
        <v>1</v>
      </c>
      <c r="Z15" s="28">
        <v>0.57999999999999996</v>
      </c>
      <c r="AA15" s="28" t="s">
        <v>47</v>
      </c>
      <c r="AB15" s="28">
        <v>110</v>
      </c>
      <c r="AC15" s="25">
        <v>2</v>
      </c>
      <c r="AD15" s="28">
        <v>137</v>
      </c>
      <c r="AE15" s="28">
        <v>48</v>
      </c>
      <c r="AF15" s="28">
        <f t="shared" si="11"/>
        <v>89</v>
      </c>
      <c r="AG15" s="28">
        <f t="shared" si="21"/>
        <v>57.4</v>
      </c>
      <c r="AH15" s="28">
        <f t="shared" si="13"/>
        <v>31.6</v>
      </c>
      <c r="AI15" s="28">
        <v>158</v>
      </c>
      <c r="AJ15" s="28">
        <v>0.7</v>
      </c>
      <c r="AK15" s="70">
        <f>((186)*(AJ15^-1.154))*((F15)^-0.203)*(0.742)</f>
        <v>96.616837523798964</v>
      </c>
      <c r="AL15" s="28">
        <v>2.7</v>
      </c>
      <c r="AM15" s="28">
        <v>50</v>
      </c>
      <c r="AN15" s="28">
        <v>110</v>
      </c>
      <c r="AO15" s="70">
        <f t="shared" si="20"/>
        <v>1.2272727272727273</v>
      </c>
      <c r="AP15" s="28">
        <v>29.6</v>
      </c>
      <c r="AQ15" s="70">
        <f t="shared" si="14"/>
        <v>24.11851851851852</v>
      </c>
      <c r="AR15" s="28"/>
      <c r="AS15" s="28"/>
      <c r="AT15" s="28">
        <v>0.7</v>
      </c>
      <c r="AU15" s="28">
        <v>0.5</v>
      </c>
      <c r="AV15" s="27">
        <f t="shared" si="15"/>
        <v>0.6</v>
      </c>
      <c r="AW15" s="28">
        <v>0.5</v>
      </c>
      <c r="AX15" s="28">
        <v>0.5</v>
      </c>
      <c r="AY15" s="75">
        <f t="shared" si="16"/>
        <v>0.5</v>
      </c>
      <c r="AZ15" s="73">
        <f t="shared" si="17"/>
        <v>0.55000000000000004</v>
      </c>
      <c r="BA15" s="29">
        <v>2</v>
      </c>
      <c r="BB15" s="28">
        <v>89.5</v>
      </c>
      <c r="BC15" s="72">
        <v>7271</v>
      </c>
      <c r="BD15" s="72">
        <v>2471</v>
      </c>
      <c r="BE15" s="72">
        <v>9889</v>
      </c>
      <c r="BF15" s="72">
        <v>1703</v>
      </c>
      <c r="BG15" s="28">
        <v>100</v>
      </c>
      <c r="BH15" s="72">
        <v>14921</v>
      </c>
      <c r="BI15" s="72">
        <v>7668</v>
      </c>
      <c r="BJ15" s="72">
        <v>10000</v>
      </c>
      <c r="BK15" s="72">
        <v>1498</v>
      </c>
      <c r="BL15" s="28">
        <v>83.6</v>
      </c>
      <c r="BM15" s="72">
        <v>18660</v>
      </c>
      <c r="BN15" s="72">
        <v>12191</v>
      </c>
      <c r="BO15" s="72">
        <v>10615</v>
      </c>
      <c r="BP15" s="28"/>
      <c r="BQ15" s="72">
        <v>3402</v>
      </c>
      <c r="BR15" s="72">
        <v>6851</v>
      </c>
      <c r="BS15" s="72">
        <v>5821</v>
      </c>
      <c r="BT15" s="28">
        <v>924</v>
      </c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43"/>
      <c r="GC15" s="43"/>
    </row>
    <row r="16" spans="1:185" s="74" customFormat="1">
      <c r="A16" s="129">
        <v>260</v>
      </c>
      <c r="B16" s="130" t="s">
        <v>84</v>
      </c>
      <c r="C16" s="76">
        <v>11.3</v>
      </c>
      <c r="D16" s="66">
        <v>1</v>
      </c>
      <c r="E16" s="34">
        <v>3</v>
      </c>
      <c r="F16" s="131">
        <v>50</v>
      </c>
      <c r="G16" s="131">
        <v>1</v>
      </c>
      <c r="H16" s="131">
        <v>85</v>
      </c>
      <c r="I16" s="131">
        <v>1.62</v>
      </c>
      <c r="J16" s="70">
        <f t="shared" si="9"/>
        <v>32.38835543362292</v>
      </c>
      <c r="K16" s="141">
        <v>2</v>
      </c>
      <c r="L16" s="132">
        <v>42.4</v>
      </c>
      <c r="M16" s="131">
        <v>46.5</v>
      </c>
      <c r="N16" s="131">
        <v>107</v>
      </c>
      <c r="O16" s="131">
        <v>117</v>
      </c>
      <c r="P16" s="131">
        <v>34.5</v>
      </c>
      <c r="Q16" s="131">
        <v>110</v>
      </c>
      <c r="R16" s="131">
        <v>70</v>
      </c>
      <c r="S16" s="28">
        <f t="shared" si="10"/>
        <v>83.333333333333329</v>
      </c>
      <c r="T16" s="131">
        <v>13</v>
      </c>
      <c r="U16" s="131">
        <v>0</v>
      </c>
      <c r="V16" s="131">
        <v>1</v>
      </c>
      <c r="W16" s="131">
        <v>0</v>
      </c>
      <c r="X16" s="131">
        <v>0</v>
      </c>
      <c r="Y16" s="131">
        <v>1</v>
      </c>
      <c r="Z16" s="131">
        <v>2</v>
      </c>
      <c r="AA16" s="131" t="s">
        <v>46</v>
      </c>
      <c r="AB16" s="131">
        <v>279</v>
      </c>
      <c r="AC16" s="26">
        <v>3</v>
      </c>
      <c r="AD16" s="131">
        <v>203</v>
      </c>
      <c r="AE16" s="131">
        <v>38</v>
      </c>
      <c r="AF16" s="131">
        <f t="shared" si="11"/>
        <v>165</v>
      </c>
      <c r="AG16" s="28">
        <f t="shared" si="21"/>
        <v>129.4</v>
      </c>
      <c r="AH16" s="28">
        <f t="shared" si="13"/>
        <v>35.6</v>
      </c>
      <c r="AI16" s="131">
        <v>178</v>
      </c>
      <c r="AJ16" s="131">
        <v>0.6</v>
      </c>
      <c r="AK16" s="70">
        <f>((186)*(AJ16^-1.154))*((F16)^-0.203)*(0.742)</f>
        <v>112.47069936386551</v>
      </c>
      <c r="AL16" s="131">
        <v>1</v>
      </c>
      <c r="AM16" s="28">
        <v>50</v>
      </c>
      <c r="AN16" s="131">
        <v>165</v>
      </c>
      <c r="AO16" s="70">
        <f t="shared" si="20"/>
        <v>0.30303030303030304</v>
      </c>
      <c r="AP16" s="131">
        <v>26.8</v>
      </c>
      <c r="AQ16" s="132">
        <f t="shared" si="14"/>
        <v>88.44</v>
      </c>
      <c r="AR16" s="131"/>
      <c r="AS16" s="131"/>
      <c r="AT16" s="131">
        <v>0.5</v>
      </c>
      <c r="AU16" s="131">
        <v>0.4</v>
      </c>
      <c r="AV16" s="27">
        <f t="shared" si="15"/>
        <v>0.45</v>
      </c>
      <c r="AW16" s="131">
        <v>0.5</v>
      </c>
      <c r="AX16" s="131">
        <v>0.4</v>
      </c>
      <c r="AY16" s="75">
        <f t="shared" si="16"/>
        <v>0.45</v>
      </c>
      <c r="AZ16" s="73">
        <f t="shared" si="17"/>
        <v>0.45</v>
      </c>
      <c r="BA16" s="30">
        <v>1</v>
      </c>
      <c r="BB16" s="131">
        <v>100</v>
      </c>
      <c r="BC16" s="133">
        <v>11074</v>
      </c>
      <c r="BD16" s="133">
        <v>6897</v>
      </c>
      <c r="BE16" s="133">
        <v>28234</v>
      </c>
      <c r="BF16" s="133">
        <v>2731</v>
      </c>
      <c r="BG16" s="131">
        <v>97.8</v>
      </c>
      <c r="BH16" s="133">
        <v>15693</v>
      </c>
      <c r="BI16" s="133">
        <v>17741</v>
      </c>
      <c r="BJ16" s="133">
        <v>27584</v>
      </c>
      <c r="BK16" s="133">
        <v>2469</v>
      </c>
      <c r="BL16" s="131">
        <v>100</v>
      </c>
      <c r="BM16" s="133">
        <v>15574</v>
      </c>
      <c r="BN16" s="133">
        <v>23733</v>
      </c>
      <c r="BO16" s="133">
        <v>14235</v>
      </c>
      <c r="BP16" s="133">
        <v>2141</v>
      </c>
      <c r="BQ16" s="133">
        <v>5715</v>
      </c>
      <c r="BR16" s="133">
        <v>7489</v>
      </c>
      <c r="BS16" s="133">
        <v>4121</v>
      </c>
      <c r="BT16" s="133">
        <v>1031</v>
      </c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4"/>
      <c r="GC16" s="134"/>
    </row>
    <row r="17" spans="1:185" s="135" customFormat="1">
      <c r="A17" s="68">
        <v>275</v>
      </c>
      <c r="B17" s="135" t="s">
        <v>108</v>
      </c>
      <c r="C17" s="46">
        <v>6.5</v>
      </c>
      <c r="D17" s="65">
        <v>1</v>
      </c>
      <c r="E17" s="32">
        <v>3</v>
      </c>
      <c r="F17" s="28">
        <v>51</v>
      </c>
      <c r="G17" s="28">
        <v>1</v>
      </c>
      <c r="H17" s="28">
        <v>64.2</v>
      </c>
      <c r="I17" s="28">
        <v>1.59</v>
      </c>
      <c r="J17" s="70">
        <f t="shared" si="9"/>
        <v>25.394565088406313</v>
      </c>
      <c r="K17" s="24">
        <v>1</v>
      </c>
      <c r="L17" s="28">
        <v>37.700000000000003</v>
      </c>
      <c r="M17" s="28">
        <v>37.9</v>
      </c>
      <c r="N17" s="28">
        <v>89</v>
      </c>
      <c r="O17" s="28">
        <v>102.5</v>
      </c>
      <c r="P17" s="28">
        <v>34.5</v>
      </c>
      <c r="Q17" s="28">
        <v>100</v>
      </c>
      <c r="R17" s="28">
        <v>75</v>
      </c>
      <c r="S17" s="28">
        <f t="shared" si="10"/>
        <v>83.333333333333329</v>
      </c>
      <c r="T17" s="28">
        <v>16</v>
      </c>
      <c r="U17" s="28">
        <v>0</v>
      </c>
      <c r="V17" s="28">
        <v>1</v>
      </c>
      <c r="W17" s="28">
        <v>0</v>
      </c>
      <c r="X17" s="28">
        <v>0</v>
      </c>
      <c r="Y17" s="28">
        <v>1</v>
      </c>
      <c r="Z17" s="28">
        <v>2</v>
      </c>
      <c r="AA17" s="28" t="s">
        <v>111</v>
      </c>
      <c r="AB17" s="28">
        <v>99</v>
      </c>
      <c r="AC17" s="25">
        <v>2</v>
      </c>
      <c r="AD17" s="28">
        <v>135</v>
      </c>
      <c r="AE17" s="28">
        <v>34</v>
      </c>
      <c r="AF17" s="28">
        <f t="shared" si="11"/>
        <v>101</v>
      </c>
      <c r="AG17" s="28">
        <f t="shared" si="21"/>
        <v>84.4</v>
      </c>
      <c r="AH17" s="28">
        <f t="shared" si="13"/>
        <v>16.600000000000001</v>
      </c>
      <c r="AI17" s="28">
        <v>83</v>
      </c>
      <c r="AJ17" s="28">
        <v>0.8</v>
      </c>
      <c r="AK17" s="70">
        <f>((186)*(AJ17^-1.154))*((F17)^-0.203)*(0.724)</f>
        <v>78.423987368319118</v>
      </c>
      <c r="AL17" s="28">
        <v>1.1000000000000001</v>
      </c>
      <c r="AM17" s="28">
        <v>50</v>
      </c>
      <c r="AN17" s="28">
        <v>96</v>
      </c>
      <c r="AO17" s="70">
        <f t="shared" si="20"/>
        <v>0.57291666666666674</v>
      </c>
      <c r="AP17" s="28">
        <v>29.1</v>
      </c>
      <c r="AQ17" s="70">
        <f t="shared" si="14"/>
        <v>50.792727272727269</v>
      </c>
      <c r="AT17" s="28">
        <v>0.5</v>
      </c>
      <c r="AU17" s="28">
        <v>0.5</v>
      </c>
      <c r="AV17" s="27">
        <f t="shared" si="15"/>
        <v>0.5</v>
      </c>
      <c r="AW17" s="28">
        <v>0.4</v>
      </c>
      <c r="AX17" s="28">
        <v>0.4</v>
      </c>
      <c r="AY17" s="75">
        <f t="shared" si="16"/>
        <v>0.4</v>
      </c>
      <c r="AZ17" s="73">
        <f t="shared" si="17"/>
        <v>0.45</v>
      </c>
      <c r="BA17" s="29">
        <v>0</v>
      </c>
      <c r="BB17" s="28">
        <v>100</v>
      </c>
      <c r="BC17" s="72">
        <v>4109</v>
      </c>
      <c r="BD17" s="72">
        <v>4820</v>
      </c>
      <c r="BE17" s="72">
        <v>7162</v>
      </c>
      <c r="BF17" s="72">
        <v>1504</v>
      </c>
      <c r="BG17" s="28">
        <v>94.4</v>
      </c>
      <c r="BH17" s="72">
        <v>4856</v>
      </c>
      <c r="BI17" s="72">
        <v>7505</v>
      </c>
      <c r="BJ17" s="72">
        <v>5970</v>
      </c>
      <c r="BK17" s="72">
        <v>2974</v>
      </c>
      <c r="BL17" s="28">
        <v>92.9</v>
      </c>
      <c r="BM17" s="72">
        <v>4728</v>
      </c>
      <c r="BN17" s="72">
        <v>8058</v>
      </c>
      <c r="BO17" s="72">
        <v>5930</v>
      </c>
      <c r="BP17" s="72">
        <v>2190</v>
      </c>
      <c r="BQ17" s="72">
        <v>3962</v>
      </c>
      <c r="BR17" s="72">
        <v>5534</v>
      </c>
      <c r="BS17" s="72">
        <v>2785</v>
      </c>
      <c r="BT17" s="72">
        <v>1281</v>
      </c>
      <c r="GB17" s="136"/>
      <c r="GC17" s="136"/>
    </row>
    <row r="18" spans="1:185" s="135" customFormat="1">
      <c r="A18" s="68">
        <v>276</v>
      </c>
      <c r="B18" s="135" t="s">
        <v>109</v>
      </c>
      <c r="C18" s="46">
        <v>6.5</v>
      </c>
      <c r="D18" s="65">
        <v>1</v>
      </c>
      <c r="E18" s="32">
        <v>3</v>
      </c>
      <c r="F18" s="28">
        <v>45</v>
      </c>
      <c r="G18" s="28">
        <v>1</v>
      </c>
      <c r="H18" s="28">
        <v>76.400000000000006</v>
      </c>
      <c r="I18" s="28">
        <v>1.56</v>
      </c>
      <c r="J18" s="70">
        <f t="shared" si="9"/>
        <v>31.393819855358316</v>
      </c>
      <c r="K18" s="24">
        <v>2</v>
      </c>
      <c r="L18" s="28">
        <v>40.200000000000003</v>
      </c>
      <c r="M18" s="28">
        <v>43.4</v>
      </c>
      <c r="N18" s="28">
        <v>85.8</v>
      </c>
      <c r="O18" s="28">
        <v>108</v>
      </c>
      <c r="P18" s="28">
        <v>36.5</v>
      </c>
      <c r="Q18" s="28">
        <v>100</v>
      </c>
      <c r="R18" s="28">
        <v>70</v>
      </c>
      <c r="S18" s="28">
        <f t="shared" si="10"/>
        <v>80</v>
      </c>
      <c r="T18" s="28">
        <v>16</v>
      </c>
      <c r="U18" s="28">
        <v>1</v>
      </c>
      <c r="V18" s="28">
        <v>1</v>
      </c>
      <c r="W18" s="28">
        <v>1</v>
      </c>
      <c r="X18" s="28">
        <v>0</v>
      </c>
      <c r="Y18" s="28">
        <v>1</v>
      </c>
      <c r="Z18" s="28">
        <v>1</v>
      </c>
      <c r="AA18" s="28" t="s">
        <v>46</v>
      </c>
      <c r="AB18" s="28">
        <v>122</v>
      </c>
      <c r="AC18" s="25">
        <v>2</v>
      </c>
      <c r="AD18" s="28">
        <v>218</v>
      </c>
      <c r="AE18" s="28">
        <v>44</v>
      </c>
      <c r="AF18" s="28">
        <f t="shared" si="11"/>
        <v>174</v>
      </c>
      <c r="AG18" s="28">
        <f t="shared" si="21"/>
        <v>134.4</v>
      </c>
      <c r="AH18" s="28">
        <f t="shared" si="13"/>
        <v>39.6</v>
      </c>
      <c r="AI18" s="28">
        <v>198</v>
      </c>
      <c r="AJ18" s="28">
        <v>0.9</v>
      </c>
      <c r="AK18" s="70">
        <f>((186)*(AJ18^-1.154))*((F18)^-0.203)*(0.724)</f>
        <v>70.218817928031982</v>
      </c>
      <c r="AL18" s="28">
        <v>1.5</v>
      </c>
      <c r="AM18" s="28">
        <v>50</v>
      </c>
      <c r="AN18" s="28">
        <v>80</v>
      </c>
      <c r="AO18" s="70">
        <f t="shared" si="20"/>
        <v>0.9375</v>
      </c>
      <c r="AP18" s="28">
        <v>27.1</v>
      </c>
      <c r="AQ18" s="70">
        <f t="shared" si="14"/>
        <v>28.90666666666667</v>
      </c>
      <c r="AT18" s="28">
        <v>0.4</v>
      </c>
      <c r="AU18" s="28">
        <v>0.4</v>
      </c>
      <c r="AV18" s="27">
        <f t="shared" si="15"/>
        <v>0.4</v>
      </c>
      <c r="AW18" s="28">
        <v>0.5</v>
      </c>
      <c r="AX18" s="28">
        <v>0.4</v>
      </c>
      <c r="AY18" s="75">
        <f t="shared" si="16"/>
        <v>0.45</v>
      </c>
      <c r="AZ18" s="73">
        <f t="shared" si="17"/>
        <v>0.42500000000000004</v>
      </c>
      <c r="BA18" s="29">
        <v>0</v>
      </c>
      <c r="BB18" s="28">
        <v>100</v>
      </c>
      <c r="BC18" s="72">
        <v>3773</v>
      </c>
      <c r="BD18" s="72">
        <v>7431</v>
      </c>
      <c r="BE18" s="72">
        <v>8226</v>
      </c>
      <c r="BF18" s="72">
        <v>4341</v>
      </c>
      <c r="BG18" s="28">
        <v>100</v>
      </c>
      <c r="BH18" s="72">
        <v>5788</v>
      </c>
      <c r="BI18" s="72">
        <v>13770</v>
      </c>
      <c r="BJ18" s="72">
        <v>8080</v>
      </c>
      <c r="BK18" s="72">
        <v>2000</v>
      </c>
      <c r="BL18" s="28">
        <v>98.6</v>
      </c>
      <c r="BM18" s="72">
        <v>6048</v>
      </c>
      <c r="BN18" s="72">
        <v>19472</v>
      </c>
      <c r="BO18" s="72">
        <v>6579</v>
      </c>
      <c r="BP18" s="72">
        <v>2784</v>
      </c>
      <c r="BQ18" s="72">
        <v>2484</v>
      </c>
      <c r="BR18" s="72">
        <v>2660</v>
      </c>
      <c r="BS18" s="72">
        <v>1640</v>
      </c>
      <c r="BT18" s="72">
        <v>1401</v>
      </c>
      <c r="GB18" s="136"/>
      <c r="GC18" s="136"/>
    </row>
    <row r="19" spans="1:185" s="69" customFormat="1">
      <c r="A19" s="68">
        <v>230</v>
      </c>
      <c r="B19" s="69" t="s">
        <v>54</v>
      </c>
      <c r="C19" s="46">
        <v>7.1</v>
      </c>
      <c r="D19" s="65">
        <v>1</v>
      </c>
      <c r="E19" s="32">
        <v>3</v>
      </c>
      <c r="F19" s="28">
        <v>45</v>
      </c>
      <c r="G19" s="28">
        <v>1</v>
      </c>
      <c r="H19" s="28">
        <v>63.2</v>
      </c>
      <c r="I19" s="28">
        <v>1.45</v>
      </c>
      <c r="J19" s="70">
        <f t="shared" si="9"/>
        <v>30.059453032104638</v>
      </c>
      <c r="K19" s="24">
        <v>2</v>
      </c>
      <c r="L19" s="70">
        <v>33.299999999999997</v>
      </c>
      <c r="M19" s="28">
        <v>40</v>
      </c>
      <c r="N19" s="28">
        <v>91.2</v>
      </c>
      <c r="O19" s="28">
        <v>97.3</v>
      </c>
      <c r="P19" s="28">
        <v>36</v>
      </c>
      <c r="Q19" s="28">
        <v>100</v>
      </c>
      <c r="R19" s="28">
        <v>70</v>
      </c>
      <c r="S19" s="28">
        <f t="shared" si="10"/>
        <v>80</v>
      </c>
      <c r="T19" s="28">
        <v>2</v>
      </c>
      <c r="U19" s="28">
        <v>0</v>
      </c>
      <c r="V19" s="28">
        <v>0</v>
      </c>
      <c r="W19" s="28">
        <v>0</v>
      </c>
      <c r="X19" s="28">
        <v>0</v>
      </c>
      <c r="Y19" s="28">
        <v>1</v>
      </c>
      <c r="Z19" s="28">
        <v>0.25</v>
      </c>
      <c r="AA19" s="28" t="s">
        <v>61</v>
      </c>
      <c r="AB19" s="28">
        <v>176</v>
      </c>
      <c r="AC19" s="25">
        <v>2</v>
      </c>
      <c r="AD19" s="28">
        <v>175</v>
      </c>
      <c r="AE19" s="28">
        <v>29</v>
      </c>
      <c r="AF19" s="28">
        <f t="shared" si="11"/>
        <v>146</v>
      </c>
      <c r="AG19" s="28">
        <f t="shared" si="21"/>
        <v>109</v>
      </c>
      <c r="AH19" s="28">
        <f t="shared" si="13"/>
        <v>37</v>
      </c>
      <c r="AI19" s="28">
        <v>185</v>
      </c>
      <c r="AJ19" s="28">
        <v>0.6</v>
      </c>
      <c r="AK19" s="70">
        <f>((186)*(AJ19^-1.154))*((F19)^-0.203)*(0.742)</f>
        <v>114.90215295275171</v>
      </c>
      <c r="AL19" s="28">
        <v>2.2999999999999998</v>
      </c>
      <c r="AM19" s="28">
        <v>50</v>
      </c>
      <c r="AN19" s="28">
        <v>100</v>
      </c>
      <c r="AO19" s="28">
        <f t="shared" si="20"/>
        <v>1.1499999999999999</v>
      </c>
      <c r="AP19" s="28">
        <v>38.299999999999997</v>
      </c>
      <c r="AQ19" s="70">
        <f t="shared" si="14"/>
        <v>33.304347826086953</v>
      </c>
      <c r="AR19" s="28"/>
      <c r="AS19" s="28"/>
      <c r="AT19" s="28">
        <v>0.5</v>
      </c>
      <c r="AU19" s="28">
        <v>0.7</v>
      </c>
      <c r="AV19" s="27">
        <f t="shared" si="15"/>
        <v>0.6</v>
      </c>
      <c r="AW19" s="28">
        <v>0.5</v>
      </c>
      <c r="AX19" s="28">
        <v>0.7</v>
      </c>
      <c r="AY19" s="71">
        <f t="shared" si="16"/>
        <v>0.6</v>
      </c>
      <c r="AZ19" s="28">
        <f t="shared" si="17"/>
        <v>0.6</v>
      </c>
      <c r="BA19" s="29">
        <v>2</v>
      </c>
      <c r="BB19" s="28">
        <v>88.8</v>
      </c>
      <c r="BC19" s="72">
        <v>5824</v>
      </c>
      <c r="BD19" s="72">
        <v>3419</v>
      </c>
      <c r="BE19" s="72">
        <v>9304</v>
      </c>
      <c r="BF19" s="72">
        <v>3875</v>
      </c>
      <c r="BG19" s="28">
        <v>67.400000000000006</v>
      </c>
      <c r="BH19" s="72">
        <v>47836</v>
      </c>
      <c r="BI19" s="72">
        <v>20512</v>
      </c>
      <c r="BJ19" s="72">
        <v>13458</v>
      </c>
      <c r="BK19" s="72">
        <v>4788</v>
      </c>
      <c r="BL19" s="28">
        <v>78.099999999999994</v>
      </c>
      <c r="BM19" s="72">
        <v>37243</v>
      </c>
      <c r="BN19" s="72">
        <v>18419</v>
      </c>
      <c r="BO19" s="72">
        <v>12241</v>
      </c>
      <c r="BP19" s="72">
        <v>4418</v>
      </c>
      <c r="BQ19" s="72">
        <v>41412</v>
      </c>
      <c r="BR19" s="72">
        <v>85780</v>
      </c>
      <c r="BS19" s="72">
        <v>53775</v>
      </c>
      <c r="BT19" s="72">
        <v>2384</v>
      </c>
      <c r="GB19" s="43"/>
      <c r="GC19" s="43"/>
    </row>
    <row r="20" spans="1:185" s="69" customFormat="1">
      <c r="A20" s="68">
        <v>232</v>
      </c>
      <c r="B20" s="69" t="s">
        <v>56</v>
      </c>
      <c r="C20" s="46">
        <v>8.4</v>
      </c>
      <c r="D20" s="65">
        <v>1</v>
      </c>
      <c r="E20" s="32">
        <v>3</v>
      </c>
      <c r="F20" s="28">
        <v>49</v>
      </c>
      <c r="G20" s="28">
        <v>1</v>
      </c>
      <c r="H20" s="28">
        <v>89.6</v>
      </c>
      <c r="I20" s="28">
        <v>1.52</v>
      </c>
      <c r="J20" s="70">
        <f t="shared" si="9"/>
        <v>38.781163434903043</v>
      </c>
      <c r="K20" s="24">
        <v>2</v>
      </c>
      <c r="L20" s="70">
        <v>47.2</v>
      </c>
      <c r="M20" s="28">
        <v>44.9</v>
      </c>
      <c r="N20" s="28">
        <v>106</v>
      </c>
      <c r="O20" s="28">
        <v>117.5</v>
      </c>
      <c r="P20" s="28">
        <v>39</v>
      </c>
      <c r="Q20" s="28">
        <v>110</v>
      </c>
      <c r="R20" s="28">
        <v>74</v>
      </c>
      <c r="S20" s="28">
        <f t="shared" si="10"/>
        <v>86</v>
      </c>
      <c r="T20" s="28">
        <v>6</v>
      </c>
      <c r="U20" s="28">
        <v>0</v>
      </c>
      <c r="V20" s="28">
        <v>0</v>
      </c>
      <c r="W20" s="28">
        <v>0</v>
      </c>
      <c r="X20" s="28">
        <v>0</v>
      </c>
      <c r="Y20" s="28">
        <v>1</v>
      </c>
      <c r="Z20" s="28">
        <v>0</v>
      </c>
      <c r="AA20" s="28" t="s">
        <v>46</v>
      </c>
      <c r="AB20" s="28">
        <v>197</v>
      </c>
      <c r="AC20" s="25">
        <v>3</v>
      </c>
      <c r="AD20" s="28">
        <v>297</v>
      </c>
      <c r="AE20" s="28">
        <v>38</v>
      </c>
      <c r="AF20" s="28">
        <f t="shared" si="11"/>
        <v>259</v>
      </c>
      <c r="AG20" s="28">
        <v>198</v>
      </c>
      <c r="AH20" s="28">
        <v>26</v>
      </c>
      <c r="AI20" s="28">
        <v>131</v>
      </c>
      <c r="AJ20" s="28">
        <v>0.8</v>
      </c>
      <c r="AK20" s="70">
        <f>((186)*(AJ20^-1.154))*((F20)^-0.203)*(0.742)</f>
        <v>81.029134533397823</v>
      </c>
      <c r="AL20" s="28">
        <v>1.9</v>
      </c>
      <c r="AM20" s="28">
        <v>50</v>
      </c>
      <c r="AN20" s="28">
        <v>130</v>
      </c>
      <c r="AO20" s="70">
        <f t="shared" si="20"/>
        <v>0.73076923076923073</v>
      </c>
      <c r="AP20" s="28">
        <v>32.4</v>
      </c>
      <c r="AQ20" s="70">
        <f t="shared" si="14"/>
        <v>44.336842105263159</v>
      </c>
      <c r="AR20" s="28"/>
      <c r="AS20" s="28"/>
      <c r="AT20" s="28">
        <v>0.5</v>
      </c>
      <c r="AU20" s="28">
        <v>0.5</v>
      </c>
      <c r="AV20" s="27">
        <f t="shared" si="15"/>
        <v>0.5</v>
      </c>
      <c r="AW20" s="28">
        <v>0.3</v>
      </c>
      <c r="AX20" s="28">
        <v>0.4</v>
      </c>
      <c r="AY20" s="71">
        <f t="shared" si="16"/>
        <v>0.35</v>
      </c>
      <c r="AZ20" s="73">
        <f t="shared" si="17"/>
        <v>0.42499999999999999</v>
      </c>
      <c r="BA20" s="29">
        <v>1</v>
      </c>
      <c r="BB20" s="72">
        <v>97.8</v>
      </c>
      <c r="BC20" s="28">
        <v>1709</v>
      </c>
      <c r="BD20" s="28">
        <v>1419</v>
      </c>
      <c r="BE20" s="72">
        <v>11954</v>
      </c>
      <c r="BF20" s="28">
        <v>1451</v>
      </c>
      <c r="BG20" s="28">
        <v>64.5</v>
      </c>
      <c r="BH20" s="72">
        <v>12756</v>
      </c>
      <c r="BI20" s="72">
        <v>1288</v>
      </c>
      <c r="BJ20" s="72">
        <v>10509</v>
      </c>
      <c r="BK20" s="72">
        <v>3209</v>
      </c>
      <c r="BL20" s="28">
        <v>7.3</v>
      </c>
      <c r="BM20" s="72">
        <v>11836</v>
      </c>
      <c r="BN20" s="28">
        <v>1020</v>
      </c>
      <c r="BO20" s="72">
        <v>9756</v>
      </c>
      <c r="BP20" s="72">
        <v>2139</v>
      </c>
      <c r="BQ20" s="72">
        <v>3370</v>
      </c>
      <c r="BR20" s="28"/>
      <c r="BS20" s="72">
        <v>3206</v>
      </c>
      <c r="BT20" s="28">
        <v>915</v>
      </c>
      <c r="GB20" s="43"/>
      <c r="GC20" s="43"/>
    </row>
    <row r="21" spans="1:185" s="69" customFormat="1">
      <c r="A21" s="68">
        <v>233</v>
      </c>
      <c r="B21" s="69" t="s">
        <v>58</v>
      </c>
      <c r="C21" s="46">
        <v>6.3</v>
      </c>
      <c r="D21" s="65">
        <v>1</v>
      </c>
      <c r="E21" s="32">
        <v>3</v>
      </c>
      <c r="F21" s="28">
        <v>48</v>
      </c>
      <c r="G21" s="28">
        <v>1</v>
      </c>
      <c r="H21" s="28">
        <v>80.099999999999994</v>
      </c>
      <c r="I21" s="28">
        <v>1.5</v>
      </c>
      <c r="J21" s="70">
        <f t="shared" si="9"/>
        <v>35.599999999999994</v>
      </c>
      <c r="K21" s="24">
        <v>2</v>
      </c>
      <c r="L21" s="70">
        <v>46.1</v>
      </c>
      <c r="M21" s="28">
        <v>41</v>
      </c>
      <c r="N21" s="28">
        <v>114</v>
      </c>
      <c r="O21" s="28">
        <v>105</v>
      </c>
      <c r="P21" s="28">
        <v>38</v>
      </c>
      <c r="Q21" s="28">
        <v>114</v>
      </c>
      <c r="R21" s="28">
        <v>80</v>
      </c>
      <c r="S21" s="28">
        <f t="shared" si="10"/>
        <v>91.333333333333329</v>
      </c>
      <c r="T21" s="28">
        <v>20</v>
      </c>
      <c r="U21" s="28">
        <v>0</v>
      </c>
      <c r="V21" s="28">
        <v>0</v>
      </c>
      <c r="W21" s="28">
        <v>1</v>
      </c>
      <c r="X21" s="28">
        <v>0</v>
      </c>
      <c r="Y21" s="28">
        <v>1</v>
      </c>
      <c r="Z21" s="28">
        <v>3</v>
      </c>
      <c r="AA21" s="28" t="s">
        <v>62</v>
      </c>
      <c r="AB21" s="28">
        <v>102</v>
      </c>
      <c r="AC21" s="25">
        <v>2</v>
      </c>
      <c r="AD21" s="28">
        <v>154</v>
      </c>
      <c r="AE21" s="28">
        <v>30</v>
      </c>
      <c r="AF21" s="28">
        <f t="shared" si="11"/>
        <v>124</v>
      </c>
      <c r="AG21" s="28">
        <f t="shared" ref="AG21:AG26" si="22">AD21-AE21-AH21</f>
        <v>96.8</v>
      </c>
      <c r="AH21" s="28">
        <f t="shared" ref="AH21:AH26" si="23">AI21/5</f>
        <v>27.2</v>
      </c>
      <c r="AI21" s="28">
        <v>136</v>
      </c>
      <c r="AJ21" s="28">
        <v>0.7</v>
      </c>
      <c r="AK21" s="70">
        <f>((186)*(AJ21^-1.154))*((F21)^-0.203)*(0.742)</f>
        <v>94.925247932232949</v>
      </c>
      <c r="AL21" s="28">
        <v>3.7</v>
      </c>
      <c r="AM21" s="28">
        <v>50</v>
      </c>
      <c r="AN21" s="28">
        <v>50</v>
      </c>
      <c r="AO21" s="28">
        <f t="shared" si="20"/>
        <v>3.7</v>
      </c>
      <c r="AP21" s="28">
        <v>60.8</v>
      </c>
      <c r="AQ21" s="70">
        <f t="shared" si="14"/>
        <v>16.432432432432432</v>
      </c>
      <c r="AR21" s="28"/>
      <c r="AS21" s="28"/>
      <c r="AT21" s="28">
        <v>0.5</v>
      </c>
      <c r="AU21" s="28">
        <v>0.5</v>
      </c>
      <c r="AV21" s="27">
        <f t="shared" si="15"/>
        <v>0.5</v>
      </c>
      <c r="AW21" s="28">
        <v>0.7</v>
      </c>
      <c r="AX21" s="28">
        <v>0.5</v>
      </c>
      <c r="AY21" s="71">
        <f t="shared" si="16"/>
        <v>0.6</v>
      </c>
      <c r="AZ21" s="28">
        <f t="shared" si="17"/>
        <v>0.55000000000000004</v>
      </c>
      <c r="BA21" s="29">
        <v>2</v>
      </c>
      <c r="BB21" s="28">
        <v>100</v>
      </c>
      <c r="BC21" s="72">
        <v>74854</v>
      </c>
      <c r="BD21" s="72">
        <v>2774</v>
      </c>
      <c r="BE21" s="72">
        <v>15877</v>
      </c>
      <c r="BF21" s="72">
        <v>3364</v>
      </c>
      <c r="BG21" s="28">
        <v>94.5</v>
      </c>
      <c r="BH21" s="72">
        <v>70545</v>
      </c>
      <c r="BI21" s="72">
        <v>2461</v>
      </c>
      <c r="BJ21" s="72">
        <v>17579</v>
      </c>
      <c r="BK21" s="72">
        <v>3161</v>
      </c>
      <c r="BL21" s="28">
        <v>99.7</v>
      </c>
      <c r="BM21" s="72">
        <v>66320</v>
      </c>
      <c r="BN21" s="72">
        <v>2153</v>
      </c>
      <c r="BO21" s="72">
        <v>17828</v>
      </c>
      <c r="BP21" s="72">
        <v>3041</v>
      </c>
      <c r="BQ21" s="72">
        <v>52838</v>
      </c>
      <c r="BR21" s="72">
        <v>6743</v>
      </c>
      <c r="BS21" s="72">
        <v>60864</v>
      </c>
      <c r="BT21" s="72">
        <v>2028</v>
      </c>
      <c r="GB21" s="43"/>
      <c r="GC21" s="43"/>
    </row>
    <row r="22" spans="1:185" s="74" customFormat="1">
      <c r="A22" s="68">
        <v>239</v>
      </c>
      <c r="B22" s="69" t="s">
        <v>65</v>
      </c>
      <c r="C22" s="46">
        <v>7.2</v>
      </c>
      <c r="D22" s="65">
        <v>1</v>
      </c>
      <c r="E22" s="32">
        <v>3</v>
      </c>
      <c r="F22" s="28">
        <v>55</v>
      </c>
      <c r="G22" s="28">
        <v>0</v>
      </c>
      <c r="H22" s="28">
        <v>89</v>
      </c>
      <c r="I22" s="28">
        <v>1.68</v>
      </c>
      <c r="J22" s="70">
        <f t="shared" si="9"/>
        <v>31.533446712018144</v>
      </c>
      <c r="K22" s="127">
        <v>2</v>
      </c>
      <c r="L22" s="70">
        <v>35.9</v>
      </c>
      <c r="M22" s="28">
        <v>54.4</v>
      </c>
      <c r="N22" s="28">
        <v>111</v>
      </c>
      <c r="O22" s="28">
        <v>102</v>
      </c>
      <c r="P22" s="28">
        <v>44</v>
      </c>
      <c r="Q22" s="28">
        <v>115</v>
      </c>
      <c r="R22" s="28">
        <v>70</v>
      </c>
      <c r="S22" s="28">
        <f t="shared" si="10"/>
        <v>85</v>
      </c>
      <c r="T22" s="28">
        <v>20</v>
      </c>
      <c r="U22" s="28">
        <v>0</v>
      </c>
      <c r="V22" s="28">
        <v>0</v>
      </c>
      <c r="W22" s="28">
        <v>1</v>
      </c>
      <c r="X22" s="28">
        <v>0</v>
      </c>
      <c r="Y22" s="28">
        <v>1</v>
      </c>
      <c r="Z22" s="28">
        <v>2</v>
      </c>
      <c r="AA22" s="28" t="s">
        <v>93</v>
      </c>
      <c r="AB22" s="28">
        <v>143</v>
      </c>
      <c r="AC22" s="25">
        <v>2</v>
      </c>
      <c r="AD22" s="28">
        <v>206</v>
      </c>
      <c r="AE22" s="28">
        <v>33</v>
      </c>
      <c r="AF22" s="28">
        <f t="shared" si="11"/>
        <v>173</v>
      </c>
      <c r="AG22" s="28">
        <f t="shared" si="22"/>
        <v>134</v>
      </c>
      <c r="AH22" s="28">
        <f t="shared" si="23"/>
        <v>39</v>
      </c>
      <c r="AI22" s="28">
        <v>195</v>
      </c>
      <c r="AJ22" s="28">
        <v>1</v>
      </c>
      <c r="AK22" s="70">
        <f>((186)*(AJ22^-1.154))*((F22)^-0.203)</f>
        <v>82.455440898805676</v>
      </c>
      <c r="AL22" s="28">
        <v>2.5</v>
      </c>
      <c r="AM22" s="28">
        <v>50</v>
      </c>
      <c r="AN22" s="28">
        <v>75</v>
      </c>
      <c r="AO22" s="70">
        <f t="shared" si="20"/>
        <v>1.6666666666666667</v>
      </c>
      <c r="AP22" s="28">
        <v>31.9</v>
      </c>
      <c r="AQ22" s="70">
        <f t="shared" si="14"/>
        <v>19.139999999999997</v>
      </c>
      <c r="AR22" s="28"/>
      <c r="AS22" s="28"/>
      <c r="AT22" s="28">
        <v>0.5</v>
      </c>
      <c r="AU22" s="28">
        <v>0.5</v>
      </c>
      <c r="AV22" s="27">
        <f t="shared" si="15"/>
        <v>0.5</v>
      </c>
      <c r="AW22" s="28">
        <v>0.5</v>
      </c>
      <c r="AX22" s="28">
        <v>0.5</v>
      </c>
      <c r="AY22" s="71">
        <f t="shared" si="16"/>
        <v>0.5</v>
      </c>
      <c r="AZ22" s="28">
        <f t="shared" si="17"/>
        <v>0.5</v>
      </c>
      <c r="BA22" s="29">
        <v>1</v>
      </c>
      <c r="BB22" s="28">
        <v>2.9</v>
      </c>
      <c r="BC22" s="72">
        <v>3312</v>
      </c>
      <c r="BD22" s="28">
        <v>725</v>
      </c>
      <c r="BE22" s="72">
        <v>11351</v>
      </c>
      <c r="BF22" s="72">
        <v>1966</v>
      </c>
      <c r="BG22" s="28">
        <v>38.5</v>
      </c>
      <c r="BH22" s="72">
        <v>9205</v>
      </c>
      <c r="BI22" s="72">
        <v>1447</v>
      </c>
      <c r="BJ22" s="72">
        <v>16950</v>
      </c>
      <c r="BK22" s="72">
        <v>2160</v>
      </c>
      <c r="BL22" s="28">
        <v>2.4</v>
      </c>
      <c r="BM22" s="72">
        <v>7890</v>
      </c>
      <c r="BN22" s="28">
        <v>902</v>
      </c>
      <c r="BO22" s="72">
        <v>14523</v>
      </c>
      <c r="BP22" s="28"/>
      <c r="BQ22" s="72">
        <v>4838</v>
      </c>
      <c r="BR22" s="28"/>
      <c r="BS22" s="72">
        <v>15178</v>
      </c>
      <c r="BT22" s="28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43"/>
      <c r="GC22" s="43"/>
    </row>
    <row r="23" spans="1:185" s="74" customFormat="1">
      <c r="A23" s="68">
        <v>252</v>
      </c>
      <c r="B23" s="69" t="s">
        <v>77</v>
      </c>
      <c r="C23" s="46">
        <v>8.1</v>
      </c>
      <c r="D23" s="65">
        <v>1</v>
      </c>
      <c r="E23" s="32">
        <v>3</v>
      </c>
      <c r="F23" s="28">
        <v>43</v>
      </c>
      <c r="G23" s="28">
        <v>1</v>
      </c>
      <c r="H23" s="28">
        <v>55.2</v>
      </c>
      <c r="I23" s="28">
        <v>1.53</v>
      </c>
      <c r="J23" s="70">
        <f t="shared" si="9"/>
        <v>23.580674099705242</v>
      </c>
      <c r="K23" s="127">
        <v>0</v>
      </c>
      <c r="L23" s="70">
        <v>27.3</v>
      </c>
      <c r="M23" s="28">
        <v>38.1</v>
      </c>
      <c r="N23" s="28">
        <v>85</v>
      </c>
      <c r="O23" s="28">
        <v>94.5</v>
      </c>
      <c r="P23" s="28">
        <v>34</v>
      </c>
      <c r="Q23" s="28">
        <v>100</v>
      </c>
      <c r="R23" s="28">
        <v>70</v>
      </c>
      <c r="S23" s="28">
        <f t="shared" si="10"/>
        <v>80</v>
      </c>
      <c r="T23" s="28">
        <v>5</v>
      </c>
      <c r="U23" s="28">
        <v>0</v>
      </c>
      <c r="V23" s="28">
        <v>0</v>
      </c>
      <c r="W23" s="28">
        <v>1</v>
      </c>
      <c r="X23" s="28">
        <v>0</v>
      </c>
      <c r="Y23" s="28">
        <v>1</v>
      </c>
      <c r="Z23" s="28">
        <v>0</v>
      </c>
      <c r="AA23" s="28" t="s">
        <v>49</v>
      </c>
      <c r="AB23" s="28">
        <v>196</v>
      </c>
      <c r="AC23" s="25">
        <v>3</v>
      </c>
      <c r="AD23" s="28">
        <v>189</v>
      </c>
      <c r="AE23" s="28">
        <v>41</v>
      </c>
      <c r="AF23" s="28">
        <f t="shared" si="11"/>
        <v>148</v>
      </c>
      <c r="AG23" s="28">
        <f t="shared" si="22"/>
        <v>114.4</v>
      </c>
      <c r="AH23" s="28">
        <f t="shared" si="23"/>
        <v>33.6</v>
      </c>
      <c r="AI23" s="28">
        <v>168</v>
      </c>
      <c r="AJ23" s="28">
        <v>0.7</v>
      </c>
      <c r="AK23" s="70">
        <f>((186)*(AJ23^-1.154))*((F23)^-0.203)*(0.742)</f>
        <v>97.068789738184307</v>
      </c>
      <c r="AL23" s="28">
        <v>3.1</v>
      </c>
      <c r="AM23" s="28">
        <v>50</v>
      </c>
      <c r="AN23" s="28">
        <v>90</v>
      </c>
      <c r="AO23" s="70">
        <f t="shared" si="20"/>
        <v>1.7222222222222223</v>
      </c>
      <c r="AP23" s="28">
        <v>58.1</v>
      </c>
      <c r="AQ23" s="70">
        <f t="shared" si="14"/>
        <v>33.735483870967741</v>
      </c>
      <c r="AR23" s="28"/>
      <c r="AS23" s="28"/>
      <c r="AT23" s="28">
        <v>0.7</v>
      </c>
      <c r="AU23" s="28">
        <v>0.9</v>
      </c>
      <c r="AV23" s="27">
        <f t="shared" si="15"/>
        <v>0.8</v>
      </c>
      <c r="AW23" s="28">
        <v>0.4</v>
      </c>
      <c r="AX23" s="28">
        <v>0.7</v>
      </c>
      <c r="AY23" s="75">
        <f t="shared" si="16"/>
        <v>0.55000000000000004</v>
      </c>
      <c r="AZ23" s="73">
        <f t="shared" si="17"/>
        <v>0.67500000000000004</v>
      </c>
      <c r="BA23" s="29">
        <v>2</v>
      </c>
      <c r="BB23" s="28">
        <v>52.9</v>
      </c>
      <c r="BC23" s="72">
        <v>2481</v>
      </c>
      <c r="BD23" s="72">
        <v>1863</v>
      </c>
      <c r="BE23" s="72">
        <v>7245</v>
      </c>
      <c r="BF23" s="72">
        <v>1903</v>
      </c>
      <c r="BG23" s="28">
        <v>85.5</v>
      </c>
      <c r="BH23" s="72">
        <v>2611</v>
      </c>
      <c r="BI23" s="72">
        <v>2720</v>
      </c>
      <c r="BJ23" s="72">
        <v>7053</v>
      </c>
      <c r="BK23" s="72">
        <v>1120</v>
      </c>
      <c r="BL23" s="28">
        <v>19.5</v>
      </c>
      <c r="BM23" s="72">
        <v>4248</v>
      </c>
      <c r="BN23" s="72">
        <v>3264</v>
      </c>
      <c r="BO23" s="72">
        <v>6114</v>
      </c>
      <c r="BP23" s="28"/>
      <c r="BQ23" s="72">
        <v>2369</v>
      </c>
      <c r="BR23" s="72">
        <v>7847</v>
      </c>
      <c r="BS23" s="72">
        <v>3148</v>
      </c>
      <c r="BT23" s="28">
        <v>913</v>
      </c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43"/>
      <c r="GC23" s="43"/>
    </row>
    <row r="24" spans="1:185" s="74" customFormat="1">
      <c r="A24" s="68">
        <v>254</v>
      </c>
      <c r="B24" s="69" t="s">
        <v>76</v>
      </c>
      <c r="C24" s="46">
        <v>9.3000000000000007</v>
      </c>
      <c r="D24" s="65">
        <v>1</v>
      </c>
      <c r="E24" s="32">
        <v>3</v>
      </c>
      <c r="F24" s="28">
        <v>51</v>
      </c>
      <c r="G24" s="28">
        <v>0</v>
      </c>
      <c r="H24" s="28">
        <v>69.900000000000006</v>
      </c>
      <c r="I24" s="28">
        <v>1.6</v>
      </c>
      <c r="J24" s="70">
        <f t="shared" si="9"/>
        <v>27.304687499999996</v>
      </c>
      <c r="K24" s="127">
        <v>1</v>
      </c>
      <c r="L24" s="70">
        <v>26.3</v>
      </c>
      <c r="M24" s="28">
        <v>48.5</v>
      </c>
      <c r="N24" s="28">
        <v>96</v>
      </c>
      <c r="O24" s="28">
        <v>96</v>
      </c>
      <c r="P24" s="28">
        <v>42.5</v>
      </c>
      <c r="Q24" s="28">
        <v>120</v>
      </c>
      <c r="R24" s="28">
        <v>80</v>
      </c>
      <c r="S24" s="28">
        <f t="shared" si="10"/>
        <v>93.333333333333329</v>
      </c>
      <c r="T24" s="28">
        <v>56</v>
      </c>
      <c r="U24" s="28">
        <v>0</v>
      </c>
      <c r="V24" s="28">
        <v>0</v>
      </c>
      <c r="W24" s="28">
        <v>0</v>
      </c>
      <c r="X24" s="28">
        <v>0</v>
      </c>
      <c r="Y24" s="28">
        <v>1</v>
      </c>
      <c r="Z24" s="28">
        <v>4</v>
      </c>
      <c r="AA24" s="28" t="s">
        <v>79</v>
      </c>
      <c r="AB24" s="28">
        <v>145</v>
      </c>
      <c r="AC24" s="25">
        <v>3</v>
      </c>
      <c r="AD24" s="28">
        <v>202</v>
      </c>
      <c r="AE24" s="28">
        <v>29</v>
      </c>
      <c r="AF24" s="28">
        <f t="shared" si="11"/>
        <v>173</v>
      </c>
      <c r="AG24" s="28">
        <f t="shared" si="22"/>
        <v>103.4</v>
      </c>
      <c r="AH24" s="28">
        <f t="shared" si="23"/>
        <v>69.599999999999994</v>
      </c>
      <c r="AI24" s="28">
        <v>348</v>
      </c>
      <c r="AJ24" s="28">
        <v>1</v>
      </c>
      <c r="AK24" s="70">
        <f>((186)*(AJ24^-1.154))*((F24)^-0.203)</f>
        <v>83.729056707640112</v>
      </c>
      <c r="AL24" s="28">
        <v>3.2</v>
      </c>
      <c r="AM24" s="28">
        <v>50</v>
      </c>
      <c r="AN24" s="28">
        <v>95</v>
      </c>
      <c r="AO24" s="70">
        <f t="shared" si="20"/>
        <v>1.6842105263157894</v>
      </c>
      <c r="AP24" s="28">
        <v>34.299999999999997</v>
      </c>
      <c r="AQ24" s="70">
        <f t="shared" si="14"/>
        <v>20.365624999999998</v>
      </c>
      <c r="AR24" s="28"/>
      <c r="AS24" s="28"/>
      <c r="AT24" s="28">
        <v>0.7</v>
      </c>
      <c r="AU24" s="28">
        <v>0.7</v>
      </c>
      <c r="AV24" s="27">
        <f t="shared" si="15"/>
        <v>0.7</v>
      </c>
      <c r="AW24" s="28">
        <v>0.7</v>
      </c>
      <c r="AX24" s="28">
        <v>0.7</v>
      </c>
      <c r="AY24" s="75">
        <f t="shared" si="16"/>
        <v>0.7</v>
      </c>
      <c r="AZ24" s="73">
        <f t="shared" si="17"/>
        <v>0.7</v>
      </c>
      <c r="BA24" s="29">
        <v>2</v>
      </c>
      <c r="BB24" s="28">
        <v>41.7</v>
      </c>
      <c r="BC24" s="72">
        <v>5142</v>
      </c>
      <c r="BD24" s="72">
        <v>4092</v>
      </c>
      <c r="BE24" s="72">
        <v>32520</v>
      </c>
      <c r="BF24" s="72">
        <v>1789</v>
      </c>
      <c r="BG24" s="28">
        <v>47</v>
      </c>
      <c r="BH24" s="72">
        <v>6520</v>
      </c>
      <c r="BI24" s="72">
        <v>5375</v>
      </c>
      <c r="BJ24" s="72">
        <v>9319</v>
      </c>
      <c r="BK24" s="72">
        <v>3114</v>
      </c>
      <c r="BL24" s="28">
        <v>25.5</v>
      </c>
      <c r="BM24" s="72">
        <v>8677</v>
      </c>
      <c r="BN24" s="72">
        <v>5566</v>
      </c>
      <c r="BO24" s="72">
        <v>13464</v>
      </c>
      <c r="BP24" s="72">
        <v>2795</v>
      </c>
      <c r="BQ24" s="72">
        <v>2364</v>
      </c>
      <c r="BR24" s="72">
        <v>1107</v>
      </c>
      <c r="BS24" s="72">
        <v>2631</v>
      </c>
      <c r="BT24" s="28">
        <v>987</v>
      </c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43"/>
      <c r="GC24" s="43"/>
    </row>
    <row r="25" spans="1:185" s="74" customFormat="1">
      <c r="A25" s="68">
        <v>257</v>
      </c>
      <c r="B25" s="69" t="s">
        <v>81</v>
      </c>
      <c r="C25" s="46">
        <v>10.1</v>
      </c>
      <c r="D25" s="65">
        <v>1</v>
      </c>
      <c r="E25" s="32">
        <v>3</v>
      </c>
      <c r="F25" s="28">
        <v>42</v>
      </c>
      <c r="G25" s="28">
        <v>0</v>
      </c>
      <c r="H25" s="28">
        <v>79.8</v>
      </c>
      <c r="I25" s="28">
        <v>1.61</v>
      </c>
      <c r="J25" s="70">
        <f t="shared" si="9"/>
        <v>30.785849311369155</v>
      </c>
      <c r="K25" s="127">
        <v>2</v>
      </c>
      <c r="L25" s="70">
        <v>25.6</v>
      </c>
      <c r="M25" s="28">
        <v>56.4</v>
      </c>
      <c r="N25" s="28">
        <v>104</v>
      </c>
      <c r="O25" s="28">
        <v>100</v>
      </c>
      <c r="P25" s="28">
        <v>39.5</v>
      </c>
      <c r="Q25" s="28">
        <v>110</v>
      </c>
      <c r="R25" s="28">
        <v>70</v>
      </c>
      <c r="S25" s="28">
        <f t="shared" si="10"/>
        <v>83.333333333333329</v>
      </c>
      <c r="T25" s="28">
        <v>53</v>
      </c>
      <c r="U25" s="28">
        <v>0</v>
      </c>
      <c r="V25" s="28">
        <v>1</v>
      </c>
      <c r="W25" s="28">
        <v>1</v>
      </c>
      <c r="X25" s="28">
        <v>0</v>
      </c>
      <c r="Y25" s="28">
        <v>1</v>
      </c>
      <c r="Z25" s="28">
        <v>0</v>
      </c>
      <c r="AA25" s="28" t="s">
        <v>48</v>
      </c>
      <c r="AB25" s="28">
        <v>320</v>
      </c>
      <c r="AC25" s="25">
        <v>3</v>
      </c>
      <c r="AD25" s="28">
        <v>197</v>
      </c>
      <c r="AE25" s="28">
        <v>27</v>
      </c>
      <c r="AF25" s="28">
        <f t="shared" si="11"/>
        <v>170</v>
      </c>
      <c r="AG25" s="28">
        <f t="shared" si="22"/>
        <v>34.800000000000011</v>
      </c>
      <c r="AH25" s="28">
        <f t="shared" si="23"/>
        <v>135.19999999999999</v>
      </c>
      <c r="AI25" s="28">
        <v>676</v>
      </c>
      <c r="AJ25" s="28">
        <v>0.9</v>
      </c>
      <c r="AK25" s="70">
        <f>((186)*(AJ25^-1.154))*((F25)^-0.203)</f>
        <v>98.355235451049168</v>
      </c>
      <c r="AL25" s="28">
        <v>1.1000000000000001</v>
      </c>
      <c r="AM25" s="28">
        <v>50</v>
      </c>
      <c r="AN25" s="28">
        <v>130</v>
      </c>
      <c r="AO25" s="70">
        <f t="shared" si="20"/>
        <v>0.42307692307692313</v>
      </c>
      <c r="AP25" s="28">
        <v>32.9</v>
      </c>
      <c r="AQ25" s="70">
        <f t="shared" si="14"/>
        <v>77.763636363636351</v>
      </c>
      <c r="AR25" s="28"/>
      <c r="AS25" s="28"/>
      <c r="AT25" s="28">
        <v>0.7</v>
      </c>
      <c r="AU25" s="28">
        <v>0.9</v>
      </c>
      <c r="AV25" s="27">
        <f t="shared" si="15"/>
        <v>0.8</v>
      </c>
      <c r="AW25" s="28">
        <v>0.7</v>
      </c>
      <c r="AX25" s="28">
        <v>0.7</v>
      </c>
      <c r="AY25" s="75">
        <f t="shared" si="16"/>
        <v>0.7</v>
      </c>
      <c r="AZ25" s="73">
        <f t="shared" si="17"/>
        <v>0.75</v>
      </c>
      <c r="BA25" s="29">
        <v>2</v>
      </c>
      <c r="BB25" s="28">
        <v>96</v>
      </c>
      <c r="BC25" s="72">
        <v>5638</v>
      </c>
      <c r="BD25" s="72">
        <v>2085</v>
      </c>
      <c r="BE25" s="72">
        <v>4325</v>
      </c>
      <c r="BF25" s="72">
        <v>1965</v>
      </c>
      <c r="BG25" s="28">
        <v>96.6</v>
      </c>
      <c r="BH25" s="72">
        <v>1003</v>
      </c>
      <c r="BI25" s="72">
        <v>5552</v>
      </c>
      <c r="BJ25" s="72">
        <v>4853</v>
      </c>
      <c r="BK25" s="72">
        <v>1836</v>
      </c>
      <c r="BL25" s="28">
        <v>96.9</v>
      </c>
      <c r="BM25" s="72">
        <v>9333</v>
      </c>
      <c r="BN25" s="72">
        <v>6803</v>
      </c>
      <c r="BO25" s="72">
        <v>4179</v>
      </c>
      <c r="BP25" s="28"/>
      <c r="BQ25" s="72">
        <v>1871</v>
      </c>
      <c r="BR25" s="72">
        <v>2187</v>
      </c>
      <c r="BS25" s="72">
        <v>3354</v>
      </c>
      <c r="BT25" s="28">
        <v>853</v>
      </c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43"/>
      <c r="GC25" s="43"/>
    </row>
    <row r="26" spans="1:185" s="69" customFormat="1">
      <c r="A26" s="68">
        <v>293</v>
      </c>
      <c r="B26" s="69" t="s">
        <v>113</v>
      </c>
      <c r="C26" s="46">
        <v>8.3000000000000007</v>
      </c>
      <c r="D26" s="65">
        <v>1</v>
      </c>
      <c r="E26" s="32">
        <v>3</v>
      </c>
      <c r="F26" s="28">
        <v>33</v>
      </c>
      <c r="G26" s="28">
        <v>1</v>
      </c>
      <c r="H26" s="28">
        <v>78.099999999999994</v>
      </c>
      <c r="I26" s="28">
        <v>1.52</v>
      </c>
      <c r="J26" s="70">
        <f t="shared" si="9"/>
        <v>33.8036703601108</v>
      </c>
      <c r="K26" s="24">
        <v>2</v>
      </c>
      <c r="L26" s="28">
        <v>41.7</v>
      </c>
      <c r="M26" s="28">
        <v>43.2</v>
      </c>
      <c r="N26" s="28">
        <v>103</v>
      </c>
      <c r="O26" s="28">
        <v>106</v>
      </c>
      <c r="P26" s="28">
        <v>42.1</v>
      </c>
      <c r="Q26" s="28">
        <v>110</v>
      </c>
      <c r="R26" s="28">
        <v>70</v>
      </c>
      <c r="S26" s="28">
        <f t="shared" si="10"/>
        <v>83.333333333333329</v>
      </c>
      <c r="T26" s="28">
        <v>12</v>
      </c>
      <c r="U26" s="28">
        <v>0</v>
      </c>
      <c r="V26" s="28">
        <v>1</v>
      </c>
      <c r="W26" s="28">
        <v>0</v>
      </c>
      <c r="X26" s="28">
        <v>1</v>
      </c>
      <c r="Y26" s="28">
        <v>1</v>
      </c>
      <c r="Z26" s="28">
        <v>1</v>
      </c>
      <c r="AA26" s="28" t="s">
        <v>114</v>
      </c>
      <c r="AB26" s="28">
        <v>142</v>
      </c>
      <c r="AC26" s="25">
        <v>3</v>
      </c>
      <c r="AD26" s="28">
        <v>187</v>
      </c>
      <c r="AE26" s="28">
        <v>31</v>
      </c>
      <c r="AF26" s="28">
        <f t="shared" si="11"/>
        <v>156</v>
      </c>
      <c r="AG26" s="28">
        <f t="shared" si="22"/>
        <v>121.2</v>
      </c>
      <c r="AH26" s="28">
        <f t="shared" si="23"/>
        <v>34.799999999999997</v>
      </c>
      <c r="AI26" s="28">
        <v>174</v>
      </c>
      <c r="AJ26" s="28">
        <v>0.8</v>
      </c>
      <c r="AK26" s="28">
        <f>((186)*(AJ26^-1.154))*((F26)^-0.203)*(0.724)</f>
        <v>85.669717664676739</v>
      </c>
      <c r="AL26" s="28">
        <v>3</v>
      </c>
      <c r="AM26" s="28">
        <v>50</v>
      </c>
      <c r="AN26" s="28">
        <v>120</v>
      </c>
      <c r="AO26" s="28">
        <f t="shared" si="20"/>
        <v>1.25</v>
      </c>
      <c r="AP26" s="28">
        <v>64.099999999999994</v>
      </c>
      <c r="AQ26" s="28">
        <f t="shared" si="14"/>
        <v>51.279999999999994</v>
      </c>
      <c r="AR26" s="28"/>
      <c r="AS26" s="28"/>
      <c r="AT26" s="28">
        <v>0.4</v>
      </c>
      <c r="AU26" s="28">
        <v>0.4</v>
      </c>
      <c r="AV26" s="27">
        <f t="shared" si="15"/>
        <v>0.4</v>
      </c>
      <c r="AW26" s="28">
        <v>0.5</v>
      </c>
      <c r="AX26" s="28">
        <v>0.5</v>
      </c>
      <c r="AY26" s="75">
        <f t="shared" si="16"/>
        <v>0.5</v>
      </c>
      <c r="AZ26" s="73">
        <f t="shared" si="17"/>
        <v>0.45</v>
      </c>
      <c r="BA26" s="29">
        <v>0</v>
      </c>
      <c r="BB26" s="28">
        <v>100</v>
      </c>
      <c r="BC26" s="72">
        <v>8089</v>
      </c>
      <c r="BD26" s="72">
        <v>6608</v>
      </c>
      <c r="BE26" s="72">
        <v>4099</v>
      </c>
      <c r="BF26" s="72">
        <v>2553</v>
      </c>
      <c r="BG26" s="28">
        <v>98.8</v>
      </c>
      <c r="BH26" s="72">
        <v>14048</v>
      </c>
      <c r="BI26" s="72">
        <v>9482</v>
      </c>
      <c r="BJ26" s="72">
        <v>4035</v>
      </c>
      <c r="BK26" s="72">
        <v>4090</v>
      </c>
      <c r="BL26" s="28">
        <v>2.2000000000000002</v>
      </c>
      <c r="BM26" s="72">
        <v>6882</v>
      </c>
      <c r="BN26" s="72">
        <v>11006</v>
      </c>
      <c r="BO26" s="72">
        <v>3991</v>
      </c>
      <c r="BP26" s="72">
        <v>2534</v>
      </c>
      <c r="BQ26" s="72">
        <v>3292</v>
      </c>
      <c r="BR26" s="72">
        <v>7183</v>
      </c>
      <c r="BS26" s="72">
        <v>3395</v>
      </c>
      <c r="BT26" s="28">
        <v>887</v>
      </c>
      <c r="GB26" s="43"/>
      <c r="GC26" s="43"/>
    </row>
    <row r="27" spans="1:185">
      <c r="C27" s="35"/>
      <c r="D27" s="143"/>
      <c r="E27" s="35"/>
      <c r="F27" s="35"/>
      <c r="K27" s="37"/>
    </row>
    <row r="28" spans="1:185">
      <c r="C28" s="35"/>
      <c r="D28" s="143"/>
      <c r="E28" s="35"/>
      <c r="F28" s="35"/>
      <c r="K28" s="37"/>
    </row>
    <row r="29" spans="1:185" ht="18">
      <c r="A29" s="77" t="s">
        <v>187</v>
      </c>
      <c r="B29" s="78"/>
      <c r="C29" s="39"/>
      <c r="D29" s="165"/>
      <c r="E29" s="35"/>
      <c r="K29" s="37"/>
    </row>
    <row r="30" spans="1:185" ht="18">
      <c r="A30" s="77"/>
      <c r="B30" s="78" t="s">
        <v>188</v>
      </c>
      <c r="C30" s="39"/>
      <c r="D30" s="165"/>
      <c r="E30" s="35"/>
      <c r="K30" s="37"/>
    </row>
    <row r="31" spans="1:185" ht="18">
      <c r="A31" s="77"/>
      <c r="B31" s="78" t="s">
        <v>189</v>
      </c>
      <c r="C31" s="39"/>
      <c r="D31" s="165"/>
      <c r="E31" s="35"/>
      <c r="K31" s="37"/>
    </row>
    <row r="32" spans="1:185" ht="18">
      <c r="A32" s="77"/>
      <c r="B32" s="78" t="s">
        <v>190</v>
      </c>
      <c r="C32" s="39"/>
      <c r="D32" s="165"/>
      <c r="E32" s="35"/>
      <c r="K32" s="37"/>
    </row>
    <row r="33" spans="1:11" ht="18">
      <c r="A33" s="77"/>
      <c r="B33" s="78"/>
      <c r="C33" s="39"/>
      <c r="D33" s="165"/>
      <c r="E33" s="35"/>
      <c r="K33" s="37"/>
    </row>
    <row r="34" spans="1:11">
      <c r="C34" s="35"/>
      <c r="D34" s="143"/>
      <c r="E34" s="35"/>
      <c r="F34" s="35"/>
      <c r="G34" s="35"/>
      <c r="H34" s="35"/>
      <c r="I34" s="35"/>
      <c r="K34" s="37"/>
    </row>
    <row r="35" spans="1:11">
      <c r="C35" s="35"/>
      <c r="D35" s="143"/>
      <c r="E35" s="35"/>
      <c r="F35" s="35"/>
      <c r="G35" s="35"/>
      <c r="H35" s="35"/>
      <c r="I35" s="35"/>
      <c r="K35" s="37"/>
    </row>
    <row r="36" spans="1:11">
      <c r="A36" s="166" t="s">
        <v>363</v>
      </c>
      <c r="B36" s="167"/>
      <c r="C36" s="35"/>
      <c r="D36" s="143"/>
      <c r="E36" s="35"/>
      <c r="F36" s="35"/>
      <c r="G36" s="35"/>
      <c r="H36" s="35"/>
      <c r="I36" s="35"/>
      <c r="K36" s="37"/>
    </row>
    <row r="37" spans="1:11">
      <c r="A37" s="166" t="s">
        <v>364</v>
      </c>
      <c r="B37" s="167"/>
      <c r="C37" s="35"/>
      <c r="D37" s="143"/>
      <c r="E37" s="35"/>
      <c r="F37" s="35"/>
      <c r="G37" s="35"/>
      <c r="H37" s="35"/>
      <c r="I37" s="35"/>
      <c r="K37" s="37"/>
    </row>
    <row r="38" spans="1:11">
      <c r="C38" s="35"/>
      <c r="D38" s="143"/>
      <c r="E38" s="35"/>
      <c r="F38" s="35"/>
      <c r="G38" s="35"/>
      <c r="H38" s="35"/>
      <c r="I38" s="35"/>
      <c r="K38" s="37"/>
    </row>
    <row r="39" spans="1:11">
      <c r="A39" s="142" t="s">
        <v>366</v>
      </c>
      <c r="B39" s="36"/>
      <c r="C39" s="36"/>
      <c r="D39" s="143"/>
      <c r="E39" s="37"/>
      <c r="F39" s="37"/>
      <c r="G39" s="37"/>
      <c r="H39" s="37"/>
      <c r="I39" s="37"/>
      <c r="K39" s="37"/>
    </row>
    <row r="40" spans="1:11">
      <c r="A40" s="142" t="s">
        <v>128</v>
      </c>
      <c r="B40" s="36"/>
      <c r="C40" s="36"/>
      <c r="D40" s="143"/>
      <c r="E40" s="37"/>
      <c r="F40" s="37"/>
      <c r="G40" s="37"/>
      <c r="H40" s="37"/>
      <c r="I40" s="37"/>
      <c r="K40" s="37"/>
    </row>
    <row r="41" spans="1:11">
      <c r="C41" s="35"/>
      <c r="D41" s="35" t="s">
        <v>129</v>
      </c>
      <c r="E41" s="35" t="s">
        <v>125</v>
      </c>
      <c r="F41" s="144" t="s">
        <v>130</v>
      </c>
      <c r="G41" s="35" t="s">
        <v>129</v>
      </c>
      <c r="H41" s="35" t="s">
        <v>125</v>
      </c>
      <c r="I41" s="35" t="s">
        <v>130</v>
      </c>
      <c r="K41" s="37"/>
    </row>
    <row r="42" spans="1:11">
      <c r="B42" s="146" t="s">
        <v>133</v>
      </c>
      <c r="C42" s="147" t="s">
        <v>126</v>
      </c>
      <c r="D42" s="35" t="s">
        <v>131</v>
      </c>
      <c r="E42" s="35" t="s">
        <v>131</v>
      </c>
      <c r="F42" s="144" t="s">
        <v>131</v>
      </c>
      <c r="G42" s="35" t="s">
        <v>132</v>
      </c>
      <c r="H42" s="35" t="s">
        <v>132</v>
      </c>
      <c r="I42" s="35" t="s">
        <v>132</v>
      </c>
      <c r="K42" s="37"/>
    </row>
    <row r="43" spans="1:11">
      <c r="A43" s="142" t="s">
        <v>215</v>
      </c>
      <c r="B43" s="118">
        <v>0.42356362386482727</v>
      </c>
      <c r="C43" s="145">
        <v>0.73818240080890973</v>
      </c>
      <c r="D43" s="35">
        <v>60.035256410256196</v>
      </c>
      <c r="E43" s="35">
        <v>3</v>
      </c>
      <c r="F43" s="144">
        <v>20.011752136752065</v>
      </c>
      <c r="G43" s="35">
        <v>944.92307692307679</v>
      </c>
      <c r="H43" s="35">
        <v>20</v>
      </c>
      <c r="I43" s="35">
        <v>47.246153846153838</v>
      </c>
      <c r="K43" s="37"/>
    </row>
    <row r="44" spans="1:11">
      <c r="A44" s="142" t="s">
        <v>198</v>
      </c>
      <c r="B44" s="118">
        <v>1.8832833795818182</v>
      </c>
      <c r="C44" s="145">
        <v>0.16494256470257931</v>
      </c>
      <c r="D44" s="35">
        <v>645.11423076923109</v>
      </c>
      <c r="E44" s="35">
        <v>3</v>
      </c>
      <c r="F44" s="144">
        <v>215.03807692307703</v>
      </c>
      <c r="G44" s="35">
        <v>2283.6507692307687</v>
      </c>
      <c r="H44" s="35">
        <v>20</v>
      </c>
      <c r="I44" s="35">
        <v>114.18253846153843</v>
      </c>
      <c r="K44" s="37"/>
    </row>
    <row r="45" spans="1:11">
      <c r="A45" s="148" t="s">
        <v>199</v>
      </c>
      <c r="B45" s="31">
        <v>3.3913890253579457</v>
      </c>
      <c r="C45" s="149">
        <v>3.8092569407169555E-2</v>
      </c>
      <c r="D45" s="35">
        <v>154.65483974358989</v>
      </c>
      <c r="E45" s="35">
        <v>3</v>
      </c>
      <c r="F45" s="144">
        <v>51.551613247863294</v>
      </c>
      <c r="G45" s="35">
        <v>304.01474358974349</v>
      </c>
      <c r="H45" s="35">
        <v>20</v>
      </c>
      <c r="I45" s="35">
        <v>15.200737179487174</v>
      </c>
      <c r="K45" s="37"/>
    </row>
    <row r="46" spans="1:11">
      <c r="A46" s="142" t="s">
        <v>200</v>
      </c>
      <c r="B46" s="118">
        <v>2.4176491898783921</v>
      </c>
      <c r="C46" s="145">
        <v>9.6351924750149281E-2</v>
      </c>
      <c r="D46" s="35">
        <v>274.55214743589704</v>
      </c>
      <c r="E46" s="35">
        <v>3</v>
      </c>
      <c r="F46" s="144">
        <v>91.517382478632342</v>
      </c>
      <c r="G46" s="35">
        <v>757.0774358974362</v>
      </c>
      <c r="H46" s="35">
        <v>20</v>
      </c>
      <c r="I46" s="35">
        <v>37.853871794871807</v>
      </c>
      <c r="K46" s="37"/>
    </row>
    <row r="47" spans="1:11">
      <c r="A47" s="142" t="s">
        <v>201</v>
      </c>
      <c r="B47" s="118">
        <v>0.62760073961209806</v>
      </c>
      <c r="C47" s="145">
        <v>0.60559920619437557</v>
      </c>
      <c r="D47" s="35">
        <v>52.303557692307685</v>
      </c>
      <c r="E47" s="35">
        <v>3</v>
      </c>
      <c r="F47" s="144">
        <v>17.434519230769229</v>
      </c>
      <c r="G47" s="35">
        <v>555.59269230769246</v>
      </c>
      <c r="H47" s="35">
        <v>20</v>
      </c>
      <c r="I47" s="35">
        <v>27.779634615384623</v>
      </c>
      <c r="K47" s="37"/>
    </row>
    <row r="48" spans="1:11">
      <c r="A48" s="142" t="s">
        <v>202</v>
      </c>
      <c r="B48" s="118">
        <v>2.9212861657295095</v>
      </c>
      <c r="C48" s="145">
        <v>5.9113308594957087E-2</v>
      </c>
      <c r="D48" s="35">
        <v>792.28089743589817</v>
      </c>
      <c r="E48" s="35">
        <v>3</v>
      </c>
      <c r="F48" s="144">
        <v>264.09363247863274</v>
      </c>
      <c r="G48" s="35">
        <v>1808.0641025641028</v>
      </c>
      <c r="H48" s="35">
        <v>20</v>
      </c>
      <c r="I48" s="35">
        <v>90.403205128205144</v>
      </c>
      <c r="K48" s="37"/>
    </row>
    <row r="49" spans="1:29">
      <c r="A49" s="142" t="s">
        <v>203</v>
      </c>
      <c r="B49" s="118">
        <v>2.2349133734644075</v>
      </c>
      <c r="C49" s="145">
        <v>0.11555186891503542</v>
      </c>
      <c r="D49" s="35">
        <v>467.43483974359083</v>
      </c>
      <c r="E49" s="35">
        <v>3</v>
      </c>
      <c r="F49" s="144">
        <v>155.81161324786362</v>
      </c>
      <c r="G49" s="35">
        <v>1394.34141025641</v>
      </c>
      <c r="H49" s="35">
        <v>20</v>
      </c>
      <c r="I49" s="35">
        <v>69.717070512820499</v>
      </c>
      <c r="K49" s="37"/>
    </row>
    <row r="50" spans="1:29">
      <c r="A50" s="142" t="s">
        <v>204</v>
      </c>
      <c r="B50" s="118">
        <v>1.4185063426388396</v>
      </c>
      <c r="C50" s="145">
        <v>0.26678356063115427</v>
      </c>
      <c r="D50" s="35">
        <v>39.215480769230787</v>
      </c>
      <c r="E50" s="35">
        <v>3</v>
      </c>
      <c r="F50" s="144">
        <v>13.071826923076928</v>
      </c>
      <c r="G50" s="35">
        <v>184.30410256410249</v>
      </c>
      <c r="H50" s="35">
        <v>20</v>
      </c>
      <c r="I50" s="35">
        <v>9.2152051282051239</v>
      </c>
      <c r="K50" s="37"/>
    </row>
    <row r="51" spans="1:29">
      <c r="A51" s="142" t="s">
        <v>13</v>
      </c>
      <c r="B51" s="118">
        <v>2.4344859058353689</v>
      </c>
      <c r="C51" s="145">
        <v>9.4763249119490883E-2</v>
      </c>
      <c r="D51" s="35">
        <v>186.57941595222897</v>
      </c>
      <c r="E51" s="35">
        <v>3</v>
      </c>
      <c r="F51" s="144">
        <v>62.193138650742988</v>
      </c>
      <c r="G51" s="35">
        <v>510.93447287304832</v>
      </c>
      <c r="H51" s="35">
        <v>20</v>
      </c>
      <c r="I51" s="35">
        <v>25.546723643652417</v>
      </c>
      <c r="K51" s="37"/>
    </row>
    <row r="52" spans="1:29">
      <c r="A52" s="142" t="s">
        <v>134</v>
      </c>
      <c r="B52" s="118">
        <v>0.76478560199490442</v>
      </c>
      <c r="C52" s="145">
        <v>0.52709322546429349</v>
      </c>
      <c r="D52" s="35">
        <v>587.83333333333337</v>
      </c>
      <c r="E52" s="35">
        <v>3</v>
      </c>
      <c r="F52" s="144">
        <v>195.94444444444446</v>
      </c>
      <c r="G52" s="35">
        <v>5124.1666666666661</v>
      </c>
      <c r="H52" s="35">
        <v>20</v>
      </c>
      <c r="I52" s="35">
        <v>256.20833333333331</v>
      </c>
      <c r="K52" s="37"/>
    </row>
    <row r="53" spans="1:29">
      <c r="A53" s="142" t="s">
        <v>43</v>
      </c>
      <c r="B53" s="118">
        <v>0.16346454011408418</v>
      </c>
      <c r="C53" s="145">
        <v>0.91969927434450105</v>
      </c>
      <c r="D53" s="35">
        <v>4.4307692307692234E-3</v>
      </c>
      <c r="E53" s="35">
        <v>3</v>
      </c>
      <c r="F53" s="144">
        <v>1.4769230769230745E-3</v>
      </c>
      <c r="G53" s="35">
        <v>0.1807025641025643</v>
      </c>
      <c r="H53" s="35">
        <v>20</v>
      </c>
      <c r="I53" s="35">
        <v>9.0351282051282147E-3</v>
      </c>
      <c r="K53" s="37"/>
    </row>
    <row r="54" spans="1:29">
      <c r="A54" s="142" t="s">
        <v>367</v>
      </c>
      <c r="B54" s="118">
        <v>0.54531040843167855</v>
      </c>
      <c r="C54" s="145">
        <v>0.65696196288860831</v>
      </c>
      <c r="D54" s="35">
        <v>11.542326602564106</v>
      </c>
      <c r="E54" s="35">
        <v>3</v>
      </c>
      <c r="F54" s="144">
        <v>3.8474422008547022</v>
      </c>
      <c r="G54" s="35">
        <v>141.11016923076923</v>
      </c>
      <c r="H54" s="35">
        <v>20</v>
      </c>
      <c r="I54" s="35">
        <v>7.0555084615384613</v>
      </c>
      <c r="K54" s="37"/>
    </row>
    <row r="55" spans="1:29">
      <c r="A55" s="142" t="s">
        <v>205</v>
      </c>
      <c r="B55" s="118">
        <v>1.312692862283342</v>
      </c>
      <c r="C55" s="145">
        <v>0.29797835955007934</v>
      </c>
      <c r="D55" s="35">
        <v>18440.201923076926</v>
      </c>
      <c r="E55" s="35">
        <v>3</v>
      </c>
      <c r="F55" s="144">
        <v>6146.7339743589755</v>
      </c>
      <c r="G55" s="35">
        <v>93650.756410256407</v>
      </c>
      <c r="H55" s="35">
        <v>20</v>
      </c>
      <c r="I55" s="35">
        <v>4682.53782051282</v>
      </c>
      <c r="K55" s="37"/>
    </row>
    <row r="56" spans="1:29">
      <c r="A56" s="142" t="s">
        <v>368</v>
      </c>
      <c r="B56" s="118">
        <v>2.9776984156741166</v>
      </c>
      <c r="C56" s="145">
        <v>5.6029424554083121E-2</v>
      </c>
      <c r="D56" s="35">
        <v>18.327275641025629</v>
      </c>
      <c r="E56" s="35">
        <v>3</v>
      </c>
      <c r="F56" s="144">
        <v>6.1090918803418761</v>
      </c>
      <c r="G56" s="35">
        <v>41.032307692307704</v>
      </c>
      <c r="H56" s="35">
        <v>20</v>
      </c>
      <c r="I56" s="35">
        <v>2.0516153846153853</v>
      </c>
      <c r="K56" s="37"/>
    </row>
    <row r="57" spans="1:29">
      <c r="A57" s="142" t="s">
        <v>208</v>
      </c>
      <c r="B57" s="118">
        <v>0.62060297444827062</v>
      </c>
      <c r="C57" s="145">
        <v>0.60984537822622165</v>
      </c>
      <c r="D57" s="35">
        <v>3788.8814102564102</v>
      </c>
      <c r="E57" s="35">
        <v>3</v>
      </c>
      <c r="F57" s="144">
        <v>1262.96047008547</v>
      </c>
      <c r="G57" s="35">
        <v>40701.076923076915</v>
      </c>
      <c r="H57" s="35">
        <v>20</v>
      </c>
      <c r="I57" s="35">
        <v>2035.0538461538458</v>
      </c>
      <c r="K57" s="37"/>
    </row>
    <row r="58" spans="1:29">
      <c r="A58" s="142" t="s">
        <v>25</v>
      </c>
      <c r="B58" s="118">
        <v>0.18815458882646971</v>
      </c>
      <c r="C58" s="145">
        <v>0.90320874221845804</v>
      </c>
      <c r="D58" s="35">
        <v>51.269230769231037</v>
      </c>
      <c r="E58" s="35">
        <v>3</v>
      </c>
      <c r="F58" s="144">
        <v>17.08974358974368</v>
      </c>
      <c r="G58" s="35">
        <v>1816.5641025641023</v>
      </c>
      <c r="H58" s="35">
        <v>20</v>
      </c>
      <c r="I58" s="35">
        <v>90.828205128205113</v>
      </c>
      <c r="K58" s="37"/>
    </row>
    <row r="59" spans="1:29">
      <c r="A59" s="142" t="s">
        <v>135</v>
      </c>
      <c r="B59" s="118">
        <v>0.71381958821487979</v>
      </c>
      <c r="C59" s="145">
        <v>0.5551998236492941</v>
      </c>
      <c r="D59" s="35">
        <v>3670.7019230769238</v>
      </c>
      <c r="E59" s="35">
        <v>3</v>
      </c>
      <c r="F59" s="144">
        <v>1223.5673076923078</v>
      </c>
      <c r="G59" s="35">
        <v>34282.256410256414</v>
      </c>
      <c r="H59" s="35">
        <v>20</v>
      </c>
      <c r="I59" s="35">
        <v>1714.1128205128207</v>
      </c>
      <c r="K59" s="37"/>
    </row>
    <row r="60" spans="1:29">
      <c r="A60" s="142" t="s">
        <v>136</v>
      </c>
      <c r="B60" s="118">
        <v>6.5099042329783308E-2</v>
      </c>
      <c r="C60" s="145">
        <v>0.97773351447387136</v>
      </c>
      <c r="D60" s="35">
        <v>3911.4358974359043</v>
      </c>
      <c r="E60" s="35">
        <v>3</v>
      </c>
      <c r="F60" s="144">
        <v>1303.8119658119681</v>
      </c>
      <c r="G60" s="35">
        <v>400562.56410256412</v>
      </c>
      <c r="H60" s="35">
        <v>20</v>
      </c>
      <c r="I60" s="35">
        <v>20028.128205128207</v>
      </c>
      <c r="K60" s="37"/>
    </row>
    <row r="61" spans="1:29">
      <c r="A61" s="142" t="s">
        <v>137</v>
      </c>
      <c r="B61" s="118">
        <v>1.363152289669862</v>
      </c>
      <c r="C61" s="145">
        <v>0.28266353700319452</v>
      </c>
      <c r="D61" s="35">
        <v>5.7435897435897415E-2</v>
      </c>
      <c r="E61" s="35">
        <v>3</v>
      </c>
      <c r="F61" s="144">
        <v>1.9145299145299138E-2</v>
      </c>
      <c r="G61" s="35">
        <v>0.28089743589743571</v>
      </c>
      <c r="H61" s="35">
        <v>20</v>
      </c>
      <c r="I61" s="35">
        <v>1.4044871794871785E-2</v>
      </c>
      <c r="K61" s="37"/>
    </row>
    <row r="62" spans="1:29">
      <c r="A62" s="142" t="s">
        <v>206</v>
      </c>
      <c r="B62" s="118">
        <v>2.0261600131030955</v>
      </c>
      <c r="C62" s="145">
        <v>0.14260122948086798</v>
      </c>
      <c r="D62" s="35">
        <v>1032.3449794374917</v>
      </c>
      <c r="E62" s="35">
        <v>3</v>
      </c>
      <c r="F62" s="144">
        <v>344.11499314583057</v>
      </c>
      <c r="G62" s="35">
        <v>3396.7208011258022</v>
      </c>
      <c r="H62" s="35">
        <v>20</v>
      </c>
      <c r="I62" s="35">
        <v>169.8360400562901</v>
      </c>
      <c r="K62" s="37"/>
    </row>
    <row r="63" spans="1:29" s="31" customFormat="1">
      <c r="A63" s="148" t="s">
        <v>369</v>
      </c>
      <c r="B63" s="31">
        <v>6.9577834173905533</v>
      </c>
      <c r="C63" s="149">
        <v>2.1679562124532672E-3</v>
      </c>
      <c r="D63" s="37">
        <v>2740.9989743589745</v>
      </c>
      <c r="E63" s="37">
        <v>3</v>
      </c>
      <c r="F63" s="143">
        <v>913.66632478632482</v>
      </c>
      <c r="G63" s="37">
        <v>2626.314358974359</v>
      </c>
      <c r="H63" s="37">
        <v>20</v>
      </c>
      <c r="I63" s="37">
        <v>131.31571794871795</v>
      </c>
      <c r="K63" s="37"/>
      <c r="AC63" s="150"/>
    </row>
    <row r="64" spans="1:29">
      <c r="A64" s="142" t="s">
        <v>139</v>
      </c>
      <c r="B64" s="118">
        <v>1.7915164784321402</v>
      </c>
      <c r="C64" s="145">
        <v>0.18121926134499847</v>
      </c>
      <c r="D64" s="35">
        <v>2240.8602114573464</v>
      </c>
      <c r="E64" s="35">
        <v>3</v>
      </c>
      <c r="F64" s="144">
        <v>746.95340381911547</v>
      </c>
      <c r="G64" s="35">
        <v>8338.7835145431382</v>
      </c>
      <c r="H64" s="35">
        <v>20</v>
      </c>
      <c r="I64" s="35">
        <v>416.93917572715691</v>
      </c>
      <c r="K64" s="37"/>
    </row>
    <row r="65" spans="1:45">
      <c r="C65" s="35"/>
      <c r="D65" s="143"/>
      <c r="E65" s="35"/>
      <c r="F65" s="145"/>
      <c r="G65" s="35"/>
      <c r="H65" s="35"/>
      <c r="I65" s="35"/>
      <c r="K65" s="37"/>
    </row>
    <row r="66" spans="1:45" s="35" customFormat="1">
      <c r="A66" s="152" t="s">
        <v>370</v>
      </c>
      <c r="B66" s="93"/>
      <c r="C66" s="93"/>
      <c r="D66" s="143"/>
      <c r="K66" s="37"/>
    </row>
    <row r="67" spans="1:45" s="35" customFormat="1">
      <c r="A67" s="152" t="s">
        <v>371</v>
      </c>
      <c r="B67" s="93"/>
      <c r="C67" s="93"/>
      <c r="D67" s="143"/>
      <c r="K67" s="37"/>
    </row>
    <row r="68" spans="1:45" s="38" customFormat="1">
      <c r="B68" s="38" t="s">
        <v>215</v>
      </c>
      <c r="C68" s="38" t="s">
        <v>215</v>
      </c>
      <c r="D68" s="126" t="s">
        <v>198</v>
      </c>
      <c r="E68" s="38" t="s">
        <v>198</v>
      </c>
      <c r="F68" s="38" t="s">
        <v>199</v>
      </c>
      <c r="G68" s="38" t="s">
        <v>199</v>
      </c>
      <c r="H68" s="38" t="s">
        <v>200</v>
      </c>
      <c r="I68" s="38" t="s">
        <v>200</v>
      </c>
      <c r="J68" s="38" t="s">
        <v>201</v>
      </c>
      <c r="K68" s="38" t="s">
        <v>201</v>
      </c>
      <c r="L68" s="38" t="s">
        <v>202</v>
      </c>
      <c r="M68" s="38" t="s">
        <v>202</v>
      </c>
      <c r="N68" s="38" t="s">
        <v>203</v>
      </c>
      <c r="O68" s="38" t="s">
        <v>203</v>
      </c>
      <c r="P68" s="38" t="s">
        <v>204</v>
      </c>
      <c r="Q68" s="38" t="s">
        <v>204</v>
      </c>
      <c r="R68" s="38" t="s">
        <v>13</v>
      </c>
      <c r="S68" s="38" t="s">
        <v>13</v>
      </c>
      <c r="T68" s="38" t="s">
        <v>134</v>
      </c>
      <c r="U68" s="38" t="s">
        <v>134</v>
      </c>
      <c r="V68" s="38" t="s">
        <v>43</v>
      </c>
      <c r="W68" s="38" t="s">
        <v>43</v>
      </c>
      <c r="X68" s="38" t="s">
        <v>367</v>
      </c>
      <c r="Y68" s="38" t="s">
        <v>367</v>
      </c>
      <c r="Z68" s="38" t="s">
        <v>205</v>
      </c>
      <c r="AA68" s="38" t="s">
        <v>205</v>
      </c>
      <c r="AB68" s="38" t="s">
        <v>368</v>
      </c>
      <c r="AC68" s="38" t="s">
        <v>368</v>
      </c>
      <c r="AD68" s="38" t="s">
        <v>208</v>
      </c>
      <c r="AE68" s="38" t="s">
        <v>208</v>
      </c>
      <c r="AF68" s="38" t="s">
        <v>25</v>
      </c>
      <c r="AG68" s="38" t="s">
        <v>25</v>
      </c>
      <c r="AH68" s="38" t="s">
        <v>135</v>
      </c>
      <c r="AI68" s="38" t="s">
        <v>135</v>
      </c>
      <c r="AJ68" s="38" t="s">
        <v>136</v>
      </c>
      <c r="AK68" s="38" t="s">
        <v>136</v>
      </c>
      <c r="AL68" s="38" t="s">
        <v>137</v>
      </c>
      <c r="AM68" s="38" t="s">
        <v>137</v>
      </c>
      <c r="AN68" s="38" t="s">
        <v>206</v>
      </c>
      <c r="AO68" s="38" t="s">
        <v>206</v>
      </c>
      <c r="AP68" s="38" t="s">
        <v>369</v>
      </c>
      <c r="AQ68" s="38" t="s">
        <v>369</v>
      </c>
      <c r="AR68" s="38" t="s">
        <v>139</v>
      </c>
      <c r="AS68" s="38" t="s">
        <v>139</v>
      </c>
    </row>
    <row r="69" spans="1:45" s="38" customFormat="1">
      <c r="B69" s="38" t="s">
        <v>140</v>
      </c>
      <c r="C69" s="38" t="s">
        <v>122</v>
      </c>
      <c r="D69" s="126" t="s">
        <v>140</v>
      </c>
      <c r="E69" s="38" t="s">
        <v>122</v>
      </c>
      <c r="F69" s="38" t="s">
        <v>140</v>
      </c>
      <c r="G69" s="38" t="s">
        <v>122</v>
      </c>
      <c r="H69" s="38" t="s">
        <v>140</v>
      </c>
      <c r="I69" s="38" t="s">
        <v>122</v>
      </c>
      <c r="J69" s="38" t="s">
        <v>140</v>
      </c>
      <c r="K69" s="38" t="s">
        <v>122</v>
      </c>
      <c r="L69" s="38" t="s">
        <v>140</v>
      </c>
      <c r="M69" s="38" t="s">
        <v>122</v>
      </c>
      <c r="N69" s="38" t="s">
        <v>140</v>
      </c>
      <c r="O69" s="38" t="s">
        <v>122</v>
      </c>
      <c r="P69" s="38" t="s">
        <v>140</v>
      </c>
      <c r="Q69" s="38" t="s">
        <v>122</v>
      </c>
      <c r="R69" s="38" t="s">
        <v>140</v>
      </c>
      <c r="S69" s="38" t="s">
        <v>122</v>
      </c>
      <c r="T69" s="38" t="s">
        <v>140</v>
      </c>
      <c r="U69" s="38" t="s">
        <v>122</v>
      </c>
      <c r="V69" s="38" t="s">
        <v>140</v>
      </c>
      <c r="W69" s="38" t="s">
        <v>122</v>
      </c>
      <c r="X69" s="38" t="s">
        <v>140</v>
      </c>
      <c r="Y69" s="38" t="s">
        <v>122</v>
      </c>
      <c r="Z69" s="38" t="s">
        <v>140</v>
      </c>
      <c r="AA69" s="38" t="s">
        <v>122</v>
      </c>
      <c r="AB69" s="38" t="s">
        <v>140</v>
      </c>
      <c r="AC69" s="38" t="s">
        <v>122</v>
      </c>
      <c r="AD69" s="38" t="s">
        <v>140</v>
      </c>
      <c r="AE69" s="38" t="s">
        <v>122</v>
      </c>
      <c r="AF69" s="38" t="s">
        <v>140</v>
      </c>
      <c r="AG69" s="38" t="s">
        <v>122</v>
      </c>
      <c r="AH69" s="38" t="s">
        <v>140</v>
      </c>
      <c r="AI69" s="38" t="s">
        <v>122</v>
      </c>
      <c r="AJ69" s="38" t="s">
        <v>140</v>
      </c>
      <c r="AK69" s="38" t="s">
        <v>122</v>
      </c>
      <c r="AL69" s="38" t="s">
        <v>140</v>
      </c>
      <c r="AM69" s="38" t="s">
        <v>122</v>
      </c>
      <c r="AN69" s="38" t="s">
        <v>140</v>
      </c>
      <c r="AO69" s="38" t="s">
        <v>122</v>
      </c>
      <c r="AP69" s="38" t="s">
        <v>140</v>
      </c>
      <c r="AQ69" s="38" t="s">
        <v>122</v>
      </c>
      <c r="AR69" s="38" t="s">
        <v>140</v>
      </c>
      <c r="AS69" s="38" t="s">
        <v>122</v>
      </c>
    </row>
    <row r="70" spans="1:45" s="35" customFormat="1">
      <c r="A70" s="151" t="s">
        <v>141</v>
      </c>
      <c r="B70" s="35">
        <v>43.666666666666664</v>
      </c>
      <c r="C70" s="35">
        <v>9.5043849529221678</v>
      </c>
      <c r="D70" s="144">
        <v>74.566666666666663</v>
      </c>
      <c r="E70" s="35">
        <v>12.560785538067808</v>
      </c>
      <c r="F70" s="35">
        <v>29.833333333333332</v>
      </c>
      <c r="G70" s="35">
        <v>3.3231511150312341</v>
      </c>
      <c r="H70" s="35">
        <v>39.86666666666666</v>
      </c>
      <c r="I70" s="35">
        <v>5.3200877185750732</v>
      </c>
      <c r="J70" s="35">
        <v>42.199999999999996</v>
      </c>
      <c r="K70" s="145">
        <v>4.6508063816933936</v>
      </c>
      <c r="L70" s="35">
        <v>96.399999999999991</v>
      </c>
      <c r="M70" s="35">
        <v>7.0057119552548013</v>
      </c>
      <c r="N70" s="35">
        <v>108.5</v>
      </c>
      <c r="O70" s="35">
        <v>12.559856687080471</v>
      </c>
      <c r="P70" s="35">
        <v>35.9</v>
      </c>
      <c r="Q70" s="35">
        <v>1.2288205727444494</v>
      </c>
      <c r="R70" s="35">
        <v>83.333333333333329</v>
      </c>
      <c r="S70" s="35">
        <v>5.77350269189626</v>
      </c>
      <c r="T70" s="35">
        <v>27.666666666666668</v>
      </c>
      <c r="U70" s="35">
        <v>22.590558499809902</v>
      </c>
      <c r="V70" s="35">
        <v>0.52</v>
      </c>
      <c r="W70" s="35">
        <v>5.2915026221291829E-2</v>
      </c>
      <c r="X70" s="35">
        <v>2.6666666666666665</v>
      </c>
      <c r="Y70" s="35">
        <v>3.0550504633038935</v>
      </c>
      <c r="Z70" s="35">
        <v>112</v>
      </c>
      <c r="AA70" s="35">
        <v>6.0827625302982193</v>
      </c>
      <c r="AB70" s="35">
        <v>5.9333333333333336</v>
      </c>
      <c r="AC70" s="35">
        <v>5.7735026918962373E-2</v>
      </c>
      <c r="AD70" s="35">
        <v>221</v>
      </c>
      <c r="AE70" s="35">
        <v>67.505555326950685</v>
      </c>
      <c r="AF70" s="35">
        <v>40</v>
      </c>
      <c r="AG70" s="35">
        <v>19.157244060668017</v>
      </c>
      <c r="AH70" s="35">
        <v>181</v>
      </c>
      <c r="AI70" s="35">
        <v>49.244289008980523</v>
      </c>
      <c r="AJ70" s="35">
        <v>189</v>
      </c>
      <c r="AK70" s="35">
        <v>154.47653543499737</v>
      </c>
      <c r="AL70" s="35">
        <v>0.8666666666666667</v>
      </c>
      <c r="AM70" s="35">
        <v>0.11547005383792512</v>
      </c>
      <c r="AN70" s="35">
        <v>75.854706239999999</v>
      </c>
      <c r="AO70" s="35">
        <v>12.531694841404523</v>
      </c>
      <c r="AP70" s="35">
        <v>19.633333333333333</v>
      </c>
      <c r="AQ70" s="35">
        <v>2.0108041509140917</v>
      </c>
      <c r="AR70" s="35">
        <v>18.066666666666666</v>
      </c>
      <c r="AS70" s="35">
        <v>13.327540408242374</v>
      </c>
    </row>
    <row r="71" spans="1:45" s="35" customFormat="1">
      <c r="A71" s="151" t="s">
        <v>142</v>
      </c>
      <c r="B71" s="35">
        <v>44.166666666666671</v>
      </c>
      <c r="C71" s="35">
        <v>8.2320511822186013</v>
      </c>
      <c r="D71" s="144">
        <v>79.166666666666671</v>
      </c>
      <c r="E71" s="35">
        <v>6.3509579329945698</v>
      </c>
      <c r="F71" s="35">
        <v>34.200000000000003</v>
      </c>
      <c r="G71" s="35">
        <v>2.3655866080107892</v>
      </c>
      <c r="H71" s="35">
        <v>42.15</v>
      </c>
      <c r="I71" s="35">
        <v>2.5033976911389848</v>
      </c>
      <c r="J71" s="35">
        <v>43.4</v>
      </c>
      <c r="K71" s="145">
        <v>2.8411265371327619</v>
      </c>
      <c r="L71" s="35">
        <v>103.83333333333334</v>
      </c>
      <c r="M71" s="35">
        <v>5.3820689949745795</v>
      </c>
      <c r="N71" s="35">
        <v>110.93333333333334</v>
      </c>
      <c r="O71" s="35">
        <v>7.959313203202063</v>
      </c>
      <c r="P71" s="35">
        <v>37.666666666666671</v>
      </c>
      <c r="Q71" s="35">
        <v>2.4426761280748339</v>
      </c>
      <c r="R71" s="35">
        <v>90.777777776666667</v>
      </c>
      <c r="S71" s="35">
        <v>5.9690560080517985</v>
      </c>
      <c r="T71" s="35">
        <v>11.5</v>
      </c>
      <c r="U71" s="35">
        <v>8.2401456297810665</v>
      </c>
      <c r="V71" s="35">
        <v>0.54666666666666663</v>
      </c>
      <c r="W71" s="35">
        <v>7.7888809636986189E-2</v>
      </c>
      <c r="X71" s="35">
        <v>2.8866666666666667</v>
      </c>
      <c r="Y71" s="35">
        <v>4.5387031921757854</v>
      </c>
      <c r="Z71" s="35">
        <v>186.66666666666666</v>
      </c>
      <c r="AA71" s="35">
        <v>88.472971390513763</v>
      </c>
      <c r="AB71" s="35">
        <v>8.3833333333333329</v>
      </c>
      <c r="AC71" s="35">
        <v>1.5892346166210538</v>
      </c>
      <c r="AD71" s="35">
        <v>177.5</v>
      </c>
      <c r="AE71" s="35">
        <v>47.681233205528564</v>
      </c>
      <c r="AF71" s="35">
        <v>39.166666666666671</v>
      </c>
      <c r="AG71" s="35">
        <v>8.1342895612749526</v>
      </c>
      <c r="AH71" s="35">
        <v>138.33333333333334</v>
      </c>
      <c r="AI71" s="35">
        <v>41.248838367482143</v>
      </c>
      <c r="AJ71" s="35">
        <v>182.16666666666666</v>
      </c>
      <c r="AK71" s="35">
        <v>101.76328742069346</v>
      </c>
      <c r="AL71" s="35">
        <v>0.8</v>
      </c>
      <c r="AM71" s="35">
        <v>8.9442719099991574E-2</v>
      </c>
      <c r="AN71" s="35">
        <v>84.299999999999983</v>
      </c>
      <c r="AO71" s="35">
        <v>12.462904958315299</v>
      </c>
      <c r="AP71" s="35">
        <v>13.7</v>
      </c>
      <c r="AQ71" s="35">
        <v>9.3624783043807369</v>
      </c>
      <c r="AR71" s="35">
        <v>19.383333333333336</v>
      </c>
      <c r="AS71" s="35">
        <v>16.79850191733378</v>
      </c>
    </row>
    <row r="72" spans="1:45" s="35" customFormat="1">
      <c r="A72" s="151" t="s">
        <v>143</v>
      </c>
      <c r="B72" s="35">
        <v>48.5</v>
      </c>
      <c r="C72" s="35">
        <v>3.5355339059327378</v>
      </c>
      <c r="D72" s="144">
        <v>58.5</v>
      </c>
      <c r="E72" s="35">
        <v>4.6669047558312098</v>
      </c>
      <c r="F72" s="35">
        <v>24.45</v>
      </c>
      <c r="G72" s="35">
        <v>2.0506096654409869</v>
      </c>
      <c r="H72" s="35">
        <v>30.25</v>
      </c>
      <c r="I72" s="35">
        <v>3.8890872965260113</v>
      </c>
      <c r="J72" s="35">
        <v>38.65</v>
      </c>
      <c r="K72" s="145">
        <v>0.91923881554250975</v>
      </c>
      <c r="L72" s="35">
        <v>81</v>
      </c>
      <c r="M72" s="35">
        <v>0</v>
      </c>
      <c r="N72" s="35">
        <v>94.85</v>
      </c>
      <c r="O72" s="35">
        <v>0.49497474683059028</v>
      </c>
      <c r="P72" s="35">
        <v>33.299999999999997</v>
      </c>
      <c r="Q72" s="35">
        <v>1.8384776310850222</v>
      </c>
      <c r="R72" s="35">
        <v>86.666666665000008</v>
      </c>
      <c r="S72" s="35">
        <v>4.7140452102673329</v>
      </c>
      <c r="T72" s="35">
        <v>16</v>
      </c>
      <c r="U72" s="35">
        <v>2.8284271247461903</v>
      </c>
      <c r="V72" s="35">
        <v>0.5</v>
      </c>
      <c r="W72" s="35">
        <v>0</v>
      </c>
      <c r="X72" s="35">
        <v>1.5</v>
      </c>
      <c r="Y72" s="35">
        <v>0.70710678118654757</v>
      </c>
      <c r="Z72" s="35">
        <v>102.5</v>
      </c>
      <c r="AA72" s="35">
        <v>13.435028842544403</v>
      </c>
      <c r="AB72" s="35">
        <v>6.05</v>
      </c>
      <c r="AC72" s="35">
        <v>7.0710678118654502E-2</v>
      </c>
      <c r="AD72" s="35">
        <v>190.5</v>
      </c>
      <c r="AE72" s="35">
        <v>4.9497474683058327</v>
      </c>
      <c r="AF72" s="35">
        <v>36.5</v>
      </c>
      <c r="AG72" s="35">
        <v>2.1213203435596424</v>
      </c>
      <c r="AH72" s="35">
        <v>154</v>
      </c>
      <c r="AI72" s="35">
        <v>7.0710678118654755</v>
      </c>
      <c r="AJ72" s="35">
        <v>189.5</v>
      </c>
      <c r="AK72" s="35">
        <v>136.47160876900367</v>
      </c>
      <c r="AL72" s="35">
        <v>0.65000000000000013</v>
      </c>
      <c r="AM72" s="35">
        <v>7.0710678118654696E-2</v>
      </c>
      <c r="AN72" s="35">
        <v>102.7078295</v>
      </c>
      <c r="AO72" s="35">
        <v>12.59757329020715</v>
      </c>
      <c r="AP72" s="35">
        <v>27.4</v>
      </c>
      <c r="AQ72" s="35">
        <v>0.56568542494923724</v>
      </c>
      <c r="AR72" s="35">
        <v>20.516666665000002</v>
      </c>
      <c r="AS72" s="35">
        <v>2.8048569010636588</v>
      </c>
    </row>
    <row r="73" spans="1:45" s="35" customFormat="1">
      <c r="A73" s="151" t="s">
        <v>372</v>
      </c>
      <c r="B73" s="35">
        <v>46.92307692307692</v>
      </c>
      <c r="C73" s="35">
        <v>5.8660256060007443</v>
      </c>
      <c r="D73" s="144">
        <v>73.361538461538458</v>
      </c>
      <c r="E73" s="35">
        <v>12.057676563192597</v>
      </c>
      <c r="F73" s="35">
        <v>30.423076923076923</v>
      </c>
      <c r="G73" s="35">
        <v>4.5620086669057383</v>
      </c>
      <c r="H73" s="35">
        <v>36.161538461538463</v>
      </c>
      <c r="I73" s="35">
        <v>7.3824723118950786</v>
      </c>
      <c r="J73" s="35">
        <v>43.969230769230769</v>
      </c>
      <c r="K73" s="145">
        <v>6.2658312318192104</v>
      </c>
      <c r="L73" s="35">
        <v>96.861538461538458</v>
      </c>
      <c r="M73" s="35">
        <v>11.420269878709702</v>
      </c>
      <c r="N73" s="35">
        <v>103.82307692307691</v>
      </c>
      <c r="O73" s="35">
        <v>7.9678681638768998</v>
      </c>
      <c r="P73" s="35">
        <v>37.661538461538463</v>
      </c>
      <c r="Q73" s="35">
        <v>3.5127241237009725</v>
      </c>
      <c r="R73" s="35">
        <v>84.538461536923094</v>
      </c>
      <c r="S73" s="35">
        <v>4.5083019329680445</v>
      </c>
      <c r="T73" s="35">
        <v>19.999999999999996</v>
      </c>
      <c r="U73" s="35">
        <v>17.691806012954132</v>
      </c>
      <c r="V73" s="35">
        <v>0.54153846153846152</v>
      </c>
      <c r="W73" s="35">
        <v>0.1098367086365145</v>
      </c>
      <c r="X73" s="35">
        <v>1.3715384615384616</v>
      </c>
      <c r="Y73" s="35">
        <v>1.2564622699856274</v>
      </c>
      <c r="Z73" s="35">
        <v>167.07692307692309</v>
      </c>
      <c r="AA73" s="35">
        <v>67.242671891269481</v>
      </c>
      <c r="AB73" s="35">
        <v>7.9461538461538455</v>
      </c>
      <c r="AC73" s="35">
        <v>1.5381890784379018</v>
      </c>
      <c r="AD73" s="35">
        <v>191.38461538461539</v>
      </c>
      <c r="AE73" s="35">
        <v>41.023445454070242</v>
      </c>
      <c r="AF73" s="35">
        <v>36.46153846153846</v>
      </c>
      <c r="AG73" s="35">
        <v>7.8910855254033816</v>
      </c>
      <c r="AH73" s="35">
        <v>154.92307692307693</v>
      </c>
      <c r="AI73" s="35">
        <v>41.708235674467495</v>
      </c>
      <c r="AJ73" s="35">
        <v>210.53846153846155</v>
      </c>
      <c r="AK73" s="35">
        <v>153.41480555703404</v>
      </c>
      <c r="AL73" s="35">
        <v>0.79230769230769238</v>
      </c>
      <c r="AM73" s="35">
        <v>0.1320450583547049</v>
      </c>
      <c r="AN73" s="35">
        <v>90.40536289692308</v>
      </c>
      <c r="AO73" s="35">
        <v>13.376955299841502</v>
      </c>
      <c r="AP73" s="35">
        <v>38.069230769230771</v>
      </c>
      <c r="AQ73" s="35">
        <v>13.477226755740256</v>
      </c>
      <c r="AR73" s="35">
        <v>38.590769230769226</v>
      </c>
      <c r="AS73" s="35">
        <v>23.389316101423482</v>
      </c>
    </row>
    <row r="74" spans="1:45" s="35" customFormat="1">
      <c r="A74" s="151" t="s">
        <v>144</v>
      </c>
      <c r="B74" s="35">
        <v>45.958333333333336</v>
      </c>
      <c r="C74" s="35">
        <v>6.6101316612992012</v>
      </c>
      <c r="D74" s="144">
        <v>73.725000000000009</v>
      </c>
      <c r="E74" s="35">
        <v>11.284396691700099</v>
      </c>
      <c r="F74" s="35">
        <v>30.795833333333331</v>
      </c>
      <c r="G74" s="35">
        <v>4.4656640936261027</v>
      </c>
      <c r="H74" s="35">
        <v>37.62916666666667</v>
      </c>
      <c r="I74" s="35">
        <v>6.6972725900121111</v>
      </c>
      <c r="J74" s="35">
        <v>43.162500000000001</v>
      </c>
      <c r="K74" s="145">
        <v>5.1410380021091502</v>
      </c>
      <c r="L74" s="35">
        <v>97.224999999999994</v>
      </c>
      <c r="M74" s="35">
        <v>10.63289604298234</v>
      </c>
      <c r="N74" s="35">
        <v>105.43749999999999</v>
      </c>
      <c r="O74" s="35">
        <v>8.9970435965521958</v>
      </c>
      <c r="P74" s="35">
        <v>37.079166666666666</v>
      </c>
      <c r="Q74" s="35">
        <v>3.1174096223664902</v>
      </c>
      <c r="R74" s="35">
        <v>86.124999998749985</v>
      </c>
      <c r="S74" s="35">
        <v>5.5069674793383658</v>
      </c>
      <c r="T74" s="35">
        <v>18.5</v>
      </c>
      <c r="U74" s="35">
        <v>15.759055367849829</v>
      </c>
      <c r="V74" s="35">
        <v>0.53666666666666674</v>
      </c>
      <c r="W74" s="35">
        <v>8.9717753885832668E-2</v>
      </c>
      <c r="X74" s="35">
        <v>1.9229166666666666</v>
      </c>
      <c r="Y74" s="35">
        <v>2.5762501889824065</v>
      </c>
      <c r="Z74" s="35">
        <v>159.70833333333331</v>
      </c>
      <c r="AA74" s="35">
        <v>69.810600395185205</v>
      </c>
      <c r="AB74" s="35">
        <v>7.645833333333333</v>
      </c>
      <c r="AC74" s="35">
        <v>1.6065028631394844</v>
      </c>
      <c r="AD74" s="35">
        <v>191.54166666666669</v>
      </c>
      <c r="AE74" s="35">
        <v>43.981200694077849</v>
      </c>
      <c r="AF74" s="35">
        <v>37.583333333333329</v>
      </c>
      <c r="AG74" s="35">
        <v>9.0116671558339405</v>
      </c>
      <c r="AH74" s="35">
        <v>153.95833333333331</v>
      </c>
      <c r="AI74" s="35">
        <v>40.621775234329753</v>
      </c>
      <c r="AJ74" s="35">
        <v>199</v>
      </c>
      <c r="AK74" s="35">
        <v>132.61156090988644</v>
      </c>
      <c r="AL74" s="35">
        <v>0.79166666666666674</v>
      </c>
      <c r="AM74" s="35">
        <v>0.12128538629008949</v>
      </c>
      <c r="AN74" s="35">
        <v>88.08539564083334</v>
      </c>
      <c r="AO74" s="35">
        <v>13.876890048414854</v>
      </c>
      <c r="AP74" s="35">
        <v>28.783333333333331</v>
      </c>
      <c r="AQ74" s="35">
        <v>15.276172599030241</v>
      </c>
      <c r="AR74" s="35">
        <v>29.717222222083329</v>
      </c>
      <c r="AS74" s="35">
        <v>21.447249469946211</v>
      </c>
    </row>
    <row r="75" spans="1:45" s="35" customFormat="1">
      <c r="A75" s="151"/>
      <c r="D75" s="143"/>
      <c r="K75" s="37"/>
    </row>
    <row r="76" spans="1:45" s="35" customFormat="1">
      <c r="A76" s="151"/>
      <c r="D76" s="143"/>
      <c r="K76" s="37"/>
    </row>
    <row r="77" spans="1:45" s="35" customFormat="1" ht="15">
      <c r="A77" s="156" t="s">
        <v>373</v>
      </c>
      <c r="B77" s="153"/>
      <c r="C77" s="153"/>
      <c r="D77" s="153"/>
      <c r="E77" s="154"/>
      <c r="G77" s="36" t="s">
        <v>380</v>
      </c>
      <c r="H77" s="36"/>
      <c r="I77" s="36"/>
      <c r="J77" s="36"/>
      <c r="K77" s="36"/>
    </row>
    <row r="78" spans="1:45" s="35" customFormat="1" ht="15">
      <c r="A78" s="156" t="s">
        <v>145</v>
      </c>
      <c r="B78" s="153"/>
      <c r="C78" s="153"/>
      <c r="D78" s="153"/>
      <c r="E78" s="154"/>
      <c r="G78" s="36" t="s">
        <v>145</v>
      </c>
      <c r="H78" s="36"/>
      <c r="I78" s="36"/>
      <c r="J78" s="36"/>
      <c r="K78" s="36"/>
    </row>
    <row r="79" spans="1:45" s="35" customFormat="1" ht="15">
      <c r="A79" s="157"/>
      <c r="B79" s="158" t="s">
        <v>191</v>
      </c>
      <c r="C79" s="158" t="s">
        <v>192</v>
      </c>
      <c r="D79" s="158" t="s">
        <v>193</v>
      </c>
      <c r="E79" s="158" t="s">
        <v>374</v>
      </c>
      <c r="H79" s="159" t="s">
        <v>191</v>
      </c>
      <c r="I79" s="159" t="s">
        <v>192</v>
      </c>
      <c r="J79" s="159" t="s">
        <v>193</v>
      </c>
      <c r="K79" s="159" t="s">
        <v>374</v>
      </c>
    </row>
    <row r="80" spans="1:45" s="35" customFormat="1" ht="15">
      <c r="A80" s="157"/>
      <c r="B80" s="154" t="s">
        <v>375</v>
      </c>
      <c r="C80" s="154" t="s">
        <v>376</v>
      </c>
      <c r="D80" s="154" t="s">
        <v>377</v>
      </c>
      <c r="E80" s="154" t="s">
        <v>378</v>
      </c>
      <c r="H80" s="35" t="s">
        <v>381</v>
      </c>
      <c r="I80" s="35" t="s">
        <v>382</v>
      </c>
      <c r="J80" s="35" t="s">
        <v>383</v>
      </c>
      <c r="K80" s="145" t="s">
        <v>384</v>
      </c>
    </row>
    <row r="81" spans="1:11" s="35" customFormat="1" ht="15">
      <c r="A81" s="156" t="s">
        <v>194</v>
      </c>
      <c r="B81" s="154"/>
      <c r="C81" s="154">
        <v>0.12889778929932219</v>
      </c>
      <c r="D81" s="154">
        <v>0.14603591170181493</v>
      </c>
      <c r="E81" s="154">
        <v>0.81571150961004923</v>
      </c>
      <c r="G81" s="36" t="s">
        <v>194</v>
      </c>
      <c r="I81" s="35">
        <v>0.47251461086476448</v>
      </c>
      <c r="J81" s="35">
        <v>0.46644623969190185</v>
      </c>
      <c r="K81" s="149">
        <v>2.0706560375780558E-2</v>
      </c>
    </row>
    <row r="82" spans="1:11" s="35" customFormat="1" ht="15">
      <c r="A82" s="156" t="s">
        <v>195</v>
      </c>
      <c r="B82" s="154">
        <v>0.12889778929932219</v>
      </c>
      <c r="C82" s="154"/>
      <c r="D82" s="155">
        <v>6.1411090638030441E-3</v>
      </c>
      <c r="E82" s="154">
        <v>6.37302328396257E-2</v>
      </c>
      <c r="G82" s="36" t="s">
        <v>195</v>
      </c>
      <c r="H82" s="35">
        <v>0.47251461086476448</v>
      </c>
      <c r="J82" s="35">
        <v>0.15867451909987518</v>
      </c>
      <c r="K82" s="149">
        <v>3.4178457607465687E-4</v>
      </c>
    </row>
    <row r="83" spans="1:11" s="35" customFormat="1" ht="15">
      <c r="A83" s="156" t="s">
        <v>196</v>
      </c>
      <c r="B83" s="154">
        <v>0.14603591170181493</v>
      </c>
      <c r="C83" s="155">
        <v>6.1411090638030441E-3</v>
      </c>
      <c r="D83" s="154"/>
      <c r="E83" s="154">
        <v>5.7319225669028341E-2</v>
      </c>
      <c r="G83" s="36" t="s">
        <v>196</v>
      </c>
      <c r="H83" s="35">
        <v>0.46644623969190185</v>
      </c>
      <c r="I83" s="35">
        <v>0.15867451909987518</v>
      </c>
      <c r="K83" s="145">
        <v>0.23451666686108003</v>
      </c>
    </row>
    <row r="84" spans="1:11" s="35" customFormat="1" ht="15">
      <c r="A84" s="156" t="s">
        <v>379</v>
      </c>
      <c r="B84" s="154">
        <v>0.81571150961004923</v>
      </c>
      <c r="C84" s="154">
        <v>6.37302328396257E-2</v>
      </c>
      <c r="D84" s="154">
        <v>5.7319225669028341E-2</v>
      </c>
      <c r="E84" s="154"/>
      <c r="G84" s="36" t="s">
        <v>379</v>
      </c>
      <c r="H84" s="149">
        <v>2.0706560375780558E-2</v>
      </c>
      <c r="I84" s="149">
        <v>3.4178457607465687E-4</v>
      </c>
      <c r="J84" s="35">
        <v>0.23451666686108003</v>
      </c>
      <c r="K84" s="37"/>
    </row>
    <row r="85" spans="1:11" s="35" customFormat="1">
      <c r="A85" s="151"/>
      <c r="D85" s="143"/>
      <c r="K85" s="37"/>
    </row>
    <row r="86" spans="1:11" s="35" customFormat="1">
      <c r="A86" s="151"/>
      <c r="D86" s="143"/>
      <c r="K86" s="37"/>
    </row>
    <row r="87" spans="1:11" s="35" customFormat="1">
      <c r="A87" s="151"/>
      <c r="D87" s="143"/>
      <c r="K87" s="37"/>
    </row>
    <row r="88" spans="1:11" s="35" customFormat="1">
      <c r="A88" s="151"/>
      <c r="D88" s="143"/>
      <c r="K88" s="37"/>
    </row>
    <row r="89" spans="1:11" s="35" customFormat="1">
      <c r="A89" s="151"/>
      <c r="D89" s="143"/>
      <c r="K89" s="37"/>
    </row>
    <row r="90" spans="1:11" s="35" customFormat="1">
      <c r="A90" s="151"/>
      <c r="D90" s="143"/>
      <c r="K90" s="37"/>
    </row>
    <row r="91" spans="1:11" s="35" customFormat="1">
      <c r="A91" s="151"/>
      <c r="D91" s="143"/>
      <c r="K91" s="37"/>
    </row>
    <row r="92" spans="1:11" s="35" customFormat="1">
      <c r="A92" s="151"/>
      <c r="D92" s="143"/>
      <c r="K92" s="37"/>
    </row>
    <row r="93" spans="1:11" s="35" customFormat="1">
      <c r="A93" s="151"/>
      <c r="D93" s="143"/>
      <c r="K93" s="37"/>
    </row>
    <row r="94" spans="1:11" s="35" customFormat="1">
      <c r="A94" s="151"/>
      <c r="D94" s="143"/>
      <c r="K94" s="37"/>
    </row>
    <row r="95" spans="1:11" s="35" customFormat="1">
      <c r="A95" s="151"/>
      <c r="D95" s="143"/>
      <c r="K95" s="3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J1" zoomScale="80" zoomScaleNormal="80" zoomScalePageLayoutView="80" workbookViewId="0">
      <selection activeCell="G66" sqref="G66"/>
    </sheetView>
  </sheetViews>
  <sheetFormatPr baseColWidth="10" defaultRowHeight="15" x14ac:dyDescent="0"/>
  <cols>
    <col min="1" max="1" width="14" customWidth="1"/>
    <col min="2" max="2" width="13.5" customWidth="1"/>
    <col min="3" max="3" width="17.1640625" customWidth="1"/>
    <col min="9" max="9" width="11" customWidth="1"/>
  </cols>
  <sheetData>
    <row r="1" spans="1:16">
      <c r="A1" s="109" t="s">
        <v>251</v>
      </c>
      <c r="B1" s="94"/>
      <c r="C1" s="94"/>
      <c r="D1" s="95"/>
      <c r="F1" s="109" t="s">
        <v>251</v>
      </c>
      <c r="G1" s="94"/>
      <c r="H1" s="94"/>
      <c r="I1" s="94"/>
      <c r="J1" s="95"/>
      <c r="L1" s="109" t="s">
        <v>251</v>
      </c>
      <c r="M1" s="94"/>
      <c r="N1" s="94"/>
      <c r="O1" s="94"/>
      <c r="P1" s="95"/>
    </row>
    <row r="2" spans="1:16">
      <c r="A2" s="79" t="s">
        <v>252</v>
      </c>
      <c r="B2" s="80"/>
      <c r="C2" s="80"/>
      <c r="D2" s="81"/>
      <c r="F2" s="79" t="s">
        <v>252</v>
      </c>
      <c r="G2" s="80"/>
      <c r="H2" s="80"/>
      <c r="I2" s="80"/>
      <c r="J2" s="81"/>
      <c r="L2" s="79" t="s">
        <v>252</v>
      </c>
      <c r="M2" s="80"/>
      <c r="N2" s="80"/>
      <c r="O2" s="80"/>
      <c r="P2" s="81"/>
    </row>
    <row r="3" spans="1:16">
      <c r="A3" s="79" t="s">
        <v>253</v>
      </c>
      <c r="B3" s="80"/>
      <c r="C3" s="80"/>
      <c r="D3" s="81"/>
      <c r="F3" s="79" t="s">
        <v>279</v>
      </c>
      <c r="G3" s="80"/>
      <c r="H3" s="80"/>
      <c r="I3" s="80"/>
      <c r="J3" s="81"/>
      <c r="L3" s="79" t="s">
        <v>284</v>
      </c>
      <c r="M3" s="80"/>
      <c r="N3" s="80"/>
      <c r="O3" s="80"/>
      <c r="P3" s="81"/>
    </row>
    <row r="4" spans="1:16">
      <c r="A4" s="79"/>
      <c r="B4" s="99" t="s">
        <v>254</v>
      </c>
      <c r="C4" s="99" t="s">
        <v>254</v>
      </c>
      <c r="D4" s="100" t="s">
        <v>255</v>
      </c>
      <c r="F4" s="79"/>
      <c r="G4" s="99" t="s">
        <v>273</v>
      </c>
      <c r="H4" s="99" t="s">
        <v>273</v>
      </c>
      <c r="I4" s="99" t="s">
        <v>255</v>
      </c>
      <c r="J4" s="81"/>
      <c r="L4" s="79"/>
      <c r="M4" s="99" t="s">
        <v>280</v>
      </c>
      <c r="N4" s="99" t="s">
        <v>280</v>
      </c>
      <c r="O4" s="99" t="s">
        <v>255</v>
      </c>
      <c r="P4" s="81"/>
    </row>
    <row r="5" spans="1:16">
      <c r="A5" s="79"/>
      <c r="B5" s="80" t="s">
        <v>141</v>
      </c>
      <c r="C5" s="80" t="s">
        <v>142</v>
      </c>
      <c r="D5" s="81" t="s">
        <v>256</v>
      </c>
      <c r="F5" s="79"/>
      <c r="G5" s="80" t="s">
        <v>141</v>
      </c>
      <c r="H5" s="80" t="s">
        <v>142</v>
      </c>
      <c r="I5" s="80" t="s">
        <v>256</v>
      </c>
      <c r="J5" s="81"/>
      <c r="L5" s="79"/>
      <c r="M5" s="80" t="s">
        <v>141</v>
      </c>
      <c r="N5" s="80" t="s">
        <v>142</v>
      </c>
      <c r="O5" s="80" t="s">
        <v>256</v>
      </c>
      <c r="P5" s="81"/>
    </row>
    <row r="6" spans="1:16">
      <c r="A6" s="79" t="s">
        <v>141</v>
      </c>
      <c r="B6" s="113">
        <v>14.581395348837209</v>
      </c>
      <c r="C6" s="80">
        <v>4.4186046511627906</v>
      </c>
      <c r="D6" s="81">
        <v>19</v>
      </c>
      <c r="F6" s="79" t="s">
        <v>141</v>
      </c>
      <c r="G6" s="113">
        <v>18.11627906976744</v>
      </c>
      <c r="H6" s="80">
        <v>0.88372093023255816</v>
      </c>
      <c r="I6" s="80">
        <v>19</v>
      </c>
      <c r="J6" s="81"/>
      <c r="L6" s="79" t="s">
        <v>141</v>
      </c>
      <c r="M6" s="80">
        <v>10.162790697674419</v>
      </c>
      <c r="N6" s="80">
        <v>8.8372093023255811</v>
      </c>
      <c r="O6" s="80">
        <v>19</v>
      </c>
      <c r="P6" s="81"/>
    </row>
    <row r="7" spans="1:16">
      <c r="A7" s="79" t="s">
        <v>142</v>
      </c>
      <c r="B7" s="113">
        <v>18.418604651162791</v>
      </c>
      <c r="C7" s="80">
        <v>5.5813953488372094</v>
      </c>
      <c r="D7" s="81">
        <v>24</v>
      </c>
      <c r="F7" s="79" t="s">
        <v>142</v>
      </c>
      <c r="G7" s="113">
        <v>22.88372093023256</v>
      </c>
      <c r="H7" s="80">
        <v>1.1162790697674418</v>
      </c>
      <c r="I7" s="80">
        <v>24</v>
      </c>
      <c r="J7" s="81"/>
      <c r="L7" s="79" t="s">
        <v>142</v>
      </c>
      <c r="M7" s="113">
        <v>12.837209302325581</v>
      </c>
      <c r="N7" s="80">
        <v>11.162790697674419</v>
      </c>
      <c r="O7" s="80">
        <v>24</v>
      </c>
      <c r="P7" s="81"/>
    </row>
    <row r="8" spans="1:16">
      <c r="A8" s="79" t="s">
        <v>144</v>
      </c>
      <c r="B8" s="80">
        <v>33</v>
      </c>
      <c r="C8" s="80">
        <v>10</v>
      </c>
      <c r="D8" s="81">
        <v>43</v>
      </c>
      <c r="F8" s="79" t="s">
        <v>144</v>
      </c>
      <c r="G8" s="80">
        <v>41</v>
      </c>
      <c r="H8" s="80">
        <v>2</v>
      </c>
      <c r="I8" s="80">
        <v>43</v>
      </c>
      <c r="J8" s="81"/>
      <c r="L8" s="79" t="s">
        <v>144</v>
      </c>
      <c r="M8" s="80">
        <v>23</v>
      </c>
      <c r="N8" s="80">
        <v>20</v>
      </c>
      <c r="O8" s="80">
        <v>43</v>
      </c>
      <c r="P8" s="81"/>
    </row>
    <row r="9" spans="1:16">
      <c r="A9" s="79"/>
      <c r="B9" s="80"/>
      <c r="C9" s="80"/>
      <c r="D9" s="81"/>
      <c r="F9" s="79"/>
      <c r="G9" s="80"/>
      <c r="H9" s="80"/>
      <c r="I9" s="80"/>
      <c r="J9" s="81"/>
      <c r="L9" s="79"/>
      <c r="M9" s="80"/>
      <c r="N9" s="80"/>
      <c r="O9" s="80"/>
      <c r="P9" s="81"/>
    </row>
    <row r="10" spans="1:16">
      <c r="A10" s="79"/>
      <c r="B10" s="80"/>
      <c r="C10" s="80"/>
      <c r="D10" s="81"/>
      <c r="F10" s="79"/>
      <c r="G10" s="80"/>
      <c r="H10" s="80"/>
      <c r="I10" s="80"/>
      <c r="J10" s="81"/>
      <c r="L10" s="79"/>
      <c r="M10" s="80"/>
      <c r="N10" s="80"/>
      <c r="O10" s="80"/>
      <c r="P10" s="81"/>
    </row>
    <row r="11" spans="1:16">
      <c r="A11" s="96" t="s">
        <v>257</v>
      </c>
      <c r="B11" s="97"/>
      <c r="C11" s="97"/>
      <c r="D11" s="102"/>
      <c r="F11" s="79" t="s">
        <v>257</v>
      </c>
      <c r="G11" s="80"/>
      <c r="H11" s="80"/>
      <c r="I11" s="80"/>
      <c r="J11" s="81"/>
      <c r="L11" s="79" t="s">
        <v>257</v>
      </c>
      <c r="M11" s="80"/>
      <c r="N11" s="80"/>
      <c r="O11" s="80"/>
      <c r="P11" s="81"/>
    </row>
    <row r="12" spans="1:16">
      <c r="A12" s="96" t="s">
        <v>252</v>
      </c>
      <c r="B12" s="97"/>
      <c r="C12" s="97"/>
      <c r="D12" s="102"/>
      <c r="F12" s="79" t="s">
        <v>252</v>
      </c>
      <c r="G12" s="80"/>
      <c r="H12" s="80"/>
      <c r="I12" s="80"/>
      <c r="J12" s="81"/>
      <c r="L12" s="79" t="s">
        <v>252</v>
      </c>
      <c r="M12" s="80"/>
      <c r="N12" s="80"/>
      <c r="O12" s="80"/>
      <c r="P12" s="81"/>
    </row>
    <row r="13" spans="1:16">
      <c r="A13" s="96" t="s">
        <v>258</v>
      </c>
      <c r="B13" s="97"/>
      <c r="C13" s="97"/>
      <c r="D13" s="102"/>
      <c r="F13" s="79" t="s">
        <v>258</v>
      </c>
      <c r="G13" s="80"/>
      <c r="H13" s="80"/>
      <c r="I13" s="80"/>
      <c r="J13" s="81"/>
      <c r="L13" s="79" t="s">
        <v>258</v>
      </c>
      <c r="M13" s="80"/>
      <c r="N13" s="80"/>
      <c r="O13" s="80"/>
      <c r="P13" s="81"/>
    </row>
    <row r="14" spans="1:16">
      <c r="A14" s="96"/>
      <c r="B14" s="98" t="s">
        <v>254</v>
      </c>
      <c r="C14" s="98" t="s">
        <v>254</v>
      </c>
      <c r="D14" s="110" t="s">
        <v>255</v>
      </c>
      <c r="F14" s="79"/>
      <c r="G14" s="99" t="s">
        <v>273</v>
      </c>
      <c r="H14" s="99" t="s">
        <v>273</v>
      </c>
      <c r="I14" s="99" t="s">
        <v>255</v>
      </c>
      <c r="J14" s="81"/>
      <c r="L14" s="79"/>
      <c r="M14" s="99" t="s">
        <v>280</v>
      </c>
      <c r="N14" s="99" t="s">
        <v>280</v>
      </c>
      <c r="O14" s="99" t="s">
        <v>255</v>
      </c>
      <c r="P14" s="81"/>
    </row>
    <row r="15" spans="1:16">
      <c r="A15" s="96"/>
      <c r="B15" s="97" t="s">
        <v>141</v>
      </c>
      <c r="C15" s="97" t="s">
        <v>142</v>
      </c>
      <c r="D15" s="102" t="s">
        <v>256</v>
      </c>
      <c r="F15" s="79"/>
      <c r="G15" s="80" t="s">
        <v>141</v>
      </c>
      <c r="H15" s="80" t="s">
        <v>142</v>
      </c>
      <c r="I15" s="80" t="s">
        <v>256</v>
      </c>
      <c r="J15" s="81"/>
      <c r="L15" s="79"/>
      <c r="M15" s="80" t="s">
        <v>141</v>
      </c>
      <c r="N15" s="80" t="s">
        <v>142</v>
      </c>
      <c r="O15" s="80" t="s">
        <v>256</v>
      </c>
      <c r="P15" s="81"/>
    </row>
    <row r="16" spans="1:16">
      <c r="A16" s="96" t="s">
        <v>141</v>
      </c>
      <c r="B16" s="101">
        <v>16</v>
      </c>
      <c r="C16" s="97">
        <v>3</v>
      </c>
      <c r="D16" s="102">
        <v>19</v>
      </c>
      <c r="F16" s="79" t="s">
        <v>141</v>
      </c>
      <c r="G16" s="101">
        <v>18</v>
      </c>
      <c r="H16" s="97">
        <v>1</v>
      </c>
      <c r="I16" s="97">
        <v>19</v>
      </c>
      <c r="J16" s="81"/>
      <c r="L16" s="79" t="s">
        <v>141</v>
      </c>
      <c r="M16" s="97">
        <v>9</v>
      </c>
      <c r="N16" s="97">
        <v>10</v>
      </c>
      <c r="O16" s="97">
        <v>19</v>
      </c>
      <c r="P16" s="81"/>
    </row>
    <row r="17" spans="1:17">
      <c r="A17" s="96" t="s">
        <v>259</v>
      </c>
      <c r="B17" s="101" t="s">
        <v>260</v>
      </c>
      <c r="C17" s="97" t="s">
        <v>263</v>
      </c>
      <c r="D17" s="102" t="s">
        <v>266</v>
      </c>
      <c r="F17" s="79" t="s">
        <v>259</v>
      </c>
      <c r="G17" s="101" t="s">
        <v>274</v>
      </c>
      <c r="H17" s="97" t="s">
        <v>277</v>
      </c>
      <c r="I17" s="97" t="s">
        <v>266</v>
      </c>
      <c r="J17" s="81"/>
      <c r="L17" s="79" t="s">
        <v>259</v>
      </c>
      <c r="M17" s="97" t="s">
        <v>281</v>
      </c>
      <c r="N17" s="97" t="s">
        <v>265</v>
      </c>
      <c r="O17" s="97" t="s">
        <v>266</v>
      </c>
      <c r="P17" s="81"/>
    </row>
    <row r="18" spans="1:17">
      <c r="A18" s="96" t="s">
        <v>142</v>
      </c>
      <c r="B18" s="101">
        <v>17</v>
      </c>
      <c r="C18" s="97">
        <v>7</v>
      </c>
      <c r="D18" s="102">
        <v>24</v>
      </c>
      <c r="F18" s="79" t="s">
        <v>142</v>
      </c>
      <c r="G18" s="101">
        <v>23</v>
      </c>
      <c r="H18" s="97">
        <v>1</v>
      </c>
      <c r="I18" s="97">
        <v>24</v>
      </c>
      <c r="J18" s="81"/>
      <c r="L18" s="79" t="s">
        <v>142</v>
      </c>
      <c r="M18" s="101">
        <v>14</v>
      </c>
      <c r="N18" s="97">
        <v>10</v>
      </c>
      <c r="O18" s="97">
        <v>24</v>
      </c>
      <c r="P18" s="81"/>
    </row>
    <row r="19" spans="1:17">
      <c r="A19" s="96" t="s">
        <v>259</v>
      </c>
      <c r="B19" s="101" t="s">
        <v>261</v>
      </c>
      <c r="C19" s="97" t="s">
        <v>264</v>
      </c>
      <c r="D19" s="102" t="s">
        <v>267</v>
      </c>
      <c r="F19" s="79" t="s">
        <v>259</v>
      </c>
      <c r="G19" s="101" t="s">
        <v>275</v>
      </c>
      <c r="H19" s="97" t="s">
        <v>277</v>
      </c>
      <c r="I19" s="97" t="s">
        <v>267</v>
      </c>
      <c r="J19" s="81"/>
      <c r="L19" s="79" t="s">
        <v>259</v>
      </c>
      <c r="M19" s="101" t="s">
        <v>282</v>
      </c>
      <c r="N19" s="97" t="s">
        <v>265</v>
      </c>
      <c r="O19" s="97" t="s">
        <v>267</v>
      </c>
      <c r="P19" s="81"/>
    </row>
    <row r="20" spans="1:17">
      <c r="A20" s="103" t="s">
        <v>144</v>
      </c>
      <c r="B20" s="104">
        <v>33</v>
      </c>
      <c r="C20" s="104">
        <v>10</v>
      </c>
      <c r="D20" s="111">
        <v>43</v>
      </c>
      <c r="F20" s="79" t="s">
        <v>144</v>
      </c>
      <c r="G20" s="97">
        <v>41</v>
      </c>
      <c r="H20" s="97">
        <v>2</v>
      </c>
      <c r="I20" s="97">
        <v>43</v>
      </c>
      <c r="J20" s="81"/>
      <c r="L20" s="79" t="s">
        <v>144</v>
      </c>
      <c r="M20" s="97">
        <v>23</v>
      </c>
      <c r="N20" s="97">
        <v>20</v>
      </c>
      <c r="O20" s="97">
        <v>43</v>
      </c>
      <c r="P20" s="81"/>
    </row>
    <row r="21" spans="1:17">
      <c r="A21" s="105" t="s">
        <v>259</v>
      </c>
      <c r="B21" s="106" t="s">
        <v>262</v>
      </c>
      <c r="C21" s="106" t="s">
        <v>265</v>
      </c>
      <c r="D21" s="112"/>
      <c r="F21" s="114" t="s">
        <v>259</v>
      </c>
      <c r="G21" s="107" t="s">
        <v>276</v>
      </c>
      <c r="H21" s="107" t="s">
        <v>278</v>
      </c>
      <c r="I21" s="107"/>
      <c r="J21" s="115"/>
      <c r="L21" s="114" t="s">
        <v>259</v>
      </c>
      <c r="M21" s="107" t="s">
        <v>275</v>
      </c>
      <c r="N21" s="107" t="s">
        <v>283</v>
      </c>
      <c r="O21" s="107"/>
      <c r="P21" s="115"/>
    </row>
    <row r="25" spans="1:17">
      <c r="A25" s="109" t="s">
        <v>251</v>
      </c>
      <c r="B25" s="94"/>
      <c r="C25" s="94"/>
      <c r="D25" s="94"/>
      <c r="E25" s="95"/>
      <c r="G25" s="109" t="s">
        <v>251</v>
      </c>
      <c r="H25" s="94"/>
      <c r="I25" s="94"/>
      <c r="J25" s="94"/>
      <c r="K25" s="95"/>
      <c r="M25" s="109" t="s">
        <v>251</v>
      </c>
      <c r="N25" s="94"/>
      <c r="O25" s="94"/>
      <c r="P25" s="94"/>
      <c r="Q25" s="95"/>
    </row>
    <row r="26" spans="1:17">
      <c r="A26" s="79" t="s">
        <v>252</v>
      </c>
      <c r="B26" s="80"/>
      <c r="C26" s="80"/>
      <c r="D26" s="80"/>
      <c r="E26" s="81"/>
      <c r="G26" s="79" t="s">
        <v>252</v>
      </c>
      <c r="H26" s="80"/>
      <c r="I26" s="80"/>
      <c r="J26" s="80"/>
      <c r="K26" s="81"/>
      <c r="M26" s="79" t="s">
        <v>252</v>
      </c>
      <c r="N26" s="80"/>
      <c r="O26" s="80"/>
      <c r="P26" s="80"/>
      <c r="Q26" s="81"/>
    </row>
    <row r="27" spans="1:17">
      <c r="A27" s="79" t="s">
        <v>287</v>
      </c>
      <c r="B27" s="80"/>
      <c r="C27" s="80"/>
      <c r="D27" s="80"/>
      <c r="E27" s="81"/>
      <c r="G27" s="79" t="s">
        <v>290</v>
      </c>
      <c r="H27" s="80"/>
      <c r="I27" s="80"/>
      <c r="J27" s="80"/>
      <c r="K27" s="81"/>
      <c r="M27" s="79" t="s">
        <v>295</v>
      </c>
      <c r="N27" s="80"/>
      <c r="O27" s="80"/>
      <c r="P27" s="80"/>
      <c r="Q27" s="81"/>
    </row>
    <row r="28" spans="1:17">
      <c r="A28" s="79"/>
      <c r="B28" s="99" t="s">
        <v>285</v>
      </c>
      <c r="C28" s="99" t="s">
        <v>285</v>
      </c>
      <c r="D28" s="99" t="s">
        <v>285</v>
      </c>
      <c r="E28" s="100" t="s">
        <v>255</v>
      </c>
      <c r="G28" s="79"/>
      <c r="H28" s="99" t="s">
        <v>288</v>
      </c>
      <c r="I28" s="99" t="s">
        <v>288</v>
      </c>
      <c r="J28" s="99" t="s">
        <v>288</v>
      </c>
      <c r="K28" s="100" t="s">
        <v>255</v>
      </c>
      <c r="M28" s="79"/>
      <c r="N28" s="99" t="s">
        <v>127</v>
      </c>
      <c r="O28" s="99" t="s">
        <v>127</v>
      </c>
      <c r="P28" s="99" t="s">
        <v>127</v>
      </c>
      <c r="Q28" s="100" t="s">
        <v>255</v>
      </c>
    </row>
    <row r="29" spans="1:17">
      <c r="A29" s="79"/>
      <c r="B29" s="80" t="s">
        <v>141</v>
      </c>
      <c r="C29" s="80" t="s">
        <v>142</v>
      </c>
      <c r="D29" s="80" t="s">
        <v>143</v>
      </c>
      <c r="E29" s="81" t="s">
        <v>256</v>
      </c>
      <c r="G29" s="79"/>
      <c r="H29" s="80" t="s">
        <v>141</v>
      </c>
      <c r="I29" s="80" t="s">
        <v>142</v>
      </c>
      <c r="J29" s="80" t="s">
        <v>143</v>
      </c>
      <c r="K29" s="81" t="s">
        <v>256</v>
      </c>
      <c r="M29" s="79"/>
      <c r="N29" s="80" t="s">
        <v>141</v>
      </c>
      <c r="O29" s="80" t="s">
        <v>142</v>
      </c>
      <c r="P29" s="80" t="s">
        <v>143</v>
      </c>
      <c r="Q29" s="81" t="s">
        <v>256</v>
      </c>
    </row>
    <row r="30" spans="1:17">
      <c r="A30" s="79" t="s">
        <v>141</v>
      </c>
      <c r="B30" s="113">
        <v>8.395348837209303</v>
      </c>
      <c r="C30" s="80">
        <v>3.5348837209302326</v>
      </c>
      <c r="D30" s="80">
        <v>7.0697674418604652</v>
      </c>
      <c r="E30" s="81">
        <v>19</v>
      </c>
      <c r="G30" s="79" t="s">
        <v>141</v>
      </c>
      <c r="H30" s="113">
        <v>8.8372093023255811</v>
      </c>
      <c r="I30" s="80">
        <v>5.7441860465116283</v>
      </c>
      <c r="J30" s="80">
        <v>4.4186046511627906</v>
      </c>
      <c r="K30" s="81">
        <v>19</v>
      </c>
      <c r="M30" s="79" t="s">
        <v>141</v>
      </c>
      <c r="N30" s="113">
        <v>7.7142857142857144</v>
      </c>
      <c r="O30" s="80">
        <v>6.4285714285714288</v>
      </c>
      <c r="P30" s="80">
        <v>3.8571428571428572</v>
      </c>
      <c r="Q30" s="81">
        <v>18</v>
      </c>
    </row>
    <row r="31" spans="1:17">
      <c r="A31" s="79" t="s">
        <v>142</v>
      </c>
      <c r="B31" s="80">
        <v>10.604651162790697</v>
      </c>
      <c r="C31" s="80">
        <v>4.4651162790697674</v>
      </c>
      <c r="D31" s="113">
        <v>8.9302325581395348</v>
      </c>
      <c r="E31" s="81">
        <v>24</v>
      </c>
      <c r="G31" s="79" t="s">
        <v>142</v>
      </c>
      <c r="H31" s="80">
        <v>11.162790697674419</v>
      </c>
      <c r="I31" s="113">
        <v>7.2558139534883717</v>
      </c>
      <c r="J31" s="80">
        <v>5.5813953488372094</v>
      </c>
      <c r="K31" s="81">
        <v>24</v>
      </c>
      <c r="M31" s="79" t="s">
        <v>142</v>
      </c>
      <c r="N31" s="80">
        <v>10.285714285714286</v>
      </c>
      <c r="O31" s="113">
        <v>8.5714285714285712</v>
      </c>
      <c r="P31" s="80">
        <v>5.1428571428571432</v>
      </c>
      <c r="Q31" s="81">
        <v>24</v>
      </c>
    </row>
    <row r="32" spans="1:17">
      <c r="A32" s="79" t="s">
        <v>144</v>
      </c>
      <c r="B32" s="80">
        <v>19</v>
      </c>
      <c r="C32" s="80">
        <v>8</v>
      </c>
      <c r="D32" s="80">
        <v>16</v>
      </c>
      <c r="E32" s="81">
        <v>43</v>
      </c>
      <c r="G32" s="79" t="s">
        <v>144</v>
      </c>
      <c r="H32" s="80">
        <v>20</v>
      </c>
      <c r="I32" s="80">
        <v>13</v>
      </c>
      <c r="J32" s="80">
        <v>10</v>
      </c>
      <c r="K32" s="81">
        <v>43</v>
      </c>
      <c r="M32" s="79" t="s">
        <v>144</v>
      </c>
      <c r="N32" s="80">
        <v>18</v>
      </c>
      <c r="O32" s="80">
        <v>15</v>
      </c>
      <c r="P32" s="80">
        <v>9</v>
      </c>
      <c r="Q32" s="81">
        <v>42</v>
      </c>
    </row>
    <row r="33" spans="1:17">
      <c r="A33" s="79"/>
      <c r="B33" s="80"/>
      <c r="C33" s="80"/>
      <c r="D33" s="80"/>
      <c r="E33" s="81"/>
      <c r="G33" s="79"/>
      <c r="H33" s="80"/>
      <c r="I33" s="80"/>
      <c r="J33" s="80"/>
      <c r="K33" s="81"/>
      <c r="M33" s="79"/>
      <c r="N33" s="80"/>
      <c r="O33" s="80"/>
      <c r="P33" s="80"/>
      <c r="Q33" s="81"/>
    </row>
    <row r="34" spans="1:17">
      <c r="A34" s="79"/>
      <c r="B34" s="80"/>
      <c r="C34" s="80"/>
      <c r="D34" s="80"/>
      <c r="E34" s="81"/>
      <c r="G34" s="79"/>
      <c r="H34" s="80"/>
      <c r="I34" s="80"/>
      <c r="J34" s="80"/>
      <c r="K34" s="81"/>
      <c r="M34" s="79"/>
      <c r="N34" s="80"/>
      <c r="O34" s="80"/>
      <c r="P34" s="80"/>
      <c r="Q34" s="81"/>
    </row>
    <row r="35" spans="1:17">
      <c r="A35" s="79" t="s">
        <v>257</v>
      </c>
      <c r="B35" s="80"/>
      <c r="C35" s="80"/>
      <c r="D35" s="80"/>
      <c r="E35" s="81"/>
      <c r="G35" s="79" t="s">
        <v>257</v>
      </c>
      <c r="H35" s="80"/>
      <c r="I35" s="80"/>
      <c r="J35" s="80"/>
      <c r="K35" s="81"/>
      <c r="M35" s="79" t="s">
        <v>257</v>
      </c>
      <c r="N35" s="80"/>
      <c r="O35" s="80"/>
      <c r="P35" s="80"/>
      <c r="Q35" s="81"/>
    </row>
    <row r="36" spans="1:17">
      <c r="A36" s="79" t="s">
        <v>252</v>
      </c>
      <c r="B36" s="80"/>
      <c r="C36" s="80"/>
      <c r="D36" s="80"/>
      <c r="E36" s="81"/>
      <c r="G36" s="79" t="s">
        <v>252</v>
      </c>
      <c r="H36" s="80"/>
      <c r="I36" s="80"/>
      <c r="J36" s="80"/>
      <c r="K36" s="81"/>
      <c r="M36" s="79" t="s">
        <v>252</v>
      </c>
      <c r="N36" s="80"/>
      <c r="O36" s="80"/>
      <c r="P36" s="80"/>
      <c r="Q36" s="81"/>
    </row>
    <row r="37" spans="1:17">
      <c r="A37" s="79" t="s">
        <v>258</v>
      </c>
      <c r="B37" s="80"/>
      <c r="C37" s="80"/>
      <c r="D37" s="80"/>
      <c r="E37" s="81"/>
      <c r="G37" s="79" t="s">
        <v>258</v>
      </c>
      <c r="H37" s="80"/>
      <c r="I37" s="80"/>
      <c r="J37" s="80"/>
      <c r="K37" s="81"/>
      <c r="M37" s="79" t="s">
        <v>258</v>
      </c>
      <c r="N37" s="80"/>
      <c r="O37" s="80"/>
      <c r="P37" s="80"/>
      <c r="Q37" s="81"/>
    </row>
    <row r="38" spans="1:17">
      <c r="A38" s="79"/>
      <c r="B38" s="99" t="s">
        <v>285</v>
      </c>
      <c r="C38" s="99" t="s">
        <v>285</v>
      </c>
      <c r="D38" s="99" t="s">
        <v>285</v>
      </c>
      <c r="E38" s="100" t="s">
        <v>255</v>
      </c>
      <c r="G38" s="79"/>
      <c r="H38" s="99" t="s">
        <v>288</v>
      </c>
      <c r="I38" s="99" t="s">
        <v>288</v>
      </c>
      <c r="J38" s="99" t="s">
        <v>288</v>
      </c>
      <c r="K38" s="100" t="s">
        <v>255</v>
      </c>
      <c r="M38" s="79"/>
      <c r="N38" s="99" t="s">
        <v>127</v>
      </c>
      <c r="O38" s="99" t="s">
        <v>127</v>
      </c>
      <c r="P38" s="99" t="s">
        <v>127</v>
      </c>
      <c r="Q38" s="100" t="s">
        <v>255</v>
      </c>
    </row>
    <row r="39" spans="1:17">
      <c r="A39" s="79"/>
      <c r="B39" s="97" t="s">
        <v>141</v>
      </c>
      <c r="C39" s="97" t="s">
        <v>142</v>
      </c>
      <c r="D39" s="97" t="s">
        <v>143</v>
      </c>
      <c r="E39" s="102" t="s">
        <v>256</v>
      </c>
      <c r="G39" s="79"/>
      <c r="H39" s="80" t="s">
        <v>141</v>
      </c>
      <c r="I39" s="80" t="s">
        <v>142</v>
      </c>
      <c r="J39" s="80" t="s">
        <v>143</v>
      </c>
      <c r="K39" s="81" t="s">
        <v>256</v>
      </c>
      <c r="M39" s="79"/>
      <c r="N39" s="97" t="s">
        <v>141</v>
      </c>
      <c r="O39" s="97" t="s">
        <v>142</v>
      </c>
      <c r="P39" s="97" t="s">
        <v>143</v>
      </c>
      <c r="Q39" s="102" t="s">
        <v>256</v>
      </c>
    </row>
    <row r="40" spans="1:17">
      <c r="A40" s="79" t="s">
        <v>141</v>
      </c>
      <c r="B40" s="101">
        <v>19</v>
      </c>
      <c r="C40" s="97" t="s">
        <v>286</v>
      </c>
      <c r="D40" s="97" t="s">
        <v>286</v>
      </c>
      <c r="E40" s="102">
        <v>19</v>
      </c>
      <c r="G40" s="79" t="s">
        <v>141</v>
      </c>
      <c r="H40" s="101">
        <v>19</v>
      </c>
      <c r="I40" s="97" t="s">
        <v>286</v>
      </c>
      <c r="J40" s="97" t="s">
        <v>286</v>
      </c>
      <c r="K40" s="102">
        <v>19</v>
      </c>
      <c r="M40" s="79" t="s">
        <v>141</v>
      </c>
      <c r="N40" s="101">
        <v>18</v>
      </c>
      <c r="O40" s="97" t="s">
        <v>286</v>
      </c>
      <c r="P40" s="97" t="s">
        <v>286</v>
      </c>
      <c r="Q40" s="102">
        <v>18</v>
      </c>
    </row>
    <row r="41" spans="1:17">
      <c r="A41" s="79" t="s">
        <v>259</v>
      </c>
      <c r="B41" s="101" t="s">
        <v>266</v>
      </c>
      <c r="C41" s="97" t="s">
        <v>286</v>
      </c>
      <c r="D41" s="97" t="s">
        <v>286</v>
      </c>
      <c r="E41" s="102" t="s">
        <v>266</v>
      </c>
      <c r="G41" s="79" t="s">
        <v>259</v>
      </c>
      <c r="H41" s="101" t="s">
        <v>266</v>
      </c>
      <c r="I41" s="97" t="s">
        <v>286</v>
      </c>
      <c r="J41" s="97" t="s">
        <v>286</v>
      </c>
      <c r="K41" s="102" t="s">
        <v>266</v>
      </c>
      <c r="M41" s="79" t="s">
        <v>259</v>
      </c>
      <c r="N41" s="101" t="s">
        <v>291</v>
      </c>
      <c r="O41" s="97" t="s">
        <v>286</v>
      </c>
      <c r="P41" s="97" t="s">
        <v>286</v>
      </c>
      <c r="Q41" s="102" t="s">
        <v>291</v>
      </c>
    </row>
    <row r="42" spans="1:17">
      <c r="A42" s="79" t="s">
        <v>142</v>
      </c>
      <c r="B42" s="97" t="s">
        <v>286</v>
      </c>
      <c r="C42" s="97">
        <v>8</v>
      </c>
      <c r="D42" s="101">
        <v>16</v>
      </c>
      <c r="E42" s="102">
        <v>24</v>
      </c>
      <c r="G42" s="79" t="s">
        <v>142</v>
      </c>
      <c r="H42" s="97">
        <v>1</v>
      </c>
      <c r="I42" s="101">
        <v>13</v>
      </c>
      <c r="J42" s="97">
        <v>10</v>
      </c>
      <c r="K42" s="102">
        <v>24</v>
      </c>
      <c r="M42" s="79" t="s">
        <v>142</v>
      </c>
      <c r="N42" s="97" t="s">
        <v>286</v>
      </c>
      <c r="O42" s="101">
        <v>15</v>
      </c>
      <c r="P42" s="97">
        <v>9</v>
      </c>
      <c r="Q42" s="102">
        <v>24</v>
      </c>
    </row>
    <row r="43" spans="1:17">
      <c r="A43" s="79" t="s">
        <v>259</v>
      </c>
      <c r="B43" s="97" t="s">
        <v>286</v>
      </c>
      <c r="C43" s="97" t="s">
        <v>269</v>
      </c>
      <c r="D43" s="101" t="s">
        <v>260</v>
      </c>
      <c r="E43" s="102" t="s">
        <v>267</v>
      </c>
      <c r="G43" s="79" t="s">
        <v>259</v>
      </c>
      <c r="H43" s="97" t="s">
        <v>277</v>
      </c>
      <c r="I43" s="101" t="s">
        <v>289</v>
      </c>
      <c r="J43" s="97" t="s">
        <v>265</v>
      </c>
      <c r="K43" s="102" t="s">
        <v>267</v>
      </c>
      <c r="M43" s="79" t="s">
        <v>259</v>
      </c>
      <c r="N43" s="97" t="s">
        <v>286</v>
      </c>
      <c r="O43" s="101" t="s">
        <v>292</v>
      </c>
      <c r="P43" s="97" t="s">
        <v>293</v>
      </c>
      <c r="Q43" s="102" t="s">
        <v>294</v>
      </c>
    </row>
    <row r="44" spans="1:17">
      <c r="A44" s="79" t="s">
        <v>144</v>
      </c>
      <c r="B44" s="97">
        <v>19</v>
      </c>
      <c r="C44" s="97">
        <v>8</v>
      </c>
      <c r="D44" s="97">
        <v>16</v>
      </c>
      <c r="E44" s="102">
        <v>43</v>
      </c>
      <c r="G44" s="79" t="s">
        <v>144</v>
      </c>
      <c r="H44" s="97">
        <v>20</v>
      </c>
      <c r="I44" s="97">
        <v>13</v>
      </c>
      <c r="J44" s="97">
        <v>10</v>
      </c>
      <c r="K44" s="102">
        <v>43</v>
      </c>
      <c r="M44" s="79" t="s">
        <v>144</v>
      </c>
      <c r="N44" s="97">
        <v>18</v>
      </c>
      <c r="O44" s="97">
        <v>15</v>
      </c>
      <c r="P44" s="97">
        <v>9</v>
      </c>
      <c r="Q44" s="102">
        <v>42</v>
      </c>
    </row>
    <row r="45" spans="1:17">
      <c r="A45" s="114" t="s">
        <v>259</v>
      </c>
      <c r="B45" s="107" t="s">
        <v>266</v>
      </c>
      <c r="C45" s="107" t="s">
        <v>269</v>
      </c>
      <c r="D45" s="107" t="s">
        <v>260</v>
      </c>
      <c r="E45" s="108"/>
      <c r="G45" s="114" t="s">
        <v>259</v>
      </c>
      <c r="H45" s="107" t="s">
        <v>283</v>
      </c>
      <c r="I45" s="107" t="s">
        <v>289</v>
      </c>
      <c r="J45" s="107" t="s">
        <v>265</v>
      </c>
      <c r="K45" s="108"/>
      <c r="M45" s="114" t="s">
        <v>259</v>
      </c>
      <c r="N45" s="107" t="s">
        <v>291</v>
      </c>
      <c r="O45" s="107" t="s">
        <v>292</v>
      </c>
      <c r="P45" s="107" t="s">
        <v>293</v>
      </c>
      <c r="Q45" s="108"/>
    </row>
    <row r="49" spans="1:11">
      <c r="A49" s="109" t="s">
        <v>251</v>
      </c>
      <c r="B49" s="94"/>
      <c r="C49" s="94"/>
      <c r="D49" s="94"/>
      <c r="E49" s="95"/>
      <c r="G49" s="109" t="s">
        <v>251</v>
      </c>
      <c r="H49" s="94"/>
      <c r="I49" s="94"/>
      <c r="J49" s="94"/>
      <c r="K49" s="95"/>
    </row>
    <row r="50" spans="1:11">
      <c r="A50" s="79" t="s">
        <v>252</v>
      </c>
      <c r="B50" s="80"/>
      <c r="C50" s="80"/>
      <c r="D50" s="80"/>
      <c r="E50" s="81"/>
      <c r="G50" s="79" t="s">
        <v>252</v>
      </c>
      <c r="H50" s="80"/>
      <c r="I50" s="80"/>
      <c r="J50" s="80"/>
      <c r="K50" s="81"/>
    </row>
    <row r="51" spans="1:11">
      <c r="A51" s="79" t="s">
        <v>298</v>
      </c>
      <c r="B51" s="80"/>
      <c r="C51" s="80"/>
      <c r="D51" s="80"/>
      <c r="E51" s="81"/>
      <c r="G51" s="79" t="s">
        <v>268</v>
      </c>
      <c r="H51" s="80"/>
      <c r="I51" s="80"/>
      <c r="J51" s="80"/>
      <c r="K51" s="81"/>
    </row>
    <row r="52" spans="1:11">
      <c r="A52" s="79"/>
      <c r="B52" s="99" t="s">
        <v>296</v>
      </c>
      <c r="C52" s="99" t="s">
        <v>296</v>
      </c>
      <c r="D52" s="99" t="s">
        <v>296</v>
      </c>
      <c r="E52" s="100" t="s">
        <v>255</v>
      </c>
      <c r="G52" s="79"/>
      <c r="H52" s="99" t="s">
        <v>216</v>
      </c>
      <c r="I52" s="99" t="s">
        <v>216</v>
      </c>
      <c r="J52" s="99" t="s">
        <v>255</v>
      </c>
      <c r="K52" s="81"/>
    </row>
    <row r="53" spans="1:11">
      <c r="A53" s="79"/>
      <c r="B53" s="80" t="s">
        <v>141</v>
      </c>
      <c r="C53" s="80" t="s">
        <v>142</v>
      </c>
      <c r="D53" s="80" t="s">
        <v>143</v>
      </c>
      <c r="E53" s="81" t="s">
        <v>256</v>
      </c>
      <c r="G53" s="79"/>
      <c r="H53" s="80" t="s">
        <v>141</v>
      </c>
      <c r="I53" s="80" t="s">
        <v>142</v>
      </c>
      <c r="J53" s="80" t="s">
        <v>256</v>
      </c>
      <c r="K53" s="81"/>
    </row>
    <row r="54" spans="1:11">
      <c r="A54" s="79" t="s">
        <v>141</v>
      </c>
      <c r="B54" s="113">
        <v>8.395348837209303</v>
      </c>
      <c r="C54" s="80">
        <v>3.0930232558139537</v>
      </c>
      <c r="D54" s="80">
        <v>7.5116279069767442</v>
      </c>
      <c r="E54" s="81">
        <v>19</v>
      </c>
      <c r="G54" s="79" t="s">
        <v>141</v>
      </c>
      <c r="H54" s="80">
        <v>4.8604651162790695</v>
      </c>
      <c r="I54" s="113">
        <v>14.13953488372093</v>
      </c>
      <c r="J54" s="80">
        <v>19</v>
      </c>
      <c r="K54" s="81"/>
    </row>
    <row r="55" spans="1:11">
      <c r="A55" s="79" t="s">
        <v>142</v>
      </c>
      <c r="B55" s="80">
        <v>10.604651162790697</v>
      </c>
      <c r="C55" s="80">
        <v>3.9069767441860463</v>
      </c>
      <c r="D55" s="82">
        <v>9.4883720930232567</v>
      </c>
      <c r="E55" s="81">
        <v>24</v>
      </c>
      <c r="G55" s="79" t="s">
        <v>142</v>
      </c>
      <c r="H55" s="80">
        <v>6.1395348837209305</v>
      </c>
      <c r="I55" s="113">
        <v>17.86046511627907</v>
      </c>
      <c r="J55" s="80">
        <v>24</v>
      </c>
      <c r="K55" s="81"/>
    </row>
    <row r="56" spans="1:11">
      <c r="A56" s="79" t="s">
        <v>144</v>
      </c>
      <c r="B56" s="80">
        <v>19</v>
      </c>
      <c r="C56" s="80">
        <v>7</v>
      </c>
      <c r="D56" s="80">
        <v>17</v>
      </c>
      <c r="E56" s="81">
        <v>43</v>
      </c>
      <c r="G56" s="79" t="s">
        <v>144</v>
      </c>
      <c r="H56" s="80">
        <v>11</v>
      </c>
      <c r="I56" s="80">
        <v>32</v>
      </c>
      <c r="J56" s="80">
        <v>43</v>
      </c>
      <c r="K56" s="81"/>
    </row>
    <row r="57" spans="1:11">
      <c r="A57" s="79"/>
      <c r="B57" s="80"/>
      <c r="C57" s="80"/>
      <c r="D57" s="80"/>
      <c r="E57" s="81"/>
      <c r="G57" s="79"/>
      <c r="H57" s="80"/>
      <c r="I57" s="80"/>
      <c r="J57" s="80"/>
      <c r="K57" s="81"/>
    </row>
    <row r="58" spans="1:11">
      <c r="A58" s="79"/>
      <c r="B58" s="80"/>
      <c r="C58" s="80"/>
      <c r="D58" s="80"/>
      <c r="E58" s="81"/>
      <c r="G58" s="79"/>
      <c r="H58" s="80"/>
      <c r="I58" s="80"/>
      <c r="J58" s="80"/>
      <c r="K58" s="81"/>
    </row>
    <row r="59" spans="1:11">
      <c r="A59" s="79"/>
      <c r="B59" s="80"/>
      <c r="C59" s="80"/>
      <c r="D59" s="80"/>
      <c r="E59" s="81"/>
      <c r="G59" s="79"/>
      <c r="H59" s="80"/>
      <c r="I59" s="80"/>
      <c r="J59" s="80"/>
      <c r="K59" s="81"/>
    </row>
    <row r="60" spans="1:11">
      <c r="A60" s="79"/>
      <c r="B60" s="80"/>
      <c r="C60" s="80"/>
      <c r="D60" s="80"/>
      <c r="E60" s="81"/>
      <c r="G60" s="79"/>
      <c r="H60" s="80"/>
      <c r="I60" s="80"/>
      <c r="J60" s="80"/>
      <c r="K60" s="81"/>
    </row>
    <row r="61" spans="1:11">
      <c r="A61" s="79" t="s">
        <v>257</v>
      </c>
      <c r="B61" s="80"/>
      <c r="C61" s="80"/>
      <c r="D61" s="80"/>
      <c r="E61" s="81"/>
      <c r="G61" s="79" t="s">
        <v>257</v>
      </c>
      <c r="H61" s="80"/>
      <c r="I61" s="80"/>
      <c r="J61" s="80"/>
      <c r="K61" s="81"/>
    </row>
    <row r="62" spans="1:11">
      <c r="A62" s="79" t="s">
        <v>252</v>
      </c>
      <c r="B62" s="80"/>
      <c r="C62" s="80"/>
      <c r="D62" s="80"/>
      <c r="E62" s="81"/>
      <c r="G62" s="79" t="s">
        <v>252</v>
      </c>
      <c r="H62" s="80"/>
      <c r="I62" s="80"/>
      <c r="J62" s="80"/>
      <c r="K62" s="81"/>
    </row>
    <row r="63" spans="1:11">
      <c r="A63" s="79" t="s">
        <v>258</v>
      </c>
      <c r="B63" s="80"/>
      <c r="C63" s="80"/>
      <c r="D63" s="80"/>
      <c r="E63" s="81"/>
      <c r="G63" s="79" t="s">
        <v>258</v>
      </c>
      <c r="H63" s="80"/>
      <c r="I63" s="80"/>
      <c r="J63" s="80"/>
      <c r="K63" s="81"/>
    </row>
    <row r="64" spans="1:11">
      <c r="A64" s="79"/>
      <c r="B64" s="99" t="s">
        <v>296</v>
      </c>
      <c r="C64" s="99" t="s">
        <v>296</v>
      </c>
      <c r="D64" s="99" t="s">
        <v>296</v>
      </c>
      <c r="E64" s="100" t="s">
        <v>255</v>
      </c>
      <c r="G64" s="79"/>
      <c r="H64" s="99" t="s">
        <v>216</v>
      </c>
      <c r="I64" s="99" t="s">
        <v>216</v>
      </c>
      <c r="J64" s="99" t="s">
        <v>255</v>
      </c>
      <c r="K64" s="81"/>
    </row>
    <row r="65" spans="1:11">
      <c r="A65" s="96"/>
      <c r="B65" s="97" t="s">
        <v>141</v>
      </c>
      <c r="C65" s="97" t="s">
        <v>142</v>
      </c>
      <c r="D65" s="97" t="s">
        <v>143</v>
      </c>
      <c r="E65" s="102" t="s">
        <v>256</v>
      </c>
      <c r="G65" s="79"/>
      <c r="H65" s="80" t="s">
        <v>141</v>
      </c>
      <c r="I65" s="80" t="s">
        <v>142</v>
      </c>
      <c r="J65" s="80" t="s">
        <v>256</v>
      </c>
      <c r="K65" s="81"/>
    </row>
    <row r="66" spans="1:11">
      <c r="A66" s="96" t="s">
        <v>141</v>
      </c>
      <c r="B66" s="101">
        <v>16</v>
      </c>
      <c r="C66" s="97">
        <v>3</v>
      </c>
      <c r="D66" s="97" t="s">
        <v>286</v>
      </c>
      <c r="E66" s="102">
        <v>19</v>
      </c>
      <c r="G66" s="79" t="s">
        <v>141</v>
      </c>
      <c r="H66" s="97">
        <v>8</v>
      </c>
      <c r="I66" s="101">
        <v>11</v>
      </c>
      <c r="J66" s="97">
        <v>19</v>
      </c>
      <c r="K66" s="81"/>
    </row>
    <row r="67" spans="1:11">
      <c r="A67" s="96" t="s">
        <v>259</v>
      </c>
      <c r="B67" s="101" t="s">
        <v>260</v>
      </c>
      <c r="C67" s="97" t="s">
        <v>263</v>
      </c>
      <c r="D67" s="97" t="s">
        <v>286</v>
      </c>
      <c r="E67" s="102" t="s">
        <v>266</v>
      </c>
      <c r="G67" s="79" t="s">
        <v>259</v>
      </c>
      <c r="H67" s="97" t="s">
        <v>269</v>
      </c>
      <c r="I67" s="101" t="s">
        <v>270</v>
      </c>
      <c r="J67" s="97" t="s">
        <v>266</v>
      </c>
      <c r="K67" s="81"/>
    </row>
    <row r="68" spans="1:11">
      <c r="A68" s="96" t="s">
        <v>142</v>
      </c>
      <c r="B68" s="97">
        <v>3</v>
      </c>
      <c r="C68" s="97">
        <v>4</v>
      </c>
      <c r="D68" s="101">
        <v>17</v>
      </c>
      <c r="E68" s="102">
        <v>24</v>
      </c>
      <c r="G68" s="79" t="s">
        <v>142</v>
      </c>
      <c r="H68" s="97">
        <v>3</v>
      </c>
      <c r="I68" s="101">
        <v>21</v>
      </c>
      <c r="J68" s="97">
        <v>24</v>
      </c>
      <c r="K68" s="81"/>
    </row>
    <row r="69" spans="1:11">
      <c r="A69" s="96" t="s">
        <v>259</v>
      </c>
      <c r="B69" s="97" t="s">
        <v>263</v>
      </c>
      <c r="C69" s="97" t="s">
        <v>297</v>
      </c>
      <c r="D69" s="101" t="s">
        <v>261</v>
      </c>
      <c r="E69" s="102" t="s">
        <v>267</v>
      </c>
      <c r="G69" s="79" t="s">
        <v>259</v>
      </c>
      <c r="H69" s="97" t="s">
        <v>263</v>
      </c>
      <c r="I69" s="101" t="s">
        <v>271</v>
      </c>
      <c r="J69" s="97" t="s">
        <v>267</v>
      </c>
      <c r="K69" s="81"/>
    </row>
    <row r="70" spans="1:11">
      <c r="A70" s="96" t="s">
        <v>144</v>
      </c>
      <c r="B70" s="97">
        <v>19</v>
      </c>
      <c r="C70" s="97">
        <v>7</v>
      </c>
      <c r="D70" s="97">
        <v>17</v>
      </c>
      <c r="E70" s="102">
        <v>43</v>
      </c>
      <c r="G70" s="79" t="s">
        <v>144</v>
      </c>
      <c r="H70" s="97">
        <v>11</v>
      </c>
      <c r="I70" s="97">
        <v>32</v>
      </c>
      <c r="J70" s="97">
        <v>43</v>
      </c>
      <c r="K70" s="81"/>
    </row>
    <row r="71" spans="1:11">
      <c r="A71" s="116" t="s">
        <v>259</v>
      </c>
      <c r="B71" s="107" t="s">
        <v>266</v>
      </c>
      <c r="C71" s="107" t="s">
        <v>264</v>
      </c>
      <c r="D71" s="107" t="s">
        <v>261</v>
      </c>
      <c r="E71" s="108"/>
      <c r="G71" s="114" t="s">
        <v>259</v>
      </c>
      <c r="H71" s="107" t="s">
        <v>270</v>
      </c>
      <c r="I71" s="107" t="s">
        <v>272</v>
      </c>
      <c r="J71" s="107"/>
      <c r="K71" s="115"/>
    </row>
    <row r="72" spans="1:11">
      <c r="A72" s="45"/>
      <c r="B72" s="45"/>
      <c r="C72" s="45"/>
      <c r="D72" s="45"/>
      <c r="E72" s="4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datos ND</vt:lpstr>
      <vt:lpstr>DM2 vs Ctrl</vt:lpstr>
      <vt:lpstr>ANOVAS_Ctrl_GLU</vt:lpstr>
      <vt:lpstr>ERC_ANOVAS</vt:lpstr>
      <vt:lpstr>ECV_ANOVAS</vt:lpstr>
      <vt:lpstr>SARCOPENIA</vt:lpstr>
      <vt:lpstr>DM2_ERC+ ctrl GLUC</vt:lpstr>
      <vt:lpstr>CHI</vt:lpstr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Figueroa</dc:creator>
  <cp:lastModifiedBy>Nic Figueroa</cp:lastModifiedBy>
  <cp:revision/>
  <dcterms:created xsi:type="dcterms:W3CDTF">2018-01-31T05:49:42Z</dcterms:created>
  <dcterms:modified xsi:type="dcterms:W3CDTF">2020-09-24T03:16:45Z</dcterms:modified>
</cp:coreProperties>
</file>