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drawings/drawing2.xml" ContentType="application/vnd.openxmlformats-officedocument.drawingml.chartshapes+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mc:AlternateContent xmlns:mc="http://schemas.openxmlformats.org/markup-compatibility/2006">
    <mc:Choice Requires="x15">
      <x15ac:absPath xmlns:x15ac="http://schemas.microsoft.com/office/spreadsheetml/2010/11/ac" url="C:\Users\Felipe\Desktop\Microsoft Excel\Project Management Dashboard\"/>
    </mc:Choice>
  </mc:AlternateContent>
  <xr:revisionPtr revIDLastSave="0" documentId="13_ncr:1_{89451CBD-55EC-4FE6-9D0A-259204714905}" xr6:coauthVersionLast="47" xr6:coauthVersionMax="47" xr10:uidLastSave="{00000000-0000-0000-0000-000000000000}"/>
  <bookViews>
    <workbookView xWindow="-120" yWindow="-120" windowWidth="24240" windowHeight="13140" xr2:uid="{00000000-000D-0000-FFFF-FFFF00000000}"/>
  </bookViews>
  <sheets>
    <sheet name="Dashboard" sheetId="2" r:id="rId1"/>
    <sheet name="Workings" sheetId="3" r:id="rId2"/>
    <sheet name="Data" sheetId="1" r:id="rId3"/>
  </sheets>
  <definedNames>
    <definedName name="Slicer_Manager">#N/A</definedName>
    <definedName name="Slicer_Project">#N/A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 i="2" l="1"/>
  <c r="K5" i="2" a="1"/>
  <c r="K5" i="2" s="1"/>
  <c r="C5" i="3"/>
  <c r="C4" i="3"/>
  <c r="C3" i="3"/>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N10" i="3"/>
  <c r="M10" i="3"/>
  <c r="Q4" i="3"/>
  <c r="J4" i="3"/>
  <c r="Q5" i="3" l="1"/>
  <c r="J5" i="3"/>
  <c r="C6" i="3"/>
  <c r="C7"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<sst xmlns="http://schemas.openxmlformats.org/spreadsheetml/2006/main" count="246" uniqueCount="45">
  <si>
    <t>Project</t>
  </si>
  <si>
    <t>Task</t>
  </si>
  <si>
    <t>Manager</t>
  </si>
  <si>
    <t>Start Date</t>
  </si>
  <si>
    <t>Duration</t>
  </si>
  <si>
    <t>End Date</t>
  </si>
  <si>
    <t>Days Completed</t>
  </si>
  <si>
    <t>Progress</t>
  </si>
  <si>
    <t>Budget</t>
  </si>
  <si>
    <t>Actual</t>
  </si>
  <si>
    <t>Draco</t>
  </si>
  <si>
    <t>Task 1</t>
  </si>
  <si>
    <t>Task 2</t>
  </si>
  <si>
    <t>Task 3</t>
  </si>
  <si>
    <t>Task 4</t>
  </si>
  <si>
    <t>Task 5</t>
  </si>
  <si>
    <t>Task 6</t>
  </si>
  <si>
    <t>Task 7</t>
  </si>
  <si>
    <t>Task 8</t>
  </si>
  <si>
    <t>Task 9</t>
  </si>
  <si>
    <t>Task 10</t>
  </si>
  <si>
    <t>Cetus</t>
  </si>
  <si>
    <t>Hydra</t>
  </si>
  <si>
    <t>Crux</t>
  </si>
  <si>
    <t>Phoenix</t>
  </si>
  <si>
    <t>Felipe</t>
  </si>
  <si>
    <t>Karyn</t>
  </si>
  <si>
    <t>Andy</t>
  </si>
  <si>
    <t>Lucas</t>
  </si>
  <si>
    <t>Thor</t>
  </si>
  <si>
    <t>Grand Total</t>
  </si>
  <si>
    <t xml:space="preserve">Budget </t>
  </si>
  <si>
    <t xml:space="preserve">Actual </t>
  </si>
  <si>
    <t>Not Started</t>
  </si>
  <si>
    <t>In Progress</t>
  </si>
  <si>
    <t>Completed</t>
  </si>
  <si>
    <t>Remaining</t>
  </si>
  <si>
    <t>Total Tasks</t>
  </si>
  <si>
    <t>Sum of Duration</t>
  </si>
  <si>
    <t>Sum of Days Completed</t>
  </si>
  <si>
    <t>Values</t>
  </si>
  <si>
    <t>Days Remaining</t>
  </si>
  <si>
    <t>Bar Chart</t>
  </si>
  <si>
    <t>Project Management Dashboard</t>
  </si>
  <si>
    <t>Scroll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</si>
</sst>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0.0,,\M;\-0.0,,\M"/>
  </numFmts>
  <fonts count="5" x14ac:knownFonts="1">
    <font>
      <sz val="11"/>
      <color theme="1"/>
      <name val="Calibri"/>
      <family val="2"/>
      <scheme val="minor"/>
    </font>
    <font>
      <sz val="11"/>
      <color theme="1"/>
      <name val="Calibri"/>
      <family val="2"/>
      <scheme val="minor"/>
    </font>
    <font>
      <sz val="8"/>
      <name val="Calibri"/>
      <family val="2"/>
      <scheme val="minor"/>
    </font>
    <font>
      <sz val="18"/>
      <color theme="1" tint="0.34998626667073579"/>
      <name val="Calibri"/>
      <family val="2"/>
      <scheme val="minor"/>
    </font>
    <font>
      <sz val="11"/>
      <color theme="1" tint="0.34998626667073579"/>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17">
    <xf numFmtId="0" fontId="0" fillId="0" borderId="0" xfId="0"/>
    <xf numFmtId="14" fontId="0" fillId="0" borderId="0" xfId="0" applyNumberFormat="1"/>
    <xf numFmtId="9" fontId="0" fillId="0" borderId="0" xfId="1" applyFont="1"/>
    <xf numFmtId="164" fontId="0" fillId="0" borderId="0" xfId="0" applyNumberFormat="1"/>
    <xf numFmtId="0" fontId="0" fillId="0" borderId="0" xfId="0" pivotButton="1"/>
    <xf numFmtId="0" fontId="0" fillId="0" borderId="0" xfId="0" applyAlignment="1">
      <alignment horizontal="left"/>
    </xf>
    <xf numFmtId="9" fontId="0" fillId="0" borderId="0" xfId="0" applyNumberFormat="1"/>
    <xf numFmtId="3" fontId="0" fillId="0" borderId="0" xfId="0" applyNumberFormat="1"/>
    <xf numFmtId="0" fontId="0" fillId="0" borderId="1" xfId="0" applyBorder="1"/>
    <xf numFmtId="165" fontId="0" fillId="0" borderId="0" xfId="0" applyNumberFormat="1"/>
    <xf numFmtId="0" fontId="0" fillId="2" borderId="0" xfId="0" applyFill="1"/>
    <xf numFmtId="16" fontId="0" fillId="0" borderId="0" xfId="0" applyNumberFormat="1" applyAlignment="1">
      <alignment horizontal="center"/>
    </xf>
    <xf numFmtId="0" fontId="0" fillId="0" borderId="0" xfId="0" pivotButton="1" applyAlignment="1">
      <alignment vertical="center"/>
    </xf>
    <xf numFmtId="0" fontId="0" fillId="0" borderId="0" xfId="0" applyAlignment="1">
      <alignment horizontal="right" vertical="center"/>
    </xf>
    <xf numFmtId="0" fontId="3" fillId="2" borderId="0" xfId="0" applyFont="1" applyFill="1"/>
    <xf numFmtId="0" fontId="4" fillId="2" borderId="0" xfId="0" applyFont="1" applyFill="1"/>
    <xf numFmtId="0" fontId="0" fillId="0" borderId="0" xfId="0" applyNumberFormat="1"/>
  </cellXfs>
  <cellStyles count="2">
    <cellStyle name="Normal" xfId="0" builtinId="0"/>
    <cellStyle name="Percent" xfId="1" builtinId="5"/>
  </cellStyles>
  <dxfs count="117">
    <dxf>
      <alignment horizontal="right"/>
    </dxf>
    <dxf>
      <numFmt numFmtId="3" formatCode="#,##0"/>
    </dxf>
    <dxf>
      <numFmt numFmtId="3" formatCode="#,##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3" formatCode="#,##0"/>
    </dxf>
    <dxf>
      <numFmt numFmtId="3" formatCode="#,##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3" formatCode="#,##0"/>
    </dxf>
    <dxf>
      <numFmt numFmtId="3" formatCode="#,##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3" formatCode="#,##0"/>
    </dxf>
    <dxf>
      <numFmt numFmtId="3" formatCode="#,##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3" formatCode="#,##0"/>
    </dxf>
    <dxf>
      <numFmt numFmtId="3" formatCode="#,##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ill>
        <patternFill>
          <bgColor theme="4" tint="0.79998168889431442"/>
        </patternFill>
      </fill>
      <border>
        <top style="thin">
          <color theme="4" tint="0.59996337778862885"/>
        </top>
        <vertical/>
        <horizontal/>
      </border>
    </dxf>
    <dxf>
      <border>
        <left style="thin">
          <color theme="5"/>
        </left>
        <right style="thin">
          <color theme="5"/>
        </right>
        <top style="thin">
          <color theme="5"/>
        </top>
        <bottom style="thin">
          <color theme="5"/>
        </bottom>
        <vertical/>
        <horizontal/>
      </border>
    </dxf>
    <dxf>
      <fill>
        <patternFill>
          <bgColor theme="5"/>
        </patternFill>
      </fill>
      <border>
        <top style="thin">
          <color theme="0"/>
        </top>
        <bottom style="thin">
          <color theme="0"/>
        </bottom>
      </border>
    </dxf>
    <dxf>
      <fill>
        <patternFill>
          <bgColor theme="4" tint="0.59996337778862885"/>
        </patternFill>
      </fill>
      <border>
        <top style="thin">
          <color theme="0"/>
        </top>
        <bottom style="thin">
          <color theme="0"/>
        </bottom>
      </border>
    </dxf>
    <dxf>
      <fill>
        <patternFill patternType="lightUp"/>
      </fill>
    </dxf>
    <dxf>
      <fill>
        <patternFill>
          <bgColor theme="4" tint="0.79998168889431442"/>
        </patternFill>
      </fill>
      <border>
        <left style="thin">
          <color theme="0"/>
        </left>
        <right style="thin">
          <color theme="0"/>
        </right>
        <top style="thin">
          <color theme="0"/>
        </top>
        <bottom style="thin">
          <color theme="0"/>
        </bottom>
        <vertical/>
        <horizontal/>
      </border>
    </dxf>
    <dxf>
      <fill>
        <patternFill>
          <bgColor theme="4" tint="0.79998168889431442"/>
        </patternFill>
      </fill>
      <border>
        <top style="thin">
          <color theme="0" tint="-0.34998626667073579"/>
        </top>
        <vertical/>
        <horizontal/>
      </border>
    </dxf>
    <dxf>
      <border>
        <left style="thin">
          <color theme="5"/>
        </left>
        <right style="thin">
          <color theme="5"/>
        </right>
        <top style="thin">
          <color theme="5"/>
        </top>
        <bottom style="thin">
          <color theme="5"/>
        </bottom>
        <vertical/>
        <horizontal/>
      </border>
    </dxf>
    <dxf>
      <fill>
        <patternFill>
          <bgColor theme="5"/>
        </patternFill>
      </fill>
      <border>
        <top style="thin">
          <color theme="0"/>
        </top>
        <bottom style="thin">
          <color theme="0"/>
        </bottom>
      </border>
    </dxf>
    <dxf>
      <fill>
        <patternFill>
          <bgColor theme="4" tint="0.59996337778862885"/>
        </patternFill>
      </fill>
      <border>
        <top style="thin">
          <color theme="0"/>
        </top>
        <bottom style="thin">
          <color theme="0"/>
        </bottom>
      </border>
    </dxf>
    <dxf>
      <fill>
        <patternFill patternType="lightUp"/>
      </fill>
    </dxf>
    <dxf>
      <fill>
        <patternFill>
          <bgColor theme="4" tint="0.79998168889431442"/>
        </patternFill>
      </fill>
      <border>
        <left style="thin">
          <color theme="0"/>
        </left>
        <right style="thin">
          <color theme="0"/>
        </right>
        <top style="thin">
          <color theme="0"/>
        </top>
        <bottom style="thin">
          <color theme="0"/>
        </bottom>
        <vertical/>
        <horizontal/>
      </border>
    </dxf>
    <dxf>
      <fill>
        <patternFill>
          <bgColor theme="0" tint="-0.14996795556505021"/>
        </patternFill>
      </fill>
      <border>
        <top style="thin">
          <color theme="0" tint="-0.34998626667073579"/>
        </top>
        <vertical/>
        <horizontal/>
      </border>
    </dxf>
    <dxf>
      <border>
        <left style="thin">
          <color theme="5"/>
        </left>
        <right style="thin">
          <color theme="5"/>
        </right>
        <top style="thin">
          <color theme="5"/>
        </top>
        <bottom style="thin">
          <color theme="5"/>
        </bottom>
        <vertical/>
        <horizontal/>
      </border>
    </dxf>
    <dxf>
      <fill>
        <patternFill>
          <bgColor theme="5"/>
        </patternFill>
      </fill>
      <border>
        <top style="thin">
          <color theme="0"/>
        </top>
        <bottom style="thin">
          <color theme="0"/>
        </bottom>
      </border>
    </dxf>
    <dxf>
      <fill>
        <patternFill>
          <bgColor theme="4" tint="0.59996337778862885"/>
        </patternFill>
      </fill>
      <border>
        <top style="thin">
          <color theme="0"/>
        </top>
        <bottom style="thin">
          <color theme="0"/>
        </bottom>
      </border>
    </dxf>
    <dxf>
      <fill>
        <patternFill patternType="lightUp"/>
      </fill>
    </dxf>
    <dxf>
      <fill>
        <patternFill>
          <bgColor theme="4" tint="0.79998168889431442"/>
        </patternFill>
      </fill>
      <border>
        <left style="thin">
          <color theme="0"/>
        </left>
        <right style="thin">
          <color theme="0"/>
        </right>
        <top style="thin">
          <color theme="0"/>
        </top>
        <bottom style="thin">
          <color theme="0"/>
        </bottom>
        <vertical/>
        <horizontal/>
      </border>
    </dxf>
    <dxf>
      <border>
        <left style="thin">
          <color theme="5"/>
        </left>
        <right style="thin">
          <color theme="5"/>
        </right>
        <top style="thin">
          <color theme="5"/>
        </top>
        <bottom style="thin">
          <color theme="5"/>
        </bottom>
        <vertical/>
        <horizontal/>
      </border>
    </dxf>
    <dxf>
      <fill>
        <patternFill>
          <bgColor theme="5"/>
        </patternFill>
      </fill>
      <border>
        <top/>
        <bottom/>
      </border>
    </dxf>
    <dxf>
      <fill>
        <patternFill>
          <bgColor theme="4" tint="0.59996337778862885"/>
        </patternFill>
      </fill>
      <border>
        <top style="thin">
          <color theme="0"/>
        </top>
        <bottom style="thin">
          <color theme="0"/>
        </bottom>
      </border>
    </dxf>
    <dxf>
      <fill>
        <patternFill patternType="lightUp"/>
      </fill>
    </dxf>
    <dxf>
      <fill>
        <patternFill>
          <bgColor theme="4" tint="0.79998168889431442"/>
        </patternFill>
      </fill>
      <border>
        <left style="thin">
          <color theme="0"/>
        </left>
        <right style="thin">
          <color theme="0"/>
        </right>
        <top style="thin">
          <color theme="0"/>
        </top>
        <bottom style="thin">
          <color theme="0"/>
        </bottom>
        <vertical/>
        <horizontal/>
      </border>
    </dxf>
    <dxf>
      <border>
        <left style="thin">
          <color theme="5"/>
        </left>
        <right style="thin">
          <color theme="5"/>
        </right>
        <top style="thin">
          <color theme="5"/>
        </top>
        <bottom style="thin">
          <color theme="5"/>
        </bottom>
        <vertical/>
        <horizontal/>
      </border>
    </dxf>
    <dxf>
      <fill>
        <patternFill>
          <bgColor theme="5"/>
        </patternFill>
      </fill>
    </dxf>
    <dxf>
      <fill>
        <patternFill>
          <bgColor theme="4" tint="0.59996337778862885"/>
        </patternFill>
      </fill>
      <border>
        <top style="thin">
          <color theme="0"/>
        </top>
        <bottom style="thin">
          <color theme="0"/>
        </bottom>
      </border>
    </dxf>
    <dxf>
      <fill>
        <patternFill patternType="lightUp"/>
      </fill>
    </dxf>
    <dxf>
      <fill>
        <patternFill>
          <bgColor theme="4" tint="0.79998168889431442"/>
        </patternFill>
      </fill>
      <border>
        <left style="thin">
          <color theme="0"/>
        </left>
        <right style="thin">
          <color theme="0"/>
        </right>
        <top style="thin">
          <color theme="0"/>
        </top>
        <bottom style="thin">
          <color theme="0"/>
        </bottom>
        <vertical/>
        <horizontal/>
      </border>
    </dxf>
    <dxf>
      <fill>
        <patternFill>
          <bgColor theme="5"/>
        </patternFill>
      </fill>
    </dxf>
    <dxf>
      <fill>
        <patternFill>
          <bgColor theme="4" tint="0.59996337778862885"/>
        </patternFill>
      </fill>
      <border>
        <top style="thin">
          <color theme="0"/>
        </top>
        <bottom style="thin">
          <color theme="0"/>
        </bottom>
      </border>
    </dxf>
    <dxf>
      <fill>
        <patternFill patternType="lightUp"/>
      </fill>
    </dxf>
    <dxf>
      <fill>
        <patternFill>
          <bgColor theme="4" tint="0.79998168889431442"/>
        </patternFill>
      </fill>
      <border>
        <left style="thin">
          <color theme="0"/>
        </left>
        <right style="thin">
          <color theme="0"/>
        </right>
        <top style="thin">
          <color theme="0"/>
        </top>
        <bottom style="thin">
          <color theme="0"/>
        </bottom>
        <vertical/>
        <horizontal/>
      </border>
    </dxf>
    <dxf>
      <fill>
        <patternFill>
          <bgColor theme="5"/>
        </patternFill>
      </fill>
    </dxf>
    <dxf>
      <fill>
        <patternFill>
          <bgColor theme="4" tint="0.59996337778862885"/>
        </patternFill>
      </fill>
      <border>
        <top style="thin">
          <color theme="0"/>
        </top>
        <bottom style="thin">
          <color theme="0"/>
        </bottom>
      </border>
    </dxf>
    <dxf>
      <fill>
        <patternFill patternType="lightUp"/>
      </fill>
    </dxf>
    <dxf>
      <fill>
        <patternFill>
          <bgColor theme="4" tint="0.79998168889431442"/>
        </patternFill>
      </fill>
      <border>
        <left style="thin">
          <color theme="0"/>
        </left>
        <right style="thin">
          <color theme="0"/>
        </right>
        <top style="thin">
          <color theme="0"/>
        </top>
        <bottom style="thin">
          <color theme="0"/>
        </bottom>
        <vertical/>
        <horizontal/>
      </border>
    </dxf>
    <dxf>
      <fill>
        <patternFill>
          <bgColor theme="4" tint="0.59996337778862885"/>
        </patternFill>
      </fill>
      <border>
        <top style="thin">
          <color theme="0"/>
        </top>
        <bottom style="thin">
          <color theme="0"/>
        </bottom>
      </border>
    </dxf>
    <dxf>
      <fill>
        <patternFill>
          <bgColor theme="4" tint="0.59996337778862885"/>
        </patternFill>
      </fill>
    </dxf>
    <dxf>
      <fill>
        <patternFill patternType="lightUp"/>
      </fill>
    </dxf>
    <dxf>
      <fill>
        <patternFill>
          <bgColor theme="4" tint="0.79998168889431442"/>
        </patternFill>
      </fill>
      <border>
        <left style="thin">
          <color theme="0"/>
        </left>
        <right style="thin">
          <color theme="0"/>
        </right>
        <top style="thin">
          <color theme="0"/>
        </top>
        <bottom style="thin">
          <color theme="0"/>
        </bottom>
        <vertical/>
        <horizontal/>
      </border>
    </dxf>
    <dxf>
      <fill>
        <patternFill patternType="lightUp"/>
      </fill>
    </dxf>
    <dxf>
      <fill>
        <patternFill>
          <bgColor theme="4" tint="0.79998168889431442"/>
        </patternFill>
      </fill>
      <border>
        <left style="thin">
          <color theme="0"/>
        </left>
        <right style="thin">
          <color theme="0"/>
        </right>
        <top style="thin">
          <color theme="0"/>
        </top>
        <bottom style="thin">
          <color theme="0"/>
        </bottom>
        <vertical/>
        <horizontal/>
      </border>
    </dxf>
    <dxf>
      <numFmt numFmtId="164" formatCode="&quot;$&quot;#,##0"/>
    </dxf>
    <dxf>
      <numFmt numFmtId="164" formatCode="&quot;$&quot;#,##0"/>
    </dxf>
    <dxf>
      <numFmt numFmtId="0" formatCode="Genera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3" formatCode="#,##0"/>
    </dxf>
    <dxf>
      <numFmt numFmtId="3" formatCode="#,##0"/>
    </dxf>
    <dxf>
      <alignment horizontal="righ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L"/>
              <a:t>OVERALL TASK PROGRESS</a:t>
            </a:r>
          </a:p>
        </c:rich>
      </c:tx>
      <c:layout>
        <c:manualLayout>
          <c:xMode val="edge"/>
          <c:yMode val="edge"/>
          <c:x val="5.870432098765431E-2"/>
          <c:y val="5.67470956210902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L"/>
        </a:p>
      </c:txPr>
    </c:title>
    <c:autoTitleDeleted val="0"/>
    <c:plotArea>
      <c:layout/>
      <c:barChart>
        <c:barDir val="bar"/>
        <c:grouping val="stacked"/>
        <c:varyColors val="0"/>
        <c:ser>
          <c:idx val="0"/>
          <c:order val="0"/>
          <c:tx>
            <c:strRef>
              <c:f>Workings!$B$3</c:f>
              <c:strCache>
                <c:ptCount val="1"/>
                <c:pt idx="0">
                  <c:v>Not Started</c:v>
                </c:pt>
              </c:strCache>
            </c:strRef>
          </c:tx>
          <c:spPr>
            <a:solidFill>
              <a:schemeClr val="accent1"/>
            </a:solid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Workings!$C$3</c:f>
              <c:numCache>
                <c:formatCode>General</c:formatCode>
                <c:ptCount val="1"/>
                <c:pt idx="0">
                  <c:v>3</c:v>
                </c:pt>
              </c:numCache>
            </c:numRef>
          </c:val>
          <c:extLst>
            <c:ext xmlns:c16="http://schemas.microsoft.com/office/drawing/2014/chart" uri="{C3380CC4-5D6E-409C-BE32-E72D297353CC}">
              <c16:uniqueId val="{00000000-5C7A-494B-9BEF-4723F12FF1BB}"/>
            </c:ext>
          </c:extLst>
        </c:ser>
        <c:ser>
          <c:idx val="1"/>
          <c:order val="1"/>
          <c:tx>
            <c:strRef>
              <c:f>Workings!$B$4</c:f>
              <c:strCache>
                <c:ptCount val="1"/>
                <c:pt idx="0">
                  <c:v>In Progress</c:v>
                </c:pt>
              </c:strCache>
            </c:strRef>
          </c:tx>
          <c:spPr>
            <a:solidFill>
              <a:schemeClr val="accent2"/>
            </a:solid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Workings!$C$4</c:f>
              <c:numCache>
                <c:formatCode>General</c:formatCode>
                <c:ptCount val="1"/>
                <c:pt idx="0">
                  <c:v>34</c:v>
                </c:pt>
              </c:numCache>
            </c:numRef>
          </c:val>
          <c:extLst>
            <c:ext xmlns:c16="http://schemas.microsoft.com/office/drawing/2014/chart" uri="{C3380CC4-5D6E-409C-BE32-E72D297353CC}">
              <c16:uniqueId val="{00000001-5C7A-494B-9BEF-4723F12FF1BB}"/>
            </c:ext>
          </c:extLst>
        </c:ser>
        <c:ser>
          <c:idx val="2"/>
          <c:order val="2"/>
          <c:tx>
            <c:strRef>
              <c:f>Workings!$B$5</c:f>
              <c:strCache>
                <c:ptCount val="1"/>
                <c:pt idx="0">
                  <c:v>Completed</c:v>
                </c:pt>
              </c:strCache>
            </c:strRef>
          </c:tx>
          <c:spPr>
            <a:solidFill>
              <a:schemeClr val="accent3"/>
            </a:solid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Workings!$C$5</c:f>
              <c:numCache>
                <c:formatCode>General</c:formatCode>
                <c:ptCount val="1"/>
                <c:pt idx="0">
                  <c:v>3</c:v>
                </c:pt>
              </c:numCache>
            </c:numRef>
          </c:val>
          <c:extLst>
            <c:ext xmlns:c16="http://schemas.microsoft.com/office/drawing/2014/chart" uri="{C3380CC4-5D6E-409C-BE32-E72D297353CC}">
              <c16:uniqueId val="{00000002-5C7A-494B-9BEF-4723F12FF1BB}"/>
            </c:ext>
          </c:extLst>
        </c:ser>
        <c:dLbls>
          <c:dLblPos val="ctr"/>
          <c:showLegendKey val="0"/>
          <c:showVal val="1"/>
          <c:showCatName val="0"/>
          <c:showSerName val="0"/>
          <c:showPercent val="0"/>
          <c:showBubbleSize val="0"/>
        </c:dLbls>
        <c:gapWidth val="0"/>
        <c:overlap val="100"/>
        <c:axId val="541575272"/>
        <c:axId val="541574192"/>
      </c:barChart>
      <c:catAx>
        <c:axId val="541575272"/>
        <c:scaling>
          <c:orientation val="minMax"/>
        </c:scaling>
        <c:delete val="1"/>
        <c:axPos val="l"/>
        <c:numFmt formatCode="General" sourceLinked="1"/>
        <c:majorTickMark val="none"/>
        <c:minorTickMark val="none"/>
        <c:tickLblPos val="nextTo"/>
        <c:crossAx val="541574192"/>
        <c:crosses val="autoZero"/>
        <c:auto val="1"/>
        <c:lblAlgn val="ctr"/>
        <c:lblOffset val="100"/>
        <c:noMultiLvlLbl val="0"/>
      </c:catAx>
      <c:valAx>
        <c:axId val="541574192"/>
        <c:scaling>
          <c:orientation val="minMax"/>
        </c:scaling>
        <c:delete val="1"/>
        <c:axPos val="b"/>
        <c:numFmt formatCode="General" sourceLinked="1"/>
        <c:majorTickMark val="none"/>
        <c:minorTickMark val="none"/>
        <c:tickLblPos val="nextTo"/>
        <c:crossAx val="541575272"/>
        <c:crosses val="autoZero"/>
        <c:crossBetween val="between"/>
      </c:valAx>
      <c:spPr>
        <a:noFill/>
        <a:ln>
          <a:noFill/>
        </a:ln>
        <a:effectLst/>
      </c:spPr>
    </c:plotArea>
    <c:legend>
      <c:legendPos val="t"/>
      <c:layout>
        <c:manualLayout>
          <c:xMode val="edge"/>
          <c:yMode val="edge"/>
          <c:x val="1.9148148148148147E-2"/>
          <c:y val="0.30350238308013111"/>
          <c:w val="0.71867901234567899"/>
          <c:h val="0.159602323503127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showDLblsOverMax val="0"/>
  </c:chart>
  <c:spPr>
    <a:noFill/>
    <a:ln w="9525" cap="flat" cmpd="sng" algn="ctr">
      <a:noFill/>
      <a:round/>
    </a:ln>
    <a:effectLst/>
  </c:spPr>
  <c:txPr>
    <a:bodyPr/>
    <a:lstStyle/>
    <a:p>
      <a:pPr>
        <a:defRPr/>
      </a:pPr>
      <a:endParaRPr lang="es-C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B8D-4BE1-A722-7DC644C2E6F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B8D-4BE1-A722-7DC644C2E6F7}"/>
              </c:ext>
            </c:extLst>
          </c:dPt>
          <c:cat>
            <c:strRef>
              <c:f>Workings!$I$4:$I$5</c:f>
              <c:strCache>
                <c:ptCount val="2"/>
                <c:pt idx="0">
                  <c:v>Days Completed</c:v>
                </c:pt>
                <c:pt idx="1">
                  <c:v>Days Remaining</c:v>
                </c:pt>
              </c:strCache>
            </c:strRef>
          </c:cat>
          <c:val>
            <c:numRef>
              <c:f>Workings!$J$4:$J$5</c:f>
              <c:numCache>
                <c:formatCode>0%</c:formatCode>
                <c:ptCount val="2"/>
                <c:pt idx="0">
                  <c:v>0.38686131386861317</c:v>
                </c:pt>
                <c:pt idx="1">
                  <c:v>0.61313868613138678</c:v>
                </c:pt>
              </c:numCache>
            </c:numRef>
          </c:val>
          <c:extLst>
            <c:ext xmlns:c16="http://schemas.microsoft.com/office/drawing/2014/chart" uri="{C3380CC4-5D6E-409C-BE32-E72D297353CC}">
              <c16:uniqueId val="{00000004-1B8D-4BE1-A722-7DC644C2E6F7}"/>
            </c:ext>
          </c:extLst>
        </c:ser>
        <c:dLbls>
          <c:showLegendKey val="0"/>
          <c:showVal val="0"/>
          <c:showCatName val="0"/>
          <c:showSerName val="0"/>
          <c:showPercent val="0"/>
          <c:showBubbleSize val="0"/>
          <c:showLeaderLines val="0"/>
        </c:dLbls>
        <c:firstSliceAng val="0"/>
        <c:holeSize val="60"/>
      </c:doughnutChart>
      <c:spPr>
        <a:noFill/>
        <a:ln>
          <a:noFill/>
        </a:ln>
        <a:effectLst/>
      </c:spPr>
    </c:plotArea>
    <c:legend>
      <c:legendPos val="t"/>
      <c:layout>
        <c:manualLayout>
          <c:xMode val="edge"/>
          <c:yMode val="edge"/>
          <c:x val="0.25749720701699036"/>
          <c:y val="8.8204980039282462E-3"/>
          <c:w val="0.48500558596601934"/>
          <c:h val="0.2932836422128198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s-CL"/>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L"/>
              <a:t>BUDGET SPENT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L"/>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B2D-4387-91F5-A4EF31A41A4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B2D-4387-91F5-A4EF31A41A43}"/>
              </c:ext>
            </c:extLst>
          </c:dPt>
          <c:cat>
            <c:strRef>
              <c:f>Workings!$P$4:$P$5</c:f>
              <c:strCache>
                <c:ptCount val="2"/>
                <c:pt idx="0">
                  <c:v>Actual</c:v>
                </c:pt>
                <c:pt idx="1">
                  <c:v>Budget</c:v>
                </c:pt>
              </c:strCache>
            </c:strRef>
          </c:cat>
          <c:val>
            <c:numRef>
              <c:f>Workings!$Q$4:$Q$5</c:f>
              <c:numCache>
                <c:formatCode>0%</c:formatCode>
                <c:ptCount val="2"/>
                <c:pt idx="0">
                  <c:v>0.42509703779366703</c:v>
                </c:pt>
                <c:pt idx="1">
                  <c:v>0.57490296220633297</c:v>
                </c:pt>
              </c:numCache>
            </c:numRef>
          </c:val>
          <c:extLst>
            <c:ext xmlns:c16="http://schemas.microsoft.com/office/drawing/2014/chart" uri="{C3380CC4-5D6E-409C-BE32-E72D297353CC}">
              <c16:uniqueId val="{00000004-8B2D-4387-91F5-A4EF31A41A43}"/>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s-CL"/>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L"/>
              <a:t>BUDGET</a:t>
            </a:r>
            <a:r>
              <a:rPr lang="es-CL" baseline="0"/>
              <a:t> VS ACTUAL</a:t>
            </a:r>
            <a:endParaRPr lang="es-CL"/>
          </a:p>
        </c:rich>
      </c:tx>
      <c:layout>
        <c:manualLayout>
          <c:xMode val="edge"/>
          <c:yMode val="edge"/>
          <c:x val="5.5602777777777779E-2"/>
          <c:y val="5.67470956210902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L"/>
        </a:p>
      </c:txPr>
    </c:title>
    <c:autoTitleDeleted val="0"/>
    <c:plotArea>
      <c:layout/>
      <c:barChart>
        <c:barDir val="bar"/>
        <c:grouping val="clustered"/>
        <c:varyColors val="0"/>
        <c:ser>
          <c:idx val="0"/>
          <c:order val="0"/>
          <c:tx>
            <c:strRef>
              <c:f>Workings!$M$9</c:f>
              <c:strCache>
                <c:ptCount val="1"/>
                <c:pt idx="0">
                  <c:v>Actual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val>
            <c:numRef>
              <c:f>Workings!$M$10</c:f>
              <c:numCache>
                <c:formatCode>0.0,,\M;\-0.0,,\M</c:formatCode>
                <c:ptCount val="1"/>
                <c:pt idx="0">
                  <c:v>3329360</c:v>
                </c:pt>
              </c:numCache>
            </c:numRef>
          </c:val>
          <c:extLst>
            <c:ext xmlns:c16="http://schemas.microsoft.com/office/drawing/2014/chart" uri="{C3380CC4-5D6E-409C-BE32-E72D297353CC}">
              <c16:uniqueId val="{00000000-EB56-4587-9D04-DB02AEE1D9C1}"/>
            </c:ext>
          </c:extLst>
        </c:ser>
        <c:ser>
          <c:idx val="1"/>
          <c:order val="1"/>
          <c:tx>
            <c:strRef>
              <c:f>Workings!$N$9</c:f>
              <c:strCache>
                <c:ptCount val="1"/>
                <c:pt idx="0">
                  <c:v>Budget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val>
            <c:numRef>
              <c:f>Workings!$N$10</c:f>
              <c:numCache>
                <c:formatCode>0.0,,\M;\-0.0,,\M</c:formatCode>
                <c:ptCount val="1"/>
                <c:pt idx="0">
                  <c:v>7832000</c:v>
                </c:pt>
              </c:numCache>
            </c:numRef>
          </c:val>
          <c:extLst>
            <c:ext xmlns:c16="http://schemas.microsoft.com/office/drawing/2014/chart" uri="{C3380CC4-5D6E-409C-BE32-E72D297353CC}">
              <c16:uniqueId val="{00000001-EB56-4587-9D04-DB02AEE1D9C1}"/>
            </c:ext>
          </c:extLst>
        </c:ser>
        <c:dLbls>
          <c:dLblPos val="outEnd"/>
          <c:showLegendKey val="0"/>
          <c:showVal val="1"/>
          <c:showCatName val="0"/>
          <c:showSerName val="0"/>
          <c:showPercent val="0"/>
          <c:showBubbleSize val="0"/>
        </c:dLbls>
        <c:gapWidth val="0"/>
        <c:overlap val="-30"/>
        <c:axId val="541576712"/>
        <c:axId val="541581752"/>
      </c:barChart>
      <c:catAx>
        <c:axId val="541576712"/>
        <c:scaling>
          <c:orientation val="minMax"/>
        </c:scaling>
        <c:delete val="1"/>
        <c:axPos val="l"/>
        <c:numFmt formatCode="General" sourceLinked="1"/>
        <c:majorTickMark val="none"/>
        <c:minorTickMark val="none"/>
        <c:tickLblPos val="nextTo"/>
        <c:crossAx val="541581752"/>
        <c:crosses val="autoZero"/>
        <c:auto val="1"/>
        <c:lblAlgn val="ctr"/>
        <c:lblOffset val="100"/>
        <c:noMultiLvlLbl val="0"/>
      </c:catAx>
      <c:valAx>
        <c:axId val="541581752"/>
        <c:scaling>
          <c:orientation val="minMax"/>
        </c:scaling>
        <c:delete val="1"/>
        <c:axPos val="b"/>
        <c:numFmt formatCode="0.0,,\M;\-0.0,,\M" sourceLinked="1"/>
        <c:majorTickMark val="none"/>
        <c:minorTickMark val="none"/>
        <c:tickLblPos val="nextTo"/>
        <c:crossAx val="54157671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s-C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Workings!$T$4" horiz="1" max="30"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520552</xdr:colOff>
      <xdr:row>0</xdr:row>
      <xdr:rowOff>0</xdr:rowOff>
    </xdr:from>
    <xdr:to>
      <xdr:col>17</xdr:col>
      <xdr:colOff>105610</xdr:colOff>
      <xdr:row>3</xdr:row>
      <xdr:rowOff>235242</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598081</xdr:colOff>
      <xdr:row>0</xdr:row>
      <xdr:rowOff>44300</xdr:rowOff>
    </xdr:from>
    <xdr:to>
      <xdr:col>12</xdr:col>
      <xdr:colOff>33227</xdr:colOff>
      <xdr:row>3</xdr:row>
      <xdr:rowOff>243663</xdr:rowOff>
    </xdr:to>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587007</xdr:colOff>
      <xdr:row>0</xdr:row>
      <xdr:rowOff>0</xdr:rowOff>
    </xdr:from>
    <xdr:to>
      <xdr:col>18</xdr:col>
      <xdr:colOff>498402</xdr:colOff>
      <xdr:row>3</xdr:row>
      <xdr:rowOff>192603</xdr:rowOff>
    </xdr:to>
    <xdr:graphicFrame macro="">
      <xdr:nvGraphicFramePr>
        <xdr:cNvPr id="6" name="Chart 5">
          <a:extLst>
            <a:ext uri="{FF2B5EF4-FFF2-40B4-BE49-F238E27FC236}">
              <a16:creationId xmlns:a16="http://schemas.microsoft.com/office/drawing/2014/main" i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376570</xdr:colOff>
      <xdr:row>0</xdr:row>
      <xdr:rowOff>11076</xdr:rowOff>
    </xdr:from>
    <xdr:to>
      <xdr:col>22</xdr:col>
      <xdr:colOff>99942</xdr:colOff>
      <xdr:row>3</xdr:row>
      <xdr:rowOff>113411</xdr:rowOff>
    </xdr:to>
    <xdr:graphicFrame macro="">
      <xdr:nvGraphicFramePr>
        <xdr:cNvPr id="7" name="Chart 6">
          <a:extLst>
            <a:ext uri="{FF2B5EF4-FFF2-40B4-BE49-F238E27FC236}">
              <a16:creationId xmlns:a16="http://schemas.microsoft.com/office/drawing/2014/main" i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166133</xdr:colOff>
      <xdr:row>1</xdr:row>
      <xdr:rowOff>75536</xdr:rowOff>
    </xdr:from>
    <xdr:to>
      <xdr:col>5</xdr:col>
      <xdr:colOff>275759</xdr:colOff>
      <xdr:row>3</xdr:row>
      <xdr:rowOff>11076</xdr:rowOff>
    </xdr:to>
    <mc:AlternateContent xmlns:mc="http://schemas.openxmlformats.org/markup-compatibility/2006" xmlns:a14="http://schemas.microsoft.com/office/drawing/2010/main">
      <mc:Choice Requires="a14">
        <xdr:graphicFrame macro="">
          <xdr:nvGraphicFramePr>
            <xdr:cNvPr id="8" name="Project">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166133" y="518559"/>
              <a:ext cx="4384800" cy="732982"/>
            </a:xfrm>
            <a:prstGeom prst="rect">
              <a:avLst/>
            </a:prstGeom>
            <a:solidFill>
              <a:prstClr val="white"/>
            </a:solidFill>
            <a:ln w="1">
              <a:solidFill>
                <a:prstClr val="green"/>
              </a:solidFill>
            </a:ln>
          </xdr:spPr>
          <xdr:txBody>
            <a:bodyPr vertOverflow="clip" horzOverflow="clip"/>
            <a:lstStyle/>
            <a:p>
              <a:r>
                <a:rPr lang="es-C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349543</xdr:colOff>
      <xdr:row>1</xdr:row>
      <xdr:rowOff>75536</xdr:rowOff>
    </xdr:from>
    <xdr:to>
      <xdr:col>9</xdr:col>
      <xdr:colOff>724982</xdr:colOff>
      <xdr:row>3</xdr:row>
      <xdr:rowOff>12494</xdr:rowOff>
    </xdr:to>
    <mc:AlternateContent xmlns:mc="http://schemas.openxmlformats.org/markup-compatibility/2006" xmlns:a14="http://schemas.microsoft.com/office/drawing/2010/main">
      <mc:Choice Requires="a14">
        <xdr:graphicFrame macro="">
          <xdr:nvGraphicFramePr>
            <xdr:cNvPr id="9" name="Manager">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4624717" y="518559"/>
              <a:ext cx="4384800" cy="734400"/>
            </a:xfrm>
            <a:prstGeom prst="rect">
              <a:avLst/>
            </a:prstGeom>
            <a:solidFill>
              <a:prstClr val="white"/>
            </a:solidFill>
            <a:ln w="1">
              <a:solidFill>
                <a:prstClr val="green"/>
              </a:solidFill>
            </a:ln>
          </xdr:spPr>
          <xdr:txBody>
            <a:bodyPr vertOverflow="clip" horzOverflow="clip"/>
            <a:lstStyle/>
            <a:p>
              <a:r>
                <a:rPr lang="es-C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6</xdr:col>
          <xdr:colOff>676275</xdr:colOff>
          <xdr:row>0</xdr:row>
          <xdr:rowOff>161925</xdr:rowOff>
        </xdr:from>
        <xdr:to>
          <xdr:col>8</xdr:col>
          <xdr:colOff>685800</xdr:colOff>
          <xdr:row>0</xdr:row>
          <xdr:rowOff>409575</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c:userShapes xmlns:c="http://schemas.openxmlformats.org/drawingml/2006/chart">
  <cdr:relSizeAnchor xmlns:cdr="http://schemas.openxmlformats.org/drawingml/2006/chartDrawing">
    <cdr:from>
      <cdr:x>0.29025</cdr:x>
      <cdr:y>0.55198</cdr:y>
    </cdr:from>
    <cdr:to>
      <cdr:x>0.61705</cdr:x>
      <cdr:y>0.76923</cdr:y>
    </cdr:to>
    <cdr:sp macro="" textlink="Workings!$J$4">
      <cdr:nvSpPr>
        <cdr:cNvPr id="5" name="TextBox 4">
          <a:extLst xmlns:a="http://schemas.openxmlformats.org/drawingml/2006/main">
            <a:ext uri="{FF2B5EF4-FFF2-40B4-BE49-F238E27FC236}">
              <a16:creationId xmlns:a16="http://schemas.microsoft.com/office/drawing/2014/main" id="{10486B4C-BE14-016C-061C-61F4BA995947}"/>
            </a:ext>
          </a:extLst>
        </cdr:cNvPr>
        <cdr:cNvSpPr txBox="1"/>
      </cdr:nvSpPr>
      <cdr:spPr>
        <a:xfrm xmlns:a="http://schemas.openxmlformats.org/drawingml/2006/main">
          <a:off x="559361" y="794763"/>
          <a:ext cx="629792" cy="312797"/>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r"/>
          <a:fld id="{81BF5B91-028B-4687-B87D-889E83A93683}" type="TxLink">
            <a:rPr lang="en-US" sz="1200" b="0" i="0" u="none" strike="noStrike">
              <a:solidFill>
                <a:srgbClr val="002060"/>
              </a:solidFill>
              <a:latin typeface="Calibri"/>
              <a:cs typeface="Calibri"/>
            </a:rPr>
            <a:pPr algn="r"/>
            <a:t>39%</a:t>
          </a:fld>
          <a:endParaRPr lang="es-CL" sz="1200">
            <a:solidFill>
              <a:srgbClr val="002060"/>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0.25478</cdr:x>
      <cdr:y>0.51648</cdr:y>
    </cdr:from>
    <cdr:to>
      <cdr:x>0.63057</cdr:x>
      <cdr:y>0.77289</cdr:y>
    </cdr:to>
    <cdr:sp macro="" textlink="Workings!$Q$4">
      <cdr:nvSpPr>
        <cdr:cNvPr id="2" name="TextBox 1">
          <a:extLst xmlns:a="http://schemas.openxmlformats.org/drawingml/2006/main">
            <a:ext uri="{FF2B5EF4-FFF2-40B4-BE49-F238E27FC236}">
              <a16:creationId xmlns:a16="http://schemas.microsoft.com/office/drawing/2014/main" id="{904B5C88-8233-0742-FAB3-AA6F8C3BD10C}"/>
            </a:ext>
          </a:extLst>
        </cdr:cNvPr>
        <cdr:cNvSpPr txBox="1"/>
      </cdr:nvSpPr>
      <cdr:spPr>
        <a:xfrm xmlns:a="http://schemas.openxmlformats.org/drawingml/2006/main">
          <a:off x="443023" y="671507"/>
          <a:ext cx="653460" cy="33337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r"/>
          <a:fld id="{A74F1C90-0931-478C-BA22-2E8B8F2A4A77}" type="TxLink">
            <a:rPr lang="en-US" sz="1200" b="0" i="0" u="none" strike="noStrike">
              <a:solidFill>
                <a:srgbClr val="002060"/>
              </a:solidFill>
              <a:latin typeface="Calibri"/>
              <a:cs typeface="Calibri"/>
            </a:rPr>
            <a:pPr algn="r"/>
            <a:t>43%</a:t>
          </a:fld>
          <a:endParaRPr lang="es-CL" sz="1200">
            <a:solidFill>
              <a:srgbClr val="002060"/>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elipe" refreshedDate="44999.614954513891" createdVersion="8" refreshedVersion="8" minRefreshableVersion="3" recordCount="40" xr:uid="{F2D991E5-47EA-4277-8AF4-CF8F5119C912}">
  <cacheSource type="worksheet">
    <worksheetSource name="Table2"/>
  </cacheSource>
  <cacheFields count="10">
    <cacheField name="Project" numFmtId="0">
      <sharedItems count="5">
        <s v="Draco"/>
        <s v="Cetus"/>
        <s v="Hydra"/>
        <s v="Crux"/>
        <s v="Phoenix"/>
      </sharedItems>
    </cacheField>
    <cacheField name="Task" numFmtId="0">
      <sharedItems count="10">
        <s v="Task 1"/>
        <s v="Task 2"/>
        <s v="Task 3"/>
        <s v="Task 4"/>
        <s v="Task 5"/>
        <s v="Task 6"/>
        <s v="Task 7"/>
        <s v="Task 8"/>
        <s v="Task 9"/>
        <s v="Task 10"/>
      </sharedItems>
    </cacheField>
    <cacheField name="Manager" numFmtId="0">
      <sharedItems count="5">
        <s v="Felipe"/>
        <s v="Karyn"/>
        <s v="Andy"/>
        <s v="Lucas"/>
        <s v="Thor"/>
      </sharedItems>
    </cacheField>
    <cacheField name="Start Date" numFmtId="14">
      <sharedItems containsSemiMixedTypes="0" containsNonDate="0" containsDate="1" containsString="0" minDate="2023-01-01T00:00:00" maxDate="2023-02-26T00:00:00" count="30">
        <d v="2023-01-01T00:00:00"/>
        <d v="2023-01-03T00:00:00"/>
        <d v="2023-01-02T00:00:00"/>
        <d v="2023-01-06T00:00:00"/>
        <d v="2023-01-05T00:00:00"/>
        <d v="2023-01-04T00:00:00"/>
        <d v="2023-01-10T00:00:00"/>
        <d v="2023-01-08T00:00:00"/>
        <d v="2023-01-15T00:00:00"/>
        <d v="2023-01-11T00:00:00"/>
        <d v="2023-01-16T00:00:00"/>
        <d v="2023-01-18T00:00:00"/>
        <d v="2023-01-22T00:00:00"/>
        <d v="2023-01-17T00:00:00"/>
        <d v="2023-01-23T00:00:00"/>
        <d v="2023-01-25T00:00:00"/>
        <d v="2023-01-30T00:00:00"/>
        <d v="2023-01-24T00:00:00"/>
        <d v="2023-02-05T00:00:00"/>
        <d v="2023-02-02T00:00:00"/>
        <d v="2023-02-06T00:00:00"/>
        <d v="2023-02-11T00:00:00"/>
        <d v="2023-02-09T00:00:00"/>
        <d v="2023-02-13T00:00:00"/>
        <d v="2023-02-12T00:00:00"/>
        <d v="2023-02-22T00:00:00"/>
        <d v="2023-02-16T00:00:00"/>
        <d v="2023-02-15T00:00:00"/>
        <d v="2023-02-19T00:00:00"/>
        <d v="2023-02-25T00:00:00"/>
      </sharedItems>
    </cacheField>
    <cacheField name="Duration" numFmtId="0">
      <sharedItems containsSemiMixedTypes="0" containsString="0" containsNumber="1" containsInteger="1" minValue="2" maxValue="10" count="8">
        <n v="4"/>
        <n v="8"/>
        <n v="6"/>
        <n v="5"/>
        <n v="7"/>
        <n v="10"/>
        <n v="9"/>
        <n v="2"/>
      </sharedItems>
    </cacheField>
    <cacheField name="End Date" numFmtId="14">
      <sharedItems containsSemiMixedTypes="0" containsNonDate="0" containsDate="1" containsString="0" minDate="2023-01-05T00:00:00" maxDate="2023-03-01T00:00:00" count="26">
        <d v="2023-01-05T00:00:00"/>
        <d v="2023-01-12T00:00:00"/>
        <d v="2023-01-09T00:00:00"/>
        <d v="2023-01-17T00:00:00"/>
        <d v="2023-01-11T00:00:00"/>
        <d v="2023-01-13T00:00:00"/>
        <d v="2023-01-18T00:00:00"/>
        <d v="2023-01-20T00:00:00"/>
        <d v="2023-01-24T00:00:00"/>
        <d v="2023-01-19T00:00:00"/>
        <d v="2023-01-25T00:00:00"/>
        <d v="2023-01-27T00:00:00"/>
        <d v="2023-01-31T00:00:00"/>
        <d v="2023-01-26T00:00:00"/>
        <d v="2023-02-01T00:00:00"/>
        <d v="2023-02-07T00:00:00"/>
        <d v="2023-02-03T00:00:00"/>
        <d v="2023-02-08T00:00:00"/>
        <d v="2023-02-13T00:00:00"/>
        <d v="2023-02-10T00:00:00"/>
        <d v="2023-02-15T00:00:00"/>
        <d v="2023-02-14T00:00:00"/>
        <d v="2023-02-24T00:00:00"/>
        <d v="2023-02-17T00:00:00"/>
        <d v="2023-02-21T00:00:00"/>
        <d v="2023-02-28T00:00:00"/>
      </sharedItems>
    </cacheField>
    <cacheField name="Days Completed" numFmtId="0">
      <sharedItems containsSemiMixedTypes="0" containsString="0" containsNumber="1" containsInteger="1" minValue="0" maxValue="8" count="8">
        <n v="4"/>
        <n v="2"/>
        <n v="3"/>
        <n v="0"/>
        <n v="7"/>
        <n v="8"/>
        <n v="1"/>
        <n v="5"/>
      </sharedItems>
    </cacheField>
    <cacheField name="Progress" numFmtId="9">
      <sharedItems containsSemiMixedTypes="0" containsString="0" containsNumber="1" minValue="0" maxValue="1" count="15">
        <n v="1"/>
        <n v="0.5"/>
        <n v="0.33333333333333331"/>
        <n v="0.25"/>
        <n v="0.6"/>
        <n v="0.42857142857142855"/>
        <n v="0.4"/>
        <n v="0.2857142857142857"/>
        <n v="0"/>
        <n v="0.375"/>
        <n v="0.14285714285714285"/>
        <n v="0.3"/>
        <n v="0.5714285714285714"/>
        <n v="0.2"/>
        <n v="0.7142857142857143"/>
      </sharedItems>
    </cacheField>
    <cacheField name="Budget" numFmtId="164">
      <sharedItems containsSemiMixedTypes="0" containsString="0" containsNumber="1" containsInteger="1" minValue="10000" maxValue="480000"/>
    </cacheField>
    <cacheField name="Actual" numFmtId="164">
      <sharedItems containsSemiMixedTypes="0" containsString="0" containsNumber="1" containsInteger="1" minValue="0" maxValue="380000"/>
    </cacheField>
  </cacheFields>
  <extLst>
    <ext xmlns:x14="http://schemas.microsoft.com/office/spreadsheetml/2009/9/main" uri="{725AE2AE-9491-48be-B2B4-4EB974FC3084}">
      <x14:pivotCacheDefinition pivotCacheId="15890807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450000"/>
    <n v="380000"/>
  </r>
  <r>
    <x v="0"/>
    <x v="1"/>
    <x v="1"/>
    <x v="1"/>
    <x v="1"/>
    <x v="1"/>
    <x v="0"/>
    <x v="1"/>
    <n v="75000"/>
    <n v="35000"/>
  </r>
  <r>
    <x v="0"/>
    <x v="2"/>
    <x v="2"/>
    <x v="2"/>
    <x v="2"/>
    <x v="2"/>
    <x v="1"/>
    <x v="2"/>
    <n v="110000"/>
    <n v="38000"/>
  </r>
  <r>
    <x v="0"/>
    <x v="3"/>
    <x v="3"/>
    <x v="3"/>
    <x v="1"/>
    <x v="3"/>
    <x v="1"/>
    <x v="3"/>
    <n v="200000"/>
    <n v="52080"/>
  </r>
  <r>
    <x v="0"/>
    <x v="4"/>
    <x v="4"/>
    <x v="4"/>
    <x v="3"/>
    <x v="4"/>
    <x v="2"/>
    <x v="4"/>
    <n v="450000"/>
    <n v="275080"/>
  </r>
  <r>
    <x v="0"/>
    <x v="5"/>
    <x v="0"/>
    <x v="5"/>
    <x v="1"/>
    <x v="5"/>
    <x v="1"/>
    <x v="3"/>
    <n v="320000"/>
    <n v="54000"/>
  </r>
  <r>
    <x v="0"/>
    <x v="6"/>
    <x v="1"/>
    <x v="6"/>
    <x v="4"/>
    <x v="6"/>
    <x v="2"/>
    <x v="5"/>
    <n v="110000"/>
    <n v="55000"/>
  </r>
  <r>
    <x v="0"/>
    <x v="7"/>
    <x v="2"/>
    <x v="7"/>
    <x v="5"/>
    <x v="7"/>
    <x v="0"/>
    <x v="6"/>
    <n v="250000"/>
    <n v="134000"/>
  </r>
  <r>
    <x v="0"/>
    <x v="8"/>
    <x v="3"/>
    <x v="8"/>
    <x v="4"/>
    <x v="8"/>
    <x v="1"/>
    <x v="7"/>
    <n v="80000"/>
    <n v="22000"/>
  </r>
  <r>
    <x v="0"/>
    <x v="9"/>
    <x v="4"/>
    <x v="6"/>
    <x v="2"/>
    <x v="3"/>
    <x v="3"/>
    <x v="8"/>
    <n v="450000"/>
    <n v="0"/>
  </r>
  <r>
    <x v="1"/>
    <x v="0"/>
    <x v="0"/>
    <x v="9"/>
    <x v="4"/>
    <x v="9"/>
    <x v="4"/>
    <x v="0"/>
    <n v="380000"/>
    <n v="320000"/>
  </r>
  <r>
    <x v="1"/>
    <x v="1"/>
    <x v="1"/>
    <x v="10"/>
    <x v="1"/>
    <x v="10"/>
    <x v="2"/>
    <x v="9"/>
    <n v="150000"/>
    <n v="60000"/>
  </r>
  <r>
    <x v="1"/>
    <x v="2"/>
    <x v="2"/>
    <x v="11"/>
    <x v="1"/>
    <x v="11"/>
    <x v="0"/>
    <x v="1"/>
    <n v="240000"/>
    <n v="120000"/>
  </r>
  <r>
    <x v="1"/>
    <x v="3"/>
    <x v="3"/>
    <x v="12"/>
    <x v="4"/>
    <x v="12"/>
    <x v="1"/>
    <x v="7"/>
    <n v="232000"/>
    <n v="72000"/>
  </r>
  <r>
    <x v="1"/>
    <x v="4"/>
    <x v="4"/>
    <x v="8"/>
    <x v="6"/>
    <x v="13"/>
    <x v="2"/>
    <x v="2"/>
    <n v="100000"/>
    <n v="35000"/>
  </r>
  <r>
    <x v="1"/>
    <x v="5"/>
    <x v="0"/>
    <x v="13"/>
    <x v="1"/>
    <x v="13"/>
    <x v="5"/>
    <x v="0"/>
    <n v="300000"/>
    <n v="225000"/>
  </r>
  <r>
    <x v="1"/>
    <x v="6"/>
    <x v="1"/>
    <x v="14"/>
    <x v="1"/>
    <x v="14"/>
    <x v="1"/>
    <x v="3"/>
    <n v="150000"/>
    <n v="30000"/>
  </r>
  <r>
    <x v="1"/>
    <x v="7"/>
    <x v="2"/>
    <x v="15"/>
    <x v="3"/>
    <x v="12"/>
    <x v="3"/>
    <x v="8"/>
    <n v="150000"/>
    <n v="0"/>
  </r>
  <r>
    <x v="1"/>
    <x v="8"/>
    <x v="3"/>
    <x v="16"/>
    <x v="4"/>
    <x v="15"/>
    <x v="1"/>
    <x v="7"/>
    <n v="50000"/>
    <n v="12000"/>
  </r>
  <r>
    <x v="1"/>
    <x v="9"/>
    <x v="4"/>
    <x v="15"/>
    <x v="1"/>
    <x v="16"/>
    <x v="2"/>
    <x v="9"/>
    <n v="320000"/>
    <n v="140000"/>
  </r>
  <r>
    <x v="2"/>
    <x v="0"/>
    <x v="0"/>
    <x v="17"/>
    <x v="4"/>
    <x v="14"/>
    <x v="1"/>
    <x v="7"/>
    <n v="70000"/>
    <n v="28000"/>
  </r>
  <r>
    <x v="2"/>
    <x v="1"/>
    <x v="1"/>
    <x v="16"/>
    <x v="1"/>
    <x v="17"/>
    <x v="2"/>
    <x v="9"/>
    <n v="100000"/>
    <n v="35000"/>
  </r>
  <r>
    <x v="2"/>
    <x v="2"/>
    <x v="2"/>
    <x v="16"/>
    <x v="1"/>
    <x v="17"/>
    <x v="1"/>
    <x v="3"/>
    <n v="50000"/>
    <n v="12000"/>
  </r>
  <r>
    <x v="2"/>
    <x v="3"/>
    <x v="3"/>
    <x v="18"/>
    <x v="2"/>
    <x v="18"/>
    <x v="3"/>
    <x v="8"/>
    <n v="135000"/>
    <n v="0"/>
  </r>
  <r>
    <x v="2"/>
    <x v="4"/>
    <x v="4"/>
    <x v="19"/>
    <x v="4"/>
    <x v="19"/>
    <x v="1"/>
    <x v="7"/>
    <n v="220000"/>
    <n v="65000"/>
  </r>
  <r>
    <x v="3"/>
    <x v="0"/>
    <x v="0"/>
    <x v="16"/>
    <x v="4"/>
    <x v="15"/>
    <x v="2"/>
    <x v="5"/>
    <n v="150000"/>
    <n v="48000"/>
  </r>
  <r>
    <x v="3"/>
    <x v="1"/>
    <x v="1"/>
    <x v="20"/>
    <x v="1"/>
    <x v="20"/>
    <x v="2"/>
    <x v="9"/>
    <n v="220000"/>
    <n v="88000"/>
  </r>
  <r>
    <x v="3"/>
    <x v="2"/>
    <x v="2"/>
    <x v="20"/>
    <x v="4"/>
    <x v="21"/>
    <x v="6"/>
    <x v="10"/>
    <n v="10000"/>
    <n v="1200"/>
  </r>
  <r>
    <x v="3"/>
    <x v="3"/>
    <x v="3"/>
    <x v="21"/>
    <x v="5"/>
    <x v="22"/>
    <x v="2"/>
    <x v="11"/>
    <n v="400000"/>
    <n v="110000"/>
  </r>
  <r>
    <x v="3"/>
    <x v="4"/>
    <x v="4"/>
    <x v="22"/>
    <x v="4"/>
    <x v="23"/>
    <x v="1"/>
    <x v="7"/>
    <n v="320000"/>
    <n v="100000"/>
  </r>
  <r>
    <x v="3"/>
    <x v="5"/>
    <x v="0"/>
    <x v="18"/>
    <x v="4"/>
    <x v="21"/>
    <x v="0"/>
    <x v="12"/>
    <n v="150000"/>
    <n v="80000"/>
  </r>
  <r>
    <x v="3"/>
    <x v="6"/>
    <x v="1"/>
    <x v="23"/>
    <x v="3"/>
    <x v="23"/>
    <x v="6"/>
    <x v="13"/>
    <n v="100000"/>
    <n v="18000"/>
  </r>
  <r>
    <x v="4"/>
    <x v="0"/>
    <x v="2"/>
    <x v="24"/>
    <x v="4"/>
    <x v="24"/>
    <x v="1"/>
    <x v="7"/>
    <n v="50000"/>
    <n v="15000"/>
  </r>
  <r>
    <x v="4"/>
    <x v="1"/>
    <x v="3"/>
    <x v="25"/>
    <x v="3"/>
    <x v="25"/>
    <x v="1"/>
    <x v="6"/>
    <n v="160000"/>
    <n v="60000"/>
  </r>
  <r>
    <x v="4"/>
    <x v="2"/>
    <x v="4"/>
    <x v="26"/>
    <x v="4"/>
    <x v="22"/>
    <x v="2"/>
    <x v="5"/>
    <n v="280000"/>
    <n v="140000"/>
  </r>
  <r>
    <x v="4"/>
    <x v="3"/>
    <x v="0"/>
    <x v="24"/>
    <x v="4"/>
    <x v="24"/>
    <x v="7"/>
    <x v="14"/>
    <n v="480000"/>
    <n v="305000"/>
  </r>
  <r>
    <x v="4"/>
    <x v="4"/>
    <x v="1"/>
    <x v="27"/>
    <x v="3"/>
    <x v="24"/>
    <x v="1"/>
    <x v="6"/>
    <n v="100000"/>
    <n v="35000"/>
  </r>
  <r>
    <x v="4"/>
    <x v="5"/>
    <x v="2"/>
    <x v="28"/>
    <x v="3"/>
    <x v="22"/>
    <x v="1"/>
    <x v="6"/>
    <n v="120000"/>
    <n v="50000"/>
  </r>
  <r>
    <x v="4"/>
    <x v="6"/>
    <x v="3"/>
    <x v="29"/>
    <x v="7"/>
    <x v="25"/>
    <x v="6"/>
    <x v="1"/>
    <n v="50000"/>
    <n v="25000"/>
  </r>
  <r>
    <x v="4"/>
    <x v="7"/>
    <x v="4"/>
    <x v="25"/>
    <x v="3"/>
    <x v="25"/>
    <x v="2"/>
    <x v="4"/>
    <n v="100000"/>
    <n v="55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7AB712-E81B-475F-B86C-2737758E8FD2}" name="PivotTable1" cacheId="0"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A5:J46" firstHeaderRow="0" firstDataRow="1" firstDataCol="8"/>
  <pivotFields count="10">
    <pivotField axis="axisRow" compact="0" outline="0" showAll="0" defaultSubtotal="0">
      <items count="5">
        <item x="1"/>
        <item x="3"/>
        <item x="0"/>
        <item x="2"/>
        <item x="4"/>
      </items>
    </pivotField>
    <pivotField axis="axisRow" compact="0" outline="0" showAll="0" defaultSubtotal="0">
      <items count="10">
        <item x="0"/>
        <item x="9"/>
        <item x="1"/>
        <item x="2"/>
        <item x="3"/>
        <item x="4"/>
        <item x="5"/>
        <item x="6"/>
        <item x="7"/>
        <item x="8"/>
      </items>
    </pivotField>
    <pivotField axis="axisRow" compact="0" outline="0" showAll="0" defaultSubtotal="0">
      <items count="5">
        <item x="2"/>
        <item x="0"/>
        <item x="1"/>
        <item x="3"/>
        <item x="4"/>
      </items>
    </pivotField>
    <pivotField axis="axisRow" compact="0" numFmtId="14" outline="0" showAll="0" defaultSubtotal="0">
      <items count="30">
        <item x="0"/>
        <item x="2"/>
        <item x="1"/>
        <item x="5"/>
        <item x="4"/>
        <item x="3"/>
        <item x="7"/>
        <item x="6"/>
        <item x="9"/>
        <item x="8"/>
        <item x="10"/>
        <item x="13"/>
        <item x="11"/>
        <item x="12"/>
        <item x="14"/>
        <item x="17"/>
        <item x="15"/>
        <item x="16"/>
        <item x="19"/>
        <item x="18"/>
        <item x="20"/>
        <item x="22"/>
        <item x="21"/>
        <item x="24"/>
        <item x="23"/>
        <item x="27"/>
        <item x="26"/>
        <item x="28"/>
        <item x="25"/>
        <item x="29"/>
      </items>
    </pivotField>
    <pivotField axis="axisRow" compact="0" outline="0" showAll="0" defaultSubtotal="0">
      <items count="8">
        <item x="7"/>
        <item x="0"/>
        <item x="3"/>
        <item x="2"/>
        <item x="4"/>
        <item x="1"/>
        <item x="6"/>
        <item x="5"/>
      </items>
    </pivotField>
    <pivotField axis="axisRow" compact="0" numFmtId="14" outline="0" showAll="0" defaultSubtotal="0">
      <items count="26">
        <item x="0"/>
        <item x="2"/>
        <item x="4"/>
        <item x="1"/>
        <item x="5"/>
        <item x="3"/>
        <item x="6"/>
        <item x="9"/>
        <item x="7"/>
        <item x="8"/>
        <item x="10"/>
        <item x="13"/>
        <item x="11"/>
        <item x="12"/>
        <item x="14"/>
        <item x="16"/>
        <item x="15"/>
        <item x="17"/>
        <item x="19"/>
        <item x="18"/>
        <item x="21"/>
        <item x="20"/>
        <item x="23"/>
        <item x="24"/>
        <item x="22"/>
        <item x="25"/>
      </items>
    </pivotField>
    <pivotField axis="axisRow" compact="0" outline="0" showAll="0" defaultSubtotal="0">
      <items count="8">
        <item x="3"/>
        <item x="6"/>
        <item x="1"/>
        <item x="2"/>
        <item x="0"/>
        <item x="7"/>
        <item x="4"/>
        <item x="5"/>
      </items>
    </pivotField>
    <pivotField axis="axisRow" compact="0" numFmtId="9" outline="0" showAll="0" defaultSubtotal="0">
      <items count="15">
        <item x="8"/>
        <item x="10"/>
        <item x="13"/>
        <item x="3"/>
        <item x="7"/>
        <item x="11"/>
        <item x="2"/>
        <item x="9"/>
        <item x="6"/>
        <item x="5"/>
        <item x="1"/>
        <item x="12"/>
        <item x="4"/>
        <item x="14"/>
        <item x="0"/>
      </items>
    </pivotField>
    <pivotField dataField="1" compact="0" numFmtId="164" outline="0" showAll="0" defaultSubtotal="0"/>
    <pivotField dataField="1" compact="0" numFmtId="164" outline="0" showAll="0" defaultSubtotal="0"/>
  </pivotFields>
  <rowFields count="8">
    <field x="0"/>
    <field x="1"/>
    <field x="2"/>
    <field x="3"/>
    <field x="5"/>
    <field x="4"/>
    <field x="6"/>
    <field x="7"/>
  </rowFields>
  <rowItems count="41">
    <i>
      <x/>
      <x/>
      <x v="1"/>
      <x v="8"/>
      <x v="7"/>
      <x v="4"/>
      <x v="6"/>
      <x v="14"/>
    </i>
    <i r="1">
      <x v="1"/>
      <x v="4"/>
      <x v="16"/>
      <x v="15"/>
      <x v="5"/>
      <x v="3"/>
      <x v="7"/>
    </i>
    <i r="1">
      <x v="2"/>
      <x v="2"/>
      <x v="10"/>
      <x v="10"/>
      <x v="5"/>
      <x v="3"/>
      <x v="7"/>
    </i>
    <i r="1">
      <x v="3"/>
      <x/>
      <x v="12"/>
      <x v="12"/>
      <x v="5"/>
      <x v="4"/>
      <x v="10"/>
    </i>
    <i r="1">
      <x v="4"/>
      <x v="3"/>
      <x v="13"/>
      <x v="13"/>
      <x v="4"/>
      <x v="2"/>
      <x v="4"/>
    </i>
    <i r="1">
      <x v="5"/>
      <x v="4"/>
      <x v="9"/>
      <x v="11"/>
      <x v="6"/>
      <x v="3"/>
      <x v="6"/>
    </i>
    <i r="1">
      <x v="6"/>
      <x v="1"/>
      <x v="11"/>
      <x v="11"/>
      <x v="5"/>
      <x v="7"/>
      <x v="14"/>
    </i>
    <i r="1">
      <x v="7"/>
      <x v="2"/>
      <x v="14"/>
      <x v="14"/>
      <x v="5"/>
      <x v="2"/>
      <x v="3"/>
    </i>
    <i r="1">
      <x v="8"/>
      <x/>
      <x v="16"/>
      <x v="13"/>
      <x v="2"/>
      <x/>
      <x/>
    </i>
    <i r="1">
      <x v="9"/>
      <x v="3"/>
      <x v="17"/>
      <x v="16"/>
      <x v="4"/>
      <x v="2"/>
      <x v="4"/>
    </i>
    <i>
      <x v="1"/>
      <x/>
      <x v="1"/>
      <x v="17"/>
      <x v="16"/>
      <x v="4"/>
      <x v="3"/>
      <x v="9"/>
    </i>
    <i r="1">
      <x v="2"/>
      <x v="2"/>
      <x v="20"/>
      <x v="21"/>
      <x v="5"/>
      <x v="3"/>
      <x v="7"/>
    </i>
    <i r="1">
      <x v="3"/>
      <x/>
      <x v="20"/>
      <x v="20"/>
      <x v="4"/>
      <x v="1"/>
      <x v="1"/>
    </i>
    <i r="1">
      <x v="4"/>
      <x v="3"/>
      <x v="22"/>
      <x v="24"/>
      <x v="7"/>
      <x v="3"/>
      <x v="5"/>
    </i>
    <i r="1">
      <x v="5"/>
      <x v="4"/>
      <x v="21"/>
      <x v="22"/>
      <x v="4"/>
      <x v="2"/>
      <x v="4"/>
    </i>
    <i r="1">
      <x v="6"/>
      <x v="1"/>
      <x v="19"/>
      <x v="20"/>
      <x v="4"/>
      <x v="4"/>
      <x v="11"/>
    </i>
    <i r="1">
      <x v="7"/>
      <x v="2"/>
      <x v="24"/>
      <x v="22"/>
      <x v="2"/>
      <x v="1"/>
      <x v="2"/>
    </i>
    <i>
      <x v="2"/>
      <x/>
      <x v="1"/>
      <x/>
      <x/>
      <x v="1"/>
      <x v="4"/>
      <x v="14"/>
    </i>
    <i r="1">
      <x v="1"/>
      <x v="4"/>
      <x v="7"/>
      <x v="5"/>
      <x v="3"/>
      <x/>
      <x/>
    </i>
    <i r="1">
      <x v="2"/>
      <x v="2"/>
      <x v="2"/>
      <x v="3"/>
      <x v="5"/>
      <x v="4"/>
      <x v="10"/>
    </i>
    <i r="1">
      <x v="3"/>
      <x/>
      <x v="1"/>
      <x v="1"/>
      <x v="3"/>
      <x v="2"/>
      <x v="6"/>
    </i>
    <i r="1">
      <x v="4"/>
      <x v="3"/>
      <x v="5"/>
      <x v="5"/>
      <x v="5"/>
      <x v="2"/>
      <x v="3"/>
    </i>
    <i r="1">
      <x v="5"/>
      <x v="4"/>
      <x v="4"/>
      <x v="2"/>
      <x v="2"/>
      <x v="3"/>
      <x v="12"/>
    </i>
    <i r="1">
      <x v="6"/>
      <x v="1"/>
      <x v="3"/>
      <x v="4"/>
      <x v="5"/>
      <x v="2"/>
      <x v="3"/>
    </i>
    <i r="1">
      <x v="7"/>
      <x v="2"/>
      <x v="7"/>
      <x v="6"/>
      <x v="4"/>
      <x v="3"/>
      <x v="9"/>
    </i>
    <i r="1">
      <x v="8"/>
      <x/>
      <x v="6"/>
      <x v="8"/>
      <x v="7"/>
      <x v="4"/>
      <x v="8"/>
    </i>
    <i r="1">
      <x v="9"/>
      <x v="3"/>
      <x v="9"/>
      <x v="9"/>
      <x v="4"/>
      <x v="2"/>
      <x v="4"/>
    </i>
    <i>
      <x v="3"/>
      <x/>
      <x v="1"/>
      <x v="15"/>
      <x v="14"/>
      <x v="4"/>
      <x v="2"/>
      <x v="4"/>
    </i>
    <i r="1">
      <x v="2"/>
      <x v="2"/>
      <x v="17"/>
      <x v="17"/>
      <x v="5"/>
      <x v="3"/>
      <x v="7"/>
    </i>
    <i r="1">
      <x v="3"/>
      <x/>
      <x v="17"/>
      <x v="17"/>
      <x v="5"/>
      <x v="2"/>
      <x v="3"/>
    </i>
    <i r="1">
      <x v="4"/>
      <x v="3"/>
      <x v="19"/>
      <x v="19"/>
      <x v="3"/>
      <x/>
      <x/>
    </i>
    <i r="1">
      <x v="5"/>
      <x v="4"/>
      <x v="18"/>
      <x v="18"/>
      <x v="4"/>
      <x v="2"/>
      <x v="4"/>
    </i>
    <i>
      <x v="4"/>
      <x/>
      <x/>
      <x v="23"/>
      <x v="23"/>
      <x v="4"/>
      <x v="2"/>
      <x v="4"/>
    </i>
    <i r="1">
      <x v="2"/>
      <x v="3"/>
      <x v="28"/>
      <x v="25"/>
      <x v="2"/>
      <x v="2"/>
      <x v="8"/>
    </i>
    <i r="1">
      <x v="3"/>
      <x v="4"/>
      <x v="26"/>
      <x v="24"/>
      <x v="4"/>
      <x v="3"/>
      <x v="9"/>
    </i>
    <i r="1">
      <x v="4"/>
      <x v="1"/>
      <x v="23"/>
      <x v="23"/>
      <x v="4"/>
      <x v="5"/>
      <x v="13"/>
    </i>
    <i r="1">
      <x v="5"/>
      <x v="2"/>
      <x v="25"/>
      <x v="23"/>
      <x v="2"/>
      <x v="2"/>
      <x v="8"/>
    </i>
    <i r="1">
      <x v="6"/>
      <x/>
      <x v="27"/>
      <x v="24"/>
      <x v="2"/>
      <x v="2"/>
      <x v="8"/>
    </i>
    <i r="1">
      <x v="7"/>
      <x v="3"/>
      <x v="29"/>
      <x v="25"/>
      <x/>
      <x v="1"/>
      <x v="10"/>
    </i>
    <i r="1">
      <x v="8"/>
      <x v="4"/>
      <x v="28"/>
      <x v="25"/>
      <x v="2"/>
      <x v="3"/>
      <x v="12"/>
    </i>
    <i t="grand">
      <x/>
    </i>
  </rowItems>
  <colFields count="1">
    <field x="-2"/>
  </colFields>
  <colItems count="2">
    <i>
      <x/>
    </i>
    <i i="1">
      <x v="1"/>
    </i>
  </colItems>
  <dataFields count="2">
    <dataField name="Budget " fld="8" baseField="7" baseItem="7" numFmtId="3"/>
    <dataField name="Actual " fld="9" baseField="7" baseItem="14" numFmtId="3"/>
  </dataFields>
  <formats count="12">
    <format dxfId="116">
      <pivotArea dataOnly="0" labelOnly="1" outline="0" fieldPosition="0">
        <references count="1">
          <reference field="4294967294" count="2">
            <x v="0"/>
            <x v="1"/>
          </reference>
        </references>
      </pivotArea>
    </format>
    <format dxfId="115">
      <pivotArea outline="0" fieldPosition="0">
        <references count="1">
          <reference field="4294967294" count="1">
            <x v="0"/>
          </reference>
        </references>
      </pivotArea>
    </format>
    <format dxfId="114">
      <pivotArea outline="0" fieldPosition="0">
        <references count="1">
          <reference field="4294967294" count="1">
            <x v="1"/>
          </reference>
        </references>
      </pivotArea>
    </format>
    <format dxfId="113">
      <pivotArea field="0" type="button" dataOnly="0" labelOnly="1" outline="0" axis="axisRow" fieldPosition="0"/>
    </format>
    <format dxfId="112">
      <pivotArea field="1" type="button" dataOnly="0" labelOnly="1" outline="0" axis="axisRow" fieldPosition="1"/>
    </format>
    <format dxfId="111">
      <pivotArea field="2" type="button" dataOnly="0" labelOnly="1" outline="0" axis="axisRow" fieldPosition="2"/>
    </format>
    <format dxfId="110">
      <pivotArea field="3" type="button" dataOnly="0" labelOnly="1" outline="0" axis="axisRow" fieldPosition="3"/>
    </format>
    <format dxfId="109">
      <pivotArea field="5" type="button" dataOnly="0" labelOnly="1" outline="0" axis="axisRow" fieldPosition="4"/>
    </format>
    <format dxfId="108">
      <pivotArea field="4" type="button" dataOnly="0" labelOnly="1" outline="0" axis="axisRow" fieldPosition="5"/>
    </format>
    <format dxfId="107">
      <pivotArea field="6" type="button" dataOnly="0" labelOnly="1" outline="0" axis="axisRow" fieldPosition="6"/>
    </format>
    <format dxfId="106">
      <pivotArea field="7" type="button" dataOnly="0" labelOnly="1" outline="0" axis="axisRow" fieldPosition="7"/>
    </format>
    <format dxfId="105">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B8593C3-B749-48AD-B54D-B0BFF6DE9E4E}" name="PivotTable4"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G5" firstHeaderRow="1" firstDataRow="1" firstDataCol="1"/>
  <pivotFields count="10">
    <pivotField showAll="0">
      <items count="6">
        <item x="1"/>
        <item x="3"/>
        <item x="0"/>
        <item x="2"/>
        <item x="4"/>
        <item t="default"/>
      </items>
    </pivotField>
    <pivotField showAll="0"/>
    <pivotField showAll="0">
      <items count="6">
        <item x="2"/>
        <item x="0"/>
        <item x="1"/>
        <item x="3"/>
        <item x="4"/>
        <item t="default"/>
      </items>
    </pivotField>
    <pivotField numFmtId="14" showAll="0"/>
    <pivotField dataField="1" showAll="0"/>
    <pivotField numFmtId="14" showAll="0">
      <items count="27">
        <item x="0"/>
        <item x="2"/>
        <item x="4"/>
        <item x="1"/>
        <item x="5"/>
        <item x="3"/>
        <item x="6"/>
        <item x="9"/>
        <item x="7"/>
        <item x="8"/>
        <item x="10"/>
        <item x="13"/>
        <item x="11"/>
        <item x="12"/>
        <item x="14"/>
        <item x="16"/>
        <item x="15"/>
        <item x="17"/>
        <item x="19"/>
        <item x="18"/>
        <item x="21"/>
        <item x="20"/>
        <item x="23"/>
        <item x="24"/>
        <item x="22"/>
        <item x="25"/>
        <item t="default"/>
      </items>
    </pivotField>
    <pivotField dataField="1" showAll="0"/>
    <pivotField numFmtId="9" showAll="0"/>
    <pivotField numFmtId="164" showAll="0"/>
    <pivotField numFmtId="164" showAll="0"/>
  </pivotFields>
  <rowFields count="1">
    <field x="-2"/>
  </rowFields>
  <rowItems count="2">
    <i>
      <x/>
    </i>
    <i i="1">
      <x v="1"/>
    </i>
  </rowItems>
  <colItems count="1">
    <i/>
  </colItems>
  <dataFields count="2">
    <dataField name="Sum of Days Completed" fld="6" baseField="0" baseItem="0"/>
    <dataField name="Sum of Dur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2813C6E-26D1-4291-9F6C-4043F5BB93EA}" name="PivotTable5"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M3:N5" firstHeaderRow="1" firstDataRow="1" firstDataCol="1"/>
  <pivotFields count="10">
    <pivotField showAll="0">
      <items count="6">
        <item x="1"/>
        <item x="3"/>
        <item x="0"/>
        <item x="2"/>
        <item x="4"/>
        <item t="default"/>
      </items>
    </pivotField>
    <pivotField showAll="0"/>
    <pivotField showAll="0">
      <items count="6">
        <item x="2"/>
        <item x="0"/>
        <item x="1"/>
        <item x="3"/>
        <item x="4"/>
        <item t="default"/>
      </items>
    </pivotField>
    <pivotField numFmtId="14" showAll="0"/>
    <pivotField showAll="0"/>
    <pivotField numFmtId="14" showAll="0"/>
    <pivotField showAll="0"/>
    <pivotField numFmtId="9" showAll="0"/>
    <pivotField dataField="1" numFmtId="164" showAll="0"/>
    <pivotField dataField="1" numFmtId="164" showAll="0"/>
  </pivotFields>
  <rowFields count="1">
    <field x="-2"/>
  </rowFields>
  <rowItems count="2">
    <i>
      <x/>
    </i>
    <i i="1">
      <x v="1"/>
    </i>
  </rowItems>
  <colItems count="1">
    <i/>
  </colItems>
  <dataFields count="2">
    <dataField name="Actual " fld="9" baseField="0" baseItem="100" numFmtId="165"/>
    <dataField name="Budget " fld="8" baseField="0" baseItem="10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A5B6B4D1-97CB-43EB-A31A-01DAEAE74C5F}" sourceName="Project">
  <pivotTables>
    <pivotTable tabId="2" name="PivotTable1"/>
    <pivotTable tabId="3" name="PivotTable4"/>
    <pivotTable tabId="3" name="PivotTable5"/>
  </pivotTables>
  <data>
    <tabular pivotCacheId="1589080706">
      <items count="5">
        <i x="1" s="1"/>
        <i x="3" s="1"/>
        <i x="0" s="1"/>
        <i x="2"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4F2BFDD8-5519-4A05-A9AD-15E2EBC30E0D}" sourceName="Manager">
  <pivotTables>
    <pivotTable tabId="2" name="PivotTable1"/>
    <pivotTable tabId="3" name="PivotTable4"/>
    <pivotTable tabId="3" name="PivotTable5"/>
  </pivotTables>
  <data>
    <tabular pivotCacheId="1589080706">
      <items count="5">
        <i x="2" s="1"/>
        <i x="0" s="1"/>
        <i x="1"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2340713A-34C3-42D7-8D2E-93D4E0AA5180}" cache="Slicer_Project" caption="Project" columnCount="5" rowHeight="241300"/>
  <slicer name="Manager" xr10:uid="{35A9D446-4246-4FA5-A889-50EBB025F071}" cache="Slicer_Manager" caption="Manager" columnCount="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C4A42C3-B371-4F34-9455-118B7EEDEEDC}" name="Table2" displayName="Table2" ref="A1:J41" totalsRowShown="0">
  <autoFilter ref="A1:J41" xr:uid="{8C4A42C3-B371-4F34-9455-118B7EEDEEDC}"/>
  <tableColumns count="10">
    <tableColumn id="1" xr3:uid="{84B16CF8-6C76-4151-B355-476F9AEAC0DD}" name="Project"/>
    <tableColumn id="2" xr3:uid="{72EA74F9-F168-41AD-AABB-088BE3345878}" name="Task"/>
    <tableColumn id="3" xr3:uid="{4E03ADF9-B478-4361-AC40-5FFCE3140498}" name="Manager"/>
    <tableColumn id="4" xr3:uid="{54F18815-6156-4E93-AC20-19B20859EE75}" name="Start Date"/>
    <tableColumn id="5" xr3:uid="{9C265E44-AC2C-492B-9769-7AE25EE9F425}" name="Duration"/>
    <tableColumn id="6" xr3:uid="{4B34C27E-A358-4668-A53C-7D3BAC6B463D}" name="End Date" dataDxfId="104">
      <calculatedColumnFormula>WORKDAY.INTL(Table2[[#This Row],[Start Date]]-1,Table2[[#This Row],[Duration]],1)</calculatedColumnFormula>
    </tableColumn>
    <tableColumn id="7" xr3:uid="{EB4D7226-791F-4FC3-839D-5EA430029CAC}" name="Days Completed"/>
    <tableColumn id="8" xr3:uid="{3745882F-9654-4AFA-8992-1140A7588820}" name="Progress" dataCellStyle="Percent">
      <calculatedColumnFormula>Table2[[#This Row],[Days Completed]]/Table2[[#This Row],[Duration]]</calculatedColumnFormula>
    </tableColumn>
    <tableColumn id="9" xr3:uid="{555F15F5-4201-4B08-B064-88B82BEB9880}" name="Budget" dataDxfId="103"/>
    <tableColumn id="10" xr3:uid="{356C3E9E-FED7-4432-8F5D-63D2EA15B9F6}" name="Actual" dataDxfId="10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2104B-618C-4B8A-9263-21E4898615F1}">
  <dimension ref="A1:AJ46"/>
  <sheetViews>
    <sheetView showGridLines="0" tabSelected="1" zoomScale="86" zoomScaleNormal="86" workbookViewId="0">
      <pane ySplit="5" topLeftCell="A6" activePane="bottomLeft" state="frozen"/>
      <selection pane="bottomLeft" activeCell="N13" sqref="N13"/>
    </sheetView>
  </sheetViews>
  <sheetFormatPr defaultRowHeight="15" x14ac:dyDescent="0.25"/>
  <cols>
    <col min="1" max="1" width="13.42578125" customWidth="1"/>
    <col min="3" max="3" width="13" customWidth="1"/>
    <col min="4" max="4" width="14.7109375" customWidth="1"/>
    <col min="5" max="5" width="13.7109375" customWidth="1"/>
    <col min="6" max="6" width="11.7109375" customWidth="1"/>
    <col min="7" max="7" width="19" customWidth="1"/>
    <col min="8" max="8" width="15.140625" customWidth="1"/>
    <col min="9" max="9" width="14.28515625" customWidth="1"/>
    <col min="10" max="10" width="14.42578125" customWidth="1"/>
    <col min="11" max="11" width="13.85546875" customWidth="1"/>
  </cols>
  <sheetData>
    <row r="1" spans="1:36" ht="34.5" customHeight="1" x14ac:dyDescent="0.35">
      <c r="A1" s="14" t="s">
        <v>43</v>
      </c>
      <c r="B1" s="14"/>
      <c r="C1" s="14"/>
      <c r="D1" s="14"/>
      <c r="E1" s="14" t="str">
        <f>TEXT(MIN(D6:D45),"D-MMM-YY")&amp;" to "&amp;TEXT(MAX(E6:E45),"D-MMM-YY")</f>
        <v>1-ene-23 to 28-feb-23</v>
      </c>
      <c r="F1" s="15"/>
      <c r="G1" s="15"/>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row>
    <row r="2" spans="1:36" ht="30.75" customHeight="1" x14ac:dyDescent="0.25"/>
    <row r="3" spans="1:36" ht="32.25" customHeight="1" x14ac:dyDescent="0.25"/>
    <row r="4" spans="1:36" ht="21.75" customHeight="1" x14ac:dyDescent="0.25"/>
    <row r="5" spans="1:36" x14ac:dyDescent="0.25">
      <c r="A5" s="12" t="s">
        <v>0</v>
      </c>
      <c r="B5" s="12" t="s">
        <v>1</v>
      </c>
      <c r="C5" s="12" t="s">
        <v>2</v>
      </c>
      <c r="D5" s="12" t="s">
        <v>3</v>
      </c>
      <c r="E5" s="12" t="s">
        <v>5</v>
      </c>
      <c r="F5" s="12" t="s">
        <v>4</v>
      </c>
      <c r="G5" s="12" t="s">
        <v>6</v>
      </c>
      <c r="H5" s="12" t="s">
        <v>7</v>
      </c>
      <c r="I5" s="13" t="s">
        <v>31</v>
      </c>
      <c r="J5" s="13" t="s">
        <v>32</v>
      </c>
      <c r="K5" s="11" cm="1">
        <f t="array" ref="K5:AJ5">_xlfn.SEQUENCE(1,26,MIN(D6:D45)+Workings!T4,1)</f>
        <v>44927</v>
      </c>
      <c r="L5" s="11">
        <v>44928</v>
      </c>
      <c r="M5" s="11">
        <v>44929</v>
      </c>
      <c r="N5" s="11">
        <v>44930</v>
      </c>
      <c r="O5" s="11">
        <v>44931</v>
      </c>
      <c r="P5" s="11">
        <v>44932</v>
      </c>
      <c r="Q5" s="11">
        <v>44933</v>
      </c>
      <c r="R5" s="11">
        <v>44934</v>
      </c>
      <c r="S5" s="11">
        <v>44935</v>
      </c>
      <c r="T5" s="11">
        <v>44936</v>
      </c>
      <c r="U5" s="11">
        <v>44937</v>
      </c>
      <c r="V5" s="11">
        <v>44938</v>
      </c>
      <c r="W5" s="11">
        <v>44939</v>
      </c>
      <c r="X5" s="11">
        <v>44940</v>
      </c>
      <c r="Y5" s="11">
        <v>44941</v>
      </c>
      <c r="Z5" s="11">
        <v>44942</v>
      </c>
      <c r="AA5" s="11">
        <v>44943</v>
      </c>
      <c r="AB5" s="11">
        <v>44944</v>
      </c>
      <c r="AC5" s="11">
        <v>44945</v>
      </c>
      <c r="AD5" s="11">
        <v>44946</v>
      </c>
      <c r="AE5" s="11">
        <v>44947</v>
      </c>
      <c r="AF5" s="11">
        <v>44948</v>
      </c>
      <c r="AG5" s="11">
        <v>44949</v>
      </c>
      <c r="AH5" s="11">
        <v>44950</v>
      </c>
      <c r="AI5" s="11">
        <v>44951</v>
      </c>
      <c r="AJ5" s="11">
        <v>44952</v>
      </c>
    </row>
    <row r="6" spans="1:36" x14ac:dyDescent="0.25">
      <c r="A6" t="s">
        <v>21</v>
      </c>
      <c r="B6" t="s">
        <v>11</v>
      </c>
      <c r="C6" t="s">
        <v>25</v>
      </c>
      <c r="D6" s="1">
        <v>44937</v>
      </c>
      <c r="E6" s="1">
        <v>44945</v>
      </c>
      <c r="F6">
        <v>7</v>
      </c>
      <c r="G6">
        <v>7</v>
      </c>
      <c r="H6" s="6">
        <v>1</v>
      </c>
      <c r="I6" s="7">
        <v>380000</v>
      </c>
      <c r="J6" s="7">
        <v>320000</v>
      </c>
    </row>
    <row r="7" spans="1:36" x14ac:dyDescent="0.25">
      <c r="B7" t="s">
        <v>20</v>
      </c>
      <c r="C7" t="s">
        <v>29</v>
      </c>
      <c r="D7" s="1">
        <v>44951</v>
      </c>
      <c r="E7" s="1">
        <v>44960</v>
      </c>
      <c r="F7">
        <v>8</v>
      </c>
      <c r="G7">
        <v>3</v>
      </c>
      <c r="H7" s="6">
        <v>0.375</v>
      </c>
      <c r="I7" s="7">
        <v>320000</v>
      </c>
      <c r="J7" s="7">
        <v>140000</v>
      </c>
    </row>
    <row r="8" spans="1:36" x14ac:dyDescent="0.25">
      <c r="B8" t="s">
        <v>12</v>
      </c>
      <c r="C8" t="s">
        <v>26</v>
      </c>
      <c r="D8" s="1">
        <v>44942</v>
      </c>
      <c r="E8" s="1">
        <v>44951</v>
      </c>
      <c r="F8">
        <v>8</v>
      </c>
      <c r="G8">
        <v>3</v>
      </c>
      <c r="H8" s="6">
        <v>0.375</v>
      </c>
      <c r="I8" s="7">
        <v>150000</v>
      </c>
      <c r="J8" s="7">
        <v>60000</v>
      </c>
    </row>
    <row r="9" spans="1:36" x14ac:dyDescent="0.25">
      <c r="B9" t="s">
        <v>13</v>
      </c>
      <c r="C9" t="s">
        <v>27</v>
      </c>
      <c r="D9" s="1">
        <v>44944</v>
      </c>
      <c r="E9" s="1">
        <v>44953</v>
      </c>
      <c r="F9">
        <v>8</v>
      </c>
      <c r="G9">
        <v>4</v>
      </c>
      <c r="H9" s="6">
        <v>0.5</v>
      </c>
      <c r="I9" s="7">
        <v>240000</v>
      </c>
      <c r="J9" s="7">
        <v>120000</v>
      </c>
    </row>
    <row r="10" spans="1:36" x14ac:dyDescent="0.25">
      <c r="B10" t="s">
        <v>14</v>
      </c>
      <c r="C10" t="s">
        <v>28</v>
      </c>
      <c r="D10" s="1">
        <v>44948</v>
      </c>
      <c r="E10" s="1">
        <v>44957</v>
      </c>
      <c r="F10">
        <v>7</v>
      </c>
      <c r="G10">
        <v>2</v>
      </c>
      <c r="H10" s="6">
        <v>0.2857142857142857</v>
      </c>
      <c r="I10" s="7">
        <v>232000</v>
      </c>
      <c r="J10" s="7">
        <v>72000</v>
      </c>
    </row>
    <row r="11" spans="1:36" x14ac:dyDescent="0.25">
      <c r="B11" t="s">
        <v>15</v>
      </c>
      <c r="C11" t="s">
        <v>29</v>
      </c>
      <c r="D11" s="1">
        <v>44941</v>
      </c>
      <c r="E11" s="1">
        <v>44952</v>
      </c>
      <c r="F11">
        <v>9</v>
      </c>
      <c r="G11">
        <v>3</v>
      </c>
      <c r="H11" s="6">
        <v>0.33333333333333331</v>
      </c>
      <c r="I11" s="7">
        <v>100000</v>
      </c>
      <c r="J11" s="7">
        <v>35000</v>
      </c>
    </row>
    <row r="12" spans="1:36" x14ac:dyDescent="0.25">
      <c r="B12" t="s">
        <v>16</v>
      </c>
      <c r="C12" t="s">
        <v>25</v>
      </c>
      <c r="D12" s="1">
        <v>44943</v>
      </c>
      <c r="E12" s="1">
        <v>44952</v>
      </c>
      <c r="F12">
        <v>8</v>
      </c>
      <c r="G12">
        <v>8</v>
      </c>
      <c r="H12" s="6">
        <v>1</v>
      </c>
      <c r="I12" s="7">
        <v>300000</v>
      </c>
      <c r="J12" s="7">
        <v>225000</v>
      </c>
    </row>
    <row r="13" spans="1:36" x14ac:dyDescent="0.25">
      <c r="B13" t="s">
        <v>17</v>
      </c>
      <c r="C13" t="s">
        <v>26</v>
      </c>
      <c r="D13" s="1">
        <v>44949</v>
      </c>
      <c r="E13" s="1">
        <v>44958</v>
      </c>
      <c r="F13">
        <v>8</v>
      </c>
      <c r="G13">
        <v>2</v>
      </c>
      <c r="H13" s="6">
        <v>0.25</v>
      </c>
      <c r="I13" s="7">
        <v>150000</v>
      </c>
      <c r="J13" s="7">
        <v>30000</v>
      </c>
    </row>
    <row r="14" spans="1:36" x14ac:dyDescent="0.25">
      <c r="B14" t="s">
        <v>18</v>
      </c>
      <c r="C14" t="s">
        <v>27</v>
      </c>
      <c r="D14" s="1">
        <v>44951</v>
      </c>
      <c r="E14" s="1">
        <v>44957</v>
      </c>
      <c r="F14">
        <v>5</v>
      </c>
      <c r="G14">
        <v>0</v>
      </c>
      <c r="H14" s="6">
        <v>0</v>
      </c>
      <c r="I14" s="7">
        <v>150000</v>
      </c>
      <c r="J14" s="7">
        <v>0</v>
      </c>
    </row>
    <row r="15" spans="1:36" x14ac:dyDescent="0.25">
      <c r="B15" t="s">
        <v>19</v>
      </c>
      <c r="C15" t="s">
        <v>28</v>
      </c>
      <c r="D15" s="1">
        <v>44956</v>
      </c>
      <c r="E15" s="1">
        <v>44964</v>
      </c>
      <c r="F15">
        <v>7</v>
      </c>
      <c r="G15">
        <v>2</v>
      </c>
      <c r="H15" s="6">
        <v>0.2857142857142857</v>
      </c>
      <c r="I15" s="7">
        <v>50000</v>
      </c>
      <c r="J15" s="7">
        <v>12000</v>
      </c>
    </row>
    <row r="16" spans="1:36" x14ac:dyDescent="0.25">
      <c r="A16" t="s">
        <v>23</v>
      </c>
      <c r="B16" t="s">
        <v>11</v>
      </c>
      <c r="C16" t="s">
        <v>25</v>
      </c>
      <c r="D16" s="1">
        <v>44956</v>
      </c>
      <c r="E16" s="1">
        <v>44964</v>
      </c>
      <c r="F16">
        <v>7</v>
      </c>
      <c r="G16">
        <v>3</v>
      </c>
      <c r="H16" s="6">
        <v>0.42857142857142855</v>
      </c>
      <c r="I16" s="7">
        <v>150000</v>
      </c>
      <c r="J16" s="7">
        <v>48000</v>
      </c>
    </row>
    <row r="17" spans="1:10" x14ac:dyDescent="0.25">
      <c r="B17" t="s">
        <v>12</v>
      </c>
      <c r="C17" t="s">
        <v>26</v>
      </c>
      <c r="D17" s="1">
        <v>44963</v>
      </c>
      <c r="E17" s="1">
        <v>44972</v>
      </c>
      <c r="F17">
        <v>8</v>
      </c>
      <c r="G17">
        <v>3</v>
      </c>
      <c r="H17" s="6">
        <v>0.375</v>
      </c>
      <c r="I17" s="7">
        <v>220000</v>
      </c>
      <c r="J17" s="7">
        <v>88000</v>
      </c>
    </row>
    <row r="18" spans="1:10" x14ac:dyDescent="0.25">
      <c r="B18" t="s">
        <v>13</v>
      </c>
      <c r="C18" t="s">
        <v>27</v>
      </c>
      <c r="D18" s="1">
        <v>44963</v>
      </c>
      <c r="E18" s="1">
        <v>44971</v>
      </c>
      <c r="F18">
        <v>7</v>
      </c>
      <c r="G18">
        <v>1</v>
      </c>
      <c r="H18" s="6">
        <v>0.14285714285714285</v>
      </c>
      <c r="I18" s="7">
        <v>10000</v>
      </c>
      <c r="J18" s="7">
        <v>1200</v>
      </c>
    </row>
    <row r="19" spans="1:10" x14ac:dyDescent="0.25">
      <c r="B19" t="s">
        <v>14</v>
      </c>
      <c r="C19" t="s">
        <v>28</v>
      </c>
      <c r="D19" s="1">
        <v>44968</v>
      </c>
      <c r="E19" s="1">
        <v>44981</v>
      </c>
      <c r="F19">
        <v>10</v>
      </c>
      <c r="G19">
        <v>3</v>
      </c>
      <c r="H19" s="6">
        <v>0.3</v>
      </c>
      <c r="I19" s="7">
        <v>400000</v>
      </c>
      <c r="J19" s="7">
        <v>110000</v>
      </c>
    </row>
    <row r="20" spans="1:10" x14ac:dyDescent="0.25">
      <c r="B20" t="s">
        <v>15</v>
      </c>
      <c r="C20" t="s">
        <v>29</v>
      </c>
      <c r="D20" s="1">
        <v>44966</v>
      </c>
      <c r="E20" s="1">
        <v>44974</v>
      </c>
      <c r="F20">
        <v>7</v>
      </c>
      <c r="G20">
        <v>2</v>
      </c>
      <c r="H20" s="6">
        <v>0.2857142857142857</v>
      </c>
      <c r="I20" s="7">
        <v>320000</v>
      </c>
      <c r="J20" s="7">
        <v>100000</v>
      </c>
    </row>
    <row r="21" spans="1:10" x14ac:dyDescent="0.25">
      <c r="B21" t="s">
        <v>16</v>
      </c>
      <c r="C21" t="s">
        <v>25</v>
      </c>
      <c r="D21" s="1">
        <v>44962</v>
      </c>
      <c r="E21" s="1">
        <v>44971</v>
      </c>
      <c r="F21">
        <v>7</v>
      </c>
      <c r="G21">
        <v>4</v>
      </c>
      <c r="H21" s="6">
        <v>0.5714285714285714</v>
      </c>
      <c r="I21" s="7">
        <v>150000</v>
      </c>
      <c r="J21" s="7">
        <v>80000</v>
      </c>
    </row>
    <row r="22" spans="1:10" x14ac:dyDescent="0.25">
      <c r="B22" t="s">
        <v>17</v>
      </c>
      <c r="C22" t="s">
        <v>26</v>
      </c>
      <c r="D22" s="1">
        <v>44970</v>
      </c>
      <c r="E22" s="1">
        <v>44974</v>
      </c>
      <c r="F22">
        <v>5</v>
      </c>
      <c r="G22">
        <v>1</v>
      </c>
      <c r="H22" s="6">
        <v>0.2</v>
      </c>
      <c r="I22" s="7">
        <v>100000</v>
      </c>
      <c r="J22" s="7">
        <v>18000</v>
      </c>
    </row>
    <row r="23" spans="1:10" x14ac:dyDescent="0.25">
      <c r="A23" t="s">
        <v>10</v>
      </c>
      <c r="B23" t="s">
        <v>11</v>
      </c>
      <c r="C23" t="s">
        <v>25</v>
      </c>
      <c r="D23" s="1">
        <v>44927</v>
      </c>
      <c r="E23" s="1">
        <v>44931</v>
      </c>
      <c r="F23">
        <v>4</v>
      </c>
      <c r="G23">
        <v>4</v>
      </c>
      <c r="H23" s="6">
        <v>1</v>
      </c>
      <c r="I23" s="7">
        <v>450000</v>
      </c>
      <c r="J23" s="7">
        <v>380000</v>
      </c>
    </row>
    <row r="24" spans="1:10" x14ac:dyDescent="0.25">
      <c r="B24" t="s">
        <v>20</v>
      </c>
      <c r="C24" t="s">
        <v>29</v>
      </c>
      <c r="D24" s="1">
        <v>44936</v>
      </c>
      <c r="E24" s="1">
        <v>44943</v>
      </c>
      <c r="F24">
        <v>6</v>
      </c>
      <c r="G24">
        <v>0</v>
      </c>
      <c r="H24" s="6">
        <v>0</v>
      </c>
      <c r="I24" s="7">
        <v>450000</v>
      </c>
      <c r="J24" s="7">
        <v>0</v>
      </c>
    </row>
    <row r="25" spans="1:10" x14ac:dyDescent="0.25">
      <c r="B25" t="s">
        <v>12</v>
      </c>
      <c r="C25" t="s">
        <v>26</v>
      </c>
      <c r="D25" s="1">
        <v>44929</v>
      </c>
      <c r="E25" s="1">
        <v>44938</v>
      </c>
      <c r="F25">
        <v>8</v>
      </c>
      <c r="G25">
        <v>4</v>
      </c>
      <c r="H25" s="6">
        <v>0.5</v>
      </c>
      <c r="I25" s="7">
        <v>75000</v>
      </c>
      <c r="J25" s="7">
        <v>35000</v>
      </c>
    </row>
    <row r="26" spans="1:10" x14ac:dyDescent="0.25">
      <c r="B26" t="s">
        <v>13</v>
      </c>
      <c r="C26" t="s">
        <v>27</v>
      </c>
      <c r="D26" s="1">
        <v>44928</v>
      </c>
      <c r="E26" s="1">
        <v>44935</v>
      </c>
      <c r="F26">
        <v>6</v>
      </c>
      <c r="G26">
        <v>2</v>
      </c>
      <c r="H26" s="6">
        <v>0.33333333333333331</v>
      </c>
      <c r="I26" s="7">
        <v>110000</v>
      </c>
      <c r="J26" s="7">
        <v>38000</v>
      </c>
    </row>
    <row r="27" spans="1:10" x14ac:dyDescent="0.25">
      <c r="B27" t="s">
        <v>14</v>
      </c>
      <c r="C27" t="s">
        <v>28</v>
      </c>
      <c r="D27" s="1">
        <v>44932</v>
      </c>
      <c r="E27" s="1">
        <v>44943</v>
      </c>
      <c r="F27">
        <v>8</v>
      </c>
      <c r="G27">
        <v>2</v>
      </c>
      <c r="H27" s="6">
        <v>0.25</v>
      </c>
      <c r="I27" s="7">
        <v>200000</v>
      </c>
      <c r="J27" s="7">
        <v>52080</v>
      </c>
    </row>
    <row r="28" spans="1:10" x14ac:dyDescent="0.25">
      <c r="B28" t="s">
        <v>15</v>
      </c>
      <c r="C28" t="s">
        <v>29</v>
      </c>
      <c r="D28" s="1">
        <v>44931</v>
      </c>
      <c r="E28" s="1">
        <v>44937</v>
      </c>
      <c r="F28">
        <v>5</v>
      </c>
      <c r="G28">
        <v>3</v>
      </c>
      <c r="H28" s="6">
        <v>0.6</v>
      </c>
      <c r="I28" s="7">
        <v>450000</v>
      </c>
      <c r="J28" s="7">
        <v>275080</v>
      </c>
    </row>
    <row r="29" spans="1:10" x14ac:dyDescent="0.25">
      <c r="B29" t="s">
        <v>16</v>
      </c>
      <c r="C29" t="s">
        <v>25</v>
      </c>
      <c r="D29" s="1">
        <v>44930</v>
      </c>
      <c r="E29" s="1">
        <v>44939</v>
      </c>
      <c r="F29">
        <v>8</v>
      </c>
      <c r="G29">
        <v>2</v>
      </c>
      <c r="H29" s="6">
        <v>0.25</v>
      </c>
      <c r="I29" s="7">
        <v>320000</v>
      </c>
      <c r="J29" s="7">
        <v>54000</v>
      </c>
    </row>
    <row r="30" spans="1:10" x14ac:dyDescent="0.25">
      <c r="B30" t="s">
        <v>17</v>
      </c>
      <c r="C30" t="s">
        <v>26</v>
      </c>
      <c r="D30" s="1">
        <v>44936</v>
      </c>
      <c r="E30" s="1">
        <v>44944</v>
      </c>
      <c r="F30">
        <v>7</v>
      </c>
      <c r="G30">
        <v>3</v>
      </c>
      <c r="H30" s="6">
        <v>0.42857142857142855</v>
      </c>
      <c r="I30" s="7">
        <v>110000</v>
      </c>
      <c r="J30" s="7">
        <v>55000</v>
      </c>
    </row>
    <row r="31" spans="1:10" x14ac:dyDescent="0.25">
      <c r="B31" t="s">
        <v>18</v>
      </c>
      <c r="C31" t="s">
        <v>27</v>
      </c>
      <c r="D31" s="1">
        <v>44934</v>
      </c>
      <c r="E31" s="1">
        <v>44946</v>
      </c>
      <c r="F31">
        <v>10</v>
      </c>
      <c r="G31">
        <v>4</v>
      </c>
      <c r="H31" s="6">
        <v>0.4</v>
      </c>
      <c r="I31" s="7">
        <v>250000</v>
      </c>
      <c r="J31" s="7">
        <v>134000</v>
      </c>
    </row>
    <row r="32" spans="1:10" x14ac:dyDescent="0.25">
      <c r="B32" t="s">
        <v>19</v>
      </c>
      <c r="C32" t="s">
        <v>28</v>
      </c>
      <c r="D32" s="1">
        <v>44941</v>
      </c>
      <c r="E32" s="1">
        <v>44950</v>
      </c>
      <c r="F32">
        <v>7</v>
      </c>
      <c r="G32">
        <v>2</v>
      </c>
      <c r="H32" s="6">
        <v>0.2857142857142857</v>
      </c>
      <c r="I32" s="7">
        <v>80000</v>
      </c>
      <c r="J32" s="7">
        <v>22000</v>
      </c>
    </row>
    <row r="33" spans="1:10" x14ac:dyDescent="0.25">
      <c r="A33" t="s">
        <v>22</v>
      </c>
      <c r="B33" t="s">
        <v>11</v>
      </c>
      <c r="C33" t="s">
        <v>25</v>
      </c>
      <c r="D33" s="1">
        <v>44950</v>
      </c>
      <c r="E33" s="1">
        <v>44958</v>
      </c>
      <c r="F33">
        <v>7</v>
      </c>
      <c r="G33">
        <v>2</v>
      </c>
      <c r="H33" s="6">
        <v>0.2857142857142857</v>
      </c>
      <c r="I33" s="7">
        <v>70000</v>
      </c>
      <c r="J33" s="7">
        <v>28000</v>
      </c>
    </row>
    <row r="34" spans="1:10" x14ac:dyDescent="0.25">
      <c r="B34" t="s">
        <v>12</v>
      </c>
      <c r="C34" t="s">
        <v>26</v>
      </c>
      <c r="D34" s="1">
        <v>44956</v>
      </c>
      <c r="E34" s="1">
        <v>44965</v>
      </c>
      <c r="F34">
        <v>8</v>
      </c>
      <c r="G34">
        <v>3</v>
      </c>
      <c r="H34" s="6">
        <v>0.375</v>
      </c>
      <c r="I34" s="7">
        <v>100000</v>
      </c>
      <c r="J34" s="7">
        <v>35000</v>
      </c>
    </row>
    <row r="35" spans="1:10" x14ac:dyDescent="0.25">
      <c r="B35" t="s">
        <v>13</v>
      </c>
      <c r="C35" t="s">
        <v>27</v>
      </c>
      <c r="D35" s="1">
        <v>44956</v>
      </c>
      <c r="E35" s="1">
        <v>44965</v>
      </c>
      <c r="F35">
        <v>8</v>
      </c>
      <c r="G35">
        <v>2</v>
      </c>
      <c r="H35" s="6">
        <v>0.25</v>
      </c>
      <c r="I35" s="7">
        <v>50000</v>
      </c>
      <c r="J35" s="7">
        <v>12000</v>
      </c>
    </row>
    <row r="36" spans="1:10" x14ac:dyDescent="0.25">
      <c r="B36" t="s">
        <v>14</v>
      </c>
      <c r="C36" t="s">
        <v>28</v>
      </c>
      <c r="D36" s="1">
        <v>44962</v>
      </c>
      <c r="E36" s="1">
        <v>44970</v>
      </c>
      <c r="F36">
        <v>6</v>
      </c>
      <c r="G36">
        <v>0</v>
      </c>
      <c r="H36" s="6">
        <v>0</v>
      </c>
      <c r="I36" s="7">
        <v>135000</v>
      </c>
      <c r="J36" s="7">
        <v>0</v>
      </c>
    </row>
    <row r="37" spans="1:10" x14ac:dyDescent="0.25">
      <c r="B37" t="s">
        <v>15</v>
      </c>
      <c r="C37" t="s">
        <v>29</v>
      </c>
      <c r="D37" s="1">
        <v>44959</v>
      </c>
      <c r="E37" s="1">
        <v>44967</v>
      </c>
      <c r="F37">
        <v>7</v>
      </c>
      <c r="G37">
        <v>2</v>
      </c>
      <c r="H37" s="6">
        <v>0.2857142857142857</v>
      </c>
      <c r="I37" s="7">
        <v>220000</v>
      </c>
      <c r="J37" s="7">
        <v>65000</v>
      </c>
    </row>
    <row r="38" spans="1:10" x14ac:dyDescent="0.25">
      <c r="A38" t="s">
        <v>24</v>
      </c>
      <c r="B38" t="s">
        <v>11</v>
      </c>
      <c r="C38" t="s">
        <v>27</v>
      </c>
      <c r="D38" s="1">
        <v>44969</v>
      </c>
      <c r="E38" s="1">
        <v>44978</v>
      </c>
      <c r="F38">
        <v>7</v>
      </c>
      <c r="G38">
        <v>2</v>
      </c>
      <c r="H38" s="6">
        <v>0.2857142857142857</v>
      </c>
      <c r="I38" s="7">
        <v>50000</v>
      </c>
      <c r="J38" s="7">
        <v>15000</v>
      </c>
    </row>
    <row r="39" spans="1:10" x14ac:dyDescent="0.25">
      <c r="B39" t="s">
        <v>12</v>
      </c>
      <c r="C39" t="s">
        <v>28</v>
      </c>
      <c r="D39" s="1">
        <v>44979</v>
      </c>
      <c r="E39" s="1">
        <v>44985</v>
      </c>
      <c r="F39">
        <v>5</v>
      </c>
      <c r="G39">
        <v>2</v>
      </c>
      <c r="H39" s="6">
        <v>0.4</v>
      </c>
      <c r="I39" s="7">
        <v>160000</v>
      </c>
      <c r="J39" s="7">
        <v>60000</v>
      </c>
    </row>
    <row r="40" spans="1:10" x14ac:dyDescent="0.25">
      <c r="B40" t="s">
        <v>13</v>
      </c>
      <c r="C40" t="s">
        <v>29</v>
      </c>
      <c r="D40" s="1">
        <v>44973</v>
      </c>
      <c r="E40" s="1">
        <v>44981</v>
      </c>
      <c r="F40">
        <v>7</v>
      </c>
      <c r="G40">
        <v>3</v>
      </c>
      <c r="H40" s="6">
        <v>0.42857142857142855</v>
      </c>
      <c r="I40" s="7">
        <v>280000</v>
      </c>
      <c r="J40" s="7">
        <v>140000</v>
      </c>
    </row>
    <row r="41" spans="1:10" x14ac:dyDescent="0.25">
      <c r="B41" t="s">
        <v>14</v>
      </c>
      <c r="C41" t="s">
        <v>25</v>
      </c>
      <c r="D41" s="1">
        <v>44969</v>
      </c>
      <c r="E41" s="1">
        <v>44978</v>
      </c>
      <c r="F41">
        <v>7</v>
      </c>
      <c r="G41">
        <v>5</v>
      </c>
      <c r="H41" s="6">
        <v>0.7142857142857143</v>
      </c>
      <c r="I41" s="7">
        <v>480000</v>
      </c>
      <c r="J41" s="7">
        <v>305000</v>
      </c>
    </row>
    <row r="42" spans="1:10" x14ac:dyDescent="0.25">
      <c r="B42" t="s">
        <v>15</v>
      </c>
      <c r="C42" t="s">
        <v>26</v>
      </c>
      <c r="D42" s="1">
        <v>44972</v>
      </c>
      <c r="E42" s="1">
        <v>44978</v>
      </c>
      <c r="F42">
        <v>5</v>
      </c>
      <c r="G42">
        <v>2</v>
      </c>
      <c r="H42" s="6">
        <v>0.4</v>
      </c>
      <c r="I42" s="7">
        <v>100000</v>
      </c>
      <c r="J42" s="7">
        <v>35000</v>
      </c>
    </row>
    <row r="43" spans="1:10" x14ac:dyDescent="0.25">
      <c r="B43" t="s">
        <v>16</v>
      </c>
      <c r="C43" t="s">
        <v>27</v>
      </c>
      <c r="D43" s="1">
        <v>44976</v>
      </c>
      <c r="E43" s="1">
        <v>44981</v>
      </c>
      <c r="F43">
        <v>5</v>
      </c>
      <c r="G43">
        <v>2</v>
      </c>
      <c r="H43" s="6">
        <v>0.4</v>
      </c>
      <c r="I43" s="7">
        <v>120000</v>
      </c>
      <c r="J43" s="7">
        <v>50000</v>
      </c>
    </row>
    <row r="44" spans="1:10" x14ac:dyDescent="0.25">
      <c r="B44" t="s">
        <v>17</v>
      </c>
      <c r="C44" t="s">
        <v>28</v>
      </c>
      <c r="D44" s="1">
        <v>44982</v>
      </c>
      <c r="E44" s="1">
        <v>44985</v>
      </c>
      <c r="F44">
        <v>2</v>
      </c>
      <c r="G44">
        <v>1</v>
      </c>
      <c r="H44" s="6">
        <v>0.5</v>
      </c>
      <c r="I44" s="7">
        <v>50000</v>
      </c>
      <c r="J44" s="7">
        <v>25000</v>
      </c>
    </row>
    <row r="45" spans="1:10" x14ac:dyDescent="0.25">
      <c r="B45" t="s">
        <v>18</v>
      </c>
      <c r="C45" t="s">
        <v>29</v>
      </c>
      <c r="D45" s="1">
        <v>44979</v>
      </c>
      <c r="E45" s="1">
        <v>44985</v>
      </c>
      <c r="F45">
        <v>5</v>
      </c>
      <c r="G45">
        <v>3</v>
      </c>
      <c r="H45" s="6">
        <v>0.6</v>
      </c>
      <c r="I45" s="7">
        <v>100000</v>
      </c>
      <c r="J45" s="7">
        <v>55000</v>
      </c>
    </row>
    <row r="46" spans="1:10" x14ac:dyDescent="0.25">
      <c r="A46" t="s">
        <v>30</v>
      </c>
      <c r="I46" s="7">
        <v>7832000</v>
      </c>
      <c r="J46" s="7">
        <v>3329360</v>
      </c>
    </row>
  </sheetData>
  <conditionalFormatting sqref="H6:H45">
    <cfRule type="dataBar" priority="8">
      <dataBar>
        <cfvo type="min"/>
        <cfvo type="max"/>
        <color theme="4" tint="0.59999389629810485"/>
      </dataBar>
      <extLst>
        <ext xmlns:x14="http://schemas.microsoft.com/office/spreadsheetml/2009/9/main" uri="{B025F937-C7B1-47D3-B67F-A62EFF666E3E}">
          <x14:id>{EC29BFFC-64AF-437B-AA8A-68E854E77915}</x14:id>
        </ext>
      </extLst>
    </cfRule>
  </conditionalFormatting>
  <conditionalFormatting sqref="K5:AJ5">
    <cfRule type="expression" dxfId="65" priority="7">
      <formula>K$5&lt;&gt;""</formula>
    </cfRule>
  </conditionalFormatting>
  <conditionalFormatting sqref="K6:AJ46">
    <cfRule type="expression" dxfId="64" priority="2" stopIfTrue="1">
      <formula>AND(WEEKDAY(K$5,2)&gt;5,$B6&lt;&gt;"")</formula>
    </cfRule>
  </conditionalFormatting>
  <conditionalFormatting sqref="K6:AJ45">
    <cfRule type="expression" dxfId="63" priority="6">
      <formula>AND(K$5&gt;=$D6,WORKDAY.INTL($D6,$G6,1)-1&gt;=K$5)</formula>
    </cfRule>
    <cfRule type="expression" dxfId="62" priority="5">
      <formula>AND(K$5&gt;=WORKDAY.INTL($D6,$G6,1),$H6&lt;&gt;1,K$5&lt;=$E6)</formula>
    </cfRule>
    <cfRule type="expression" dxfId="61" priority="4" stopIfTrue="1">
      <formula>AND(K$5&gt;=WORKDAY.INTL($D6,$G6,1),$H6=0,K$5&lt;=$E6)</formula>
    </cfRule>
  </conditionalFormatting>
  <conditionalFormatting sqref="K6:AJ50">
    <cfRule type="expression" dxfId="60" priority="1">
      <formula>$A6="Grand Total"</formula>
    </cfRule>
  </conditionalFormatting>
  <pageMargins left="0.7" right="0.7" top="0.75" bottom="0.75" header="0.3" footer="0.3"/>
  <pageSetup orientation="portrait" horizontalDpi="300" verticalDpi="300"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Scroll Bar 1">
              <controlPr defaultSize="0" autoPict="0">
                <anchor moveWithCells="1">
                  <from>
                    <xdr:col>6</xdr:col>
                    <xdr:colOff>676275</xdr:colOff>
                    <xdr:row>0</xdr:row>
                    <xdr:rowOff>161925</xdr:rowOff>
                  </from>
                  <to>
                    <xdr:col>8</xdr:col>
                    <xdr:colOff>685800</xdr:colOff>
                    <xdr:row>0</xdr:row>
                    <xdr:rowOff>409575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EC29BFFC-64AF-437B-AA8A-68E854E77915}">
            <x14:dataBar minLength="0" maxLength="100" gradient="0">
              <x14:cfvo type="autoMin"/>
              <x14:cfvo type="autoMax"/>
              <x14:negativeFillColor rgb="FFFF0000"/>
              <x14:axisColor rgb="FF000000"/>
            </x14:dataBar>
          </x14:cfRule>
          <xm:sqref>H6:H45</xm:sqref>
        </x14:conditionalFormatting>
      </x14:conditionalFormattings>
    </ex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721A0-792F-4F30-B512-1DFCE9C8051D}">
  <dimension ref="B3:T10"/>
  <sheetViews>
    <sheetView topLeftCell="B1" workbookViewId="0">
      <selection activeCell="T4" sqref="T4"/>
    </sheetView>
  </sheetViews>
  <sheetFormatPr defaultRowHeight="15" x14ac:dyDescent="0.25"/>
  <cols>
    <col min="2" max="2" width="13" customWidth="1"/>
    <col min="3" max="3" width="12.28515625" customWidth="1"/>
    <col min="6" max="6" width="22.42578125" bestFit="1" customWidth="1"/>
    <col min="7" max="7" width="4" bestFit="1" customWidth="1"/>
    <col min="8" max="8" width="10.5703125" customWidth="1"/>
    <col min="9" max="9" width="16.7109375" customWidth="1"/>
    <col min="12" max="12" width="13.140625" customWidth="1"/>
    <col min="13" max="13" width="7.7109375" bestFit="1" customWidth="1"/>
    <col min="14" max="14" width="5.28515625" bestFit="1" customWidth="1"/>
    <col min="16" max="16" width="11.5703125" customWidth="1"/>
    <col min="20" max="20" width="12.7109375" customWidth="1"/>
  </cols>
  <sheetData>
    <row r="3" spans="2:20" x14ac:dyDescent="0.25">
      <c r="B3" t="s">
        <v>33</v>
      </c>
      <c r="C3">
        <f>COUNTIF(Dashboard!H6:H45,"="&amp;0)</f>
        <v>3</v>
      </c>
      <c r="F3" s="4" t="s">
        <v>40</v>
      </c>
      <c r="M3" s="4" t="s">
        <v>40</v>
      </c>
      <c r="T3" t="s">
        <v>44</v>
      </c>
    </row>
    <row r="4" spans="2:20" x14ac:dyDescent="0.25">
      <c r="B4" t="s">
        <v>34</v>
      </c>
      <c r="C4">
        <f>COUNTIFS(Dashboard!H6:H45,"&lt;&gt;"&amp;0,Dashboard!H6:H45,"&lt;"&amp;1)</f>
        <v>34</v>
      </c>
      <c r="F4" s="5" t="s">
        <v>39</v>
      </c>
      <c r="G4" s="16">
        <v>106</v>
      </c>
      <c r="I4" t="s">
        <v>6</v>
      </c>
      <c r="J4" s="2">
        <f>GETPIVOTDATA("Sum of Days Completed",$F$3)/GETPIVOTDATA("Sum of Duration",$F$3)</f>
        <v>0.38686131386861317</v>
      </c>
      <c r="M4" s="5" t="s">
        <v>32</v>
      </c>
      <c r="N4" s="9">
        <v>3329360</v>
      </c>
      <c r="P4" t="s">
        <v>9</v>
      </c>
      <c r="Q4" s="2">
        <f>GETPIVOTDATA("Actual ",$M$3)/GETPIVOTDATA("Budget ",$M$3)</f>
        <v>0.42509703779366703</v>
      </c>
      <c r="T4">
        <v>0</v>
      </c>
    </row>
    <row r="5" spans="2:20" x14ac:dyDescent="0.25">
      <c r="B5" t="s">
        <v>35</v>
      </c>
      <c r="C5">
        <f>COUNTIF(Dashboard!H6:H45,"="&amp;1)</f>
        <v>3</v>
      </c>
      <c r="F5" s="5" t="s">
        <v>38</v>
      </c>
      <c r="G5" s="16">
        <v>274</v>
      </c>
      <c r="I5" t="s">
        <v>41</v>
      </c>
      <c r="J5" s="2">
        <f>1-J4</f>
        <v>0.61313868613138678</v>
      </c>
      <c r="M5" s="5" t="s">
        <v>31</v>
      </c>
      <c r="N5" s="9">
        <v>7832000</v>
      </c>
      <c r="P5" t="s">
        <v>8</v>
      </c>
      <c r="Q5" s="2">
        <f>1-Q4</f>
        <v>0.57490296220633297</v>
      </c>
    </row>
    <row r="6" spans="2:20" x14ac:dyDescent="0.25">
      <c r="B6" t="s">
        <v>36</v>
      </c>
      <c r="C6" s="8">
        <f>C3+C4</f>
        <v>37</v>
      </c>
    </row>
    <row r="7" spans="2:20" x14ac:dyDescent="0.25">
      <c r="B7" t="s">
        <v>37</v>
      </c>
      <c r="C7">
        <f>SUM(C3:C5)</f>
        <v>40</v>
      </c>
    </row>
    <row r="9" spans="2:20" x14ac:dyDescent="0.25">
      <c r="M9" t="s">
        <v>9</v>
      </c>
      <c r="N9" t="s">
        <v>8</v>
      </c>
    </row>
    <row r="10" spans="2:20" x14ac:dyDescent="0.25">
      <c r="L10" t="s">
        <v>42</v>
      </c>
      <c r="M10" s="9">
        <f>GETPIVOTDATA("Actual ",$M$3)</f>
        <v>3329360</v>
      </c>
      <c r="N10" s="9">
        <f>GETPIVOTDATA("Budget ",$M$3)</f>
        <v>7832000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
  <sheetViews>
    <sheetView workbookViewId="0">
      <selection activeCell="A2" sqref="A2"/>
    </sheetView>
  </sheetViews>
  <sheetFormatPr defaultRowHeight="15" x14ac:dyDescent="0.25"/>
  <cols>
    <col min="1" max="4" width="14.28515625" customWidth="1"/>
    <col min="5" max="5" width="13.5703125" customWidth="1"/>
    <col min="6" max="6" width="19.85546875" customWidth="1"/>
    <col min="7" max="7" width="23.85546875" customWidth="1"/>
    <col min="8" max="8" width="18.5703125" customWidth="1"/>
    <col min="9" max="10" width="14.85546875"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25</v>
      </c>
      <c r="D2" s="1">
        <v>44927</v>
      </c>
      <c r="E2">
        <v>4</v>
      </c>
      <c r="F2" s="1">
        <f>WORKDAY.INTL(Table2[[#This Row],[Start Date]]-1,Table2[[#This Row],[Duration]],1)</f>
        <v>44931</v>
      </c>
      <c r="G2">
        <v>4</v>
      </c>
      <c r="H2" s="2">
        <f>Table2[[#This Row],[Days Completed]]/Table2[[#This Row],[Duration]]</f>
        <v>1</v>
      </c>
      <c r="I2" s="3">
        <v>450000</v>
      </c>
      <c r="J2" s="3">
        <v>380000</v>
      </c>
    </row>
    <row r="3" spans="1:10" x14ac:dyDescent="0.25">
      <c r="A3" t="s">
        <v>10</v>
      </c>
      <c r="B3" t="s">
        <v>12</v>
      </c>
      <c r="C3" t="s">
        <v>26</v>
      </c>
      <c r="D3" s="1">
        <v>44929</v>
      </c>
      <c r="E3">
        <v>8</v>
      </c>
      <c r="F3" s="1">
        <f>WORKDAY.INTL(Table2[[#This Row],[Start Date]]-1,Table2[[#This Row],[Duration]],1)</f>
        <v>44938</v>
      </c>
      <c r="G3">
        <v>4</v>
      </c>
      <c r="H3" s="2">
        <f>Table2[[#This Row],[Days Completed]]/Table2[[#This Row],[Duration]]</f>
        <v>0.5</v>
      </c>
      <c r="I3" s="3">
        <v>75000</v>
      </c>
      <c r="J3" s="3">
        <v>35000</v>
      </c>
    </row>
    <row r="4" spans="1:10" x14ac:dyDescent="0.25">
      <c r="A4" t="s">
        <v>10</v>
      </c>
      <c r="B4" t="s">
        <v>13</v>
      </c>
      <c r="C4" t="s">
        <v>27</v>
      </c>
      <c r="D4" s="1">
        <v>44928</v>
      </c>
      <c r="E4">
        <v>6</v>
      </c>
      <c r="F4" s="1">
        <f>WORKDAY.INTL(Table2[[#This Row],[Start Date]]-1,Table2[[#This Row],[Duration]],1)</f>
        <v>44935</v>
      </c>
      <c r="G4">
        <v>2</v>
      </c>
      <c r="H4" s="2">
        <f>Table2[[#This Row],[Days Completed]]/Table2[[#This Row],[Duration]]</f>
        <v>0.33333333333333331</v>
      </c>
      <c r="I4" s="3">
        <v>110000</v>
      </c>
      <c r="J4" s="3">
        <v>38000</v>
      </c>
    </row>
    <row r="5" spans="1:10" x14ac:dyDescent="0.25">
      <c r="A5" t="s">
        <v>10</v>
      </c>
      <c r="B5" t="s">
        <v>14</v>
      </c>
      <c r="C5" t="s">
        <v>28</v>
      </c>
      <c r="D5" s="1">
        <v>44932</v>
      </c>
      <c r="E5">
        <v>8</v>
      </c>
      <c r="F5" s="1">
        <f>WORKDAY.INTL(Table2[[#This Row],[Start Date]]-1,Table2[[#This Row],[Duration]],1)</f>
        <v>44943</v>
      </c>
      <c r="G5">
        <v>2</v>
      </c>
      <c r="H5" s="2">
        <f>Table2[[#This Row],[Days Completed]]/Table2[[#This Row],[Duration]]</f>
        <v>0.25</v>
      </c>
      <c r="I5" s="3">
        <v>200000</v>
      </c>
      <c r="J5" s="3">
        <v>52080</v>
      </c>
    </row>
    <row r="6" spans="1:10" x14ac:dyDescent="0.25">
      <c r="A6" t="s">
        <v>10</v>
      </c>
      <c r="B6" t="s">
        <v>15</v>
      </c>
      <c r="C6" t="s">
        <v>29</v>
      </c>
      <c r="D6" s="1">
        <v>44931</v>
      </c>
      <c r="E6">
        <v>5</v>
      </c>
      <c r="F6" s="1">
        <f>WORKDAY.INTL(Table2[[#This Row],[Start Date]]-1,Table2[[#This Row],[Duration]],1)</f>
        <v>44937</v>
      </c>
      <c r="G6">
        <v>3</v>
      </c>
      <c r="H6" s="2">
        <f>Table2[[#This Row],[Days Completed]]/Table2[[#This Row],[Duration]]</f>
        <v>0.6</v>
      </c>
      <c r="I6" s="3">
        <v>450000</v>
      </c>
      <c r="J6" s="3">
        <v>275080</v>
      </c>
    </row>
    <row r="7" spans="1:10" x14ac:dyDescent="0.25">
      <c r="A7" t="s">
        <v>10</v>
      </c>
      <c r="B7" t="s">
        <v>16</v>
      </c>
      <c r="C7" t="s">
        <v>25</v>
      </c>
      <c r="D7" s="1">
        <v>44930</v>
      </c>
      <c r="E7">
        <v>8</v>
      </c>
      <c r="F7" s="1">
        <f>WORKDAY.INTL(Table2[[#This Row],[Start Date]]-1,Table2[[#This Row],[Duration]],1)</f>
        <v>44939</v>
      </c>
      <c r="G7">
        <v>2</v>
      </c>
      <c r="H7" s="2">
        <f>Table2[[#This Row],[Days Completed]]/Table2[[#This Row],[Duration]]</f>
        <v>0.25</v>
      </c>
      <c r="I7" s="3">
        <v>320000</v>
      </c>
      <c r="J7" s="3">
        <v>54000</v>
      </c>
    </row>
    <row r="8" spans="1:10" x14ac:dyDescent="0.25">
      <c r="A8" t="s">
        <v>10</v>
      </c>
      <c r="B8" t="s">
        <v>17</v>
      </c>
      <c r="C8" t="s">
        <v>26</v>
      </c>
      <c r="D8" s="1">
        <v>44936</v>
      </c>
      <c r="E8">
        <v>7</v>
      </c>
      <c r="F8" s="1">
        <f>WORKDAY.INTL(Table2[[#This Row],[Start Date]]-1,Table2[[#This Row],[Duration]],1)</f>
        <v>44944</v>
      </c>
      <c r="G8">
        <v>3</v>
      </c>
      <c r="H8" s="2">
        <f>Table2[[#This Row],[Days Completed]]/Table2[[#This Row],[Duration]]</f>
        <v>0.42857142857142855</v>
      </c>
      <c r="I8" s="3">
        <v>110000</v>
      </c>
      <c r="J8" s="3">
        <v>55000</v>
      </c>
    </row>
    <row r="9" spans="1:10" x14ac:dyDescent="0.25">
      <c r="A9" t="s">
        <v>10</v>
      </c>
      <c r="B9" t="s">
        <v>18</v>
      </c>
      <c r="C9" t="s">
        <v>27</v>
      </c>
      <c r="D9" s="1">
        <v>44934</v>
      </c>
      <c r="E9">
        <v>10</v>
      </c>
      <c r="F9" s="1">
        <f>WORKDAY.INTL(Table2[[#This Row],[Start Date]]-1,Table2[[#This Row],[Duration]],1)</f>
        <v>44946</v>
      </c>
      <c r="G9">
        <v>4</v>
      </c>
      <c r="H9" s="2">
        <f>Table2[[#This Row],[Days Completed]]/Table2[[#This Row],[Duration]]</f>
        <v>0.4</v>
      </c>
      <c r="I9" s="3">
        <v>250000</v>
      </c>
      <c r="J9" s="3">
        <v>134000</v>
      </c>
    </row>
    <row r="10" spans="1:10" x14ac:dyDescent="0.25">
      <c r="A10" t="s">
        <v>10</v>
      </c>
      <c r="B10" t="s">
        <v>19</v>
      </c>
      <c r="C10" t="s">
        <v>28</v>
      </c>
      <c r="D10" s="1">
        <v>44941</v>
      </c>
      <c r="E10">
        <v>7</v>
      </c>
      <c r="F10" s="1">
        <f>WORKDAY.INTL(Table2[[#This Row],[Start Date]]-1,Table2[[#This Row],[Duration]],1)</f>
        <v>44950</v>
      </c>
      <c r="G10">
        <v>2</v>
      </c>
      <c r="H10" s="2">
        <f>Table2[[#This Row],[Days Completed]]/Table2[[#This Row],[Duration]]</f>
        <v>0.2857142857142857</v>
      </c>
      <c r="I10" s="3">
        <v>80000</v>
      </c>
      <c r="J10" s="3">
        <v>22000</v>
      </c>
    </row>
    <row r="11" spans="1:10" x14ac:dyDescent="0.25">
      <c r="A11" t="s">
        <v>10</v>
      </c>
      <c r="B11" t="s">
        <v>20</v>
      </c>
      <c r="C11" t="s">
        <v>29</v>
      </c>
      <c r="D11" s="1">
        <v>44936</v>
      </c>
      <c r="E11">
        <v>6</v>
      </c>
      <c r="F11" s="1">
        <f>WORKDAY.INTL(Table2[[#This Row],[Start Date]]-1,Table2[[#This Row],[Duration]],1)</f>
        <v>44943</v>
      </c>
      <c r="G11">
        <v>0</v>
      </c>
      <c r="H11" s="2">
        <f>Table2[[#This Row],[Days Completed]]/Table2[[#This Row],[Duration]]</f>
        <v>0</v>
      </c>
      <c r="I11" s="3">
        <v>450000</v>
      </c>
      <c r="J11" s="3">
        <v>0</v>
      </c>
    </row>
    <row r="12" spans="1:10" x14ac:dyDescent="0.25">
      <c r="A12" t="s">
        <v>21</v>
      </c>
      <c r="B12" t="s">
        <v>11</v>
      </c>
      <c r="C12" t="s">
        <v>25</v>
      </c>
      <c r="D12" s="1">
        <v>44937</v>
      </c>
      <c r="E12">
        <v>7</v>
      </c>
      <c r="F12" s="1">
        <f>WORKDAY.INTL(Table2[[#This Row],[Start Date]]-1,Table2[[#This Row],[Duration]],1)</f>
        <v>44945</v>
      </c>
      <c r="G12">
        <v>7</v>
      </c>
      <c r="H12" s="2">
        <f>Table2[[#This Row],[Days Completed]]/Table2[[#This Row],[Duration]]</f>
        <v>1</v>
      </c>
      <c r="I12" s="3">
        <v>380000</v>
      </c>
      <c r="J12" s="3">
        <v>320000</v>
      </c>
    </row>
    <row r="13" spans="1:10" x14ac:dyDescent="0.25">
      <c r="A13" t="s">
        <v>21</v>
      </c>
      <c r="B13" t="s">
        <v>12</v>
      </c>
      <c r="C13" t="s">
        <v>26</v>
      </c>
      <c r="D13" s="1">
        <v>44942</v>
      </c>
      <c r="E13">
        <v>8</v>
      </c>
      <c r="F13" s="1">
        <f>WORKDAY.INTL(Table2[[#This Row],[Start Date]]-1,Table2[[#This Row],[Duration]],1)</f>
        <v>44951</v>
      </c>
      <c r="G13">
        <v>3</v>
      </c>
      <c r="H13" s="2">
        <f>Table2[[#This Row],[Days Completed]]/Table2[[#This Row],[Duration]]</f>
        <v>0.375</v>
      </c>
      <c r="I13" s="3">
        <v>150000</v>
      </c>
      <c r="J13" s="3">
        <v>60000</v>
      </c>
    </row>
    <row r="14" spans="1:10" x14ac:dyDescent="0.25">
      <c r="A14" t="s">
        <v>21</v>
      </c>
      <c r="B14" t="s">
        <v>13</v>
      </c>
      <c r="C14" t="s">
        <v>27</v>
      </c>
      <c r="D14" s="1">
        <v>44944</v>
      </c>
      <c r="E14">
        <v>8</v>
      </c>
      <c r="F14" s="1">
        <f>WORKDAY.INTL(Table2[[#This Row],[Start Date]]-1,Table2[[#This Row],[Duration]],1)</f>
        <v>44953</v>
      </c>
      <c r="G14">
        <v>4</v>
      </c>
      <c r="H14" s="2">
        <f>Table2[[#This Row],[Days Completed]]/Table2[[#This Row],[Duration]]</f>
        <v>0.5</v>
      </c>
      <c r="I14" s="3">
        <v>240000</v>
      </c>
      <c r="J14" s="3">
        <v>120000</v>
      </c>
    </row>
    <row r="15" spans="1:10" x14ac:dyDescent="0.25">
      <c r="A15" t="s">
        <v>21</v>
      </c>
      <c r="B15" t="s">
        <v>14</v>
      </c>
      <c r="C15" t="s">
        <v>28</v>
      </c>
      <c r="D15" s="1">
        <v>44948</v>
      </c>
      <c r="E15">
        <v>7</v>
      </c>
      <c r="F15" s="1">
        <f>WORKDAY.INTL(Table2[[#This Row],[Start Date]]-1,Table2[[#This Row],[Duration]],1)</f>
        <v>44957</v>
      </c>
      <c r="G15">
        <v>2</v>
      </c>
      <c r="H15" s="2">
        <f>Table2[[#This Row],[Days Completed]]/Table2[[#This Row],[Duration]]</f>
        <v>0.2857142857142857</v>
      </c>
      <c r="I15" s="3">
        <v>232000</v>
      </c>
      <c r="J15" s="3">
        <v>72000</v>
      </c>
    </row>
    <row r="16" spans="1:10" x14ac:dyDescent="0.25">
      <c r="A16" t="s">
        <v>21</v>
      </c>
      <c r="B16" t="s">
        <v>15</v>
      </c>
      <c r="C16" t="s">
        <v>29</v>
      </c>
      <c r="D16" s="1">
        <v>44941</v>
      </c>
      <c r="E16">
        <v>9</v>
      </c>
      <c r="F16" s="1">
        <f>WORKDAY.INTL(Table2[[#This Row],[Start Date]]-1,Table2[[#This Row],[Duration]],1)</f>
        <v>44952</v>
      </c>
      <c r="G16">
        <v>3</v>
      </c>
      <c r="H16" s="2">
        <f>Table2[[#This Row],[Days Completed]]/Table2[[#This Row],[Duration]]</f>
        <v>0.33333333333333331</v>
      </c>
      <c r="I16" s="3">
        <v>100000</v>
      </c>
      <c r="J16" s="3">
        <v>35000</v>
      </c>
    </row>
    <row r="17" spans="1:10" x14ac:dyDescent="0.25">
      <c r="A17" t="s">
        <v>21</v>
      </c>
      <c r="B17" t="s">
        <v>16</v>
      </c>
      <c r="C17" t="s">
        <v>25</v>
      </c>
      <c r="D17" s="1">
        <v>44943</v>
      </c>
      <c r="E17">
        <v>8</v>
      </c>
      <c r="F17" s="1">
        <f>WORKDAY.INTL(Table2[[#This Row],[Start Date]]-1,Table2[[#This Row],[Duration]],1)</f>
        <v>44952</v>
      </c>
      <c r="G17">
        <v>8</v>
      </c>
      <c r="H17" s="2">
        <f>Table2[[#This Row],[Days Completed]]/Table2[[#This Row],[Duration]]</f>
        <v>1</v>
      </c>
      <c r="I17" s="3">
        <v>300000</v>
      </c>
      <c r="J17" s="3">
        <v>225000</v>
      </c>
    </row>
    <row r="18" spans="1:10" x14ac:dyDescent="0.25">
      <c r="A18" t="s">
        <v>21</v>
      </c>
      <c r="B18" t="s">
        <v>17</v>
      </c>
      <c r="C18" t="s">
        <v>26</v>
      </c>
      <c r="D18" s="1">
        <v>44949</v>
      </c>
      <c r="E18">
        <v>8</v>
      </c>
      <c r="F18" s="1">
        <f>WORKDAY.INTL(Table2[[#This Row],[Start Date]]-1,Table2[[#This Row],[Duration]],1)</f>
        <v>44958</v>
      </c>
      <c r="G18">
        <v>2</v>
      </c>
      <c r="H18" s="2">
        <f>Table2[[#This Row],[Days Completed]]/Table2[[#This Row],[Duration]]</f>
        <v>0.25</v>
      </c>
      <c r="I18" s="3">
        <v>150000</v>
      </c>
      <c r="J18" s="3">
        <v>30000</v>
      </c>
    </row>
    <row r="19" spans="1:10" x14ac:dyDescent="0.25">
      <c r="A19" t="s">
        <v>21</v>
      </c>
      <c r="B19" t="s">
        <v>18</v>
      </c>
      <c r="C19" t="s">
        <v>27</v>
      </c>
      <c r="D19" s="1">
        <v>44951</v>
      </c>
      <c r="E19">
        <v>5</v>
      </c>
      <c r="F19" s="1">
        <f>WORKDAY.INTL(Table2[[#This Row],[Start Date]]-1,Table2[[#This Row],[Duration]],1)</f>
        <v>44957</v>
      </c>
      <c r="G19">
        <v>0</v>
      </c>
      <c r="H19" s="2">
        <f>Table2[[#This Row],[Days Completed]]/Table2[[#This Row],[Duration]]</f>
        <v>0</v>
      </c>
      <c r="I19" s="3">
        <v>150000</v>
      </c>
      <c r="J19" s="3">
        <v>0</v>
      </c>
    </row>
    <row r="20" spans="1:10" x14ac:dyDescent="0.25">
      <c r="A20" t="s">
        <v>21</v>
      </c>
      <c r="B20" t="s">
        <v>19</v>
      </c>
      <c r="C20" t="s">
        <v>28</v>
      </c>
      <c r="D20" s="1">
        <v>44956</v>
      </c>
      <c r="E20">
        <v>7</v>
      </c>
      <c r="F20" s="1">
        <f>WORKDAY.INTL(Table2[[#This Row],[Start Date]]-1,Table2[[#This Row],[Duration]],1)</f>
        <v>44964</v>
      </c>
      <c r="G20">
        <v>2</v>
      </c>
      <c r="H20" s="2">
        <f>Table2[[#This Row],[Days Completed]]/Table2[[#This Row],[Duration]]</f>
        <v>0.2857142857142857</v>
      </c>
      <c r="I20" s="3">
        <v>50000</v>
      </c>
      <c r="J20" s="3">
        <v>12000</v>
      </c>
    </row>
    <row r="21" spans="1:10" x14ac:dyDescent="0.25">
      <c r="A21" t="s">
        <v>21</v>
      </c>
      <c r="B21" t="s">
        <v>20</v>
      </c>
      <c r="C21" t="s">
        <v>29</v>
      </c>
      <c r="D21" s="1">
        <v>44951</v>
      </c>
      <c r="E21">
        <v>8</v>
      </c>
      <c r="F21" s="1">
        <f>WORKDAY.INTL(Table2[[#This Row],[Start Date]]-1,Table2[[#This Row],[Duration]],1)</f>
        <v>44960</v>
      </c>
      <c r="G21">
        <v>3</v>
      </c>
      <c r="H21" s="2">
        <f>Table2[[#This Row],[Days Completed]]/Table2[[#This Row],[Duration]]</f>
        <v>0.375</v>
      </c>
      <c r="I21" s="3">
        <v>320000</v>
      </c>
      <c r="J21" s="3">
        <v>140000</v>
      </c>
    </row>
    <row r="22" spans="1:10" x14ac:dyDescent="0.25">
      <c r="A22" t="s">
        <v>22</v>
      </c>
      <c r="B22" t="s">
        <v>11</v>
      </c>
      <c r="C22" t="s">
        <v>25</v>
      </c>
      <c r="D22" s="1">
        <v>44950</v>
      </c>
      <c r="E22">
        <v>7</v>
      </c>
      <c r="F22" s="1">
        <f>WORKDAY.INTL(Table2[[#This Row],[Start Date]]-1,Table2[[#This Row],[Duration]],1)</f>
        <v>44958</v>
      </c>
      <c r="G22">
        <v>2</v>
      </c>
      <c r="H22" s="2">
        <f>Table2[[#This Row],[Days Completed]]/Table2[[#This Row],[Duration]]</f>
        <v>0.2857142857142857</v>
      </c>
      <c r="I22" s="3">
        <v>70000</v>
      </c>
      <c r="J22" s="3">
        <v>28000</v>
      </c>
    </row>
    <row r="23" spans="1:10" x14ac:dyDescent="0.25">
      <c r="A23" t="s">
        <v>22</v>
      </c>
      <c r="B23" t="s">
        <v>12</v>
      </c>
      <c r="C23" t="s">
        <v>26</v>
      </c>
      <c r="D23" s="1">
        <v>44956</v>
      </c>
      <c r="E23">
        <v>8</v>
      </c>
      <c r="F23" s="1">
        <f>WORKDAY.INTL(Table2[[#This Row],[Start Date]]-1,Table2[[#This Row],[Duration]],1)</f>
        <v>44965</v>
      </c>
      <c r="G23">
        <v>3</v>
      </c>
      <c r="H23" s="2">
        <f>Table2[[#This Row],[Days Completed]]/Table2[[#This Row],[Duration]]</f>
        <v>0.375</v>
      </c>
      <c r="I23" s="3">
        <v>100000</v>
      </c>
      <c r="J23" s="3">
        <v>35000</v>
      </c>
    </row>
    <row r="24" spans="1:10" x14ac:dyDescent="0.25">
      <c r="A24" t="s">
        <v>22</v>
      </c>
      <c r="B24" t="s">
        <v>13</v>
      </c>
      <c r="C24" t="s">
        <v>27</v>
      </c>
      <c r="D24" s="1">
        <v>44956</v>
      </c>
      <c r="E24">
        <v>8</v>
      </c>
      <c r="F24" s="1">
        <f>WORKDAY.INTL(Table2[[#This Row],[Start Date]]-1,Table2[[#This Row],[Duration]],1)</f>
        <v>44965</v>
      </c>
      <c r="G24">
        <v>2</v>
      </c>
      <c r="H24" s="2">
        <f>Table2[[#This Row],[Days Completed]]/Table2[[#This Row],[Duration]]</f>
        <v>0.25</v>
      </c>
      <c r="I24" s="3">
        <v>50000</v>
      </c>
      <c r="J24" s="3">
        <v>12000</v>
      </c>
    </row>
    <row r="25" spans="1:10" x14ac:dyDescent="0.25">
      <c r="A25" t="s">
        <v>22</v>
      </c>
      <c r="B25" t="s">
        <v>14</v>
      </c>
      <c r="C25" t="s">
        <v>28</v>
      </c>
      <c r="D25" s="1">
        <v>44962</v>
      </c>
      <c r="E25">
        <v>6</v>
      </c>
      <c r="F25" s="1">
        <f>WORKDAY.INTL(Table2[[#This Row],[Start Date]]-1,Table2[[#This Row],[Duration]],1)</f>
        <v>44970</v>
      </c>
      <c r="G25">
        <v>0</v>
      </c>
      <c r="H25" s="2">
        <f>Table2[[#This Row],[Days Completed]]/Table2[[#This Row],[Duration]]</f>
        <v>0</v>
      </c>
      <c r="I25" s="3">
        <v>135000</v>
      </c>
      <c r="J25" s="3">
        <v>0</v>
      </c>
    </row>
    <row r="26" spans="1:10" x14ac:dyDescent="0.25">
      <c r="A26" t="s">
        <v>22</v>
      </c>
      <c r="B26" t="s">
        <v>15</v>
      </c>
      <c r="C26" t="s">
        <v>29</v>
      </c>
      <c r="D26" s="1">
        <v>44959</v>
      </c>
      <c r="E26">
        <v>7</v>
      </c>
      <c r="F26" s="1">
        <f>WORKDAY.INTL(Table2[[#This Row],[Start Date]]-1,Table2[[#This Row],[Duration]],1)</f>
        <v>44967</v>
      </c>
      <c r="G26">
        <v>2</v>
      </c>
      <c r="H26" s="2">
        <f>Table2[[#This Row],[Days Completed]]/Table2[[#This Row],[Duration]]</f>
        <v>0.2857142857142857</v>
      </c>
      <c r="I26" s="3">
        <v>220000</v>
      </c>
      <c r="J26" s="3">
        <v>65000</v>
      </c>
    </row>
    <row r="27" spans="1:10" x14ac:dyDescent="0.25">
      <c r="A27" t="s">
        <v>23</v>
      </c>
      <c r="B27" t="s">
        <v>11</v>
      </c>
      <c r="C27" t="s">
        <v>25</v>
      </c>
      <c r="D27" s="1">
        <v>44956</v>
      </c>
      <c r="E27">
        <v>7</v>
      </c>
      <c r="F27" s="1">
        <f>WORKDAY.INTL(Table2[[#This Row],[Start Date]]-1,Table2[[#This Row],[Duration]],1)</f>
        <v>44964</v>
      </c>
      <c r="G27">
        <v>3</v>
      </c>
      <c r="H27" s="2">
        <f>Table2[[#This Row],[Days Completed]]/Table2[[#This Row],[Duration]]</f>
        <v>0.42857142857142855</v>
      </c>
      <c r="I27" s="3">
        <v>150000</v>
      </c>
      <c r="J27" s="3">
        <v>48000</v>
      </c>
    </row>
    <row r="28" spans="1:10" x14ac:dyDescent="0.25">
      <c r="A28" t="s">
        <v>23</v>
      </c>
      <c r="B28" t="s">
        <v>12</v>
      </c>
      <c r="C28" t="s">
        <v>26</v>
      </c>
      <c r="D28" s="1">
        <v>44963</v>
      </c>
      <c r="E28">
        <v>8</v>
      </c>
      <c r="F28" s="1">
        <f>WORKDAY.INTL(Table2[[#This Row],[Start Date]]-1,Table2[[#This Row],[Duration]],1)</f>
        <v>44972</v>
      </c>
      <c r="G28">
        <v>3</v>
      </c>
      <c r="H28" s="2">
        <f>Table2[[#This Row],[Days Completed]]/Table2[[#This Row],[Duration]]</f>
        <v>0.375</v>
      </c>
      <c r="I28" s="3">
        <v>220000</v>
      </c>
      <c r="J28" s="3">
        <v>88000</v>
      </c>
    </row>
    <row r="29" spans="1:10" x14ac:dyDescent="0.25">
      <c r="A29" t="s">
        <v>23</v>
      </c>
      <c r="B29" t="s">
        <v>13</v>
      </c>
      <c r="C29" t="s">
        <v>27</v>
      </c>
      <c r="D29" s="1">
        <v>44963</v>
      </c>
      <c r="E29">
        <v>7</v>
      </c>
      <c r="F29" s="1">
        <f>WORKDAY.INTL(Table2[[#This Row],[Start Date]]-1,Table2[[#This Row],[Duration]],1)</f>
        <v>44971</v>
      </c>
      <c r="G29">
        <v>1</v>
      </c>
      <c r="H29" s="2">
        <f>Table2[[#This Row],[Days Completed]]/Table2[[#This Row],[Duration]]</f>
        <v>0.14285714285714285</v>
      </c>
      <c r="I29" s="3">
        <v>10000</v>
      </c>
      <c r="J29" s="3">
        <v>1200</v>
      </c>
    </row>
    <row r="30" spans="1:10" x14ac:dyDescent="0.25">
      <c r="A30" t="s">
        <v>23</v>
      </c>
      <c r="B30" t="s">
        <v>14</v>
      </c>
      <c r="C30" t="s">
        <v>28</v>
      </c>
      <c r="D30" s="1">
        <v>44968</v>
      </c>
      <c r="E30">
        <v>10</v>
      </c>
      <c r="F30" s="1">
        <f>WORKDAY.INTL(Table2[[#This Row],[Start Date]]-1,Table2[[#This Row],[Duration]],1)</f>
        <v>44981</v>
      </c>
      <c r="G30">
        <v>3</v>
      </c>
      <c r="H30" s="2">
        <f>Table2[[#This Row],[Days Completed]]/Table2[[#This Row],[Duration]]</f>
        <v>0.3</v>
      </c>
      <c r="I30" s="3">
        <v>400000</v>
      </c>
      <c r="J30" s="3">
        <v>110000</v>
      </c>
    </row>
    <row r="31" spans="1:10" x14ac:dyDescent="0.25">
      <c r="A31" t="s">
        <v>23</v>
      </c>
      <c r="B31" t="s">
        <v>15</v>
      </c>
      <c r="C31" t="s">
        <v>29</v>
      </c>
      <c r="D31" s="1">
        <v>44966</v>
      </c>
      <c r="E31">
        <v>7</v>
      </c>
      <c r="F31" s="1">
        <f>WORKDAY.INTL(Table2[[#This Row],[Start Date]]-1,Table2[[#This Row],[Duration]],1)</f>
        <v>44974</v>
      </c>
      <c r="G31">
        <v>2</v>
      </c>
      <c r="H31" s="2">
        <f>Table2[[#This Row],[Days Completed]]/Table2[[#This Row],[Duration]]</f>
        <v>0.2857142857142857</v>
      </c>
      <c r="I31" s="3">
        <v>320000</v>
      </c>
      <c r="J31" s="3">
        <v>100000</v>
      </c>
    </row>
    <row r="32" spans="1:10" x14ac:dyDescent="0.25">
      <c r="A32" t="s">
        <v>23</v>
      </c>
      <c r="B32" t="s">
        <v>16</v>
      </c>
      <c r="C32" t="s">
        <v>25</v>
      </c>
      <c r="D32" s="1">
        <v>44962</v>
      </c>
      <c r="E32">
        <v>7</v>
      </c>
      <c r="F32" s="1">
        <f>WORKDAY.INTL(Table2[[#This Row],[Start Date]]-1,Table2[[#This Row],[Duration]],1)</f>
        <v>44971</v>
      </c>
      <c r="G32">
        <v>4</v>
      </c>
      <c r="H32" s="2">
        <f>Table2[[#This Row],[Days Completed]]/Table2[[#This Row],[Duration]]</f>
        <v>0.5714285714285714</v>
      </c>
      <c r="I32" s="3">
        <v>150000</v>
      </c>
      <c r="J32" s="3">
        <v>80000</v>
      </c>
    </row>
    <row r="33" spans="1:10" x14ac:dyDescent="0.25">
      <c r="A33" t="s">
        <v>23</v>
      </c>
      <c r="B33" t="s">
        <v>17</v>
      </c>
      <c r="C33" t="s">
        <v>26</v>
      </c>
      <c r="D33" s="1">
        <v>44970</v>
      </c>
      <c r="E33">
        <v>5</v>
      </c>
      <c r="F33" s="1">
        <f>WORKDAY.INTL(Table2[[#This Row],[Start Date]]-1,Table2[[#This Row],[Duration]],1)</f>
        <v>44974</v>
      </c>
      <c r="G33">
        <v>1</v>
      </c>
      <c r="H33" s="2">
        <f>Table2[[#This Row],[Days Completed]]/Table2[[#This Row],[Duration]]</f>
        <v>0.2</v>
      </c>
      <c r="I33" s="3">
        <v>100000</v>
      </c>
      <c r="J33" s="3">
        <v>18000</v>
      </c>
    </row>
    <row r="34" spans="1:10" x14ac:dyDescent="0.25">
      <c r="A34" t="s">
        <v>24</v>
      </c>
      <c r="B34" t="s">
        <v>11</v>
      </c>
      <c r="C34" t="s">
        <v>27</v>
      </c>
      <c r="D34" s="1">
        <v>44969</v>
      </c>
      <c r="E34">
        <v>7</v>
      </c>
      <c r="F34" s="1">
        <f>WORKDAY.INTL(Table2[[#This Row],[Start Date]]-1,Table2[[#This Row],[Duration]],1)</f>
        <v>44978</v>
      </c>
      <c r="G34">
        <v>2</v>
      </c>
      <c r="H34" s="2">
        <f>Table2[[#This Row],[Days Completed]]/Table2[[#This Row],[Duration]]</f>
        <v>0.2857142857142857</v>
      </c>
      <c r="I34" s="3">
        <v>50000</v>
      </c>
      <c r="J34" s="3">
        <v>15000</v>
      </c>
    </row>
    <row r="35" spans="1:10" x14ac:dyDescent="0.25">
      <c r="A35" t="s">
        <v>24</v>
      </c>
      <c r="B35" t="s">
        <v>12</v>
      </c>
      <c r="C35" t="s">
        <v>28</v>
      </c>
      <c r="D35" s="1">
        <v>44979</v>
      </c>
      <c r="E35">
        <v>5</v>
      </c>
      <c r="F35" s="1">
        <f>WORKDAY.INTL(Table2[[#This Row],[Start Date]]-1,Table2[[#This Row],[Duration]],1)</f>
        <v>44985</v>
      </c>
      <c r="G35">
        <v>2</v>
      </c>
      <c r="H35" s="2">
        <f>Table2[[#This Row],[Days Completed]]/Table2[[#This Row],[Duration]]</f>
        <v>0.4</v>
      </c>
      <c r="I35" s="3">
        <v>160000</v>
      </c>
      <c r="J35" s="3">
        <v>60000</v>
      </c>
    </row>
    <row r="36" spans="1:10" x14ac:dyDescent="0.25">
      <c r="A36" t="s">
        <v>24</v>
      </c>
      <c r="B36" t="s">
        <v>13</v>
      </c>
      <c r="C36" t="s">
        <v>29</v>
      </c>
      <c r="D36" s="1">
        <v>44973</v>
      </c>
      <c r="E36">
        <v>7</v>
      </c>
      <c r="F36" s="1">
        <f>WORKDAY.INTL(Table2[[#This Row],[Start Date]]-1,Table2[[#This Row],[Duration]],1)</f>
        <v>44981</v>
      </c>
      <c r="G36">
        <v>3</v>
      </c>
      <c r="H36" s="2">
        <f>Table2[[#This Row],[Days Completed]]/Table2[[#This Row],[Duration]]</f>
        <v>0.42857142857142855</v>
      </c>
      <c r="I36" s="3">
        <v>280000</v>
      </c>
      <c r="J36" s="3">
        <v>140000</v>
      </c>
    </row>
    <row r="37" spans="1:10" x14ac:dyDescent="0.25">
      <c r="A37" t="s">
        <v>24</v>
      </c>
      <c r="B37" t="s">
        <v>14</v>
      </c>
      <c r="C37" t="s">
        <v>25</v>
      </c>
      <c r="D37" s="1">
        <v>44969</v>
      </c>
      <c r="E37">
        <v>7</v>
      </c>
      <c r="F37" s="1">
        <f>WORKDAY.INTL(Table2[[#This Row],[Start Date]]-1,Table2[[#This Row],[Duration]],1)</f>
        <v>44978</v>
      </c>
      <c r="G37">
        <v>5</v>
      </c>
      <c r="H37" s="2">
        <f>Table2[[#This Row],[Days Completed]]/Table2[[#This Row],[Duration]]</f>
        <v>0.7142857142857143</v>
      </c>
      <c r="I37" s="3">
        <v>480000</v>
      </c>
      <c r="J37" s="3">
        <v>305000</v>
      </c>
    </row>
    <row r="38" spans="1:10" x14ac:dyDescent="0.25">
      <c r="A38" t="s">
        <v>24</v>
      </c>
      <c r="B38" t="s">
        <v>15</v>
      </c>
      <c r="C38" t="s">
        <v>26</v>
      </c>
      <c r="D38" s="1">
        <v>44972</v>
      </c>
      <c r="E38">
        <v>5</v>
      </c>
      <c r="F38" s="1">
        <f>WORKDAY.INTL(Table2[[#This Row],[Start Date]]-1,Table2[[#This Row],[Duration]],1)</f>
        <v>44978</v>
      </c>
      <c r="G38">
        <v>2</v>
      </c>
      <c r="H38" s="2">
        <f>Table2[[#This Row],[Days Completed]]/Table2[[#This Row],[Duration]]</f>
        <v>0.4</v>
      </c>
      <c r="I38" s="3">
        <v>100000</v>
      </c>
      <c r="J38" s="3">
        <v>35000</v>
      </c>
    </row>
    <row r="39" spans="1:10" x14ac:dyDescent="0.25">
      <c r="A39" t="s">
        <v>24</v>
      </c>
      <c r="B39" t="s">
        <v>16</v>
      </c>
      <c r="C39" t="s">
        <v>27</v>
      </c>
      <c r="D39" s="1">
        <v>44976</v>
      </c>
      <c r="E39">
        <v>5</v>
      </c>
      <c r="F39" s="1">
        <f>WORKDAY.INTL(Table2[[#This Row],[Start Date]]-1,Table2[[#This Row],[Duration]],1)</f>
        <v>44981</v>
      </c>
      <c r="G39">
        <v>2</v>
      </c>
      <c r="H39" s="2">
        <f>Table2[[#This Row],[Days Completed]]/Table2[[#This Row],[Duration]]</f>
        <v>0.4</v>
      </c>
      <c r="I39" s="3">
        <v>120000</v>
      </c>
      <c r="J39" s="3">
        <v>50000</v>
      </c>
    </row>
    <row r="40" spans="1:10" x14ac:dyDescent="0.25">
      <c r="A40" t="s">
        <v>24</v>
      </c>
      <c r="B40" t="s">
        <v>17</v>
      </c>
      <c r="C40" t="s">
        <v>28</v>
      </c>
      <c r="D40" s="1">
        <v>44982</v>
      </c>
      <c r="E40">
        <v>2</v>
      </c>
      <c r="F40" s="1">
        <f>WORKDAY.INTL(Table2[[#This Row],[Start Date]]-1,Table2[[#This Row],[Duration]],1)</f>
        <v>44985</v>
      </c>
      <c r="G40">
        <v>1</v>
      </c>
      <c r="H40" s="2">
        <f>Table2[[#This Row],[Days Completed]]/Table2[[#This Row],[Duration]]</f>
        <v>0.5</v>
      </c>
      <c r="I40" s="3">
        <v>50000</v>
      </c>
      <c r="J40" s="3">
        <v>25000</v>
      </c>
    </row>
    <row r="41" spans="1:10" x14ac:dyDescent="0.25">
      <c r="A41" t="s">
        <v>24</v>
      </c>
      <c r="B41" t="s">
        <v>18</v>
      </c>
      <c r="C41" t="s">
        <v>29</v>
      </c>
      <c r="D41" s="1">
        <v>44979</v>
      </c>
      <c r="E41">
        <v>5</v>
      </c>
      <c r="F41" s="1">
        <f>WORKDAY.INTL(Table2[[#This Row],[Start Date]]-1,Table2[[#This Row],[Duration]],1)</f>
        <v>44985</v>
      </c>
      <c r="G41">
        <v>3</v>
      </c>
      <c r="H41" s="2">
        <f>Table2[[#This Row],[Days Completed]]/Table2[[#This Row],[Duration]]</f>
        <v>0.6</v>
      </c>
      <c r="I41" s="3">
        <v>100000</v>
      </c>
      <c r="J41" s="3">
        <v>55000</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Workings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dc:creator>
  <cp:lastModifiedBy>Felipe</cp:lastModifiedBy>
  <dcterms:created xsi:type="dcterms:W3CDTF">2015-06-05T18:17:20Z</dcterms:created>
  <dcterms:modified xsi:type="dcterms:W3CDTF">2023-03-15T19:32:34Z</dcterms:modified>
</cp:coreProperties>
</file>