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<sst xmlns="http://schemas.openxmlformats.org/spreadsheetml/2006/main" count="1615" uniqueCount="1072">
  <si>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</si>
  <si>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</si>
  <si>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</si>
  <si>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</si>
  <si>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</si>
  <si>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</si>
  <si>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</si>
  <si>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</si>
  <si>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</si>
  <si>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</si>
  <si>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</si>
  <si>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</si>
  <si>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</si>
  <si>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</si>
  <si>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</si>
  <si>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</si>
  <si>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</si>
  <si>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</si>
  <si>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</si>
  <si>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</si>
  <si>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Sem. %</t>
  </si>
  <si>
    <t>Valor inicial Sem. $</t>
  </si>
  <si>
    <t>Variação Sem. $</t>
  </si>
  <si>
    <t>Variação Mês %</t>
  </si>
  <si>
    <t>Valor inicial Mês $</t>
  </si>
  <si>
    <t>Variação Mês $</t>
  </si>
  <si>
    <t>Var. Ano %</t>
  </si>
  <si>
    <t>Valor Inicial Ano $</t>
  </si>
  <si>
    <t>Variação Ano $</t>
  </si>
  <si>
    <t>Variação 12M %</t>
  </si>
  <si>
    <t>Valor inicial 12M $</t>
  </si>
  <si>
    <t>Variação 12M $</t>
  </si>
  <si>
    <t>USIM5</t>
  </si>
  <si>
    <t>1/26/2024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</si>
  <si>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</si>
  <si>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</si>
  <si>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</si>
  <si>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</si>
  <si>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</si>
  <si>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</si>
  <si>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</si>
  <si>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</si>
  <si>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</si>
  <si>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</si>
  <si>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</si>
  <si>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</si>
  <si>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</si>
  <si>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</si>
  <si>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</si>
  <si>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</si>
  <si>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</si>
  <si>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</si>
  <si>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</si>
  <si>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</si>
  <si>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</si>
  <si>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</si>
  <si>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</si>
  <si>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</si>
  <si>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</si>
  <si>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</si>
  <si>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</si>
  <si>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</si>
  <si>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</si>
  <si>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</si>
  <si>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</si>
  <si>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</si>
  <si>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</si>
  <si>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</si>
  <si>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</si>
  <si>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</si>
  <si>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</si>
  <si>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</si>
  <si>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</si>
  <si>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</si>
  <si>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</si>
  <si>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</si>
  <si>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</si>
  <si>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</si>
  <si>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</si>
  <si>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</si>
  <si>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</si>
  <si>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</si>
  <si>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</si>
  <si>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</si>
  <si>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</si>
  <si>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</si>
  <si>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</si>
  <si>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</si>
  <si>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</si>
  <si>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</si>
  <si>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</si>
  <si>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</si>
  <si>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</si>
  <si>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</si>
  <si>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</si>
  <si>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</si>
  <si>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</si>
  <si>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</si>
  <si>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</si>
  <si>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</si>
  <si>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</si>
  <si>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</si>
  <si>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</si>
  <si>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</si>
  <si>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</si>
  <si>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</si>
  <si>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</si>
  <si>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</si>
  <si>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</si>
  <si>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</si>
  <si>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</si>
  <si>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</si>
  <si>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</si>
  <si>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</si>
  <si>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</si>
  <si>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</si>
  <si>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</si>
  <si>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</si>
  <si>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</si>
  <si>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</si>
  <si>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</si>
  <si>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</si>
  <si>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</si>
  <si>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</si>
  <si>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</si>
  <si>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</si>
  <si>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</si>
  <si>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</si>
  <si>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</si>
  <si>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</si>
  <si>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</si>
  <si>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</si>
  <si>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</si>
  <si>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</si>
  <si>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</si>
  <si>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</si>
  <si>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</si>
  <si>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</si>
  <si>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</si>
  <si>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</si>
  <si>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</si>
  <si>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</si>
  <si>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</si>
  <si>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</si>
  <si>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</si>
  <si>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</si>
  <si>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</si>
  <si>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</si>
  <si>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</si>
  <si>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</si>
  <si>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</si>
  <si>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</si>
  <si>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</si>
  <si>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</si>
  <si>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</si>
  <si>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</si>
  <si>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</si>
  <si>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</si>
  <si>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</si>
  <si>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</si>
  <si>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</si>
  <si>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</si>
  <si>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</si>
  <si>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</si>
  <si>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</si>
  <si>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</si>
  <si>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</si>
  <si>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</si>
  <si>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</si>
  <si>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</si>
  <si>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</si>
  <si>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</si>
  <si>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</si>
  <si>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</si>
  <si>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</si>
  <si>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</si>
  <si>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</si>
  <si>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</si>
  <si>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</si>
  <si>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</si>
  <si>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</si>
  <si>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</si>
  <si>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</si>
  <si>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</si>
  <si>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</si>
  <si>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</si>
  <si>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</si>
  <si>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</si>
  <si>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</si>
  <si>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</si>
  <si>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</si>
  <si>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</si>
  <si>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</si>
  <si>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</si>
  <si>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</si>
  <si>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</si>
  <si>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</si>
  <si>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</si>
  <si>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</si>
  <si>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</si>
  <si>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</si>
  <si>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</si>
  <si>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</si>
  <si>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</si>
  <si>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</si>
  <si>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</si>
  <si>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</si>
  <si>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</si>
  <si>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</si>
  <si>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</si>
  <si>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</si>
  <si>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</si>
  <si>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</si>
  <si>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</si>
  <si>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</si>
  <si>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</si>
  <si>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</si>
  <si>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</si>
  <si>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</si>
  <si>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</si>
  <si>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</si>
  <si>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</si>
  <si>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</si>
  <si>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</si>
  <si>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</si>
  <si>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</si>
  <si>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</si>
  <si>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</si>
  <si>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</si>
  <si>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</si>
  <si>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</si>
  <si>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</si>
  <si>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</si>
  <si>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</si>
  <si>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</si>
  <si>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</si>
  <si>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</si>
  <si>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</si>
  <si>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</si>
  <si>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</si>
  <si>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</si>
  <si>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</si>
  <si>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</si>
  <si>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</si>
  <si>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</si>
  <si>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</si>
  <si>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</si>
  <si>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</si>
  <si>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</si>
  <si>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</si>
  <si>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</si>
  <si>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</si>
  <si>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</si>
  <si>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</si>
  <si>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</si>
  <si>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</si>
  <si>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</si>
  <si>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</si>
  <si>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</si>
  <si>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</si>
  <si>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</si>
  <si>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</si>
  <si>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</si>
  <si>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</si>
  <si>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</si>
  <si>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</si>
  <si>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</si>
  <si>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</si>
  <si>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</si>
  <si>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</si>
  <si>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</si>
  <si>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</si>
  <si>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</si>
  <si>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</si>
  <si>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</si>
  <si>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</si>
  <si>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</si>
  <si>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</si>
  <si>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</si>
  <si>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</si>
  <si>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</si>
  <si>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</si>
  <si>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</si>
  <si>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</si>
  <si>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</si>
  <si>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</si>
  <si>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</si>
  <si>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</si>
  <si>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</si>
  <si>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</si>
  <si>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</si>
  <si>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</si>
  <si>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</si>
  <si>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</si>
  <si>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</si>
  <si>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</si>
  <si>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</si>
  <si>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</si>
  <si>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</si>
  <si>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</si>
  <si>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</si>
  <si>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</si>
  <si>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</si>
  <si>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</si>
  <si>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</si>
  <si>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</si>
  <si>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</si>
  <si>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</si>
  <si>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</si>
  <si>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</si>
  <si>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</si>
  <si>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</si>
  <si>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</si>
  <si>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</si>
  <si>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</si>
  <si>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</si>
  <si>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</si>
  <si>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</si>
  <si>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</si>
  <si>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</si>
  <si>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</si>
  <si>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</si>
  <si>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</si>
  <si>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</si>
  <si>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</si>
  <si>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</si>
  <si>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</si>
  <si>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</si>
  <si>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</si>
  <si>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</si>
  <si>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</si>
  <si>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</si>
  <si>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</si>
  <si>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</si>
  <si>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</si>
  <si>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</si>
  <si>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</si>
  <si>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</si>
  <si>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</si>
  <si>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</si>
  <si>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</si>
  <si>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</si>
  <si>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</si>
  <si>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</si>
  <si>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</si>
  <si>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</si>
  <si>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</si>
  <si>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</si>
  <si>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</si>
  <si>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</si>
  <si>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</si>
  <si>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</si>
  <si>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</si>
  <si>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</si>
  <si>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</si>
  <si>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</si>
  <si>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</si>
  <si>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</si>
  <si>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</si>
  <si>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</si>
  <si>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</si>
  <si>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</si>
  <si>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</si>
  <si>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</si>
  <si>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</si>
  <si>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</si>
  <si>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</si>
  <si>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</si>
  <si>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</si>
  <si>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</si>
  <si>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</si>
  <si>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</si>
  <si>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</si>
  <si>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</si>
  <si>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</si>
  <si>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</si>
  <si>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</si>
  <si>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</si>
  <si>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</si>
  <si>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</si>
  <si>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</si>
  <si>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</si>
  <si>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</si>
  <si>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</si>
  <si>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</si>
  <si>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</si>
  <si>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</si>
  <si>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</si>
  <si>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</si>
  <si>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</si>
  <si>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</si>
  <si>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</si>
  <si>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</si>
  <si>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</si>
  <si>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</si>
  <si>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</si>
  <si>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</si>
  <si>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</si>
  <si>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</si>
  <si>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</si>
  <si>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</si>
  <si>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</si>
  <si>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</si>
  <si>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</si>
  <si>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</si>
  <si>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</si>
  <si>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</si>
  <si>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</si>
  <si>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</si>
  <si>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</si>
  <si>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</si>
  <si>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</si>
  <si>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</si>
  <si>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</si>
  <si>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</si>
  <si>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</si>
  <si>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</si>
  <si>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</si>
  <si>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</si>
  <si>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</si>
  <si>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</si>
  <si>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</si>
  <si>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</si>
  <si>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</si>
  <si>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</si>
  <si>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</si>
  <si>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</si>
  <si>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</si>
  <si>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</si>
  <si>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</si>
  <si>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</si>
  <si>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</si>
  <si>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</si>
  <si>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</si>
  <si>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</si>
  <si>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</si>
  <si>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</si>
  <si>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</si>
  <si>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</si>
  <si>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</si>
  <si>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</si>
  <si>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</si>
  <si>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</si>
  <si>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</si>
  <si>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</si>
  <si>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</si>
  <si>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</si>
  <si>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</si>
  <si>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</si>
  <si>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</si>
  <si>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</si>
  <si>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</si>
  <si>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</si>
  <si>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</si>
  <si>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</si>
  <si>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</si>
  <si>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</si>
  <si>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</si>
  <si>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</si>
  <si>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</si>
  <si>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</si>
  <si>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</si>
  <si>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</si>
  <si>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</si>
  <si>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</si>
  <si>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</si>
  <si>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</si>
  <si>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</si>
  <si>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</si>
  <si>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</si>
  <si>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</si>
  <si>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</si>
  <si>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</si>
  <si>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</si>
  <si>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</si>
  <si>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</si>
  <si>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</si>
  <si>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</si>
  <si>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</si>
  <si>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</si>
  <si>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</si>
  <si>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</si>
  <si>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</si>
  <si>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</si>
  <si>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</si>
  <si>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</si>
  <si>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</si>
  <si>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</si>
  <si>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</si>
  <si>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</si>
  <si>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</si>
  <si>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</si>
  <si>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</si>
  <si>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</si>
  <si>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</si>
  <si>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</si>
  <si>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</si>
  <si>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</si>
  <si>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</si>
  <si>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</si>
  <si>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</si>
  <si>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</si>
  <si>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</si>
  <si>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</si>
  <si>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</si>
  <si>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</si>
  <si>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</si>
  <si>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</si>
  <si>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</si>
  <si>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</si>
  <si>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</si>
  <si>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</si>
  <si>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</si>
  <si>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</si>
  <si>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</si>
  <si>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</si>
  <si>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</si>
  <si>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</si>
  <si>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</si>
  <si>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</si>
  <si>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</si>
  <si>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</si>
  <si>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</si>
  <si>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</si>
  <si>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</si>
  <si>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</si>
  <si>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</si>
  <si>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</si>
  <si>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</si>
  <si>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</si>
  <si>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</si>
  <si>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</si>
  <si>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</si>
  <si>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</si>
  <si>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</si>
  <si>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</si>
  <si>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</si>
  <si>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</si>
  <si>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</si>
  <si>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</si>
  <si>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</si>
  <si>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</si>
  <si>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</si>
  <si>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</si>
  <si>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</si>
  <si>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</si>
  <si>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</si>
  <si>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</si>
  <si>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</si>
  <si>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</si>
  <si>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</si>
  <si>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</si>
  <si>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</si>
  <si>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</si>
  <si>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</si>
  <si>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</si>
  <si>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</si>
  <si>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</si>
  <si>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</si>
  <si>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</si>
  <si>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</si>
  <si>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</si>
  <si>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</si>
  <si>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</si>
  <si>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</si>
  <si>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</si>
  <si>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</si>
  <si>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</si>
  <si>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</si>
  <si>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</si>
  <si>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</si>
  <si>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</si>
  <si>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</si>
  <si>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</si>
  <si>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</si>
  <si>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</si>
  <si>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</si>
  <si>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</si>
  <si>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</si>
  <si>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</si>
  <si>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</si>
  <si>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</si>
  <si>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</si>
  <si>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</si>
  <si>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</si>
  <si>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</si>
  <si>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</si>
  <si>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</si>
  <si>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</si>
  <si>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</si>
  <si>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</si>
  <si>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</si>
  <si>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</si>
  <si>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</si>
  <si>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</si>
  <si>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</si>
  <si>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</si>
  <si>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</si>
  <si>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</si>
  <si>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</si>
  <si>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</si>
  <si>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</si>
  <si>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</si>
  <si>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</si>
  <si>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</si>
  <si>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</si>
  <si>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</si>
  <si>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</si>
  <si>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</si>
  <si>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</si>
  <si>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</si>
  <si>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</si>
  <si>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</si>
  <si>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</si>
  <si>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</si>
  <si>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</si>
  <si>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</si>
  <si>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</si>
  <si>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</si>
  <si>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</si>
  <si>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</si>
  <si>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</si>
  <si>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</si>
  <si>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</si>
  <si>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</si>
  <si>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</si>
  <si>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</si>
  <si>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</si>
  <si>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</si>
  <si>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</si>
  <si>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</si>
  <si>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</si>
  <si>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</si>
  <si>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</si>
  <si>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</si>
  <si>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</si>
  <si>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</si>
  <si>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</si>
  <si>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</si>
  <si>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</si>
  <si>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</si>
  <si>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</si>
  <si>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</si>
  <si>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</si>
  <si>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</si>
  <si>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</si>
  <si>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</si>
  <si>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</si>
  <si>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</si>
  <si>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</si>
  <si>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</si>
  <si>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</si>
  <si>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</si>
  <si>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</si>
  <si>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</si>
  <si>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</si>
  <si>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</si>
  <si>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</si>
  <si>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</si>
  <si>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</si>
  <si>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</si>
  <si>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</si>
  <si>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</si>
  <si>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</si>
  <si>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</si>
  <si>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</si>
  <si>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</si>
  <si>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</si>
  <si>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</si>
  <si>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</si>
  <si>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</si>
  <si>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</si>
  <si>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</si>
  <si>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</si>
  <si>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</si>
  <si>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</si>
  <si>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</si>
  <si>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</si>
  <si>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</si>
  <si>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</si>
  <si>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</si>
  <si>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</si>
  <si>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</si>
  <si>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</si>
  <si>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</si>
  <si>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</si>
  <si>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</si>
  <si>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</si>
  <si>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</si>
  <si>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</si>
  <si>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</si>
  <si>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</si>
  <si>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</si>
  <si>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</si>
  <si>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</si>
  <si>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</si>
  <si>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</si>
  <si>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</si>
  <si>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</si>
  <si>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</si>
  <si>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</si>
  <si>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</si>
  <si>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</si>
  <si>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</si>
  <si>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</si>
  <si>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</si>
  <si>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</si>
  <si>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</si>
  <si>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</si>
  <si>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</si>
  <si>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</si>
  <si>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</si>
  <si>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</si>
  <si>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</si>
  <si>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</si>
  <si>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</si>
  <si>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</si>
  <si>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</si>
  <si>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</si>
  <si>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</si>
  <si>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</si>
  <si>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</si>
  <si>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</si>
  <si>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</si>
  <si>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</si>
  <si>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</si>
  <si>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</si>
  <si>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</si>
  <si>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</si>
  <si>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</si>
  <si>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</si>
  <si>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</si>
  <si>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</si>
  <si>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</si>
  <si>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</si>
  <si>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</si>
  <si>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</si>
  <si>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</si>
  <si>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</si>
  <si>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</si>
  <si>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</si>
  <si>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</si>
  <si>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</si>
  <si>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</si>
  <si>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</si>
  <si>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</si>
  <si>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</si>
  <si>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</si>
  <si>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</si>
  <si>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</si>
  <si>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</si>
  <si>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</si>
  <si>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</si>
  <si>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</si>
  <si>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</si>
  <si>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</si>
  <si>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</si>
  <si>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</si>
  <si>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</si>
  <si>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</si>
  <si>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</si>
  <si>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</si>
  <si>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</si>
  <si>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</si>
  <si>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</si>
  <si>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</si>
  <si>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</si>
  <si>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</si>
  <si>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</si>
  <si>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</si>
  <si>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</si>
  <si>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</si>
  <si>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</si>
  <si>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</si>
  <si>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</si>
  <si>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</si>
  <si>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</si>
  <si>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</si>
  <si>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</si>
  <si>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</si>
  <si>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</si>
  <si>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</si>
  <si>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</si>
  <si>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</si>
  <si>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</si>
  <si>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</si>
  <si>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</si>
  <si>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</si>
  <si>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</si>
  <si>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</si>
  <si>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</si>
  <si>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</si>
  <si>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</si>
  <si>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</si>
  <si>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</si>
  <si>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</si>
  <si>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</si>
  <si>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</si>
  <si>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</si>
  <si>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</si>
  <si>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</si>
  <si>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</si>
  <si>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</si>
  <si>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</si>
  <si>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</si>
  <si>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</si>
  <si>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</si>
  <si>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</si>
  <si>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</si>
  <si>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</si>
  <si>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</si>
  <si>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</si>
  <si>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</si>
  <si>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</si>
  <si>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</si>
  <si>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</si>
  <si>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</si>
  <si>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</si>
  <si>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</si>
  <si>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</si>
  <si>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</si>
  <si>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</si>
  <si>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</si>
  <si>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</si>
  <si>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</si>
  <si>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</si>
  <si>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</si>
  <si>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</si>
  <si>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</si>
  <si>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</si>
  <si>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</si>
  <si>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</si>
  <si>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</si>
  <si>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</si>
  <si>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</si>
  <si>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</si>
  <si>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</si>
  <si>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</si>
  <si>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</si>
  <si>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</si>
  <si>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</si>
  <si>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</si>
  <si>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</si>
  <si>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</si>
  <si>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</si>
  <si>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</si>
  <si>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</si>
  <si>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</si>
  <si>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</si>
  <si>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</si>
  <si>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</si>
  <si>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</si>
  <si>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</si>
  <si>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</si>
  <si>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</si>
  <si>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</si>
  <si>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</si>
  <si>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</si>
  <si>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</si>
  <si>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</si>
  <si>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</si>
  <si>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</si>
  <si>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</si>
  <si>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</si>
  <si>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</si>
  <si>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</si>
  <si>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</si>
  <si>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</si>
  <si>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</si>
  <si>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</si>
  <si>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</si>
  <si>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</si>
  <si>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</si>
  <si>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</si>
  <si>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</si>
  <si>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</si>
  <si>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</si>
  <si>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</si>
  <si>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</si>
  <si>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</si>
  <si>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</si>
  <si>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</si>
  <si>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</si>
  <si>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</si>
  <si>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</si>
  <si>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</si>
  <si>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</si>
  <si>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</si>
  <si>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</si>
  <si>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</si>
  <si>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</si>
  <si>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</si>
  <si>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</si>
  <si>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</si>
  <si>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</si>
  <si>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</si>
  <si>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</si>
  <si>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</si>
  <si>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</si>
  <si>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</si>
  <si>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</si>
  <si>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</si>
  <si>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</si>
  <si>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</si>
  <si>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</si>
  <si>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</si>
  <si>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</si>
  <si>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</si>
  <si>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</si>
  <si>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</si>
  <si>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</si>
  <si>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</si>
  <si>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</si>
  <si>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</si>
  <si>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</si>
  <si>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</si>
  <si>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</si>
  <si>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</si>
  <si>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</si>
  <si>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</si>
  <si>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</si>
  <si>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</si>
  <si>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</si>
  <si>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</si>
  <si>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</si>
  <si>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</si>
  <si>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</si>
  <si>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</si>
  <si>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</si>
  <si>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</si>
  <si>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</si>
  <si>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</si>
  <si>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</si>
  <si>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</si>
  <si>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</si>
  <si>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</si>
  <si>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</si>
  <si>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</si>
  <si>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</si>
  <si>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</si>
  <si>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</si>
  <si>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</si>
  <si>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</si>
  <si>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</si>
  <si>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</si>
  <si>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</si>
  <si>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</si>
  <si>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</si>
  <si>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</si>
  <si>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</si>
  <si>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</si>
  <si>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</si>
  <si>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</si>
  <si>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</si>
  <si>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</si>
  <si>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</si>
  <si>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</si>
  <si>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</si>
  <si>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</si>
  <si>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</si>
  <si>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</si>
  <si>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</si>
  <si>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</si>
  <si>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</si>
  <si>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</si>
  <si>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</si>
  <si>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</si>
  <si>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</si>
  <si>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</si>
  <si>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</si>
  <si>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</si>
  <si>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</si>
  <si>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</si>
  <si>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</si>
  <si>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</si>
  <si>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</si>
  <si>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</si>
  <si>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</si>
  <si>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</si>
  <si>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</si>
  <si>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</si>
  <si>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</si>
  <si>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</si>
  <si>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</si>
  <si>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</si>
  <si>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</si>
  <si>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</si>
  <si>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</si>
  <si>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</si>
  <si>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</si>
  <si>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</si>
  <si>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</si>
  <si>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</si>
  <si>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</si>
  <si>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</si>
  <si>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</si>
  <si>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</si>
  <si>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</si>
  <si>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</si>
  <si>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</si>
  <si>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</si>
  <si>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</si>
  <si>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</si>
  <si>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</si>
  <si>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</si>
  <si>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</si>
  <si>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</si>
  <si>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</si>
  <si>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</si>
  <si>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</si>
  <si>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</si>
  <si>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</si>
  <si>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</si>
  <si>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</si>
  <si>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</si>
  <si>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</si>
  <si>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</si>
  <si>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</si>
  <si>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</si>
  <si>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</si>
  <si>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</si>
  <si>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</si>
  <si>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</si>
  <si>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</si>
  <si>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</si>
  <si>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</si>
  <si>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</si>
  <si>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</si>
  <si>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</si>
  <si>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</si>
  <si>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</si>
  <si>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</si>
  <si>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</si>
  <si>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</si>
  <si>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</si>
  <si>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</si>
  <si>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</si>
  <si>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</si>
  <si>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</si>
  <si>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</si>
  <si>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</si>
  <si>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</si>
  <si>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</t>
  </si>
  <si>
    <t>Idade em anos</t>
  </si>
  <si>
    <t>Siderurgia</t>
  </si>
  <si>
    <t>Petróleo e Gás</t>
  </si>
  <si>
    <t>Papel e Celulose</t>
  </si>
  <si>
    <t>Energia</t>
  </si>
  <si>
    <t>Mineração</t>
  </si>
  <si>
    <t>Shopping Centers</t>
  </si>
  <si>
    <t>Bancário</t>
  </si>
  <si>
    <t>Saúde</t>
  </si>
  <si>
    <t>Petroquímica</t>
  </si>
  <si>
    <t>Aviação</t>
  </si>
  <si>
    <t>Educação</t>
  </si>
  <si>
    <t>Construção Civil</t>
  </si>
  <si>
    <t>Moda</t>
  </si>
  <si>
    <t>Alimentos</t>
  </si>
  <si>
    <t>Varejo</t>
  </si>
  <si>
    <t>Telecomunicações</t>
  </si>
  <si>
    <t>Transporte</t>
  </si>
  <si>
    <t>Serviços Financeiros</t>
  </si>
  <si>
    <t>Tecnologia</t>
  </si>
  <si>
    <t>Logística</t>
  </si>
  <si>
    <t>Seguros</t>
  </si>
  <si>
    <t>Saneamento</t>
  </si>
  <si>
    <t>Agronegócio</t>
  </si>
  <si>
    <t>Pet Shop</t>
  </si>
  <si>
    <t>Cosméticos</t>
  </si>
  <si>
    <t>Bolsa de Valores</t>
  </si>
  <si>
    <t>Farmacêutica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</si>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</sst>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[$R$ -416]#,##0.00"/>
    <numFmt numFmtId="166" formatCode="_([$R$ -416]* #,##0.00_);_([$R$ -416]* \(#,##0.00\);_([$R$ -416]* &quot;-&quot;??_);_(@_)"/>
  </numFmts>
  <fonts count="17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rgb="FFFF0000"/>
      <name val="Calibri"/>
    </font>
    <font>
      <b/>
      <sz val="11.0"/>
      <color rgb="FF00B0F0"/>
      <name val="Calibri"/>
    </font>
    <font>
      <b/>
      <sz val="11.0"/>
      <color rgb="FFFFC000"/>
      <name val="Calibri"/>
    </font>
    <font>
      <b/>
      <sz val="11.0"/>
      <color rgb="FF7030A0"/>
      <name val="Calibri"/>
    </font>
    <font>
      <sz val="11.0"/>
      <color rgb="FF7030A0"/>
      <name val="Calibri"/>
    </font>
    <font>
      <sz val="10.0"/>
      <color theme="1"/>
      <name val="Arial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B0F0"/>
      <name val="Calibri"/>
    </font>
    <font>
      <sz val="11.0"/>
      <color rgb="FFFFC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color rgb="FF000000"/>
      <name val="Calibri"/>
      <scheme val="minor"/>
    </font>
    <font>
      <b/>
      <sz val="10.0"/>
      <color theme="1"/>
      <name val="Arial"/>
    </font>
    <font>
      <sz val="9.0"/>
      <color rgb="FF0D0D0D"/>
      <name val="Quattrocento Sans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10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E3E3E3"/>
      </left>
      <right/>
      <top style="medium">
        <color rgb="FFE3E3E3"/>
      </top>
      <bottom style="medium">
        <color rgb="FFE3E3E3"/>
      </bottom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</border>
    <border>
      <left style="medium">
        <color rgb="FFE3E3E3"/>
      </left>
      <right/>
      <top/>
      <bottom style="medium">
        <color rgb="FFE3E3E3"/>
      </bottom>
    </border>
    <border>
      <left style="medium">
        <color rgb="FFE3E3E3"/>
      </left>
      <right style="medium">
        <color rgb="FFE3E3E3"/>
      </right>
      <top/>
      <bottom style="medium">
        <color rgb="FFE3E3E3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0" fontId="5" numFmtId="0" xfId="0" applyBorder="1" applyFont="1"/>
    <xf borderId="0" fillId="0" fontId="6" numFmtId="0" xfId="0" applyFont="1"/>
    <xf borderId="1" fillId="3" fontId="7" numFmtId="0" xfId="0" applyAlignment="1" applyBorder="1" applyFill="1" applyFont="1">
      <alignment shrinkToFit="0" wrapText="1"/>
    </xf>
    <xf borderId="1" fillId="3" fontId="7" numFmtId="0" xfId="0" applyAlignment="1" applyBorder="1" applyFont="1">
      <alignment horizontal="right" shrinkToFit="0" wrapText="1"/>
    </xf>
    <xf borderId="1" fillId="3" fontId="7" numFmtId="2" xfId="0" applyAlignment="1" applyBorder="1" applyFont="1" applyNumberFormat="1">
      <alignment horizontal="right" shrinkToFit="0" wrapText="1"/>
    </xf>
    <xf borderId="0" fillId="0" fontId="8" numFmtId="0" xfId="0" applyFont="1"/>
    <xf borderId="0" fillId="0" fontId="8" numFmtId="2" xfId="0" applyFont="1" applyNumberFormat="1"/>
    <xf borderId="0" fillId="0" fontId="8" numFmtId="3" xfId="0" applyFont="1" applyNumberFormat="1"/>
    <xf borderId="0" fillId="0" fontId="8" numFmtId="164" xfId="0" applyFont="1" applyNumberFormat="1"/>
    <xf borderId="0" fillId="0" fontId="8" numFmtId="0" xfId="0" applyAlignment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64" xfId="0" applyBorder="1" applyFont="1" applyNumberFormat="1"/>
    <xf borderId="4" fillId="0" fontId="3" numFmtId="2" xfId="0" applyAlignment="1" applyBorder="1" applyFont="1" applyNumberFormat="1">
      <alignment horizontal="center"/>
    </xf>
    <xf borderId="4" fillId="0" fontId="3" numFmtId="164" xfId="0" applyBorder="1" applyFont="1" applyNumberFormat="1"/>
    <xf borderId="4" fillId="0" fontId="4" numFmtId="2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4" fillId="0" fontId="4" numFmtId="0" xfId="0" applyBorder="1" applyFont="1"/>
    <xf borderId="4" fillId="0" fontId="5" numFmtId="2" xfId="0" applyAlignment="1" applyBorder="1" applyFont="1" applyNumberFormat="1">
      <alignment horizontal="center"/>
    </xf>
    <xf borderId="4" fillId="0" fontId="5" numFmtId="164" xfId="0" applyAlignment="1" applyBorder="1" applyFont="1" applyNumberFormat="1">
      <alignment horizontal="center"/>
    </xf>
    <xf borderId="1" fillId="4" fontId="7" numFmtId="0" xfId="0" applyAlignment="1" applyBorder="1" applyFill="1" applyFont="1">
      <alignment shrinkToFit="0" wrapText="1"/>
    </xf>
    <xf borderId="1" fillId="4" fontId="7" numFmtId="0" xfId="0" applyAlignment="1" applyBorder="1" applyFont="1">
      <alignment horizontal="right" shrinkToFit="0" wrapText="1"/>
    </xf>
    <xf borderId="1" fillId="4" fontId="7" numFmtId="2" xfId="0" applyAlignment="1" applyBorder="1" applyFont="1" applyNumberFormat="1">
      <alignment horizontal="right" shrinkToFit="0" wrapText="1"/>
    </xf>
    <xf borderId="5" fillId="0" fontId="9" numFmtId="0" xfId="0" applyAlignment="1" applyBorder="1" applyFont="1">
      <alignment horizontal="center"/>
    </xf>
    <xf borderId="0" fillId="0" fontId="9" numFmtId="0" xfId="0" applyFont="1"/>
    <xf borderId="0" fillId="0" fontId="10" numFmtId="0" xfId="0" applyAlignment="1" applyFont="1">
      <alignment horizontal="center"/>
    </xf>
    <xf borderId="0" fillId="0" fontId="10" numFmtId="0" xfId="0" applyFont="1"/>
    <xf borderId="0" fillId="0" fontId="11" numFmtId="0" xfId="0" applyAlignment="1" applyFont="1">
      <alignment horizontal="center"/>
    </xf>
    <xf borderId="0" fillId="0" fontId="11" numFmtId="0" xfId="0" applyFont="1"/>
    <xf borderId="0" fillId="0" fontId="6" numFmtId="0" xfId="0" applyAlignment="1" applyFont="1">
      <alignment horizontal="center"/>
    </xf>
    <xf borderId="4" fillId="0" fontId="9" numFmtId="0" xfId="0" applyAlignment="1" applyBorder="1" applyFont="1">
      <alignment horizontal="center"/>
    </xf>
    <xf borderId="4" fillId="0" fontId="12" numFmtId="0" xfId="0" applyAlignment="1" applyBorder="1" applyFont="1">
      <alignment horizontal="center" readingOrder="0"/>
    </xf>
    <xf borderId="4" fillId="0" fontId="13" numFmtId="165" xfId="0" applyBorder="1" applyFont="1" applyNumberFormat="1"/>
    <xf borderId="4" fillId="0" fontId="13" numFmtId="166" xfId="0" applyBorder="1" applyFont="1" applyNumberFormat="1"/>
    <xf borderId="4" fillId="5" fontId="14" numFmtId="0" xfId="0" applyAlignment="1" applyBorder="1" applyFill="1" applyFont="1">
      <alignment horizontal="center" readingOrder="0"/>
    </xf>
    <xf borderId="0" fillId="0" fontId="13" numFmtId="165" xfId="0" applyFont="1" applyNumberFormat="1"/>
    <xf borderId="0" fillId="0" fontId="13" numFmtId="166" xfId="0" applyFont="1" applyNumberFormat="1"/>
    <xf borderId="4" fillId="0" fontId="12" numFmtId="165" xfId="0" applyAlignment="1" applyBorder="1" applyFont="1" applyNumberFormat="1">
      <alignment horizontal="center" readingOrder="0"/>
    </xf>
    <xf borderId="4" fillId="0" fontId="12" numFmtId="166" xfId="0" applyAlignment="1" applyBorder="1" applyFont="1" applyNumberFormat="1">
      <alignment horizontal="center" readingOrder="0"/>
    </xf>
    <xf borderId="4" fillId="0" fontId="13" numFmtId="0" xfId="0" applyBorder="1" applyFont="1"/>
    <xf borderId="4" fillId="0" fontId="12" numFmtId="0" xfId="0" applyBorder="1" applyFont="1"/>
    <xf borderId="4" fillId="0" fontId="12" numFmtId="165" xfId="0" applyAlignment="1" applyBorder="1" applyFont="1" applyNumberFormat="1">
      <alignment readingOrder="0"/>
    </xf>
    <xf borderId="0" fillId="0" fontId="13" numFmtId="0" xfId="0" applyFont="1"/>
    <xf borderId="4" fillId="0" fontId="12" numFmtId="0" xfId="0" applyAlignment="1" applyBorder="1" applyFont="1">
      <alignment readingOrder="0"/>
    </xf>
    <xf borderId="4" fillId="0" fontId="12" numFmtId="166" xfId="0" applyAlignment="1" applyBorder="1" applyFont="1" applyNumberFormat="1">
      <alignment readingOrder="0"/>
    </xf>
    <xf borderId="4" fillId="0" fontId="13" numFmtId="0" xfId="0" applyAlignment="1" applyBorder="1" applyFont="1">
      <alignment horizontal="center"/>
    </xf>
    <xf borderId="1" fillId="0" fontId="15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7" numFmtId="3" xfId="0" applyAlignment="1" applyBorder="1" applyFont="1" applyNumberFormat="1">
      <alignment horizontal="right" shrinkToFit="0" wrapText="1"/>
    </xf>
    <xf borderId="1" fillId="0" fontId="7" numFmtId="4" xfId="0" applyAlignment="1" applyBorder="1" applyFont="1" applyNumberFormat="1">
      <alignment horizontal="right" shrinkToFit="0" wrapText="1"/>
    </xf>
    <xf borderId="1" fillId="2" fontId="7" numFmtId="0" xfId="0" applyAlignment="1" applyBorder="1" applyFont="1">
      <alignment shrinkToFit="0" wrapText="1"/>
    </xf>
    <xf borderId="6" fillId="5" fontId="16" numFmtId="0" xfId="0" applyAlignment="1" applyBorder="1" applyFont="1">
      <alignment horizontal="center" shrinkToFit="0" wrapText="1"/>
    </xf>
    <xf borderId="7" fillId="5" fontId="16" numFmtId="0" xfId="0" applyAlignment="1" applyBorder="1" applyFont="1">
      <alignment horizontal="center" shrinkToFit="0" wrapText="1"/>
    </xf>
    <xf borderId="8" fillId="5" fontId="16" numFmtId="0" xfId="0" applyAlignment="1" applyBorder="1" applyFont="1">
      <alignment shrinkToFit="0" vertical="center" wrapText="1"/>
    </xf>
    <xf borderId="9" fillId="5" fontId="1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Variação de quem subiu 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FF5FB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41B0B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C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'Análises'!$A$10:$A$37</c:f>
            </c:strRef>
          </c:cat>
          <c:val>
            <c:numRef>
              <c:f>'Análises'!$C$10:$C$37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323885928"/>
        <c:axId val="929859675"/>
      </c:barChart>
      <c:catAx>
        <c:axId val="13238859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859675"/>
      </c:catAx>
      <c:valAx>
        <c:axId val="9298596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8859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801681951"/>
        <c:axId val="790449952"/>
      </c:barChart>
      <c:catAx>
        <c:axId val="80168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449952"/>
      </c:catAx>
      <c:valAx>
        <c:axId val="79044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681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Quantidade de empresas 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'Análises'!$C$58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  <c:smooth val="1"/>
        </c:ser>
        <c:axId val="25975483"/>
        <c:axId val="154757184"/>
      </c:radarChart>
      <c:catAx>
        <c:axId val="2597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57184"/>
      </c:catAx>
      <c:valAx>
        <c:axId val="15475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Quantidade de empresas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75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8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466725</xdr:colOff>
      <xdr:row>41</xdr:row>
      <xdr:rowOff>85725</xdr:rowOff>
    </xdr:from>
    <xdr:ext cx="4410075" cy="2590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857250</xdr:colOff>
      <xdr:row>56</xdr:row>
      <xdr:rowOff>180975</xdr:rowOff>
    </xdr:from>
    <xdr:ext cx="5429250" cy="3314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180975</xdr:rowOff>
    </xdr:from>
    <xdr:ext cx="5124450" cy="3171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0"/>
    <col customWidth="1" min="6" max="6" width="9.14"/>
    <col customWidth="1" min="7" max="7" width="8.71"/>
    <col customWidth="1" min="8" max="8" width="9.0"/>
    <col customWidth="1" min="9" max="9" width="8.86"/>
    <col customWidth="1" min="10" max="10" width="5.57"/>
    <col customWidth="1" min="11" max="11" width="9.14"/>
    <col customWidth="1" min="12" max="12" width="13.14"/>
    <col customWidth="1" min="13" max="13" width="12.57"/>
    <col customWidth="1" min="14" max="14" width="11.0"/>
    <col customWidth="1" min="15" max="15" width="19.57"/>
    <col customWidth="1" min="16" max="16" width="8.71"/>
    <col customWidth="1" min="17" max="17" width="19.57"/>
    <col customWidth="1" min="18" max="18" width="19.14"/>
    <col customWidth="1" min="19" max="19" width="6.57"/>
    <col customWidth="1" min="20" max="20" width="16.71"/>
    <col customWidth="1" min="21" max="21" width="15.57"/>
    <col customWidth="1" min="22" max="22" width="18.0"/>
    <col customWidth="1" min="23" max="23" width="19.57"/>
    <col customWidth="1" min="24" max="24" width="9.86"/>
    <col customWidth="1" min="25" max="25" width="14.86"/>
    <col customWidth="1" min="26" max="26" width="17.29"/>
    <col customWidth="1" min="27" max="27" width="19.57"/>
    <col customWidth="1" min="28" max="28" width="9.86"/>
    <col customWidth="1" min="29" max="29" width="10.57"/>
    <col customWidth="1" min="30" max="30" width="17.0"/>
    <col customWidth="1" min="31" max="31" width="19.57"/>
    <col customWidth="1" min="32" max="32" width="9.14"/>
    <col customWidth="1" min="33" max="33" width="14.86"/>
    <col customWidth="1" min="34" max="34" width="17.29"/>
    <col customWidth="1" min="35" max="35" width="21.71"/>
    <col customWidth="1" min="36" max="36" width="9.86"/>
    <col customWidth="1" min="37" max="3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4" t="s">
        <v>21</v>
      </c>
      <c r="W1" s="5" t="s">
        <v>22</v>
      </c>
      <c r="X1" s="5" t="s">
        <v>15</v>
      </c>
      <c r="Y1" s="6" t="s">
        <v>23</v>
      </c>
      <c r="Z1" s="6" t="s">
        <v>24</v>
      </c>
      <c r="AA1" s="6" t="s">
        <v>25</v>
      </c>
      <c r="AB1" s="6" t="s">
        <v>15</v>
      </c>
      <c r="AC1" s="7" t="s">
        <v>26</v>
      </c>
      <c r="AD1" s="7" t="s">
        <v>27</v>
      </c>
      <c r="AE1" s="7" t="s">
        <v>28</v>
      </c>
      <c r="AF1" s="7" t="s">
        <v>15</v>
      </c>
      <c r="AG1" s="8" t="s">
        <v>29</v>
      </c>
      <c r="AH1" s="8" t="s">
        <v>30</v>
      </c>
      <c r="AI1" s="8" t="s">
        <v>31</v>
      </c>
      <c r="AJ1" s="9" t="s">
        <v>15</v>
      </c>
      <c r="AK1" s="10"/>
    </row>
    <row r="2">
      <c r="A2" s="11" t="s">
        <v>32</v>
      </c>
      <c r="B2" s="12" t="s">
        <v>33</v>
      </c>
      <c r="C2" s="13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1" t="s">
        <v>34</v>
      </c>
      <c r="L2" s="14">
        <f t="shared" ref="L2:L82" si="1">D2/100</f>
        <v>0.052</v>
      </c>
      <c r="M2" s="15">
        <f t="shared" ref="M2:M82" si="2">C2/(L2+1)</f>
        <v>9.030418251</v>
      </c>
      <c r="N2" s="16">
        <f>VLOOKUP(A2,Total_de_acoes!A:B,2,FALSE)</f>
        <v>515117391</v>
      </c>
      <c r="O2" s="17">
        <f t="shared" ref="O2:O82" si="3">(C2-M2)*N2</f>
        <v>241889725.4</v>
      </c>
      <c r="P2" s="14" t="str">
        <f t="shared" ref="P2:P82" si="4">IF(O2&gt;0,"Subiu",IF(O2&lt;0,"Desceu","Estável"))</f>
        <v>Subiu</v>
      </c>
      <c r="Q2" s="14" t="str">
        <f>VLOOKUP(A2,Ticker!A:B,2,0)</f>
        <v>Usiminas</v>
      </c>
      <c r="R2" s="14" t="str">
        <f>VLOOKUP(Q2,ChatGPT!A:C,2,0)</f>
        <v>Siderurgia</v>
      </c>
      <c r="S2" s="18">
        <f>VLOOKUP(Q2,ChatGPT!A:C,3,0)</f>
        <v>79</v>
      </c>
      <c r="T2" s="14" t="str">
        <f t="shared" ref="T2:T82" si="5">IF(S2&gt;100,"Mais de cem anos",IF(S2&lt;50,"Menos de 50","Entre 50 e 100"))</f>
        <v>Entre 50 e 100</v>
      </c>
      <c r="U2" s="4">
        <v>0.1176</v>
      </c>
      <c r="V2" s="19">
        <v>8.500357909806729</v>
      </c>
      <c r="W2" s="20">
        <f t="shared" ref="W2:W82" si="6">(C2-V2)*O2</f>
        <v>241803150.7</v>
      </c>
      <c r="X2" s="5" t="str">
        <f t="shared" ref="X2:X82" si="7">IF(W2&gt;0,"Subiu",IF(W2&lt;0,"Desceu","Estável"))</f>
        <v>Subiu</v>
      </c>
      <c r="Y2" s="6">
        <f t="shared" ref="Y2:Y82" si="8">F2/100</f>
        <v>0.0226</v>
      </c>
      <c r="Z2" s="21">
        <f t="shared" ref="Z2:Z82" si="9">F2/(Y2+1)</f>
        <v>2.210052807</v>
      </c>
      <c r="AA2" s="22">
        <f t="shared" ref="AA2:AA82" si="10">(F2-Z2)*O2</f>
        <v>12081712.9</v>
      </c>
      <c r="AB2" s="22" t="str">
        <f t="shared" ref="AB2:AB82" si="11">IF(AA2&gt;0,"Subiu",IF(AA2&lt;0,"Desceu","Estável"))</f>
        <v>Subiu</v>
      </c>
      <c r="AC2" s="7">
        <f t="shared" ref="AC2:AC82" si="12">G2/100</f>
        <v>0.0226</v>
      </c>
      <c r="AD2" s="23">
        <f t="shared" ref="AD2:AD82" si="13">G2/(AC2+1)</f>
        <v>2.210052807</v>
      </c>
      <c r="AE2" s="24">
        <f t="shared" ref="AE2:AE82" si="14">(G2-AD2)*O2</f>
        <v>12081712.9</v>
      </c>
      <c r="AF2" s="25" t="str">
        <f t="shared" ref="AF2:AF82" si="15">IF(AE2&gt;0,"Subiu",IF(AE2&lt;0,"Desceu","Estável"))</f>
        <v>Subiu</v>
      </c>
      <c r="AG2" s="8">
        <f t="shared" ref="AG2:AG82" si="16">H2/100</f>
        <v>0.1597</v>
      </c>
      <c r="AH2" s="26">
        <f t="shared" ref="AH2:AH82" si="17">H2/(AG2+1)</f>
        <v>13.77080279</v>
      </c>
      <c r="AI2" s="27">
        <f t="shared" ref="AI2:AI82" si="18">(H2-AH2)*O2</f>
        <v>531963208.4</v>
      </c>
      <c r="AJ2" s="8" t="str">
        <f t="shared" ref="AJ2:AJ82" si="19">IF(AI2&gt;0,"Subiu",IF(AI2&lt;0,"Desceu","Estável"))</f>
        <v>Subiu</v>
      </c>
    </row>
    <row r="3">
      <c r="A3" s="28" t="s">
        <v>35</v>
      </c>
      <c r="B3" s="29" t="s">
        <v>33</v>
      </c>
      <c r="C3" s="30">
        <v>6.82</v>
      </c>
      <c r="D3" s="29">
        <v>2.4</v>
      </c>
      <c r="E3" s="29">
        <v>2.4</v>
      </c>
      <c r="F3" s="29">
        <v>-12.11</v>
      </c>
      <c r="G3" s="29">
        <v>-12.11</v>
      </c>
      <c r="H3" s="29">
        <v>50.56</v>
      </c>
      <c r="I3" s="29">
        <v>6.66</v>
      </c>
      <c r="J3" s="29">
        <v>6.86</v>
      </c>
      <c r="K3" s="28" t="s">
        <v>36</v>
      </c>
      <c r="L3" s="14">
        <f t="shared" si="1"/>
        <v>0.024</v>
      </c>
      <c r="M3" s="15">
        <f t="shared" si="2"/>
        <v>6.66015625</v>
      </c>
      <c r="N3" s="16">
        <f>VLOOKUP(A3,Total_de_acoes!A:B,2,FALSE)</f>
        <v>1110559345</v>
      </c>
      <c r="O3" s="17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4" t="str">
        <f>VLOOKUP(Q3,ChatGPT!A:C,2,0)</f>
        <v>Siderurgia</v>
      </c>
      <c r="S3" s="18">
        <f>VLOOKUP(Q3,ChatGPT!A:C,3,0)</f>
        <v>30</v>
      </c>
      <c r="T3" s="14" t="str">
        <f t="shared" si="5"/>
        <v>Menos de 50</v>
      </c>
      <c r="U3" s="4">
        <v>0.024</v>
      </c>
      <c r="V3" s="19">
        <v>6.66015625</v>
      </c>
      <c r="W3" s="20">
        <f t="shared" si="6"/>
        <v>28374818.38</v>
      </c>
      <c r="X3" s="5" t="str">
        <f t="shared" si="7"/>
        <v>Subiu</v>
      </c>
      <c r="Y3" s="6">
        <f t="shared" si="8"/>
        <v>-0.1211</v>
      </c>
      <c r="Z3" s="21">
        <f t="shared" si="9"/>
        <v>-13.77858687</v>
      </c>
      <c r="AA3" s="22">
        <f t="shared" si="10"/>
        <v>296200817.3</v>
      </c>
      <c r="AB3" s="22" t="str">
        <f t="shared" si="11"/>
        <v>Subiu</v>
      </c>
      <c r="AC3" s="7">
        <f t="shared" si="12"/>
        <v>-0.1211</v>
      </c>
      <c r="AD3" s="23">
        <f t="shared" si="13"/>
        <v>-13.77858687</v>
      </c>
      <c r="AE3" s="24">
        <f t="shared" si="14"/>
        <v>296200817.3</v>
      </c>
      <c r="AF3" s="25" t="str">
        <f t="shared" si="15"/>
        <v>Subiu</v>
      </c>
      <c r="AG3" s="8">
        <f t="shared" si="16"/>
        <v>0.5056</v>
      </c>
      <c r="AH3" s="26">
        <f t="shared" si="17"/>
        <v>33.58129649</v>
      </c>
      <c r="AI3" s="27">
        <f t="shared" si="18"/>
        <v>3013991028</v>
      </c>
      <c r="AJ3" s="8" t="str">
        <f t="shared" si="19"/>
        <v>Subiu</v>
      </c>
    </row>
    <row r="4">
      <c r="A4" s="11" t="s">
        <v>37</v>
      </c>
      <c r="B4" s="12" t="s">
        <v>33</v>
      </c>
      <c r="C4" s="13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1" t="s">
        <v>38</v>
      </c>
      <c r="L4" s="14">
        <f t="shared" si="1"/>
        <v>0.0219</v>
      </c>
      <c r="M4" s="15">
        <f t="shared" si="2"/>
        <v>41.06076916</v>
      </c>
      <c r="N4" s="16">
        <f>VLOOKUP(A4,Total_de_acoes!A:B,2,FALSE)</f>
        <v>2379877655</v>
      </c>
      <c r="O4" s="17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4" t="str">
        <f>VLOOKUP(Q4,ChatGPT!A:C,2,0)</f>
        <v>Petróleo e Gás</v>
      </c>
      <c r="S4" s="18">
        <f>VLOOKUP(Q4,ChatGPT!A:C,3,0)</f>
        <v>70</v>
      </c>
      <c r="T4" s="14" t="str">
        <f t="shared" si="5"/>
        <v>Entre 50 e 100</v>
      </c>
      <c r="U4" s="4">
        <v>0.07730000000000001</v>
      </c>
      <c r="V4" s="19">
        <v>38.9492249141372</v>
      </c>
      <c r="W4" s="20">
        <f t="shared" si="6"/>
        <v>6443237504</v>
      </c>
      <c r="X4" s="5" t="str">
        <f t="shared" si="7"/>
        <v>Subiu</v>
      </c>
      <c r="Y4" s="6">
        <f t="shared" si="8"/>
        <v>0.0764</v>
      </c>
      <c r="Z4" s="21">
        <f t="shared" si="9"/>
        <v>7.097733185</v>
      </c>
      <c r="AA4" s="22">
        <f t="shared" si="10"/>
        <v>1160483192</v>
      </c>
      <c r="AB4" s="22" t="str">
        <f t="shared" si="11"/>
        <v>Subiu</v>
      </c>
      <c r="AC4" s="7">
        <f t="shared" si="12"/>
        <v>0.0764</v>
      </c>
      <c r="AD4" s="23">
        <f t="shared" si="13"/>
        <v>7.097733185</v>
      </c>
      <c r="AE4" s="24">
        <f t="shared" si="14"/>
        <v>1160483192</v>
      </c>
      <c r="AF4" s="25" t="str">
        <f t="shared" si="15"/>
        <v>Subiu</v>
      </c>
      <c r="AG4" s="8">
        <f t="shared" si="16"/>
        <v>0.7755</v>
      </c>
      <c r="AH4" s="26">
        <f t="shared" si="17"/>
        <v>43.67783723</v>
      </c>
      <c r="AI4" s="27">
        <f t="shared" si="18"/>
        <v>72488440117</v>
      </c>
      <c r="AJ4" s="8" t="str">
        <f t="shared" si="19"/>
        <v>Subiu</v>
      </c>
    </row>
    <row r="5">
      <c r="A5" s="28" t="s">
        <v>39</v>
      </c>
      <c r="B5" s="29" t="s">
        <v>33</v>
      </c>
      <c r="C5" s="30">
        <v>52.91</v>
      </c>
      <c r="D5" s="29">
        <v>2.04</v>
      </c>
      <c r="E5" s="29">
        <v>2.14</v>
      </c>
      <c r="F5" s="29">
        <v>-4.89</v>
      </c>
      <c r="G5" s="29">
        <v>-4.89</v>
      </c>
      <c r="H5" s="29">
        <v>18.85</v>
      </c>
      <c r="I5" s="29">
        <v>51.89</v>
      </c>
      <c r="J5" s="29">
        <v>53.17</v>
      </c>
      <c r="K5" s="28" t="s">
        <v>40</v>
      </c>
      <c r="L5" s="14">
        <f t="shared" si="1"/>
        <v>0.0204</v>
      </c>
      <c r="M5" s="15">
        <f t="shared" si="2"/>
        <v>51.85221482</v>
      </c>
      <c r="N5" s="16">
        <f>VLOOKUP(A5,Total_de_acoes!A:B,2,FALSE)</f>
        <v>683452836</v>
      </c>
      <c r="O5" s="17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4" t="str">
        <f>VLOOKUP(Q5,ChatGPT!A:C,2,0)</f>
        <v>Papel e Celulose</v>
      </c>
      <c r="S5" s="18">
        <f>VLOOKUP(Q5,ChatGPT!A:C,3,0)</f>
        <v>99</v>
      </c>
      <c r="T5" s="14" t="str">
        <f t="shared" si="5"/>
        <v>Entre 50 e 100</v>
      </c>
      <c r="U5" s="4">
        <v>0.021400000000000002</v>
      </c>
      <c r="V5" s="19">
        <v>51.80144899158017</v>
      </c>
      <c r="W5" s="20">
        <f t="shared" si="6"/>
        <v>801422830.7</v>
      </c>
      <c r="X5" s="5" t="str">
        <f t="shared" si="7"/>
        <v>Subiu</v>
      </c>
      <c r="Y5" s="6">
        <f t="shared" si="8"/>
        <v>-0.0489</v>
      </c>
      <c r="Z5" s="21">
        <f t="shared" si="9"/>
        <v>-5.141415203</v>
      </c>
      <c r="AA5" s="22">
        <f t="shared" si="10"/>
        <v>181759686.7</v>
      </c>
      <c r="AB5" s="22" t="str">
        <f t="shared" si="11"/>
        <v>Subiu</v>
      </c>
      <c r="AC5" s="7">
        <f t="shared" si="12"/>
        <v>-0.0489</v>
      </c>
      <c r="AD5" s="23">
        <f t="shared" si="13"/>
        <v>-5.141415203</v>
      </c>
      <c r="AE5" s="24">
        <f t="shared" si="14"/>
        <v>181759686.7</v>
      </c>
      <c r="AF5" s="25" t="str">
        <f t="shared" si="15"/>
        <v>Subiu</v>
      </c>
      <c r="AG5" s="8">
        <f t="shared" si="16"/>
        <v>0.1885</v>
      </c>
      <c r="AH5" s="26">
        <f t="shared" si="17"/>
        <v>15.86032814</v>
      </c>
      <c r="AI5" s="27">
        <f t="shared" si="18"/>
        <v>2161372154</v>
      </c>
      <c r="AJ5" s="8" t="str">
        <f t="shared" si="19"/>
        <v>Subiu</v>
      </c>
    </row>
    <row r="6">
      <c r="A6" s="11" t="s">
        <v>41</v>
      </c>
      <c r="B6" s="12" t="s">
        <v>33</v>
      </c>
      <c r="C6" s="13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1" t="s">
        <v>42</v>
      </c>
      <c r="L6" s="14">
        <f t="shared" si="1"/>
        <v>0.0203</v>
      </c>
      <c r="M6" s="15">
        <f t="shared" si="2"/>
        <v>36.36185436</v>
      </c>
      <c r="N6" s="16">
        <f>VLOOKUP(A6,Total_de_acoes!A:B,2,FALSE)</f>
        <v>187732538</v>
      </c>
      <c r="O6" s="17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4" t="str">
        <f>VLOOKUP(Q6,ChatGPT!A:C,2,0)</f>
        <v>Energia</v>
      </c>
      <c r="S6" s="18">
        <f>VLOOKUP(Q6,ChatGPT!A:C,3,0)</f>
        <v>109</v>
      </c>
      <c r="T6" s="14" t="str">
        <f t="shared" si="5"/>
        <v>Mais de cem anos</v>
      </c>
      <c r="U6" s="4">
        <v>0.024900000000000002</v>
      </c>
      <c r="V6" s="19">
        <v>36.198653527173384</v>
      </c>
      <c r="W6" s="20">
        <f t="shared" si="6"/>
        <v>124903145.6</v>
      </c>
      <c r="X6" s="5" t="str">
        <f t="shared" si="7"/>
        <v>Subiu</v>
      </c>
      <c r="Y6" s="6">
        <f t="shared" si="8"/>
        <v>-0.0366</v>
      </c>
      <c r="Z6" s="21">
        <f t="shared" si="9"/>
        <v>-3.799045049</v>
      </c>
      <c r="AA6" s="22">
        <f t="shared" si="10"/>
        <v>19268022.34</v>
      </c>
      <c r="AB6" s="22" t="str">
        <f t="shared" si="11"/>
        <v>Subiu</v>
      </c>
      <c r="AC6" s="7">
        <f t="shared" si="12"/>
        <v>-0.0366</v>
      </c>
      <c r="AD6" s="23">
        <f t="shared" si="13"/>
        <v>-3.799045049</v>
      </c>
      <c r="AE6" s="24">
        <f t="shared" si="14"/>
        <v>19268022.34</v>
      </c>
      <c r="AF6" s="25" t="str">
        <f t="shared" si="15"/>
        <v>Subiu</v>
      </c>
      <c r="AG6" s="8">
        <f t="shared" si="16"/>
        <v>0.207</v>
      </c>
      <c r="AH6" s="26">
        <f t="shared" si="17"/>
        <v>17.14995857</v>
      </c>
      <c r="AI6" s="27">
        <f t="shared" si="18"/>
        <v>491943280.9</v>
      </c>
      <c r="AJ6" s="8" t="str">
        <f t="shared" si="19"/>
        <v>Subiu</v>
      </c>
    </row>
    <row r="7">
      <c r="A7" s="28" t="s">
        <v>43</v>
      </c>
      <c r="B7" s="29" t="s">
        <v>33</v>
      </c>
      <c r="C7" s="30">
        <v>45.69</v>
      </c>
      <c r="D7" s="29">
        <v>1.98</v>
      </c>
      <c r="E7" s="29">
        <v>2.42</v>
      </c>
      <c r="F7" s="29">
        <v>-0.78</v>
      </c>
      <c r="G7" s="29">
        <v>-0.78</v>
      </c>
      <c r="H7" s="29">
        <v>8.08</v>
      </c>
      <c r="I7" s="29">
        <v>44.25</v>
      </c>
      <c r="J7" s="29">
        <v>45.69</v>
      </c>
      <c r="K7" s="28" t="s">
        <v>44</v>
      </c>
      <c r="L7" s="14">
        <f t="shared" si="1"/>
        <v>0.0198</v>
      </c>
      <c r="M7" s="15">
        <f t="shared" si="2"/>
        <v>44.80290253</v>
      </c>
      <c r="N7" s="16">
        <f>VLOOKUP(A7,Total_de_acoes!A:B,2,FALSE)</f>
        <v>800010734</v>
      </c>
      <c r="O7" s="17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4" t="str">
        <f>VLOOKUP(Q7,ChatGPT!A:C,2,0)</f>
        <v>Petróleo e Gás</v>
      </c>
      <c r="S7" s="18">
        <f>VLOOKUP(Q7,ChatGPT!A:C,3,0)</f>
        <v>13</v>
      </c>
      <c r="T7" s="14" t="str">
        <f t="shared" si="5"/>
        <v>Menos de 50</v>
      </c>
      <c r="U7" s="4">
        <v>0.0242</v>
      </c>
      <c r="V7" s="19">
        <v>44.61042765084944</v>
      </c>
      <c r="W7" s="20">
        <f t="shared" si="6"/>
        <v>766158999.6</v>
      </c>
      <c r="X7" s="5" t="str">
        <f t="shared" si="7"/>
        <v>Subiu</v>
      </c>
      <c r="Y7" s="6">
        <f t="shared" si="8"/>
        <v>-0.0078</v>
      </c>
      <c r="Z7" s="21">
        <f t="shared" si="9"/>
        <v>-0.7861318283</v>
      </c>
      <c r="AA7" s="22">
        <f t="shared" si="10"/>
        <v>4351681.857</v>
      </c>
      <c r="AB7" s="22" t="str">
        <f t="shared" si="11"/>
        <v>Subiu</v>
      </c>
      <c r="AC7" s="7">
        <f t="shared" si="12"/>
        <v>-0.0078</v>
      </c>
      <c r="AD7" s="23">
        <f t="shared" si="13"/>
        <v>-0.7861318283</v>
      </c>
      <c r="AE7" s="24">
        <f t="shared" si="14"/>
        <v>4351681.857</v>
      </c>
      <c r="AF7" s="25" t="str">
        <f t="shared" si="15"/>
        <v>Subiu</v>
      </c>
      <c r="AG7" s="8">
        <f t="shared" si="16"/>
        <v>0.0808</v>
      </c>
      <c r="AH7" s="26">
        <f t="shared" si="17"/>
        <v>7.475943745</v>
      </c>
      <c r="AI7" s="27">
        <f t="shared" si="18"/>
        <v>428691172.1</v>
      </c>
      <c r="AJ7" s="8" t="str">
        <f t="shared" si="19"/>
        <v>Subiu</v>
      </c>
    </row>
    <row r="8">
      <c r="A8" s="11" t="s">
        <v>45</v>
      </c>
      <c r="B8" s="12" t="s">
        <v>33</v>
      </c>
      <c r="C8" s="13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1" t="s">
        <v>46</v>
      </c>
      <c r="L8" s="14">
        <f t="shared" si="1"/>
        <v>0.0173</v>
      </c>
      <c r="M8" s="15">
        <f t="shared" si="2"/>
        <v>39.28044825</v>
      </c>
      <c r="N8" s="16">
        <f>VLOOKUP(A8,Total_de_acoes!A:B,2,FALSE)</f>
        <v>4566445852</v>
      </c>
      <c r="O8" s="17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4" t="str">
        <f>VLOOKUP(Q8,ChatGPT!A:C,2,0)</f>
        <v>Petróleo e Gás</v>
      </c>
      <c r="S8" s="18">
        <f>VLOOKUP(Q8,ChatGPT!A:C,3,0)</f>
        <v>70</v>
      </c>
      <c r="T8" s="14" t="str">
        <f t="shared" si="5"/>
        <v>Entre 50 e 100</v>
      </c>
      <c r="U8" s="4">
        <v>0.0647</v>
      </c>
      <c r="V8" s="19">
        <v>37.53169907016061</v>
      </c>
      <c r="W8" s="20">
        <f t="shared" si="6"/>
        <v>7535348741</v>
      </c>
      <c r="X8" s="5" t="str">
        <f t="shared" si="7"/>
        <v>Subiu</v>
      </c>
      <c r="Y8" s="6">
        <f t="shared" si="8"/>
        <v>0.073</v>
      </c>
      <c r="Z8" s="21">
        <f t="shared" si="9"/>
        <v>6.803355079</v>
      </c>
      <c r="AA8" s="22">
        <f t="shared" si="10"/>
        <v>1541156878</v>
      </c>
      <c r="AB8" s="22" t="str">
        <f t="shared" si="11"/>
        <v>Subiu</v>
      </c>
      <c r="AC8" s="7">
        <f t="shared" si="12"/>
        <v>0.073</v>
      </c>
      <c r="AD8" s="23">
        <f t="shared" si="13"/>
        <v>6.803355079</v>
      </c>
      <c r="AE8" s="24">
        <f t="shared" si="14"/>
        <v>1541156878</v>
      </c>
      <c r="AF8" s="25" t="str">
        <f t="shared" si="15"/>
        <v>Subiu</v>
      </c>
      <c r="AG8" s="8">
        <f t="shared" si="16"/>
        <v>0.9501</v>
      </c>
      <c r="AH8" s="26">
        <f t="shared" si="17"/>
        <v>48.72057843</v>
      </c>
      <c r="AI8" s="27">
        <f t="shared" si="18"/>
        <v>143642383967</v>
      </c>
      <c r="AJ8" s="8" t="str">
        <f t="shared" si="19"/>
        <v>Subiu</v>
      </c>
    </row>
    <row r="9">
      <c r="A9" s="28" t="s">
        <v>47</v>
      </c>
      <c r="B9" s="29" t="s">
        <v>33</v>
      </c>
      <c r="C9" s="30">
        <v>69.5</v>
      </c>
      <c r="D9" s="29">
        <v>1.66</v>
      </c>
      <c r="E9" s="29">
        <v>2.06</v>
      </c>
      <c r="F9" s="29">
        <v>-9.97</v>
      </c>
      <c r="G9" s="29">
        <v>-9.97</v>
      </c>
      <c r="H9" s="29">
        <v>-23.49</v>
      </c>
      <c r="I9" s="29">
        <v>67.5</v>
      </c>
      <c r="J9" s="29">
        <v>69.81</v>
      </c>
      <c r="K9" s="28" t="s">
        <v>48</v>
      </c>
      <c r="L9" s="14">
        <f t="shared" si="1"/>
        <v>0.0166</v>
      </c>
      <c r="M9" s="15">
        <f t="shared" si="2"/>
        <v>68.3651387</v>
      </c>
      <c r="N9" s="16">
        <f>VLOOKUP(A9,Total_de_acoes!A:B,2,FALSE)</f>
        <v>4196924316</v>
      </c>
      <c r="O9" s="17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4" t="str">
        <f>VLOOKUP(Q9,ChatGPT!A:C,2,0)</f>
        <v>Mineração</v>
      </c>
      <c r="S9" s="18">
        <f>VLOOKUP(Q9,ChatGPT!A:C,3,0)</f>
        <v>82</v>
      </c>
      <c r="T9" s="14" t="str">
        <f t="shared" si="5"/>
        <v>Entre 50 e 100</v>
      </c>
      <c r="U9" s="4">
        <v>0.0206</v>
      </c>
      <c r="V9" s="19">
        <v>68.09719772682736</v>
      </c>
      <c r="W9" s="20">
        <f t="shared" si="6"/>
        <v>6681444816</v>
      </c>
      <c r="X9" s="5" t="str">
        <f t="shared" si="7"/>
        <v>Subiu</v>
      </c>
      <c r="Y9" s="6">
        <f t="shared" si="8"/>
        <v>-0.0997</v>
      </c>
      <c r="Z9" s="21">
        <f t="shared" si="9"/>
        <v>-11.07408642</v>
      </c>
      <c r="AA9" s="22">
        <f t="shared" si="10"/>
        <v>5258682994</v>
      </c>
      <c r="AB9" s="22" t="str">
        <f t="shared" si="11"/>
        <v>Subiu</v>
      </c>
      <c r="AC9" s="7">
        <f t="shared" si="12"/>
        <v>-0.0997</v>
      </c>
      <c r="AD9" s="23">
        <f t="shared" si="13"/>
        <v>-11.07408642</v>
      </c>
      <c r="AE9" s="24">
        <f t="shared" si="14"/>
        <v>5258682994</v>
      </c>
      <c r="AF9" s="25" t="str">
        <f t="shared" si="15"/>
        <v>Subiu</v>
      </c>
      <c r="AG9" s="8">
        <f t="shared" si="16"/>
        <v>-0.2349</v>
      </c>
      <c r="AH9" s="26">
        <f t="shared" si="17"/>
        <v>-30.70186904</v>
      </c>
      <c r="AI9" s="27">
        <f t="shared" si="18"/>
        <v>34349605721</v>
      </c>
      <c r="AJ9" s="8" t="str">
        <f t="shared" si="19"/>
        <v>Subiu</v>
      </c>
    </row>
    <row r="10">
      <c r="A10" s="11" t="s">
        <v>49</v>
      </c>
      <c r="B10" s="12" t="s">
        <v>33</v>
      </c>
      <c r="C10" s="13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1" t="s">
        <v>50</v>
      </c>
      <c r="L10" s="14">
        <f t="shared" si="1"/>
        <v>0.0158</v>
      </c>
      <c r="M10" s="15">
        <f t="shared" si="2"/>
        <v>27.75152589</v>
      </c>
      <c r="N10" s="16">
        <f>VLOOKUP(A10,Total_de_acoes!A:B,2,FALSE)</f>
        <v>268505432</v>
      </c>
      <c r="O10" s="17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4" t="str">
        <f>VLOOKUP(Q10,ChatGPT!A:C,2,0)</f>
        <v>Shopping Centers</v>
      </c>
      <c r="S10" s="18">
        <f>VLOOKUP(Q10,ChatGPT!A:C,3,0)</f>
        <v>49</v>
      </c>
      <c r="T10" s="14" t="str">
        <f t="shared" si="5"/>
        <v>Menos de 50</v>
      </c>
      <c r="U10" s="4">
        <v>0.0203</v>
      </c>
      <c r="V10" s="19">
        <v>27.629128687640893</v>
      </c>
      <c r="W10" s="20">
        <f t="shared" si="6"/>
        <v>66032882.78</v>
      </c>
      <c r="X10" s="5" t="str">
        <f t="shared" si="7"/>
        <v>Subiu</v>
      </c>
      <c r="Y10" s="6">
        <f t="shared" si="8"/>
        <v>-0.0081</v>
      </c>
      <c r="Z10" s="21">
        <f t="shared" si="9"/>
        <v>-0.8166145781</v>
      </c>
      <c r="AA10" s="22">
        <f t="shared" si="10"/>
        <v>778752.0052</v>
      </c>
      <c r="AB10" s="22" t="str">
        <f t="shared" si="11"/>
        <v>Subiu</v>
      </c>
      <c r="AC10" s="7">
        <f t="shared" si="12"/>
        <v>-0.0081</v>
      </c>
      <c r="AD10" s="23">
        <f t="shared" si="13"/>
        <v>-0.8166145781</v>
      </c>
      <c r="AE10" s="24">
        <f t="shared" si="14"/>
        <v>778752.0052</v>
      </c>
      <c r="AF10" s="25" t="str">
        <f t="shared" si="15"/>
        <v>Subiu</v>
      </c>
      <c r="AG10" s="8">
        <f t="shared" si="16"/>
        <v>0.2402</v>
      </c>
      <c r="AH10" s="26">
        <f t="shared" si="17"/>
        <v>19.3678439</v>
      </c>
      <c r="AI10" s="27">
        <f t="shared" si="18"/>
        <v>547710806.2</v>
      </c>
      <c r="AJ10" s="8" t="str">
        <f t="shared" si="19"/>
        <v>Subiu</v>
      </c>
    </row>
    <row r="11">
      <c r="A11" s="28" t="s">
        <v>51</v>
      </c>
      <c r="B11" s="29" t="s">
        <v>33</v>
      </c>
      <c r="C11" s="30">
        <v>32.81</v>
      </c>
      <c r="D11" s="29">
        <v>1.48</v>
      </c>
      <c r="E11" s="29">
        <v>-0.39</v>
      </c>
      <c r="F11" s="29">
        <v>-3.36</v>
      </c>
      <c r="G11" s="29">
        <v>-3.36</v>
      </c>
      <c r="H11" s="29">
        <v>34.25</v>
      </c>
      <c r="I11" s="29">
        <v>32.35</v>
      </c>
      <c r="J11" s="29">
        <v>32.91</v>
      </c>
      <c r="K11" s="28" t="s">
        <v>52</v>
      </c>
      <c r="L11" s="14">
        <f t="shared" si="1"/>
        <v>0.0148</v>
      </c>
      <c r="M11" s="15">
        <f t="shared" si="2"/>
        <v>32.33149389</v>
      </c>
      <c r="N11" s="16">
        <f>VLOOKUP(A11,Total_de_acoes!A:B,2,FALSE)</f>
        <v>4801593832</v>
      </c>
      <c r="O11" s="17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4" t="str">
        <f>VLOOKUP(Q11,ChatGPT!A:C,2,0)</f>
        <v>Bancário</v>
      </c>
      <c r="S11" s="18">
        <f>VLOOKUP(Q11,ChatGPT!A:C,3,0)</f>
        <v>16</v>
      </c>
      <c r="T11" s="14" t="str">
        <f t="shared" si="5"/>
        <v>Menos de 50</v>
      </c>
      <c r="U11" s="4">
        <v>-0.0039000000000000003</v>
      </c>
      <c r="V11" s="19">
        <v>32.93845999397651</v>
      </c>
      <c r="W11" s="20">
        <f t="shared" si="6"/>
        <v>-295148652.5</v>
      </c>
      <c r="X11" s="5" t="str">
        <f t="shared" si="7"/>
        <v>Desceu</v>
      </c>
      <c r="Y11" s="6">
        <f t="shared" si="8"/>
        <v>-0.0336</v>
      </c>
      <c r="Z11" s="21">
        <f t="shared" si="9"/>
        <v>-3.476821192</v>
      </c>
      <c r="AA11" s="22">
        <f t="shared" si="10"/>
        <v>268407434.5</v>
      </c>
      <c r="AB11" s="22" t="str">
        <f t="shared" si="11"/>
        <v>Subiu</v>
      </c>
      <c r="AC11" s="7">
        <f t="shared" si="12"/>
        <v>-0.0336</v>
      </c>
      <c r="AD11" s="23">
        <f t="shared" si="13"/>
        <v>-3.476821192</v>
      </c>
      <c r="AE11" s="24">
        <f t="shared" si="14"/>
        <v>268407434.5</v>
      </c>
      <c r="AF11" s="25" t="str">
        <f t="shared" si="15"/>
        <v>Subiu</v>
      </c>
      <c r="AG11" s="8">
        <f t="shared" si="16"/>
        <v>0.3425</v>
      </c>
      <c r="AH11" s="26">
        <f t="shared" si="17"/>
        <v>25.51210428</v>
      </c>
      <c r="AI11" s="27">
        <f t="shared" si="18"/>
        <v>20076119159</v>
      </c>
      <c r="AJ11" s="8" t="str">
        <f t="shared" si="19"/>
        <v>Subiu</v>
      </c>
    </row>
    <row r="12">
      <c r="A12" s="11" t="s">
        <v>53</v>
      </c>
      <c r="B12" s="12" t="s">
        <v>33</v>
      </c>
      <c r="C12" s="13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1" t="s">
        <v>54</v>
      </c>
      <c r="L12" s="14">
        <f t="shared" si="1"/>
        <v>0.0143</v>
      </c>
      <c r="M12" s="15">
        <f t="shared" si="2"/>
        <v>27.17144829</v>
      </c>
      <c r="N12" s="16">
        <f>VLOOKUP(A12,Total_de_acoes!A:B,2,FALSE)</f>
        <v>1168230366</v>
      </c>
      <c r="O12" s="17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4" t="str">
        <f>VLOOKUP(Q12,ChatGPT!A:C,2,0)</f>
        <v>Saúde</v>
      </c>
      <c r="S12" s="18">
        <f>VLOOKUP(Q12,ChatGPT!A:C,3,0)</f>
        <v>47</v>
      </c>
      <c r="T12" s="14" t="str">
        <f t="shared" si="5"/>
        <v>Menos de 50</v>
      </c>
      <c r="U12" s="4">
        <v>0.0341</v>
      </c>
      <c r="V12" s="19">
        <v>26.65119427521516</v>
      </c>
      <c r="W12" s="20">
        <f t="shared" si="6"/>
        <v>412523192.5</v>
      </c>
      <c r="X12" s="5" t="str">
        <f t="shared" si="7"/>
        <v>Subiu</v>
      </c>
      <c r="Y12" s="6">
        <f t="shared" si="8"/>
        <v>-0.0417</v>
      </c>
      <c r="Z12" s="21">
        <f t="shared" si="9"/>
        <v>-4.351455703</v>
      </c>
      <c r="AA12" s="22">
        <f t="shared" si="10"/>
        <v>82365992.83</v>
      </c>
      <c r="AB12" s="22" t="str">
        <f t="shared" si="11"/>
        <v>Subiu</v>
      </c>
      <c r="AC12" s="7">
        <f t="shared" si="12"/>
        <v>-0.0417</v>
      </c>
      <c r="AD12" s="23">
        <f t="shared" si="13"/>
        <v>-4.351455703</v>
      </c>
      <c r="AE12" s="24">
        <f t="shared" si="14"/>
        <v>82365992.83</v>
      </c>
      <c r="AF12" s="25" t="str">
        <f t="shared" si="15"/>
        <v>Subiu</v>
      </c>
      <c r="AG12" s="8">
        <f t="shared" si="16"/>
        <v>-0.0601</v>
      </c>
      <c r="AH12" s="26">
        <f t="shared" si="17"/>
        <v>-6.394297266</v>
      </c>
      <c r="AI12" s="27">
        <f t="shared" si="18"/>
        <v>174439410.5</v>
      </c>
      <c r="AJ12" s="8" t="str">
        <f t="shared" si="19"/>
        <v>Subiu</v>
      </c>
    </row>
    <row r="13">
      <c r="A13" s="28" t="s">
        <v>55</v>
      </c>
      <c r="B13" s="29" t="s">
        <v>33</v>
      </c>
      <c r="C13" s="30">
        <v>18.55</v>
      </c>
      <c r="D13" s="29">
        <v>1.42</v>
      </c>
      <c r="E13" s="29">
        <v>5.1</v>
      </c>
      <c r="F13" s="29">
        <v>-15.14</v>
      </c>
      <c r="G13" s="29">
        <v>-15.14</v>
      </c>
      <c r="H13" s="29">
        <v>-18.39</v>
      </c>
      <c r="I13" s="29">
        <v>18.29</v>
      </c>
      <c r="J13" s="29">
        <v>18.73</v>
      </c>
      <c r="K13" s="28" t="s">
        <v>56</v>
      </c>
      <c r="L13" s="14">
        <f t="shared" si="1"/>
        <v>0.0142</v>
      </c>
      <c r="M13" s="15">
        <f t="shared" si="2"/>
        <v>18.29027805</v>
      </c>
      <c r="N13" s="16">
        <f>VLOOKUP(A13,Total_de_acoes!A:B,2,FALSE)</f>
        <v>265877867</v>
      </c>
      <c r="O13" s="17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4" t="str">
        <f>VLOOKUP(Q13,ChatGPT!A:C,2,0)</f>
        <v>Petroquímica</v>
      </c>
      <c r="S13" s="18">
        <f>VLOOKUP(Q13,ChatGPT!A:C,3,0)</f>
        <v>19</v>
      </c>
      <c r="T13" s="14" t="str">
        <f t="shared" si="5"/>
        <v>Menos de 50</v>
      </c>
      <c r="U13" s="4">
        <v>0.051</v>
      </c>
      <c r="V13" s="19">
        <v>17.649857278782115</v>
      </c>
      <c r="W13" s="20">
        <f t="shared" si="6"/>
        <v>62158741.39</v>
      </c>
      <c r="X13" s="5" t="str">
        <f t="shared" si="7"/>
        <v>Subiu</v>
      </c>
      <c r="Y13" s="6">
        <f t="shared" si="8"/>
        <v>-0.1514</v>
      </c>
      <c r="Z13" s="21">
        <f t="shared" si="9"/>
        <v>-17.84115013</v>
      </c>
      <c r="AA13" s="22">
        <f t="shared" si="10"/>
        <v>186526079</v>
      </c>
      <c r="AB13" s="22" t="str">
        <f t="shared" si="11"/>
        <v>Subiu</v>
      </c>
      <c r="AC13" s="7">
        <f t="shared" si="12"/>
        <v>-0.1514</v>
      </c>
      <c r="AD13" s="23">
        <f t="shared" si="13"/>
        <v>-17.84115013</v>
      </c>
      <c r="AE13" s="24">
        <f t="shared" si="14"/>
        <v>186526079</v>
      </c>
      <c r="AF13" s="25" t="str">
        <f t="shared" si="15"/>
        <v>Subiu</v>
      </c>
      <c r="AG13" s="8">
        <f t="shared" si="16"/>
        <v>-0.1839</v>
      </c>
      <c r="AH13" s="26">
        <f t="shared" si="17"/>
        <v>-22.53400319</v>
      </c>
      <c r="AI13" s="27">
        <f t="shared" si="18"/>
        <v>286161312.3</v>
      </c>
      <c r="AJ13" s="8" t="str">
        <f t="shared" si="19"/>
        <v>Subiu</v>
      </c>
    </row>
    <row r="14">
      <c r="A14" s="11" t="s">
        <v>57</v>
      </c>
      <c r="B14" s="12" t="s">
        <v>33</v>
      </c>
      <c r="C14" s="13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1" t="s">
        <v>58</v>
      </c>
      <c r="L14" s="14">
        <f t="shared" si="1"/>
        <v>0.0142</v>
      </c>
      <c r="M14" s="15">
        <f t="shared" si="2"/>
        <v>14.07020312</v>
      </c>
      <c r="N14" s="16">
        <f>VLOOKUP(A14,Total_de_acoes!A:B,2,FALSE)</f>
        <v>327593725</v>
      </c>
      <c r="O14" s="17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4" t="str">
        <f>VLOOKUP(Q14,ChatGPT!A:C,2,0)</f>
        <v>Aviação</v>
      </c>
      <c r="S14" s="18">
        <f>VLOOKUP(Q14,ChatGPT!A:C,3,0)</f>
        <v>14</v>
      </c>
      <c r="T14" s="14" t="str">
        <f t="shared" si="5"/>
        <v>Menos de 50</v>
      </c>
      <c r="U14" s="4">
        <v>0.0885</v>
      </c>
      <c r="V14" s="19">
        <v>13.109784106568672</v>
      </c>
      <c r="W14" s="20">
        <f t="shared" si="6"/>
        <v>75938689.14</v>
      </c>
      <c r="X14" s="5" t="str">
        <f t="shared" si="7"/>
        <v>Subiu</v>
      </c>
      <c r="Y14" s="6">
        <f t="shared" si="8"/>
        <v>-0.1087</v>
      </c>
      <c r="Z14" s="21">
        <f t="shared" si="9"/>
        <v>-12.19566925</v>
      </c>
      <c r="AA14" s="22">
        <f t="shared" si="10"/>
        <v>86767976.06</v>
      </c>
      <c r="AB14" s="22" t="str">
        <f t="shared" si="11"/>
        <v>Subiu</v>
      </c>
      <c r="AC14" s="7">
        <f t="shared" si="12"/>
        <v>-0.1087</v>
      </c>
      <c r="AD14" s="23">
        <f t="shared" si="13"/>
        <v>-12.19566925</v>
      </c>
      <c r="AE14" s="24">
        <f t="shared" si="14"/>
        <v>86767976.06</v>
      </c>
      <c r="AF14" s="25" t="str">
        <f t="shared" si="15"/>
        <v>Subiu</v>
      </c>
      <c r="AG14" s="8">
        <f t="shared" si="16"/>
        <v>0.1852</v>
      </c>
      <c r="AH14" s="26">
        <f t="shared" si="17"/>
        <v>15.62605467</v>
      </c>
      <c r="AI14" s="27">
        <f t="shared" si="18"/>
        <v>189415104.3</v>
      </c>
      <c r="AJ14" s="8" t="str">
        <f t="shared" si="19"/>
        <v>Subiu</v>
      </c>
    </row>
    <row r="15">
      <c r="A15" s="28" t="s">
        <v>59</v>
      </c>
      <c r="B15" s="29" t="s">
        <v>33</v>
      </c>
      <c r="C15" s="30">
        <v>28.75</v>
      </c>
      <c r="D15" s="29">
        <v>1.41</v>
      </c>
      <c r="E15" s="29">
        <v>-2.71</v>
      </c>
      <c r="F15" s="29">
        <v>9.4</v>
      </c>
      <c r="G15" s="29">
        <v>9.4</v>
      </c>
      <c r="H15" s="29">
        <v>-37.7</v>
      </c>
      <c r="I15" s="29">
        <v>28.0</v>
      </c>
      <c r="J15" s="29">
        <v>28.75</v>
      </c>
      <c r="K15" s="28" t="s">
        <v>60</v>
      </c>
      <c r="L15" s="14">
        <f t="shared" si="1"/>
        <v>0.0141</v>
      </c>
      <c r="M15" s="15">
        <f t="shared" si="2"/>
        <v>28.35026132</v>
      </c>
      <c r="N15" s="16">
        <f>VLOOKUP(A15,Total_de_acoes!A:B,2,FALSE)</f>
        <v>235665566</v>
      </c>
      <c r="O15" s="17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4" t="str">
        <f>VLOOKUP(Q15,ChatGPT!A:C,2,0)</f>
        <v>Petróleo e Gás</v>
      </c>
      <c r="S15" s="18">
        <f>VLOOKUP(Q15,ChatGPT!A:C,3,0)</f>
        <v>12</v>
      </c>
      <c r="T15" s="14" t="str">
        <f t="shared" si="5"/>
        <v>Menos de 50</v>
      </c>
      <c r="U15" s="4">
        <v>-0.0271</v>
      </c>
      <c r="V15" s="19">
        <v>29.55082742316785</v>
      </c>
      <c r="W15" s="20">
        <f t="shared" si="6"/>
        <v>-75441661.78</v>
      </c>
      <c r="X15" s="5" t="str">
        <f t="shared" si="7"/>
        <v>Desceu</v>
      </c>
      <c r="Y15" s="6">
        <f t="shared" si="8"/>
        <v>0.094</v>
      </c>
      <c r="Z15" s="21">
        <f t="shared" si="9"/>
        <v>8.592321755</v>
      </c>
      <c r="AA15" s="22">
        <f t="shared" si="10"/>
        <v>76087041.01</v>
      </c>
      <c r="AB15" s="22" t="str">
        <f t="shared" si="11"/>
        <v>Subiu</v>
      </c>
      <c r="AC15" s="7">
        <f t="shared" si="12"/>
        <v>0.094</v>
      </c>
      <c r="AD15" s="23">
        <f t="shared" si="13"/>
        <v>8.592321755</v>
      </c>
      <c r="AE15" s="24">
        <f t="shared" si="14"/>
        <v>76087041.01</v>
      </c>
      <c r="AF15" s="25" t="str">
        <f t="shared" si="15"/>
        <v>Subiu</v>
      </c>
      <c r="AG15" s="8">
        <f t="shared" si="16"/>
        <v>-0.377</v>
      </c>
      <c r="AH15" s="26">
        <f t="shared" si="17"/>
        <v>-60.51364366</v>
      </c>
      <c r="AI15" s="27">
        <f t="shared" si="18"/>
        <v>2149151164</v>
      </c>
      <c r="AJ15" s="8" t="str">
        <f t="shared" si="19"/>
        <v>Subiu</v>
      </c>
    </row>
    <row r="16">
      <c r="A16" s="11" t="s">
        <v>61</v>
      </c>
      <c r="B16" s="12" t="s">
        <v>33</v>
      </c>
      <c r="C16" s="13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1" t="s">
        <v>62</v>
      </c>
      <c r="L16" s="14">
        <f t="shared" si="1"/>
        <v>0.0134</v>
      </c>
      <c r="M16" s="15">
        <f t="shared" si="2"/>
        <v>34.8529702</v>
      </c>
      <c r="N16" s="16">
        <f>VLOOKUP(A16,Total_de_acoes!A:B,2,FALSE)</f>
        <v>1095587251</v>
      </c>
      <c r="O16" s="17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4" t="str">
        <f>VLOOKUP(Q16,ChatGPT!A:C,2,0)</f>
        <v>Energia</v>
      </c>
      <c r="S16" s="18">
        <f>VLOOKUP(Q16,ChatGPT!A:C,3,0)</f>
        <v>24</v>
      </c>
      <c r="T16" s="14" t="str">
        <f t="shared" si="5"/>
        <v>Menos de 50</v>
      </c>
      <c r="U16" s="4">
        <v>0.0276</v>
      </c>
      <c r="V16" s="19">
        <v>34.37135072012456</v>
      </c>
      <c r="W16" s="20">
        <f t="shared" si="6"/>
        <v>485397175.2</v>
      </c>
      <c r="X16" s="5" t="str">
        <f t="shared" si="7"/>
        <v>Subiu</v>
      </c>
      <c r="Y16" s="6">
        <f t="shared" si="8"/>
        <v>-0.0112</v>
      </c>
      <c r="Z16" s="21">
        <f t="shared" si="9"/>
        <v>-1.132686084</v>
      </c>
      <c r="AA16" s="22">
        <f t="shared" si="10"/>
        <v>6491112.719</v>
      </c>
      <c r="AB16" s="22" t="str">
        <f t="shared" si="11"/>
        <v>Subiu</v>
      </c>
      <c r="AC16" s="7">
        <f t="shared" si="12"/>
        <v>-0.0112</v>
      </c>
      <c r="AD16" s="23">
        <f t="shared" si="13"/>
        <v>-1.132686084</v>
      </c>
      <c r="AE16" s="24">
        <f t="shared" si="14"/>
        <v>6491112.719</v>
      </c>
      <c r="AF16" s="25" t="str">
        <f t="shared" si="15"/>
        <v>Subiu</v>
      </c>
      <c r="AG16" s="8">
        <f t="shared" si="16"/>
        <v>0.2801</v>
      </c>
      <c r="AH16" s="26">
        <f t="shared" si="17"/>
        <v>21.88110304</v>
      </c>
      <c r="AI16" s="27">
        <f t="shared" si="18"/>
        <v>3135984325</v>
      </c>
      <c r="AJ16" s="8" t="str">
        <f t="shared" si="19"/>
        <v>Subiu</v>
      </c>
    </row>
    <row r="17">
      <c r="A17" s="28" t="s">
        <v>63</v>
      </c>
      <c r="B17" s="29" t="s">
        <v>33</v>
      </c>
      <c r="C17" s="30">
        <v>18.16</v>
      </c>
      <c r="D17" s="29">
        <v>1.33</v>
      </c>
      <c r="E17" s="29">
        <v>4.79</v>
      </c>
      <c r="F17" s="29">
        <v>-7.63</v>
      </c>
      <c r="G17" s="29">
        <v>-7.63</v>
      </c>
      <c r="H17" s="29">
        <v>12.45</v>
      </c>
      <c r="I17" s="29">
        <v>18.0</v>
      </c>
      <c r="J17" s="29">
        <v>18.49</v>
      </c>
      <c r="K17" s="28" t="s">
        <v>64</v>
      </c>
      <c r="L17" s="14">
        <f t="shared" si="1"/>
        <v>0.0133</v>
      </c>
      <c r="M17" s="15">
        <f t="shared" si="2"/>
        <v>17.92164216</v>
      </c>
      <c r="N17" s="16">
        <f>VLOOKUP(A17,Total_de_acoes!A:B,2,FALSE)</f>
        <v>600865451</v>
      </c>
      <c r="O17" s="17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4" t="str">
        <f>VLOOKUP(Q17,ChatGPT!A:C,2,0)</f>
        <v>Siderurgia</v>
      </c>
      <c r="S17" s="18">
        <f>VLOOKUP(Q17,ChatGPT!A:C,3,0)</f>
        <v>80</v>
      </c>
      <c r="T17" s="14" t="str">
        <f t="shared" si="5"/>
        <v>Entre 50 e 100</v>
      </c>
      <c r="U17" s="4">
        <v>0.0479</v>
      </c>
      <c r="V17" s="19">
        <v>17.329897891020135</v>
      </c>
      <c r="W17" s="20">
        <f t="shared" si="6"/>
        <v>118888047.1</v>
      </c>
      <c r="X17" s="5" t="str">
        <f t="shared" si="7"/>
        <v>Subiu</v>
      </c>
      <c r="Y17" s="6">
        <f t="shared" si="8"/>
        <v>-0.0763</v>
      </c>
      <c r="Z17" s="21">
        <f t="shared" si="9"/>
        <v>-8.260257659</v>
      </c>
      <c r="AA17" s="22">
        <f t="shared" si="10"/>
        <v>90266126.86</v>
      </c>
      <c r="AB17" s="22" t="str">
        <f t="shared" si="11"/>
        <v>Subiu</v>
      </c>
      <c r="AC17" s="7">
        <f t="shared" si="12"/>
        <v>-0.0763</v>
      </c>
      <c r="AD17" s="23">
        <f t="shared" si="13"/>
        <v>-8.260257659</v>
      </c>
      <c r="AE17" s="24">
        <f t="shared" si="14"/>
        <v>90266126.86</v>
      </c>
      <c r="AF17" s="25" t="str">
        <f t="shared" si="15"/>
        <v>Subiu</v>
      </c>
      <c r="AG17" s="8">
        <f t="shared" si="16"/>
        <v>0.1245</v>
      </c>
      <c r="AH17" s="26">
        <f t="shared" si="17"/>
        <v>11.07158737</v>
      </c>
      <c r="AI17" s="27">
        <f t="shared" si="18"/>
        <v>197417623.2</v>
      </c>
      <c r="AJ17" s="8" t="str">
        <f t="shared" si="19"/>
        <v>Subiu</v>
      </c>
    </row>
    <row r="18">
      <c r="A18" s="11" t="s">
        <v>65</v>
      </c>
      <c r="B18" s="12" t="s">
        <v>33</v>
      </c>
      <c r="C18" s="13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1" t="s">
        <v>66</v>
      </c>
      <c r="L18" s="14">
        <f t="shared" si="1"/>
        <v>0.0128</v>
      </c>
      <c r="M18" s="15">
        <f t="shared" si="2"/>
        <v>19.52014218</v>
      </c>
      <c r="N18" s="16">
        <f>VLOOKUP(A18,Total_de_acoes!A:B,2,FALSE)</f>
        <v>289347914</v>
      </c>
      <c r="O18" s="17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4" t="str">
        <f>VLOOKUP(Q18,ChatGPT!A:C,2,0)</f>
        <v>Educação</v>
      </c>
      <c r="S18" s="18">
        <f>VLOOKUP(Q18,ChatGPT!A:C,3,0)</f>
        <v>59</v>
      </c>
      <c r="T18" s="14" t="str">
        <f t="shared" si="5"/>
        <v>Entre 50 e 100</v>
      </c>
      <c r="U18" s="4">
        <v>-0.059000000000000004</v>
      </c>
      <c r="V18" s="19">
        <v>21.009564293304994</v>
      </c>
      <c r="W18" s="20">
        <f t="shared" si="6"/>
        <v>-89615340.56</v>
      </c>
      <c r="X18" s="5" t="str">
        <f t="shared" si="7"/>
        <v>Desceu</v>
      </c>
      <c r="Y18" s="6">
        <f t="shared" si="8"/>
        <v>-0.1182</v>
      </c>
      <c r="Z18" s="21">
        <f t="shared" si="9"/>
        <v>-13.40440009</v>
      </c>
      <c r="AA18" s="22">
        <f t="shared" si="10"/>
        <v>114545533.8</v>
      </c>
      <c r="AB18" s="22" t="str">
        <f t="shared" si="11"/>
        <v>Subiu</v>
      </c>
      <c r="AC18" s="7">
        <f t="shared" si="12"/>
        <v>-0.1182</v>
      </c>
      <c r="AD18" s="23">
        <f t="shared" si="13"/>
        <v>-13.40440009</v>
      </c>
      <c r="AE18" s="24">
        <f t="shared" si="14"/>
        <v>114545533.8</v>
      </c>
      <c r="AF18" s="25" t="str">
        <f t="shared" si="15"/>
        <v>Subiu</v>
      </c>
      <c r="AG18" s="8">
        <f t="shared" si="16"/>
        <v>1.0845</v>
      </c>
      <c r="AH18" s="26">
        <f t="shared" si="17"/>
        <v>52.02686496</v>
      </c>
      <c r="AI18" s="27">
        <f t="shared" si="18"/>
        <v>4079157886</v>
      </c>
      <c r="AJ18" s="8" t="str">
        <f t="shared" si="19"/>
        <v>Subiu</v>
      </c>
    </row>
    <row r="19">
      <c r="A19" s="28" t="s">
        <v>67</v>
      </c>
      <c r="B19" s="29" t="s">
        <v>33</v>
      </c>
      <c r="C19" s="30">
        <v>28.31</v>
      </c>
      <c r="D19" s="29">
        <v>1.28</v>
      </c>
      <c r="E19" s="29">
        <v>2.35</v>
      </c>
      <c r="F19" s="29">
        <v>6.79</v>
      </c>
      <c r="G19" s="29">
        <v>6.79</v>
      </c>
      <c r="H19" s="29">
        <v>119.82</v>
      </c>
      <c r="I19" s="29">
        <v>27.84</v>
      </c>
      <c r="J19" s="29">
        <v>28.39</v>
      </c>
      <c r="K19" s="28" t="s">
        <v>68</v>
      </c>
      <c r="L19" s="14">
        <f t="shared" si="1"/>
        <v>0.0128</v>
      </c>
      <c r="M19" s="15">
        <f t="shared" si="2"/>
        <v>27.95221169</v>
      </c>
      <c r="N19" s="16">
        <f>VLOOKUP(A19,Total_de_acoes!A:B,2,FALSE)</f>
        <v>1086411192</v>
      </c>
      <c r="O19" s="17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4" t="str">
        <f>VLOOKUP(Q19,ChatGPT!A:C,2,0)</f>
        <v>Energia</v>
      </c>
      <c r="S19" s="18">
        <f>VLOOKUP(Q19,ChatGPT!A:C,3,0)</f>
        <v>84</v>
      </c>
      <c r="T19" s="14" t="str">
        <f t="shared" si="5"/>
        <v>Entre 50 e 100</v>
      </c>
      <c r="U19" s="4">
        <v>0.0235</v>
      </c>
      <c r="V19" s="19">
        <v>27.659990229604297</v>
      </c>
      <c r="W19" s="20">
        <f t="shared" si="6"/>
        <v>252662193.4</v>
      </c>
      <c r="X19" s="5" t="str">
        <f t="shared" si="7"/>
        <v>Subiu</v>
      </c>
      <c r="Y19" s="6">
        <f t="shared" si="8"/>
        <v>0.0679</v>
      </c>
      <c r="Z19" s="21">
        <f t="shared" si="9"/>
        <v>6.358273247</v>
      </c>
      <c r="AA19" s="22">
        <f t="shared" si="10"/>
        <v>167814444.4</v>
      </c>
      <c r="AB19" s="22" t="str">
        <f t="shared" si="11"/>
        <v>Subiu</v>
      </c>
      <c r="AC19" s="7">
        <f t="shared" si="12"/>
        <v>0.0679</v>
      </c>
      <c r="AD19" s="23">
        <f t="shared" si="13"/>
        <v>6.358273247</v>
      </c>
      <c r="AE19" s="24">
        <f t="shared" si="14"/>
        <v>167814444.4</v>
      </c>
      <c r="AF19" s="25" t="str">
        <f t="shared" si="15"/>
        <v>Subiu</v>
      </c>
      <c r="AG19" s="8">
        <f t="shared" si="16"/>
        <v>1.1982</v>
      </c>
      <c r="AH19" s="26">
        <f t="shared" si="17"/>
        <v>54.50823401</v>
      </c>
      <c r="AI19" s="27">
        <f t="shared" si="18"/>
        <v>25387024626</v>
      </c>
      <c r="AJ19" s="8" t="str">
        <f t="shared" si="19"/>
        <v>Subiu</v>
      </c>
    </row>
    <row r="20">
      <c r="A20" s="11" t="s">
        <v>69</v>
      </c>
      <c r="B20" s="12" t="s">
        <v>33</v>
      </c>
      <c r="C20" s="13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1" t="s">
        <v>70</v>
      </c>
      <c r="L20" s="14">
        <f t="shared" si="1"/>
        <v>0.0125</v>
      </c>
      <c r="M20" s="15">
        <f t="shared" si="2"/>
        <v>7.980246914</v>
      </c>
      <c r="N20" s="16">
        <f>VLOOKUP(A20,Total_de_acoes!A:B,2,FALSE)</f>
        <v>376187582</v>
      </c>
      <c r="O20" s="17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4" t="str">
        <f>VLOOKUP(Q20,ChatGPT!A:C,2,0)</f>
        <v>Construção Civil</v>
      </c>
      <c r="S20" s="18">
        <f>VLOOKUP(Q20,ChatGPT!A:C,3,0)</f>
        <v>42</v>
      </c>
      <c r="T20" s="14" t="str">
        <f t="shared" si="5"/>
        <v>Menos de 50</v>
      </c>
      <c r="U20" s="4">
        <v>0.0138</v>
      </c>
      <c r="V20" s="19">
        <v>7.970013809429868</v>
      </c>
      <c r="W20" s="20">
        <f t="shared" si="6"/>
        <v>4127327.751</v>
      </c>
      <c r="X20" s="5" t="str">
        <f t="shared" si="7"/>
        <v>Subiu</v>
      </c>
      <c r="Y20" s="6">
        <f t="shared" si="8"/>
        <v>-0.2805</v>
      </c>
      <c r="Z20" s="21">
        <f t="shared" si="9"/>
        <v>-38.98540653</v>
      </c>
      <c r="AA20" s="22">
        <f t="shared" si="10"/>
        <v>410360669.9</v>
      </c>
      <c r="AB20" s="22" t="str">
        <f t="shared" si="11"/>
        <v>Subiu</v>
      </c>
      <c r="AC20" s="7">
        <f t="shared" si="12"/>
        <v>-0.2805</v>
      </c>
      <c r="AD20" s="23">
        <f t="shared" si="13"/>
        <v>-38.98540653</v>
      </c>
      <c r="AE20" s="24">
        <f t="shared" si="14"/>
        <v>410360669.9</v>
      </c>
      <c r="AF20" s="25" t="str">
        <f t="shared" si="15"/>
        <v>Subiu</v>
      </c>
      <c r="AG20" s="8">
        <f t="shared" si="16"/>
        <v>0.1412</v>
      </c>
      <c r="AH20" s="26">
        <f t="shared" si="17"/>
        <v>12.37294076</v>
      </c>
      <c r="AI20" s="27">
        <f t="shared" si="18"/>
        <v>65559921.92</v>
      </c>
      <c r="AJ20" s="8" t="str">
        <f t="shared" si="19"/>
        <v>Subiu</v>
      </c>
    </row>
    <row r="21" ht="15.75" customHeight="1">
      <c r="A21" s="28" t="s">
        <v>71</v>
      </c>
      <c r="B21" s="29" t="s">
        <v>33</v>
      </c>
      <c r="C21" s="30">
        <v>57.91</v>
      </c>
      <c r="D21" s="29">
        <v>1.15</v>
      </c>
      <c r="E21" s="29">
        <v>-1.03</v>
      </c>
      <c r="F21" s="29">
        <v>-10.26</v>
      </c>
      <c r="G21" s="29">
        <v>-10.26</v>
      </c>
      <c r="H21" s="29">
        <v>-28.97</v>
      </c>
      <c r="I21" s="29">
        <v>56.22</v>
      </c>
      <c r="J21" s="29">
        <v>59.29</v>
      </c>
      <c r="K21" s="28" t="s">
        <v>72</v>
      </c>
      <c r="L21" s="14">
        <f t="shared" si="1"/>
        <v>0.0115</v>
      </c>
      <c r="M21" s="15">
        <f t="shared" si="2"/>
        <v>57.25160652</v>
      </c>
      <c r="N21" s="16">
        <f>VLOOKUP(A21,Total_de_acoes!A:B,2,FALSE)</f>
        <v>62305891</v>
      </c>
      <c r="O21" s="17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4" t="str">
        <f>VLOOKUP(Q21,ChatGPT!A:C,2,0)</f>
        <v>Moda</v>
      </c>
      <c r="S21" s="18">
        <f>VLOOKUP(Q21,ChatGPT!A:C,3,0)</f>
        <v>50</v>
      </c>
      <c r="T21" s="14" t="str">
        <f t="shared" si="5"/>
        <v>Entre 50 e 100</v>
      </c>
      <c r="U21" s="4">
        <v>-0.0103</v>
      </c>
      <c r="V21" s="19">
        <v>58.51268061028594</v>
      </c>
      <c r="W21" s="20">
        <f t="shared" si="6"/>
        <v>-24723038.69</v>
      </c>
      <c r="X21" s="5" t="str">
        <f t="shared" si="7"/>
        <v>Desceu</v>
      </c>
      <c r="Y21" s="6">
        <f t="shared" si="8"/>
        <v>-0.1026</v>
      </c>
      <c r="Z21" s="21">
        <f t="shared" si="9"/>
        <v>-11.43302875</v>
      </c>
      <c r="AA21" s="22">
        <f t="shared" si="10"/>
        <v>48119741.49</v>
      </c>
      <c r="AB21" s="22" t="str">
        <f t="shared" si="11"/>
        <v>Subiu</v>
      </c>
      <c r="AC21" s="7">
        <f t="shared" si="12"/>
        <v>-0.1026</v>
      </c>
      <c r="AD21" s="23">
        <f t="shared" si="13"/>
        <v>-11.43302875</v>
      </c>
      <c r="AE21" s="24">
        <f t="shared" si="14"/>
        <v>48119741.49</v>
      </c>
      <c r="AF21" s="25" t="str">
        <f t="shared" si="15"/>
        <v>Subiu</v>
      </c>
      <c r="AG21" s="8">
        <f t="shared" si="16"/>
        <v>-0.2897</v>
      </c>
      <c r="AH21" s="26">
        <f t="shared" si="17"/>
        <v>-40.78558356</v>
      </c>
      <c r="AI21" s="27">
        <f t="shared" si="18"/>
        <v>484696412.1</v>
      </c>
      <c r="AJ21" s="8" t="str">
        <f t="shared" si="19"/>
        <v>Subiu</v>
      </c>
    </row>
    <row r="22" ht="15.75" customHeight="1">
      <c r="A22" s="11" t="s">
        <v>73</v>
      </c>
      <c r="B22" s="12" t="s">
        <v>33</v>
      </c>
      <c r="C22" s="13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1" t="s">
        <v>74</v>
      </c>
      <c r="L22" s="14">
        <f t="shared" si="1"/>
        <v>0.0104</v>
      </c>
      <c r="M22" s="15">
        <f t="shared" si="2"/>
        <v>15.36025337</v>
      </c>
      <c r="N22" s="16">
        <f>VLOOKUP(A22,Total_de_acoes!A:B,2,FALSE)</f>
        <v>5146576868</v>
      </c>
      <c r="O22" s="17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4" t="str">
        <f>VLOOKUP(Q22,ChatGPT!A:C,2,0)</f>
        <v>Bancário</v>
      </c>
      <c r="S22" s="18">
        <f>VLOOKUP(Q22,ChatGPT!A:C,3,0)</f>
        <v>89</v>
      </c>
      <c r="T22" s="14" t="str">
        <f t="shared" si="5"/>
        <v>Entre 50 e 100</v>
      </c>
      <c r="U22" s="4">
        <v>-0.0077</v>
      </c>
      <c r="V22" s="19">
        <v>15.640431321173033</v>
      </c>
      <c r="W22" s="20">
        <f t="shared" si="6"/>
        <v>-99012410.35</v>
      </c>
      <c r="X22" s="5" t="str">
        <f t="shared" si="7"/>
        <v>Desceu</v>
      </c>
      <c r="Y22" s="6">
        <f t="shared" si="8"/>
        <v>-0.0908</v>
      </c>
      <c r="Z22" s="21">
        <f t="shared" si="9"/>
        <v>-9.986801584</v>
      </c>
      <c r="AA22" s="22">
        <f t="shared" si="10"/>
        <v>745525413.6</v>
      </c>
      <c r="AB22" s="22" t="str">
        <f t="shared" si="11"/>
        <v>Subiu</v>
      </c>
      <c r="AC22" s="7">
        <f t="shared" si="12"/>
        <v>-0.0908</v>
      </c>
      <c r="AD22" s="23">
        <f t="shared" si="13"/>
        <v>-9.986801584</v>
      </c>
      <c r="AE22" s="24">
        <f t="shared" si="14"/>
        <v>745525413.6</v>
      </c>
      <c r="AF22" s="25" t="str">
        <f t="shared" si="15"/>
        <v>Subiu</v>
      </c>
      <c r="AG22" s="8">
        <f t="shared" si="16"/>
        <v>0.1611</v>
      </c>
      <c r="AH22" s="26">
        <f t="shared" si="17"/>
        <v>13.87477392</v>
      </c>
      <c r="AI22" s="27">
        <f t="shared" si="18"/>
        <v>1837687402</v>
      </c>
      <c r="AJ22" s="8" t="str">
        <f t="shared" si="19"/>
        <v>Subiu</v>
      </c>
    </row>
    <row r="23" ht="15.75" customHeight="1">
      <c r="A23" s="28" t="s">
        <v>75</v>
      </c>
      <c r="B23" s="29" t="s">
        <v>33</v>
      </c>
      <c r="C23" s="30">
        <v>7.19</v>
      </c>
      <c r="D23" s="29">
        <v>0.98</v>
      </c>
      <c r="E23" s="29">
        <v>6.05</v>
      </c>
      <c r="F23" s="29">
        <v>-3.75</v>
      </c>
      <c r="G23" s="29">
        <v>-3.75</v>
      </c>
      <c r="H23" s="29">
        <v>-48.31</v>
      </c>
      <c r="I23" s="29">
        <v>7.11</v>
      </c>
      <c r="J23" s="29">
        <v>7.24</v>
      </c>
      <c r="K23" s="28" t="s">
        <v>76</v>
      </c>
      <c r="L23" s="14">
        <f t="shared" si="1"/>
        <v>0.0098</v>
      </c>
      <c r="M23" s="15">
        <f t="shared" si="2"/>
        <v>7.120221826</v>
      </c>
      <c r="N23" s="16">
        <f>VLOOKUP(A23,Total_de_acoes!A:B,2,FALSE)</f>
        <v>261036182</v>
      </c>
      <c r="O23" s="17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4" t="str">
        <f>VLOOKUP(Q23,ChatGPT!A:C,2,0)</f>
        <v>Alimentos</v>
      </c>
      <c r="S23" s="18">
        <f>VLOOKUP(Q23,ChatGPT!A:C,3,0)</f>
        <v>31</v>
      </c>
      <c r="T23" s="14" t="str">
        <f t="shared" si="5"/>
        <v>Menos de 50</v>
      </c>
      <c r="U23" s="4">
        <v>0.0605</v>
      </c>
      <c r="V23" s="19">
        <v>6.7798208392267805</v>
      </c>
      <c r="W23" s="20">
        <f t="shared" si="6"/>
        <v>7471260.868</v>
      </c>
      <c r="X23" s="5" t="str">
        <f t="shared" si="7"/>
        <v>Subiu</v>
      </c>
      <c r="Y23" s="6">
        <f t="shared" si="8"/>
        <v>-0.0375</v>
      </c>
      <c r="Z23" s="21">
        <f t="shared" si="9"/>
        <v>-3.896103896</v>
      </c>
      <c r="AA23" s="22">
        <f t="shared" si="10"/>
        <v>2661228.132</v>
      </c>
      <c r="AB23" s="22" t="str">
        <f t="shared" si="11"/>
        <v>Subiu</v>
      </c>
      <c r="AC23" s="7">
        <f t="shared" si="12"/>
        <v>-0.0375</v>
      </c>
      <c r="AD23" s="23">
        <f t="shared" si="13"/>
        <v>-3.896103896</v>
      </c>
      <c r="AE23" s="24">
        <f t="shared" si="14"/>
        <v>2661228.132</v>
      </c>
      <c r="AF23" s="25" t="str">
        <f t="shared" si="15"/>
        <v>Subiu</v>
      </c>
      <c r="AG23" s="8">
        <f t="shared" si="16"/>
        <v>-0.4831</v>
      </c>
      <c r="AH23" s="26">
        <f t="shared" si="17"/>
        <v>-93.4610176</v>
      </c>
      <c r="AI23" s="27">
        <f t="shared" si="18"/>
        <v>822408994</v>
      </c>
      <c r="AJ23" s="8" t="str">
        <f t="shared" si="19"/>
        <v>Subiu</v>
      </c>
    </row>
    <row r="24" ht="15.75" customHeight="1">
      <c r="A24" s="11" t="s">
        <v>77</v>
      </c>
      <c r="B24" s="12" t="s">
        <v>33</v>
      </c>
      <c r="C24" s="13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1" t="s">
        <v>78</v>
      </c>
      <c r="L24" s="14">
        <f t="shared" si="1"/>
        <v>0.0097</v>
      </c>
      <c r="M24" s="15">
        <f t="shared" si="2"/>
        <v>4.10022779</v>
      </c>
      <c r="N24" s="16">
        <f>VLOOKUP(A24,Total_de_acoes!A:B,2,FALSE)</f>
        <v>159430826</v>
      </c>
      <c r="O24" s="17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4" t="str">
        <f>VLOOKUP(Q24,ChatGPT!A:C,2,0)</f>
        <v>Varejo</v>
      </c>
      <c r="S24" s="18">
        <f>VLOOKUP(Q24,ChatGPT!A:C,3,0)</f>
        <v>76</v>
      </c>
      <c r="T24" s="14" t="str">
        <f t="shared" si="5"/>
        <v>Entre 50 e 100</v>
      </c>
      <c r="U24" s="4">
        <v>-0.0633</v>
      </c>
      <c r="V24" s="19">
        <v>4.4197715383794165</v>
      </c>
      <c r="W24" s="20">
        <f t="shared" si="6"/>
        <v>-1774007.886</v>
      </c>
      <c r="X24" s="5" t="str">
        <f t="shared" si="7"/>
        <v>Desceu</v>
      </c>
      <c r="Y24" s="6">
        <f t="shared" si="8"/>
        <v>0.0197</v>
      </c>
      <c r="Z24" s="21">
        <f t="shared" si="9"/>
        <v>1.931940767</v>
      </c>
      <c r="AA24" s="22">
        <f t="shared" si="10"/>
        <v>241330.4087</v>
      </c>
      <c r="AB24" s="22" t="str">
        <f t="shared" si="11"/>
        <v>Subiu</v>
      </c>
      <c r="AC24" s="7">
        <f t="shared" si="12"/>
        <v>0.0197</v>
      </c>
      <c r="AD24" s="23">
        <f t="shared" si="13"/>
        <v>1.931940767</v>
      </c>
      <c r="AE24" s="24">
        <f t="shared" si="14"/>
        <v>241330.4087</v>
      </c>
      <c r="AF24" s="25" t="str">
        <f t="shared" si="15"/>
        <v>Subiu</v>
      </c>
      <c r="AG24" s="8">
        <f t="shared" si="16"/>
        <v>-0.5118</v>
      </c>
      <c r="AH24" s="26">
        <f t="shared" si="17"/>
        <v>-104.8340844</v>
      </c>
      <c r="AI24" s="27">
        <f t="shared" si="18"/>
        <v>340216054.2</v>
      </c>
      <c r="AJ24" s="8" t="str">
        <f t="shared" si="19"/>
        <v>Subiu</v>
      </c>
    </row>
    <row r="25" ht="15.75" customHeight="1">
      <c r="A25" s="28" t="s">
        <v>79</v>
      </c>
      <c r="B25" s="29" t="s">
        <v>33</v>
      </c>
      <c r="C25" s="30">
        <v>14.61</v>
      </c>
      <c r="D25" s="29">
        <v>0.96</v>
      </c>
      <c r="E25" s="29">
        <v>12.38</v>
      </c>
      <c r="F25" s="29">
        <v>5.79</v>
      </c>
      <c r="G25" s="29">
        <v>5.79</v>
      </c>
      <c r="H25" s="29">
        <v>78.17</v>
      </c>
      <c r="I25" s="29">
        <v>14.46</v>
      </c>
      <c r="J25" s="29">
        <v>14.93</v>
      </c>
      <c r="K25" s="28" t="s">
        <v>80</v>
      </c>
      <c r="L25" s="14">
        <f t="shared" si="1"/>
        <v>0.0096</v>
      </c>
      <c r="M25" s="15">
        <f t="shared" si="2"/>
        <v>14.47107765</v>
      </c>
      <c r="N25" s="16">
        <f>VLOOKUP(A25,Total_de_acoes!A:B,2,FALSE)</f>
        <v>1677525446</v>
      </c>
      <c r="O25" s="17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4" t="str">
        <f>VLOOKUP(Q25,ChatGPT!A:C,2,0)</f>
        <v>Alimentos</v>
      </c>
      <c r="S25" s="18">
        <f>VLOOKUP(Q25,ChatGPT!A:C,3,0)</f>
        <v>84</v>
      </c>
      <c r="T25" s="14" t="str">
        <f t="shared" si="5"/>
        <v>Entre 50 e 100</v>
      </c>
      <c r="U25" s="4">
        <v>0.12380000000000001</v>
      </c>
      <c r="V25" s="19">
        <v>13.000533902829686</v>
      </c>
      <c r="W25" s="20">
        <f t="shared" si="6"/>
        <v>375079265.2</v>
      </c>
      <c r="X25" s="5" t="str">
        <f t="shared" si="7"/>
        <v>Subiu</v>
      </c>
      <c r="Y25" s="6">
        <f t="shared" si="8"/>
        <v>0.0579</v>
      </c>
      <c r="Z25" s="21">
        <f t="shared" si="9"/>
        <v>5.473107099</v>
      </c>
      <c r="AA25" s="22">
        <f t="shared" si="10"/>
        <v>73850549.99</v>
      </c>
      <c r="AB25" s="22" t="str">
        <f t="shared" si="11"/>
        <v>Subiu</v>
      </c>
      <c r="AC25" s="7">
        <f t="shared" si="12"/>
        <v>0.0579</v>
      </c>
      <c r="AD25" s="23">
        <f t="shared" si="13"/>
        <v>5.473107099</v>
      </c>
      <c r="AE25" s="24">
        <f t="shared" si="14"/>
        <v>73850549.99</v>
      </c>
      <c r="AF25" s="25" t="str">
        <f t="shared" si="15"/>
        <v>Subiu</v>
      </c>
      <c r="AG25" s="8">
        <f t="shared" si="16"/>
        <v>0.7817</v>
      </c>
      <c r="AH25" s="26">
        <f t="shared" si="17"/>
        <v>43.87382837</v>
      </c>
      <c r="AI25" s="27">
        <f t="shared" si="18"/>
        <v>7992577712</v>
      </c>
      <c r="AJ25" s="8" t="str">
        <f t="shared" si="19"/>
        <v>Subiu</v>
      </c>
    </row>
    <row r="26" ht="15.75" customHeight="1">
      <c r="A26" s="11" t="s">
        <v>81</v>
      </c>
      <c r="B26" s="12" t="s">
        <v>33</v>
      </c>
      <c r="C26" s="13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1" t="s">
        <v>82</v>
      </c>
      <c r="L26" s="14">
        <f t="shared" si="1"/>
        <v>0.0088</v>
      </c>
      <c r="M26" s="15">
        <f t="shared" si="2"/>
        <v>50.75337034</v>
      </c>
      <c r="N26" s="16">
        <f>VLOOKUP(A26,Total_de_acoes!A:B,2,FALSE)</f>
        <v>423091712</v>
      </c>
      <c r="O26" s="17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4" t="str">
        <f>VLOOKUP(Q26,ChatGPT!A:C,2,0)</f>
        <v>Telecomunicações</v>
      </c>
      <c r="S26" s="18">
        <f>VLOOKUP(Q26,ChatGPT!A:C,3,0)</f>
        <v>21</v>
      </c>
      <c r="T26" s="14" t="str">
        <f t="shared" si="5"/>
        <v>Menos de 50</v>
      </c>
      <c r="U26" s="4">
        <v>0.0109</v>
      </c>
      <c r="V26" s="19">
        <v>50.64793748145218</v>
      </c>
      <c r="W26" s="20">
        <f t="shared" si="6"/>
        <v>104320663.3</v>
      </c>
      <c r="X26" s="5" t="str">
        <f t="shared" si="7"/>
        <v>Subiu</v>
      </c>
      <c r="Y26" s="6">
        <f t="shared" si="8"/>
        <v>-0.0419</v>
      </c>
      <c r="Z26" s="21">
        <f t="shared" si="9"/>
        <v>-4.373238702</v>
      </c>
      <c r="AA26" s="22">
        <f t="shared" si="10"/>
        <v>34625757.51</v>
      </c>
      <c r="AB26" s="22" t="str">
        <f t="shared" si="11"/>
        <v>Subiu</v>
      </c>
      <c r="AC26" s="7">
        <f t="shared" si="12"/>
        <v>-0.0419</v>
      </c>
      <c r="AD26" s="23">
        <f t="shared" si="13"/>
        <v>-4.373238702</v>
      </c>
      <c r="AE26" s="24">
        <f t="shared" si="14"/>
        <v>34625757.51</v>
      </c>
      <c r="AF26" s="25" t="str">
        <f t="shared" si="15"/>
        <v>Subiu</v>
      </c>
      <c r="AG26" s="8">
        <f t="shared" si="16"/>
        <v>0.3278</v>
      </c>
      <c r="AH26" s="26">
        <f t="shared" si="17"/>
        <v>24.68745293</v>
      </c>
      <c r="AI26" s="27">
        <f t="shared" si="18"/>
        <v>1529210642</v>
      </c>
      <c r="AJ26" s="8" t="str">
        <f t="shared" si="19"/>
        <v>Subiu</v>
      </c>
    </row>
    <row r="27" ht="15.75" customHeight="1">
      <c r="A27" s="28" t="s">
        <v>83</v>
      </c>
      <c r="B27" s="29" t="s">
        <v>33</v>
      </c>
      <c r="C27" s="30">
        <v>22.64</v>
      </c>
      <c r="D27" s="29">
        <v>0.84</v>
      </c>
      <c r="E27" s="29">
        <v>1.07</v>
      </c>
      <c r="F27" s="29">
        <v>-1.35</v>
      </c>
      <c r="G27" s="29">
        <v>-1.35</v>
      </c>
      <c r="H27" s="29">
        <v>20.93</v>
      </c>
      <c r="I27" s="29">
        <v>22.32</v>
      </c>
      <c r="J27" s="29">
        <v>22.83</v>
      </c>
      <c r="K27" s="28" t="s">
        <v>84</v>
      </c>
      <c r="L27" s="14">
        <f t="shared" si="1"/>
        <v>0.0084</v>
      </c>
      <c r="M27" s="15">
        <f t="shared" si="2"/>
        <v>22.45140817</v>
      </c>
      <c r="N27" s="16">
        <f>VLOOKUP(A27,Total_de_acoes!A:B,2,FALSE)</f>
        <v>1218352541</v>
      </c>
      <c r="O27" s="17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4" t="str">
        <f>VLOOKUP(Q27,ChatGPT!A:C,2,0)</f>
        <v>Transporte</v>
      </c>
      <c r="S27" s="18">
        <f>VLOOKUP(Q27,ChatGPT!A:C,3,0)</f>
        <v>13</v>
      </c>
      <c r="T27" s="14" t="str">
        <f t="shared" si="5"/>
        <v>Menos de 50</v>
      </c>
      <c r="U27" s="4">
        <v>0.010700000000000001</v>
      </c>
      <c r="V27" s="19">
        <v>22.40031661224894</v>
      </c>
      <c r="W27" s="20">
        <f t="shared" si="6"/>
        <v>55072371.65</v>
      </c>
      <c r="X27" s="5" t="str">
        <f t="shared" si="7"/>
        <v>Subiu</v>
      </c>
      <c r="Y27" s="6">
        <f t="shared" si="8"/>
        <v>-0.0135</v>
      </c>
      <c r="Z27" s="21">
        <f t="shared" si="9"/>
        <v>-1.368474404</v>
      </c>
      <c r="AA27" s="22">
        <f t="shared" si="10"/>
        <v>4244888.551</v>
      </c>
      <c r="AB27" s="22" t="str">
        <f t="shared" si="11"/>
        <v>Subiu</v>
      </c>
      <c r="AC27" s="7">
        <f t="shared" si="12"/>
        <v>-0.0135</v>
      </c>
      <c r="AD27" s="23">
        <f t="shared" si="13"/>
        <v>-1.368474404</v>
      </c>
      <c r="AE27" s="24">
        <f t="shared" si="14"/>
        <v>4244888.551</v>
      </c>
      <c r="AF27" s="25" t="str">
        <f t="shared" si="15"/>
        <v>Subiu</v>
      </c>
      <c r="AG27" s="8">
        <f t="shared" si="16"/>
        <v>0.2093</v>
      </c>
      <c r="AH27" s="26">
        <f t="shared" si="17"/>
        <v>17.30753328</v>
      </c>
      <c r="AI27" s="27">
        <f t="shared" si="18"/>
        <v>832339008.4</v>
      </c>
      <c r="AJ27" s="8" t="str">
        <f t="shared" si="19"/>
        <v>Subiu</v>
      </c>
    </row>
    <row r="28" ht="15.75" customHeight="1">
      <c r="A28" s="11" t="s">
        <v>85</v>
      </c>
      <c r="B28" s="12" t="s">
        <v>33</v>
      </c>
      <c r="C28" s="13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1" t="s">
        <v>86</v>
      </c>
      <c r="L28" s="14">
        <f t="shared" si="1"/>
        <v>0.0082</v>
      </c>
      <c r="M28" s="15">
        <f t="shared" si="2"/>
        <v>4.860146796</v>
      </c>
      <c r="N28" s="16">
        <f>VLOOKUP(A28,Total_de_acoes!A:B,2,FALSE)</f>
        <v>1095462329</v>
      </c>
      <c r="O28" s="17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4" t="str">
        <f>VLOOKUP(Q28,ChatGPT!A:C,2,0)</f>
        <v>Serviços Financeiros</v>
      </c>
      <c r="S28" s="18">
        <f>VLOOKUP(Q28,ChatGPT!A:C,3,0)</f>
        <v>29</v>
      </c>
      <c r="T28" s="14" t="str">
        <f t="shared" si="5"/>
        <v>Menos de 50</v>
      </c>
      <c r="U28" s="4">
        <v>0.09380000000000001</v>
      </c>
      <c r="V28" s="19">
        <v>4.479795209361858</v>
      </c>
      <c r="W28" s="20">
        <f t="shared" si="6"/>
        <v>18345167.7</v>
      </c>
      <c r="X28" s="5" t="str">
        <f t="shared" si="7"/>
        <v>Subiu</v>
      </c>
      <c r="Y28" s="6">
        <f t="shared" si="8"/>
        <v>0.0583</v>
      </c>
      <c r="Z28" s="21">
        <f t="shared" si="9"/>
        <v>5.508834924</v>
      </c>
      <c r="AA28" s="22">
        <f t="shared" si="10"/>
        <v>14021323.2</v>
      </c>
      <c r="AB28" s="22" t="str">
        <f t="shared" si="11"/>
        <v>Subiu</v>
      </c>
      <c r="AC28" s="7">
        <f t="shared" si="12"/>
        <v>0.0583</v>
      </c>
      <c r="AD28" s="23">
        <f t="shared" si="13"/>
        <v>5.508834924</v>
      </c>
      <c r="AE28" s="24">
        <f t="shared" si="14"/>
        <v>14021323.2</v>
      </c>
      <c r="AF28" s="25" t="str">
        <f t="shared" si="15"/>
        <v>Subiu</v>
      </c>
      <c r="AG28" s="8">
        <f t="shared" si="16"/>
        <v>-0.0219</v>
      </c>
      <c r="AH28" s="26">
        <f t="shared" si="17"/>
        <v>-2.239034864</v>
      </c>
      <c r="AI28" s="27">
        <f t="shared" si="18"/>
        <v>2140748.546</v>
      </c>
      <c r="AJ28" s="8" t="str">
        <f t="shared" si="19"/>
        <v>Subiu</v>
      </c>
    </row>
    <row r="29" ht="15.75" customHeight="1">
      <c r="A29" s="28" t="s">
        <v>87</v>
      </c>
      <c r="B29" s="29" t="s">
        <v>33</v>
      </c>
      <c r="C29" s="30">
        <v>7.81</v>
      </c>
      <c r="D29" s="29">
        <v>0.77</v>
      </c>
      <c r="E29" s="29">
        <v>3.17</v>
      </c>
      <c r="F29" s="29">
        <v>-3.22</v>
      </c>
      <c r="G29" s="29">
        <v>-3.22</v>
      </c>
      <c r="H29" s="29">
        <v>9.94</v>
      </c>
      <c r="I29" s="29">
        <v>7.7</v>
      </c>
      <c r="J29" s="29">
        <v>7.85</v>
      </c>
      <c r="K29" s="28" t="s">
        <v>88</v>
      </c>
      <c r="L29" s="14">
        <f t="shared" si="1"/>
        <v>0.0077</v>
      </c>
      <c r="M29" s="15">
        <f t="shared" si="2"/>
        <v>7.750322517</v>
      </c>
      <c r="N29" s="16">
        <f>VLOOKUP(A29,Total_de_acoes!A:B,2,FALSE)</f>
        <v>302768240</v>
      </c>
      <c r="O29" s="17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4" t="str">
        <f>VLOOKUP(Q29,ChatGPT!A:C,2,0)</f>
        <v>Tecnologia</v>
      </c>
      <c r="S29" s="18">
        <f>VLOOKUP(Q29,ChatGPT!A:C,3,0)</f>
        <v>7</v>
      </c>
      <c r="T29" s="14" t="str">
        <f t="shared" si="5"/>
        <v>Menos de 50</v>
      </c>
      <c r="U29" s="4">
        <v>0.0317</v>
      </c>
      <c r="V29" s="19">
        <v>7.570030047494426</v>
      </c>
      <c r="W29" s="20">
        <f t="shared" si="6"/>
        <v>4335884.275</v>
      </c>
      <c r="X29" s="5" t="str">
        <f t="shared" si="7"/>
        <v>Subiu</v>
      </c>
      <c r="Y29" s="6">
        <f t="shared" si="8"/>
        <v>-0.0322</v>
      </c>
      <c r="Z29" s="21">
        <f t="shared" si="9"/>
        <v>-3.327133705</v>
      </c>
      <c r="AA29" s="22">
        <f t="shared" si="10"/>
        <v>1935739.635</v>
      </c>
      <c r="AB29" s="22" t="str">
        <f t="shared" si="11"/>
        <v>Subiu</v>
      </c>
      <c r="AC29" s="7">
        <f t="shared" si="12"/>
        <v>-0.0322</v>
      </c>
      <c r="AD29" s="23">
        <f t="shared" si="13"/>
        <v>-3.327133705</v>
      </c>
      <c r="AE29" s="24">
        <f t="shared" si="14"/>
        <v>1935739.635</v>
      </c>
      <c r="AF29" s="25" t="str">
        <f t="shared" si="15"/>
        <v>Subiu</v>
      </c>
      <c r="AG29" s="8">
        <f t="shared" si="16"/>
        <v>0.0994</v>
      </c>
      <c r="AH29" s="26">
        <f t="shared" si="17"/>
        <v>9.041295252</v>
      </c>
      <c r="AI29" s="27">
        <f t="shared" si="18"/>
        <v>16238198.76</v>
      </c>
      <c r="AJ29" s="8" t="str">
        <f t="shared" si="19"/>
        <v>Subiu</v>
      </c>
    </row>
    <row r="30" ht="15.75" customHeight="1">
      <c r="A30" s="11" t="s">
        <v>89</v>
      </c>
      <c r="B30" s="12" t="s">
        <v>33</v>
      </c>
      <c r="C30" s="13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1" t="s">
        <v>90</v>
      </c>
      <c r="L30" s="14">
        <f t="shared" si="1"/>
        <v>0.0074</v>
      </c>
      <c r="M30" s="15">
        <f t="shared" si="2"/>
        <v>17.39130435</v>
      </c>
      <c r="N30" s="16">
        <f>VLOOKUP(A30,Total_de_acoes!A:B,2,FALSE)</f>
        <v>807896814</v>
      </c>
      <c r="O30" s="17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4" t="str">
        <f>VLOOKUP(Q30,ChatGPT!A:C,2,0)</f>
        <v>Telecomunicações</v>
      </c>
      <c r="S30" s="18">
        <f>VLOOKUP(Q30,ChatGPT!A:C,3,0)</f>
        <v>30</v>
      </c>
      <c r="T30" s="14" t="str">
        <f t="shared" si="5"/>
        <v>Menos de 50</v>
      </c>
      <c r="U30" s="4">
        <v>-0.005699999999999999</v>
      </c>
      <c r="V30" s="19">
        <v>17.620436487981493</v>
      </c>
      <c r="W30" s="20">
        <f t="shared" si="6"/>
        <v>-10442663.62</v>
      </c>
      <c r="X30" s="5" t="str">
        <f t="shared" si="7"/>
        <v>Desceu</v>
      </c>
      <c r="Y30" s="6">
        <f t="shared" si="8"/>
        <v>-0.0229</v>
      </c>
      <c r="Z30" s="21">
        <f t="shared" si="9"/>
        <v>-2.343670044</v>
      </c>
      <c r="AA30" s="22">
        <f t="shared" si="10"/>
        <v>5580225.147</v>
      </c>
      <c r="AB30" s="22" t="str">
        <f t="shared" si="11"/>
        <v>Subiu</v>
      </c>
      <c r="AC30" s="7">
        <f t="shared" si="12"/>
        <v>-0.0229</v>
      </c>
      <c r="AD30" s="23">
        <f t="shared" si="13"/>
        <v>-2.343670044</v>
      </c>
      <c r="AE30" s="24">
        <f t="shared" si="14"/>
        <v>5580225.147</v>
      </c>
      <c r="AF30" s="25" t="str">
        <f t="shared" si="15"/>
        <v>Subiu</v>
      </c>
      <c r="AG30" s="8">
        <f t="shared" si="16"/>
        <v>0.5687</v>
      </c>
      <c r="AH30" s="26">
        <f t="shared" si="17"/>
        <v>36.2529483</v>
      </c>
      <c r="AI30" s="27">
        <f t="shared" si="18"/>
        <v>2143612745</v>
      </c>
      <c r="AJ30" s="8" t="str">
        <f t="shared" si="19"/>
        <v>Subiu</v>
      </c>
    </row>
    <row r="31" ht="15.75" customHeight="1">
      <c r="A31" s="28" t="s">
        <v>91</v>
      </c>
      <c r="B31" s="29" t="s">
        <v>33</v>
      </c>
      <c r="C31" s="30">
        <v>23.22</v>
      </c>
      <c r="D31" s="29">
        <v>0.73</v>
      </c>
      <c r="E31" s="29">
        <v>1.93</v>
      </c>
      <c r="F31" s="29">
        <v>-9.51</v>
      </c>
      <c r="G31" s="29">
        <v>-9.51</v>
      </c>
      <c r="H31" s="29">
        <v>-20.4</v>
      </c>
      <c r="I31" s="29">
        <v>22.69</v>
      </c>
      <c r="J31" s="29">
        <v>23.28</v>
      </c>
      <c r="K31" s="28" t="s">
        <v>92</v>
      </c>
      <c r="L31" s="14">
        <f t="shared" si="1"/>
        <v>0.0073</v>
      </c>
      <c r="M31" s="15">
        <f t="shared" si="2"/>
        <v>23.05172243</v>
      </c>
      <c r="N31" s="16">
        <f>VLOOKUP(A31,Total_de_acoes!A:B,2,FALSE)</f>
        <v>251003438</v>
      </c>
      <c r="O31" s="17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4" t="str">
        <f>VLOOKUP(Q31,ChatGPT!A:C,2,0)</f>
        <v>Bancário</v>
      </c>
      <c r="S31" s="18">
        <f>VLOOKUP(Q31,ChatGPT!A:C,3,0)</f>
        <v>20</v>
      </c>
      <c r="T31" s="14" t="str">
        <f t="shared" si="5"/>
        <v>Menos de 50</v>
      </c>
      <c r="U31" s="4">
        <v>0.019299999999999998</v>
      </c>
      <c r="V31" s="19">
        <v>22.78033944864122</v>
      </c>
      <c r="W31" s="20">
        <f t="shared" si="6"/>
        <v>18570492.08</v>
      </c>
      <c r="X31" s="5" t="str">
        <f t="shared" si="7"/>
        <v>Subiu</v>
      </c>
      <c r="Y31" s="6">
        <f t="shared" si="8"/>
        <v>-0.0951</v>
      </c>
      <c r="Z31" s="21">
        <f t="shared" si="9"/>
        <v>-10.50944856</v>
      </c>
      <c r="AA31" s="22">
        <f t="shared" si="10"/>
        <v>42214957.59</v>
      </c>
      <c r="AB31" s="22" t="str">
        <f t="shared" si="11"/>
        <v>Subiu</v>
      </c>
      <c r="AC31" s="7">
        <f t="shared" si="12"/>
        <v>-0.0951</v>
      </c>
      <c r="AD31" s="23">
        <f t="shared" si="13"/>
        <v>-10.50944856</v>
      </c>
      <c r="AE31" s="24">
        <f t="shared" si="14"/>
        <v>42214957.59</v>
      </c>
      <c r="AF31" s="25" t="str">
        <f t="shared" si="15"/>
        <v>Subiu</v>
      </c>
      <c r="AG31" s="8">
        <f t="shared" si="16"/>
        <v>-0.204</v>
      </c>
      <c r="AH31" s="26">
        <f t="shared" si="17"/>
        <v>-25.6281407</v>
      </c>
      <c r="AI31" s="27">
        <f t="shared" si="18"/>
        <v>220827511.7</v>
      </c>
      <c r="AJ31" s="8" t="str">
        <f t="shared" si="19"/>
        <v>Subiu</v>
      </c>
    </row>
    <row r="32" ht="15.75" customHeight="1">
      <c r="A32" s="11" t="s">
        <v>93</v>
      </c>
      <c r="B32" s="12" t="s">
        <v>33</v>
      </c>
      <c r="C32" s="13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1" t="s">
        <v>94</v>
      </c>
      <c r="L32" s="14">
        <f t="shared" si="1"/>
        <v>0.0072</v>
      </c>
      <c r="M32" s="15">
        <f t="shared" si="2"/>
        <v>5.510325655</v>
      </c>
      <c r="N32" s="16">
        <f>VLOOKUP(A32,Total_de_acoes!A:B,2,FALSE)</f>
        <v>393173139</v>
      </c>
      <c r="O32" s="17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4" t="str">
        <f>VLOOKUP(Q32,ChatGPT!A:C,2,0)</f>
        <v>Tecnologia</v>
      </c>
      <c r="S32" s="18">
        <f>VLOOKUP(Q32,ChatGPT!A:C,3,0)</f>
        <v>26</v>
      </c>
      <c r="T32" s="14" t="str">
        <f t="shared" si="5"/>
        <v>Menos de 50</v>
      </c>
      <c r="U32" s="4">
        <v>-0.0365</v>
      </c>
      <c r="V32" s="19">
        <v>5.760249091852621</v>
      </c>
      <c r="W32" s="20">
        <f t="shared" si="6"/>
        <v>-3279651.752</v>
      </c>
      <c r="X32" s="5" t="str">
        <f t="shared" si="7"/>
        <v>Desceu</v>
      </c>
      <c r="Y32" s="6">
        <f t="shared" si="8"/>
        <v>-0.0765</v>
      </c>
      <c r="Z32" s="21">
        <f t="shared" si="9"/>
        <v>-8.283703303</v>
      </c>
      <c r="AA32" s="22">
        <f t="shared" si="10"/>
        <v>9885065.988</v>
      </c>
      <c r="AB32" s="22" t="str">
        <f t="shared" si="11"/>
        <v>Subiu</v>
      </c>
      <c r="AC32" s="7">
        <f t="shared" si="12"/>
        <v>-0.0765</v>
      </c>
      <c r="AD32" s="23">
        <f t="shared" si="13"/>
        <v>-8.283703303</v>
      </c>
      <c r="AE32" s="24">
        <f t="shared" si="14"/>
        <v>9885065.988</v>
      </c>
      <c r="AF32" s="25" t="str">
        <f t="shared" si="15"/>
        <v>Subiu</v>
      </c>
      <c r="AG32" s="8">
        <f t="shared" si="16"/>
        <v>-0.1403</v>
      </c>
      <c r="AH32" s="26">
        <f t="shared" si="17"/>
        <v>-16.31964639</v>
      </c>
      <c r="AI32" s="27">
        <f t="shared" si="18"/>
        <v>35715934.48</v>
      </c>
      <c r="AJ32" s="8" t="str">
        <f t="shared" si="19"/>
        <v>Subiu</v>
      </c>
    </row>
    <row r="33" ht="15.75" customHeight="1">
      <c r="A33" s="28" t="s">
        <v>95</v>
      </c>
      <c r="B33" s="29" t="s">
        <v>33</v>
      </c>
      <c r="C33" s="30">
        <v>23.83</v>
      </c>
      <c r="D33" s="29">
        <v>0.71</v>
      </c>
      <c r="E33" s="29">
        <v>1.49</v>
      </c>
      <c r="F33" s="29">
        <v>9.71</v>
      </c>
      <c r="G33" s="29">
        <v>9.71</v>
      </c>
      <c r="H33" s="29">
        <v>-26.61</v>
      </c>
      <c r="I33" s="29">
        <v>23.36</v>
      </c>
      <c r="J33" s="29">
        <v>23.99</v>
      </c>
      <c r="K33" s="28" t="s">
        <v>96</v>
      </c>
      <c r="L33" s="14">
        <f t="shared" si="1"/>
        <v>0.0071</v>
      </c>
      <c r="M33" s="15">
        <f t="shared" si="2"/>
        <v>23.6619998</v>
      </c>
      <c r="N33" s="16">
        <f>VLOOKUP(A33,Total_de_acoes!A:B,2,FALSE)</f>
        <v>275005663</v>
      </c>
      <c r="O33" s="17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4" t="str">
        <f>VLOOKUP(Q33,ChatGPT!A:C,2,0)</f>
        <v>Petróleo e Gás</v>
      </c>
      <c r="S33" s="18">
        <f>VLOOKUP(Q33,ChatGPT!A:C,3,0)</f>
        <v>10</v>
      </c>
      <c r="T33" s="14" t="str">
        <f t="shared" si="5"/>
        <v>Menos de 50</v>
      </c>
      <c r="U33" s="4">
        <v>0.0149</v>
      </c>
      <c r="V33" s="19">
        <v>23.480145827175093</v>
      </c>
      <c r="W33" s="20">
        <f t="shared" si="6"/>
        <v>16163614.74</v>
      </c>
      <c r="X33" s="5" t="str">
        <f t="shared" si="7"/>
        <v>Subiu</v>
      </c>
      <c r="Y33" s="6">
        <f t="shared" si="8"/>
        <v>0.0971</v>
      </c>
      <c r="Z33" s="21">
        <f t="shared" si="9"/>
        <v>8.850606143</v>
      </c>
      <c r="AA33" s="22">
        <f t="shared" si="10"/>
        <v>39704860.72</v>
      </c>
      <c r="AB33" s="22" t="str">
        <f t="shared" si="11"/>
        <v>Subiu</v>
      </c>
      <c r="AC33" s="7">
        <f t="shared" si="12"/>
        <v>0.0971</v>
      </c>
      <c r="AD33" s="23">
        <f t="shared" si="13"/>
        <v>8.850606143</v>
      </c>
      <c r="AE33" s="24">
        <f t="shared" si="14"/>
        <v>39704860.72</v>
      </c>
      <c r="AF33" s="25" t="str">
        <f t="shared" si="15"/>
        <v>Subiu</v>
      </c>
      <c r="AG33" s="8">
        <f t="shared" si="16"/>
        <v>-0.2661</v>
      </c>
      <c r="AH33" s="26">
        <f t="shared" si="17"/>
        <v>-36.25834582</v>
      </c>
      <c r="AI33" s="27">
        <f t="shared" si="18"/>
        <v>445763283.3</v>
      </c>
      <c r="AJ33" s="8" t="str">
        <f t="shared" si="19"/>
        <v>Subiu</v>
      </c>
    </row>
    <row r="34" ht="15.75" customHeight="1">
      <c r="A34" s="11" t="s">
        <v>97</v>
      </c>
      <c r="B34" s="12" t="s">
        <v>33</v>
      </c>
      <c r="C34" s="13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1" t="s">
        <v>98</v>
      </c>
      <c r="L34" s="14">
        <f t="shared" si="1"/>
        <v>0.007</v>
      </c>
      <c r="M34" s="15">
        <f t="shared" si="2"/>
        <v>9.94041708</v>
      </c>
      <c r="N34" s="16">
        <f>VLOOKUP(A34,Total_de_acoes!A:B,2,FALSE)</f>
        <v>5372783971</v>
      </c>
      <c r="O34" s="17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4" t="str">
        <f>VLOOKUP(Q34,ChatGPT!A:C,2,0)</f>
        <v>Bancário</v>
      </c>
      <c r="S34" s="18">
        <f>VLOOKUP(Q34,ChatGPT!A:C,3,0)</f>
        <v>15</v>
      </c>
      <c r="T34" s="14" t="str">
        <f t="shared" si="5"/>
        <v>Menos de 50</v>
      </c>
      <c r="U34" s="4">
        <v>-0.003</v>
      </c>
      <c r="V34" s="19">
        <v>10.04012036108325</v>
      </c>
      <c r="W34" s="20">
        <f t="shared" si="6"/>
        <v>-11260617.32</v>
      </c>
      <c r="X34" s="5" t="str">
        <f t="shared" si="7"/>
        <v>Desceu</v>
      </c>
      <c r="Y34" s="6">
        <f t="shared" si="8"/>
        <v>-0.0347</v>
      </c>
      <c r="Z34" s="21">
        <f t="shared" si="9"/>
        <v>-3.594737387</v>
      </c>
      <c r="AA34" s="22">
        <f t="shared" si="10"/>
        <v>46633570.57</v>
      </c>
      <c r="AB34" s="22" t="str">
        <f t="shared" si="11"/>
        <v>Subiu</v>
      </c>
      <c r="AC34" s="7">
        <f t="shared" si="12"/>
        <v>-0.0347</v>
      </c>
      <c r="AD34" s="23">
        <f t="shared" si="13"/>
        <v>-3.594737387</v>
      </c>
      <c r="AE34" s="24">
        <f t="shared" si="14"/>
        <v>46633570.57</v>
      </c>
      <c r="AF34" s="25" t="str">
        <f t="shared" si="15"/>
        <v>Subiu</v>
      </c>
      <c r="AG34" s="8">
        <f t="shared" si="16"/>
        <v>0.29</v>
      </c>
      <c r="AH34" s="26">
        <f t="shared" si="17"/>
        <v>22.48062016</v>
      </c>
      <c r="AI34" s="27">
        <f t="shared" si="18"/>
        <v>2437296199</v>
      </c>
      <c r="AJ34" s="8" t="str">
        <f t="shared" si="19"/>
        <v>Subiu</v>
      </c>
    </row>
    <row r="35" ht="15.75" customHeight="1">
      <c r="A35" s="28" t="s">
        <v>99</v>
      </c>
      <c r="B35" s="29" t="s">
        <v>33</v>
      </c>
      <c r="C35" s="30">
        <v>56.97</v>
      </c>
      <c r="D35" s="29">
        <v>0.68</v>
      </c>
      <c r="E35" s="29">
        <v>1.88</v>
      </c>
      <c r="F35" s="29">
        <v>2.85</v>
      </c>
      <c r="G35" s="29">
        <v>2.85</v>
      </c>
      <c r="H35" s="29">
        <v>52.87</v>
      </c>
      <c r="I35" s="29">
        <v>56.55</v>
      </c>
      <c r="J35" s="29">
        <v>56.99</v>
      </c>
      <c r="K35" s="28" t="s">
        <v>100</v>
      </c>
      <c r="L35" s="14">
        <f t="shared" si="1"/>
        <v>0.0068</v>
      </c>
      <c r="M35" s="15">
        <f t="shared" si="2"/>
        <v>56.5852205</v>
      </c>
      <c r="N35" s="16">
        <f>VLOOKUP(A35,Total_de_acoes!A:B,2,FALSE)</f>
        <v>1420949112</v>
      </c>
      <c r="O35" s="17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4" t="str">
        <f>VLOOKUP(Q35,ChatGPT!A:C,2,0)</f>
        <v>Bancário</v>
      </c>
      <c r="S35" s="18">
        <f>VLOOKUP(Q35,ChatGPT!A:C,3,0)</f>
        <v>207</v>
      </c>
      <c r="T35" s="14" t="str">
        <f t="shared" si="5"/>
        <v>Mais de cem anos</v>
      </c>
      <c r="U35" s="4">
        <v>0.018799999999999997</v>
      </c>
      <c r="V35" s="19">
        <v>55.918727915194346</v>
      </c>
      <c r="W35" s="20">
        <f t="shared" si="6"/>
        <v>574785207.4</v>
      </c>
      <c r="X35" s="5" t="str">
        <f t="shared" si="7"/>
        <v>Subiu</v>
      </c>
      <c r="Y35" s="6">
        <f t="shared" si="8"/>
        <v>0.0285</v>
      </c>
      <c r="Z35" s="21">
        <f t="shared" si="9"/>
        <v>2.771025766</v>
      </c>
      <c r="AA35" s="22">
        <f t="shared" si="10"/>
        <v>43179327.51</v>
      </c>
      <c r="AB35" s="22" t="str">
        <f t="shared" si="11"/>
        <v>Subiu</v>
      </c>
      <c r="AC35" s="7">
        <f t="shared" si="12"/>
        <v>0.0285</v>
      </c>
      <c r="AD35" s="23">
        <f t="shared" si="13"/>
        <v>2.771025766</v>
      </c>
      <c r="AE35" s="24">
        <f t="shared" si="14"/>
        <v>43179327.51</v>
      </c>
      <c r="AF35" s="25" t="str">
        <f t="shared" si="15"/>
        <v>Subiu</v>
      </c>
      <c r="AG35" s="8">
        <f t="shared" si="16"/>
        <v>0.5287</v>
      </c>
      <c r="AH35" s="26">
        <f t="shared" si="17"/>
        <v>34.58494145</v>
      </c>
      <c r="AI35" s="27">
        <f t="shared" si="18"/>
        <v>9997393939</v>
      </c>
      <c r="AJ35" s="8" t="str">
        <f t="shared" si="19"/>
        <v>Subiu</v>
      </c>
    </row>
    <row r="36" ht="15.75" customHeight="1">
      <c r="A36" s="11" t="s">
        <v>101</v>
      </c>
      <c r="B36" s="12" t="s">
        <v>33</v>
      </c>
      <c r="C36" s="13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1" t="s">
        <v>102</v>
      </c>
      <c r="L36" s="14">
        <f t="shared" si="1"/>
        <v>0.0061</v>
      </c>
      <c r="M36" s="15">
        <f t="shared" si="2"/>
        <v>26.00139151</v>
      </c>
      <c r="N36" s="16">
        <f>VLOOKUP(A36,Total_de_acoes!A:B,2,FALSE)</f>
        <v>1275798515</v>
      </c>
      <c r="O36" s="17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4" t="str">
        <f>VLOOKUP(Q36,ChatGPT!A:C,2,0)</f>
        <v>Saúde</v>
      </c>
      <c r="S36" s="18">
        <f>VLOOKUP(Q36,ChatGPT!A:C,3,0)</f>
        <v>114</v>
      </c>
      <c r="T36" s="14" t="str">
        <f t="shared" si="5"/>
        <v>Mais de cem anos</v>
      </c>
      <c r="U36" s="4">
        <v>-0.0275</v>
      </c>
      <c r="V36" s="19">
        <v>26.89974293059126</v>
      </c>
      <c r="W36" s="20">
        <f t="shared" si="6"/>
        <v>-149688811.9</v>
      </c>
      <c r="X36" s="5" t="str">
        <f t="shared" si="7"/>
        <v>Desceu</v>
      </c>
      <c r="Y36" s="6">
        <f t="shared" si="8"/>
        <v>-0.1102</v>
      </c>
      <c r="Z36" s="21">
        <f t="shared" si="9"/>
        <v>-12.38480557</v>
      </c>
      <c r="AA36" s="22">
        <f t="shared" si="10"/>
        <v>276171784.1</v>
      </c>
      <c r="AB36" s="22" t="str">
        <f t="shared" si="11"/>
        <v>Subiu</v>
      </c>
      <c r="AC36" s="7">
        <f t="shared" si="12"/>
        <v>-0.1102</v>
      </c>
      <c r="AD36" s="23">
        <f t="shared" si="13"/>
        <v>-12.38480557</v>
      </c>
      <c r="AE36" s="24">
        <f t="shared" si="14"/>
        <v>276171784.1</v>
      </c>
      <c r="AF36" s="25" t="str">
        <f t="shared" si="15"/>
        <v>Subiu</v>
      </c>
      <c r="AG36" s="8">
        <f t="shared" si="16"/>
        <v>0.1007</v>
      </c>
      <c r="AH36" s="26">
        <f t="shared" si="17"/>
        <v>9.14872354</v>
      </c>
      <c r="AI36" s="27">
        <f t="shared" si="18"/>
        <v>186422570.8</v>
      </c>
      <c r="AJ36" s="8" t="str">
        <f t="shared" si="19"/>
        <v>Subiu</v>
      </c>
    </row>
    <row r="37" ht="15.75" customHeight="1">
      <c r="A37" s="28" t="s">
        <v>103</v>
      </c>
      <c r="B37" s="29" t="s">
        <v>33</v>
      </c>
      <c r="C37" s="30">
        <v>10.08</v>
      </c>
      <c r="D37" s="29">
        <v>0.59</v>
      </c>
      <c r="E37" s="29">
        <v>3.28</v>
      </c>
      <c r="F37" s="29">
        <v>-7.18</v>
      </c>
      <c r="G37" s="29">
        <v>-7.18</v>
      </c>
      <c r="H37" s="29">
        <v>-21.14</v>
      </c>
      <c r="I37" s="29">
        <v>10.03</v>
      </c>
      <c r="J37" s="29">
        <v>10.14</v>
      </c>
      <c r="K37" s="28" t="s">
        <v>104</v>
      </c>
      <c r="L37" s="14">
        <f t="shared" si="1"/>
        <v>0.0059</v>
      </c>
      <c r="M37" s="15">
        <f t="shared" si="2"/>
        <v>10.02087683</v>
      </c>
      <c r="N37" s="16">
        <f>VLOOKUP(A37,Total_de_acoes!A:B,2,FALSE)</f>
        <v>660411219</v>
      </c>
      <c r="O37" s="17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4" t="str">
        <f>VLOOKUP(Q37,ChatGPT!A:C,2,0)</f>
        <v>Siderurgia</v>
      </c>
      <c r="S37" s="18">
        <f>VLOOKUP(Q37,ChatGPT!A:C,3,0)</f>
        <v>120</v>
      </c>
      <c r="T37" s="14" t="str">
        <f t="shared" si="5"/>
        <v>Mais de cem anos</v>
      </c>
      <c r="U37" s="4">
        <v>0.032799999999999996</v>
      </c>
      <c r="V37" s="19">
        <v>9.759876065065841</v>
      </c>
      <c r="W37" s="20">
        <f t="shared" si="6"/>
        <v>12499433.33</v>
      </c>
      <c r="X37" s="5" t="str">
        <f t="shared" si="7"/>
        <v>Subiu</v>
      </c>
      <c r="Y37" s="6">
        <f t="shared" si="8"/>
        <v>-0.0718</v>
      </c>
      <c r="Z37" s="21">
        <f t="shared" si="9"/>
        <v>-7.735401853</v>
      </c>
      <c r="AA37" s="22">
        <f t="shared" si="10"/>
        <v>21686002.45</v>
      </c>
      <c r="AB37" s="22" t="str">
        <f t="shared" si="11"/>
        <v>Subiu</v>
      </c>
      <c r="AC37" s="7">
        <f t="shared" si="12"/>
        <v>-0.0718</v>
      </c>
      <c r="AD37" s="23">
        <f t="shared" si="13"/>
        <v>-7.735401853</v>
      </c>
      <c r="AE37" s="24">
        <f t="shared" si="14"/>
        <v>21686002.45</v>
      </c>
      <c r="AF37" s="25" t="str">
        <f t="shared" si="15"/>
        <v>Subiu</v>
      </c>
      <c r="AG37" s="8">
        <f t="shared" si="16"/>
        <v>-0.2114</v>
      </c>
      <c r="AH37" s="26">
        <f t="shared" si="17"/>
        <v>-26.80699975</v>
      </c>
      <c r="AI37" s="27">
        <f t="shared" si="18"/>
        <v>221271444.6</v>
      </c>
      <c r="AJ37" s="8" t="str">
        <f t="shared" si="19"/>
        <v>Subiu</v>
      </c>
    </row>
    <row r="38" ht="15.75" customHeight="1">
      <c r="A38" s="11" t="s">
        <v>105</v>
      </c>
      <c r="B38" s="12" t="s">
        <v>33</v>
      </c>
      <c r="C38" s="13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1" t="s">
        <v>106</v>
      </c>
      <c r="L38" s="14">
        <f t="shared" si="1"/>
        <v>0.0059</v>
      </c>
      <c r="M38" s="15">
        <f t="shared" si="2"/>
        <v>18.46107963</v>
      </c>
      <c r="N38" s="16">
        <f>VLOOKUP(A38,Total_de_acoes!A:B,2,FALSE)</f>
        <v>1168097881</v>
      </c>
      <c r="O38" s="17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4" t="str">
        <f>VLOOKUP(Q38,ChatGPT!A:C,2,0)</f>
        <v>Energia</v>
      </c>
      <c r="S38" s="18">
        <f>VLOOKUP(Q38,ChatGPT!A:C,3,0)</f>
        <v>89</v>
      </c>
      <c r="T38" s="14" t="str">
        <f t="shared" si="5"/>
        <v>Entre 50 e 100</v>
      </c>
      <c r="U38" s="4">
        <v>0.0265</v>
      </c>
      <c r="V38" s="19">
        <v>18.09059912323429</v>
      </c>
      <c r="W38" s="20">
        <f t="shared" si="6"/>
        <v>60994007.29</v>
      </c>
      <c r="X38" s="5" t="str">
        <f t="shared" si="7"/>
        <v>Subiu</v>
      </c>
      <c r="Y38" s="6">
        <f t="shared" si="8"/>
        <v>-0.0408</v>
      </c>
      <c r="Z38" s="21">
        <f t="shared" si="9"/>
        <v>-4.253544621</v>
      </c>
      <c r="AA38" s="22">
        <f t="shared" si="10"/>
        <v>22080021.88</v>
      </c>
      <c r="AB38" s="22" t="str">
        <f t="shared" si="11"/>
        <v>Subiu</v>
      </c>
      <c r="AC38" s="7">
        <f t="shared" si="12"/>
        <v>-0.0408</v>
      </c>
      <c r="AD38" s="23">
        <f t="shared" si="13"/>
        <v>-4.253544621</v>
      </c>
      <c r="AE38" s="24">
        <f t="shared" si="14"/>
        <v>22080021.88</v>
      </c>
      <c r="AF38" s="25" t="str">
        <f t="shared" si="15"/>
        <v>Subiu</v>
      </c>
      <c r="AG38" s="8">
        <f t="shared" si="16"/>
        <v>0.1335</v>
      </c>
      <c r="AH38" s="26">
        <f t="shared" si="17"/>
        <v>11.77767975</v>
      </c>
      <c r="AI38" s="27">
        <f t="shared" si="18"/>
        <v>200045759.7</v>
      </c>
      <c r="AJ38" s="8" t="str">
        <f t="shared" si="19"/>
        <v>Subiu</v>
      </c>
    </row>
    <row r="39" ht="15.75" customHeight="1">
      <c r="A39" s="28" t="s">
        <v>107</v>
      </c>
      <c r="B39" s="29" t="s">
        <v>33</v>
      </c>
      <c r="C39" s="30">
        <v>24.34</v>
      </c>
      <c r="D39" s="29">
        <v>0.57</v>
      </c>
      <c r="E39" s="29">
        <v>2.48</v>
      </c>
      <c r="F39" s="29">
        <v>-2.29</v>
      </c>
      <c r="G39" s="29">
        <v>-2.29</v>
      </c>
      <c r="H39" s="29">
        <v>17.29</v>
      </c>
      <c r="I39" s="29">
        <v>24.17</v>
      </c>
      <c r="J39" s="29">
        <v>24.56</v>
      </c>
      <c r="K39" s="28" t="s">
        <v>108</v>
      </c>
      <c r="L39" s="14">
        <f t="shared" si="1"/>
        <v>0.0057</v>
      </c>
      <c r="M39" s="15">
        <f t="shared" si="2"/>
        <v>24.20204832</v>
      </c>
      <c r="N39" s="16">
        <f>VLOOKUP(A39,Total_de_acoes!A:B,2,FALSE)</f>
        <v>1134986472</v>
      </c>
      <c r="O39" s="17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4" t="str">
        <f>VLOOKUP(Q39,ChatGPT!A:C,2,0)</f>
        <v>Alimentos</v>
      </c>
      <c r="S39" s="18">
        <f>VLOOKUP(Q39,ChatGPT!A:C,3,0)</f>
        <v>68</v>
      </c>
      <c r="T39" s="14" t="str">
        <f t="shared" si="5"/>
        <v>Entre 50 e 100</v>
      </c>
      <c r="U39" s="4">
        <v>0.0248</v>
      </c>
      <c r="V39" s="19">
        <v>23.75097580015613</v>
      </c>
      <c r="W39" s="20">
        <f t="shared" si="6"/>
        <v>92225454.16</v>
      </c>
      <c r="X39" s="5" t="str">
        <f t="shared" si="7"/>
        <v>Subiu</v>
      </c>
      <c r="Y39" s="6">
        <f t="shared" si="8"/>
        <v>-0.0229</v>
      </c>
      <c r="Z39" s="21">
        <f t="shared" si="9"/>
        <v>-2.343670044</v>
      </c>
      <c r="AA39" s="22">
        <f t="shared" si="10"/>
        <v>8403295.119</v>
      </c>
      <c r="AB39" s="22" t="str">
        <f t="shared" si="11"/>
        <v>Subiu</v>
      </c>
      <c r="AC39" s="7">
        <f t="shared" si="12"/>
        <v>-0.0229</v>
      </c>
      <c r="AD39" s="23">
        <f t="shared" si="13"/>
        <v>-2.343670044</v>
      </c>
      <c r="AE39" s="24">
        <f t="shared" si="14"/>
        <v>8403295.119</v>
      </c>
      <c r="AF39" s="25" t="str">
        <f t="shared" si="15"/>
        <v>Subiu</v>
      </c>
      <c r="AG39" s="8">
        <f t="shared" si="16"/>
        <v>0.1729</v>
      </c>
      <c r="AH39" s="26">
        <f t="shared" si="17"/>
        <v>14.74123966</v>
      </c>
      <c r="AI39" s="27">
        <f t="shared" si="18"/>
        <v>399067779.8</v>
      </c>
      <c r="AJ39" s="8" t="str">
        <f t="shared" si="19"/>
        <v>Subiu</v>
      </c>
    </row>
    <row r="40" ht="15.75" customHeight="1">
      <c r="A40" s="11" t="s">
        <v>109</v>
      </c>
      <c r="B40" s="12" t="s">
        <v>33</v>
      </c>
      <c r="C40" s="13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1" t="s">
        <v>110</v>
      </c>
      <c r="L40" s="14">
        <f t="shared" si="1"/>
        <v>0.0048</v>
      </c>
      <c r="M40" s="15">
        <f t="shared" si="2"/>
        <v>2.070063694</v>
      </c>
      <c r="N40" s="16">
        <f>VLOOKUP(A40,Total_de_acoes!A:B,2,FALSE)</f>
        <v>2867627068</v>
      </c>
      <c r="O40" s="17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4" t="str">
        <f>VLOOKUP(Q40,ChatGPT!A:C,2,0)</f>
        <v>Varejo</v>
      </c>
      <c r="S40" s="18">
        <f>VLOOKUP(Q40,ChatGPT!A:C,3,0)</f>
        <v>65</v>
      </c>
      <c r="T40" s="14" t="str">
        <f t="shared" si="5"/>
        <v>Entre 50 e 100</v>
      </c>
      <c r="U40" s="4">
        <v>0.0246</v>
      </c>
      <c r="V40" s="19">
        <v>2.0300605114190904</v>
      </c>
      <c r="W40" s="20">
        <f t="shared" si="6"/>
        <v>1422956.774</v>
      </c>
      <c r="X40" s="5" t="str">
        <f t="shared" si="7"/>
        <v>Subiu</v>
      </c>
      <c r="Y40" s="6">
        <f t="shared" si="8"/>
        <v>-0.037</v>
      </c>
      <c r="Z40" s="21">
        <f t="shared" si="9"/>
        <v>-3.842159917</v>
      </c>
      <c r="AA40" s="22">
        <f t="shared" si="10"/>
        <v>4050650.549</v>
      </c>
      <c r="AB40" s="22" t="str">
        <f t="shared" si="11"/>
        <v>Subiu</v>
      </c>
      <c r="AC40" s="7">
        <f t="shared" si="12"/>
        <v>-0.037</v>
      </c>
      <c r="AD40" s="23">
        <f t="shared" si="13"/>
        <v>-3.842159917</v>
      </c>
      <c r="AE40" s="24">
        <f t="shared" si="14"/>
        <v>4050650.549</v>
      </c>
      <c r="AF40" s="25" t="str">
        <f t="shared" si="15"/>
        <v>Subiu</v>
      </c>
      <c r="AG40" s="8">
        <f t="shared" si="16"/>
        <v>-0.514</v>
      </c>
      <c r="AH40" s="26">
        <f t="shared" si="17"/>
        <v>-105.7613169</v>
      </c>
      <c r="AI40" s="27">
        <f t="shared" si="18"/>
        <v>1548950666</v>
      </c>
      <c r="AJ40" s="8" t="str">
        <f t="shared" si="19"/>
        <v>Subiu</v>
      </c>
    </row>
    <row r="41" ht="15.75" customHeight="1">
      <c r="A41" s="28" t="s">
        <v>111</v>
      </c>
      <c r="B41" s="29" t="s">
        <v>33</v>
      </c>
      <c r="C41" s="30">
        <v>13.75</v>
      </c>
      <c r="D41" s="29">
        <v>0.36</v>
      </c>
      <c r="E41" s="29">
        <v>-0.72</v>
      </c>
      <c r="F41" s="29">
        <v>-9.95</v>
      </c>
      <c r="G41" s="29">
        <v>-9.95</v>
      </c>
      <c r="H41" s="29">
        <v>15.78</v>
      </c>
      <c r="I41" s="29">
        <v>13.67</v>
      </c>
      <c r="J41" s="29">
        <v>13.9</v>
      </c>
      <c r="K41" s="28" t="s">
        <v>112</v>
      </c>
      <c r="L41" s="14">
        <f t="shared" si="1"/>
        <v>0.0036</v>
      </c>
      <c r="M41" s="15">
        <f t="shared" si="2"/>
        <v>13.70067756</v>
      </c>
      <c r="N41" s="16">
        <f>VLOOKUP(A41,Total_de_acoes!A:B,2,FALSE)</f>
        <v>1500728902</v>
      </c>
      <c r="O41" s="17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4" t="str">
        <f>VLOOKUP(Q41,ChatGPT!A:C,2,0)</f>
        <v>Bancário</v>
      </c>
      <c r="S41" s="18">
        <f>VLOOKUP(Q41,ChatGPT!A:C,3,0)</f>
        <v>89</v>
      </c>
      <c r="T41" s="14" t="str">
        <f t="shared" si="5"/>
        <v>Entre 50 e 100</v>
      </c>
      <c r="U41" s="4">
        <v>-0.0072</v>
      </c>
      <c r="V41" s="19">
        <v>13.849717969379533</v>
      </c>
      <c r="W41" s="20">
        <f t="shared" si="6"/>
        <v>-7381085.209</v>
      </c>
      <c r="X41" s="5" t="str">
        <f t="shared" si="7"/>
        <v>Desceu</v>
      </c>
      <c r="Y41" s="6">
        <f t="shared" si="8"/>
        <v>-0.0995</v>
      </c>
      <c r="Z41" s="21">
        <f t="shared" si="9"/>
        <v>-11.04941699</v>
      </c>
      <c r="AA41" s="22">
        <f t="shared" si="10"/>
        <v>81378416.93</v>
      </c>
      <c r="AB41" s="22" t="str">
        <f t="shared" si="11"/>
        <v>Subiu</v>
      </c>
      <c r="AC41" s="7">
        <f t="shared" si="12"/>
        <v>-0.0995</v>
      </c>
      <c r="AD41" s="23">
        <f t="shared" si="13"/>
        <v>-11.04941699</v>
      </c>
      <c r="AE41" s="24">
        <f t="shared" si="14"/>
        <v>81378416.93</v>
      </c>
      <c r="AF41" s="25" t="str">
        <f t="shared" si="15"/>
        <v>Subiu</v>
      </c>
      <c r="AG41" s="8">
        <f t="shared" si="16"/>
        <v>0.1578</v>
      </c>
      <c r="AH41" s="26">
        <f t="shared" si="17"/>
        <v>13.62929694</v>
      </c>
      <c r="AI41" s="27">
        <f t="shared" si="18"/>
        <v>159194201.7</v>
      </c>
      <c r="AJ41" s="8" t="str">
        <f t="shared" si="19"/>
        <v>Subiu</v>
      </c>
    </row>
    <row r="42" ht="15.75" customHeight="1">
      <c r="A42" s="11" t="s">
        <v>113</v>
      </c>
      <c r="B42" s="12" t="s">
        <v>33</v>
      </c>
      <c r="C42" s="13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1" t="s">
        <v>114</v>
      </c>
      <c r="L42" s="14">
        <f t="shared" si="1"/>
        <v>0.0027</v>
      </c>
      <c r="M42" s="15">
        <f t="shared" si="2"/>
        <v>21.78119078</v>
      </c>
      <c r="N42" s="16">
        <f>VLOOKUP(A42,Total_de_acoes!A:B,2,FALSE)</f>
        <v>1118525506</v>
      </c>
      <c r="O42" s="17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4" t="str">
        <f>VLOOKUP(Q42,ChatGPT!A:C,2,0)</f>
        <v>Siderurgia</v>
      </c>
      <c r="S42" s="18">
        <f>VLOOKUP(Q42,ChatGPT!A:C,3,0)</f>
        <v>120</v>
      </c>
      <c r="T42" s="14" t="str">
        <f t="shared" si="5"/>
        <v>Mais de cem anos</v>
      </c>
      <c r="U42" s="4">
        <v>0.0365</v>
      </c>
      <c r="V42" s="19">
        <v>21.070911722141823</v>
      </c>
      <c r="W42" s="20">
        <f t="shared" si="6"/>
        <v>50590324.74</v>
      </c>
      <c r="X42" s="5" t="str">
        <f t="shared" si="7"/>
        <v>Subiu</v>
      </c>
      <c r="Y42" s="6">
        <f t="shared" si="8"/>
        <v>-0.0808</v>
      </c>
      <c r="Z42" s="21">
        <f t="shared" si="9"/>
        <v>-8.790252393</v>
      </c>
      <c r="AA42" s="22">
        <f t="shared" si="10"/>
        <v>46720123.38</v>
      </c>
      <c r="AB42" s="22" t="str">
        <f t="shared" si="11"/>
        <v>Subiu</v>
      </c>
      <c r="AC42" s="7">
        <f t="shared" si="12"/>
        <v>-0.0808</v>
      </c>
      <c r="AD42" s="23">
        <f t="shared" si="13"/>
        <v>-8.790252393</v>
      </c>
      <c r="AE42" s="24">
        <f t="shared" si="14"/>
        <v>46720123.38</v>
      </c>
      <c r="AF42" s="25" t="str">
        <f t="shared" si="15"/>
        <v>Subiu</v>
      </c>
      <c r="AG42" s="8">
        <f t="shared" si="16"/>
        <v>-0.261</v>
      </c>
      <c r="AH42" s="26">
        <f t="shared" si="17"/>
        <v>-35.31799729</v>
      </c>
      <c r="AI42" s="27">
        <f t="shared" si="18"/>
        <v>606356240.2</v>
      </c>
      <c r="AJ42" s="8" t="str">
        <f t="shared" si="19"/>
        <v>Subiu</v>
      </c>
    </row>
    <row r="43" ht="15.75" customHeight="1">
      <c r="A43" s="28" t="s">
        <v>115</v>
      </c>
      <c r="B43" s="29" t="s">
        <v>33</v>
      </c>
      <c r="C43" s="30">
        <v>3.74</v>
      </c>
      <c r="D43" s="29">
        <v>0.26</v>
      </c>
      <c r="E43" s="29">
        <v>0.0</v>
      </c>
      <c r="F43" s="29">
        <v>-7.2</v>
      </c>
      <c r="G43" s="29">
        <v>-7.2</v>
      </c>
      <c r="H43" s="29">
        <v>15.46</v>
      </c>
      <c r="I43" s="29">
        <v>3.71</v>
      </c>
      <c r="J43" s="29">
        <v>3.78</v>
      </c>
      <c r="K43" s="28" t="s">
        <v>116</v>
      </c>
      <c r="L43" s="14">
        <f t="shared" si="1"/>
        <v>0.0026</v>
      </c>
      <c r="M43" s="15">
        <f t="shared" si="2"/>
        <v>3.730301217</v>
      </c>
      <c r="N43" s="16">
        <f>VLOOKUP(A43,Total_de_acoes!A:B,2,FALSE)</f>
        <v>1193047233</v>
      </c>
      <c r="O43" s="17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4" t="str">
        <f>VLOOKUP(Q43,ChatGPT!A:C,2,0)</f>
        <v>Energia</v>
      </c>
      <c r="S43" s="18">
        <f>VLOOKUP(Q43,ChatGPT!A:C,3,0)</f>
        <v>11</v>
      </c>
      <c r="T43" s="14" t="str">
        <f t="shared" si="5"/>
        <v>Menos de 50</v>
      </c>
      <c r="U43" s="4">
        <v>0.0</v>
      </c>
      <c r="V43" s="19">
        <v>3.74</v>
      </c>
      <c r="W43" s="20">
        <f t="shared" si="6"/>
        <v>0</v>
      </c>
      <c r="X43" s="5" t="str">
        <f t="shared" si="7"/>
        <v>Estável</v>
      </c>
      <c r="Y43" s="6">
        <f t="shared" si="8"/>
        <v>-0.072</v>
      </c>
      <c r="Z43" s="21">
        <f t="shared" si="9"/>
        <v>-7.75862069</v>
      </c>
      <c r="AA43" s="22">
        <f t="shared" si="10"/>
        <v>6463859.447</v>
      </c>
      <c r="AB43" s="22" t="str">
        <f t="shared" si="11"/>
        <v>Subiu</v>
      </c>
      <c r="AC43" s="7">
        <f t="shared" si="12"/>
        <v>-0.072</v>
      </c>
      <c r="AD43" s="23">
        <f t="shared" si="13"/>
        <v>-7.75862069</v>
      </c>
      <c r="AE43" s="24">
        <f t="shared" si="14"/>
        <v>6463859.447</v>
      </c>
      <c r="AF43" s="25" t="str">
        <f t="shared" si="15"/>
        <v>Subiu</v>
      </c>
      <c r="AG43" s="8">
        <f t="shared" si="16"/>
        <v>0.1546</v>
      </c>
      <c r="AH43" s="26">
        <f t="shared" si="17"/>
        <v>13.38991859</v>
      </c>
      <c r="AI43" s="27">
        <f t="shared" si="18"/>
        <v>23953132.33</v>
      </c>
      <c r="AJ43" s="8" t="str">
        <f t="shared" si="19"/>
        <v>Subiu</v>
      </c>
    </row>
    <row r="44" ht="15.75" customHeight="1">
      <c r="A44" s="11" t="s">
        <v>117</v>
      </c>
      <c r="B44" s="12" t="s">
        <v>33</v>
      </c>
      <c r="C44" s="13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1" t="s">
        <v>118</v>
      </c>
      <c r="L44" s="14">
        <f t="shared" si="1"/>
        <v>0.0019</v>
      </c>
      <c r="M44" s="15">
        <f t="shared" si="2"/>
        <v>10.05090328</v>
      </c>
      <c r="N44" s="16">
        <f>VLOOKUP(A44,Total_de_acoes!A:B,2,FALSE)</f>
        <v>1679335290</v>
      </c>
      <c r="O44" s="17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4" t="str">
        <f>VLOOKUP(Q44,ChatGPT!A:C,2,0)</f>
        <v>Energia</v>
      </c>
      <c r="S44" s="18">
        <f>VLOOKUP(Q44,ChatGPT!A:C,3,0)</f>
        <v>68</v>
      </c>
      <c r="T44" s="14" t="str">
        <f t="shared" si="5"/>
        <v>Entre 50 e 100</v>
      </c>
      <c r="U44" s="4">
        <v>0.009000000000000001</v>
      </c>
      <c r="V44" s="19">
        <v>9.980178394449952</v>
      </c>
      <c r="W44" s="20">
        <f t="shared" si="6"/>
        <v>2880559.983</v>
      </c>
      <c r="X44" s="5" t="str">
        <f t="shared" si="7"/>
        <v>Subiu</v>
      </c>
      <c r="Y44" s="6">
        <f t="shared" si="8"/>
        <v>-0.028</v>
      </c>
      <c r="Z44" s="21">
        <f t="shared" si="9"/>
        <v>-2.880658436</v>
      </c>
      <c r="AA44" s="22">
        <f t="shared" si="10"/>
        <v>2586699.071</v>
      </c>
      <c r="AB44" s="22" t="str">
        <f t="shared" si="11"/>
        <v>Subiu</v>
      </c>
      <c r="AC44" s="7">
        <f t="shared" si="12"/>
        <v>-0.028</v>
      </c>
      <c r="AD44" s="23">
        <f t="shared" si="13"/>
        <v>-2.880658436</v>
      </c>
      <c r="AE44" s="24">
        <f t="shared" si="14"/>
        <v>2586699.071</v>
      </c>
      <c r="AF44" s="25" t="str">
        <f t="shared" si="15"/>
        <v>Subiu</v>
      </c>
      <c r="AG44" s="8">
        <f t="shared" si="16"/>
        <v>0.3208</v>
      </c>
      <c r="AH44" s="26">
        <f t="shared" si="17"/>
        <v>24.28831012</v>
      </c>
      <c r="AI44" s="27">
        <f t="shared" si="18"/>
        <v>249877854.5</v>
      </c>
      <c r="AJ44" s="8" t="str">
        <f t="shared" si="19"/>
        <v>Subiu</v>
      </c>
    </row>
    <row r="45" ht="15.75" customHeight="1">
      <c r="A45" s="28" t="s">
        <v>119</v>
      </c>
      <c r="B45" s="29" t="s">
        <v>33</v>
      </c>
      <c r="C45" s="30">
        <v>8.18</v>
      </c>
      <c r="D45" s="29">
        <v>0.12</v>
      </c>
      <c r="E45" s="29">
        <v>-3.76</v>
      </c>
      <c r="F45" s="29">
        <v>-18.77</v>
      </c>
      <c r="G45" s="29">
        <v>-18.77</v>
      </c>
      <c r="H45" s="29">
        <v>-40.74</v>
      </c>
      <c r="I45" s="29">
        <v>8.11</v>
      </c>
      <c r="J45" s="29">
        <v>8.27</v>
      </c>
      <c r="K45" s="28" t="s">
        <v>120</v>
      </c>
      <c r="L45" s="14">
        <f t="shared" si="1"/>
        <v>0.0012</v>
      </c>
      <c r="M45" s="15">
        <f t="shared" si="2"/>
        <v>8.170195765</v>
      </c>
      <c r="N45" s="16">
        <f>VLOOKUP(A45,Total_de_acoes!A:B,2,FALSE)</f>
        <v>421383330</v>
      </c>
      <c r="O45" s="17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4" t="str">
        <f>VLOOKUP(Q45,ChatGPT!A:C,2,0)</f>
        <v>Logística</v>
      </c>
      <c r="S45" s="18">
        <f>VLOOKUP(Q45,ChatGPT!A:C,3,0)</f>
        <v>28</v>
      </c>
      <c r="T45" s="14" t="str">
        <f t="shared" si="5"/>
        <v>Menos de 50</v>
      </c>
      <c r="U45" s="4">
        <v>-0.037599999999999995</v>
      </c>
      <c r="V45" s="19">
        <v>8.499584372402326</v>
      </c>
      <c r="W45" s="20">
        <f t="shared" si="6"/>
        <v>-1320312.071</v>
      </c>
      <c r="X45" s="5" t="str">
        <f t="shared" si="7"/>
        <v>Desceu</v>
      </c>
      <c r="Y45" s="6">
        <f t="shared" si="8"/>
        <v>-0.1877</v>
      </c>
      <c r="Z45" s="21">
        <f t="shared" si="9"/>
        <v>-23.10722639</v>
      </c>
      <c r="AA45" s="22">
        <f t="shared" si="10"/>
        <v>17918561.91</v>
      </c>
      <c r="AB45" s="22" t="str">
        <f t="shared" si="11"/>
        <v>Subiu</v>
      </c>
      <c r="AC45" s="7">
        <f t="shared" si="12"/>
        <v>-0.1877</v>
      </c>
      <c r="AD45" s="23">
        <f t="shared" si="13"/>
        <v>-23.10722639</v>
      </c>
      <c r="AE45" s="24">
        <f t="shared" si="14"/>
        <v>17918561.91</v>
      </c>
      <c r="AF45" s="25" t="str">
        <f t="shared" si="15"/>
        <v>Subiu</v>
      </c>
      <c r="AG45" s="8">
        <f t="shared" si="16"/>
        <v>-0.4074</v>
      </c>
      <c r="AH45" s="26">
        <f t="shared" si="17"/>
        <v>-68.74789065</v>
      </c>
      <c r="AI45" s="27">
        <f t="shared" si="18"/>
        <v>115710151.4</v>
      </c>
      <c r="AJ45" s="8" t="str">
        <f t="shared" si="19"/>
        <v>Subiu</v>
      </c>
    </row>
    <row r="46" ht="15.75" customHeight="1">
      <c r="A46" s="11" t="s">
        <v>121</v>
      </c>
      <c r="B46" s="12" t="s">
        <v>33</v>
      </c>
      <c r="C46" s="13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1" t="s">
        <v>122</v>
      </c>
      <c r="L46" s="14">
        <f t="shared" si="1"/>
        <v>0</v>
      </c>
      <c r="M46" s="15">
        <f t="shared" si="2"/>
        <v>9.74</v>
      </c>
      <c r="N46" s="16">
        <f>VLOOKUP(A46,Total_de_acoes!A:B,2,FALSE)</f>
        <v>331799687</v>
      </c>
      <c r="O46" s="17">
        <f t="shared" si="3"/>
        <v>0</v>
      </c>
      <c r="P46" s="14" t="str">
        <f t="shared" si="4"/>
        <v>Estável</v>
      </c>
      <c r="Q46" s="14" t="str">
        <f>VLOOKUP(A46,Ticker!A:B,2,0)</f>
        <v>Marfrig</v>
      </c>
      <c r="R46" s="14" t="str">
        <f>VLOOKUP(Q46,ChatGPT!A:C,2,0)</f>
        <v>Alimentos</v>
      </c>
      <c r="S46" s="18">
        <f>VLOOKUP(Q46,ChatGPT!A:C,3,0)</f>
        <v>36</v>
      </c>
      <c r="T46" s="14" t="str">
        <f t="shared" si="5"/>
        <v>Menos de 50</v>
      </c>
      <c r="U46" s="4">
        <v>0.053</v>
      </c>
      <c r="V46" s="19">
        <v>9.249762583095917</v>
      </c>
      <c r="W46" s="20">
        <f t="shared" si="6"/>
        <v>0</v>
      </c>
      <c r="X46" s="5" t="str">
        <f t="shared" si="7"/>
        <v>Estável</v>
      </c>
      <c r="Y46" s="6">
        <f t="shared" si="8"/>
        <v>0.0041</v>
      </c>
      <c r="Z46" s="21">
        <f t="shared" si="9"/>
        <v>0.408325864</v>
      </c>
      <c r="AA46" s="22">
        <f t="shared" si="10"/>
        <v>0</v>
      </c>
      <c r="AB46" s="22" t="str">
        <f t="shared" si="11"/>
        <v>Estável</v>
      </c>
      <c r="AC46" s="7">
        <f t="shared" si="12"/>
        <v>0.0041</v>
      </c>
      <c r="AD46" s="23">
        <f t="shared" si="13"/>
        <v>0.408325864</v>
      </c>
      <c r="AE46" s="24">
        <f t="shared" si="14"/>
        <v>0</v>
      </c>
      <c r="AF46" s="25" t="str">
        <f t="shared" si="15"/>
        <v>Estável</v>
      </c>
      <c r="AG46" s="8">
        <f t="shared" si="16"/>
        <v>0.1799</v>
      </c>
      <c r="AH46" s="26">
        <f t="shared" si="17"/>
        <v>15.24705484</v>
      </c>
      <c r="AI46" s="27">
        <f t="shared" si="18"/>
        <v>0</v>
      </c>
      <c r="AJ46" s="8" t="str">
        <f t="shared" si="19"/>
        <v>Estável</v>
      </c>
    </row>
    <row r="47" ht="15.75" customHeight="1">
      <c r="A47" s="28" t="s">
        <v>123</v>
      </c>
      <c r="B47" s="29" t="s">
        <v>33</v>
      </c>
      <c r="C47" s="30">
        <v>13.2</v>
      </c>
      <c r="D47" s="29">
        <v>0.0</v>
      </c>
      <c r="E47" s="29">
        <v>-1.12</v>
      </c>
      <c r="F47" s="29">
        <v>-3.86</v>
      </c>
      <c r="G47" s="29">
        <v>-3.86</v>
      </c>
      <c r="H47" s="29">
        <v>0.3</v>
      </c>
      <c r="I47" s="29">
        <v>13.15</v>
      </c>
      <c r="J47" s="29">
        <v>13.29</v>
      </c>
      <c r="K47" s="28" t="s">
        <v>124</v>
      </c>
      <c r="L47" s="14">
        <f t="shared" si="1"/>
        <v>0</v>
      </c>
      <c r="M47" s="15">
        <f t="shared" si="2"/>
        <v>13.2</v>
      </c>
      <c r="N47" s="16">
        <f>VLOOKUP(A47,Total_de_acoes!A:B,2,FALSE)</f>
        <v>4394245879</v>
      </c>
      <c r="O47" s="17">
        <f t="shared" si="3"/>
        <v>0</v>
      </c>
      <c r="P47" s="14" t="str">
        <f t="shared" si="4"/>
        <v>Estável</v>
      </c>
      <c r="Q47" s="14" t="str">
        <f>VLOOKUP(A47,Ticker!A:B,2,0)</f>
        <v>Ambev</v>
      </c>
      <c r="R47" s="14" t="str">
        <f>VLOOKUP(Q47,ChatGPT!A:C,2,0)</f>
        <v>Alimentos</v>
      </c>
      <c r="S47" s="18">
        <f>VLOOKUP(Q47,ChatGPT!A:C,3,0)</f>
        <v>26</v>
      </c>
      <c r="T47" s="14" t="str">
        <f t="shared" si="5"/>
        <v>Menos de 50</v>
      </c>
      <c r="U47" s="4">
        <v>-0.011200000000000002</v>
      </c>
      <c r="V47" s="19">
        <v>13.349514563106796</v>
      </c>
      <c r="W47" s="20">
        <f t="shared" si="6"/>
        <v>0</v>
      </c>
      <c r="X47" s="5" t="str">
        <f t="shared" si="7"/>
        <v>Estável</v>
      </c>
      <c r="Y47" s="6">
        <f t="shared" si="8"/>
        <v>-0.0386</v>
      </c>
      <c r="Z47" s="21">
        <f t="shared" si="9"/>
        <v>-4.014978157</v>
      </c>
      <c r="AA47" s="22">
        <f t="shared" si="10"/>
        <v>0</v>
      </c>
      <c r="AB47" s="22" t="str">
        <f t="shared" si="11"/>
        <v>Estável</v>
      </c>
      <c r="AC47" s="7">
        <f t="shared" si="12"/>
        <v>-0.0386</v>
      </c>
      <c r="AD47" s="23">
        <f t="shared" si="13"/>
        <v>-4.014978157</v>
      </c>
      <c r="AE47" s="24">
        <f t="shared" si="14"/>
        <v>0</v>
      </c>
      <c r="AF47" s="25" t="str">
        <f t="shared" si="15"/>
        <v>Estável</v>
      </c>
      <c r="AG47" s="8">
        <f t="shared" si="16"/>
        <v>0.003</v>
      </c>
      <c r="AH47" s="26">
        <f t="shared" si="17"/>
        <v>0.2991026919</v>
      </c>
      <c r="AI47" s="27">
        <f t="shared" si="18"/>
        <v>0</v>
      </c>
      <c r="AJ47" s="8" t="str">
        <f t="shared" si="19"/>
        <v>Estável</v>
      </c>
    </row>
    <row r="48" ht="15.75" customHeight="1">
      <c r="A48" s="11" t="s">
        <v>125</v>
      </c>
      <c r="B48" s="12" t="s">
        <v>33</v>
      </c>
      <c r="C48" s="13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1" t="s">
        <v>126</v>
      </c>
      <c r="L48" s="14">
        <f t="shared" si="1"/>
        <v>-0.0002</v>
      </c>
      <c r="M48" s="15">
        <f t="shared" si="2"/>
        <v>33.73674735</v>
      </c>
      <c r="N48" s="16">
        <f>VLOOKUP(A48,Total_de_acoes!A:B,2,FALSE)</f>
        <v>671750768</v>
      </c>
      <c r="O48" s="17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4" t="str">
        <f>VLOOKUP(Q48,ChatGPT!A:C,2,0)</f>
        <v>Seguros</v>
      </c>
      <c r="S48" s="18">
        <f>VLOOKUP(Q48,ChatGPT!A:C,3,0)</f>
        <v>10</v>
      </c>
      <c r="T48" s="14" t="str">
        <f t="shared" si="5"/>
        <v>Menos de 50</v>
      </c>
      <c r="U48" s="4">
        <v>-0.023700000000000002</v>
      </c>
      <c r="V48" s="19">
        <v>34.54880671924613</v>
      </c>
      <c r="W48" s="20">
        <f t="shared" si="6"/>
        <v>3711271.905</v>
      </c>
      <c r="X48" s="5" t="str">
        <f t="shared" si="7"/>
        <v>Subiu</v>
      </c>
      <c r="Y48" s="6">
        <f t="shared" si="8"/>
        <v>0.0024</v>
      </c>
      <c r="Z48" s="21">
        <f t="shared" si="9"/>
        <v>0.2394253791</v>
      </c>
      <c r="AA48" s="22">
        <f t="shared" si="10"/>
        <v>-2604.490643</v>
      </c>
      <c r="AB48" s="22" t="str">
        <f t="shared" si="11"/>
        <v>Desceu</v>
      </c>
      <c r="AC48" s="7">
        <f t="shared" si="12"/>
        <v>0.0024</v>
      </c>
      <c r="AD48" s="23">
        <f t="shared" si="13"/>
        <v>0.2394253791</v>
      </c>
      <c r="AE48" s="24">
        <f t="shared" si="14"/>
        <v>-2604.490643</v>
      </c>
      <c r="AF48" s="25" t="str">
        <f t="shared" si="15"/>
        <v>Desceu</v>
      </c>
      <c r="AG48" s="8">
        <f t="shared" si="16"/>
        <v>0.0091</v>
      </c>
      <c r="AH48" s="26">
        <f t="shared" si="17"/>
        <v>0.9017936775</v>
      </c>
      <c r="AI48" s="27">
        <f t="shared" si="18"/>
        <v>-37195.46175</v>
      </c>
      <c r="AJ48" s="8" t="str">
        <f t="shared" si="19"/>
        <v>Desceu</v>
      </c>
    </row>
    <row r="49" ht="15.75" customHeight="1">
      <c r="A49" s="28" t="s">
        <v>127</v>
      </c>
      <c r="B49" s="29" t="s">
        <v>33</v>
      </c>
      <c r="C49" s="30">
        <v>77.04</v>
      </c>
      <c r="D49" s="29">
        <v>-0.06</v>
      </c>
      <c r="E49" s="29">
        <v>1.37</v>
      </c>
      <c r="F49" s="29">
        <v>2.22</v>
      </c>
      <c r="G49" s="29">
        <v>2.22</v>
      </c>
      <c r="H49" s="29">
        <v>45.92</v>
      </c>
      <c r="I49" s="29">
        <v>76.52</v>
      </c>
      <c r="J49" s="29">
        <v>77.69</v>
      </c>
      <c r="K49" s="28" t="s">
        <v>128</v>
      </c>
      <c r="L49" s="14">
        <f t="shared" si="1"/>
        <v>-0.0006</v>
      </c>
      <c r="M49" s="15">
        <f t="shared" si="2"/>
        <v>77.08625175</v>
      </c>
      <c r="N49" s="16">
        <f>VLOOKUP(A49,Total_de_acoes!A:B,2,FALSE)</f>
        <v>340001799</v>
      </c>
      <c r="O49" s="17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4" t="str">
        <f>VLOOKUP(Q49,ChatGPT!A:C,2,0)</f>
        <v>Saneamento</v>
      </c>
      <c r="S49" s="18">
        <f>VLOOKUP(Q49,ChatGPT!A:C,3,0)</f>
        <v>51</v>
      </c>
      <c r="T49" s="14" t="str">
        <f t="shared" si="5"/>
        <v>Entre 50 e 100</v>
      </c>
      <c r="U49" s="4">
        <v>0.0137</v>
      </c>
      <c r="V49" s="19">
        <v>75.99881621781593</v>
      </c>
      <c r="W49" s="20">
        <f t="shared" si="6"/>
        <v>-16373321.48</v>
      </c>
      <c r="X49" s="5" t="str">
        <f t="shared" si="7"/>
        <v>Desceu</v>
      </c>
      <c r="Y49" s="6">
        <f t="shared" si="8"/>
        <v>0.0222</v>
      </c>
      <c r="Z49" s="21">
        <f t="shared" si="9"/>
        <v>2.171786343</v>
      </c>
      <c r="AA49" s="22">
        <f t="shared" si="10"/>
        <v>-758192.4695</v>
      </c>
      <c r="AB49" s="22" t="str">
        <f t="shared" si="11"/>
        <v>Desceu</v>
      </c>
      <c r="AC49" s="7">
        <f t="shared" si="12"/>
        <v>0.0222</v>
      </c>
      <c r="AD49" s="23">
        <f t="shared" si="13"/>
        <v>2.171786343</v>
      </c>
      <c r="AE49" s="24">
        <f t="shared" si="14"/>
        <v>-758192.4695</v>
      </c>
      <c r="AF49" s="25" t="str">
        <f t="shared" si="15"/>
        <v>Desceu</v>
      </c>
      <c r="AG49" s="8">
        <f t="shared" si="16"/>
        <v>0.4592</v>
      </c>
      <c r="AH49" s="26">
        <f t="shared" si="17"/>
        <v>31.46929825</v>
      </c>
      <c r="AI49" s="27">
        <f t="shared" si="18"/>
        <v>-227247090.8</v>
      </c>
      <c r="AJ49" s="8" t="str">
        <f t="shared" si="19"/>
        <v>Desceu</v>
      </c>
    </row>
    <row r="50" ht="15.75" customHeight="1">
      <c r="A50" s="11" t="s">
        <v>129</v>
      </c>
      <c r="B50" s="12" t="s">
        <v>33</v>
      </c>
      <c r="C50" s="13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1" t="s">
        <v>130</v>
      </c>
      <c r="L50" s="14">
        <f t="shared" si="1"/>
        <v>-0.0006</v>
      </c>
      <c r="M50" s="15">
        <f t="shared" si="2"/>
        <v>30.89853912</v>
      </c>
      <c r="N50" s="16">
        <f>VLOOKUP(A50,Total_de_acoes!A:B,2,FALSE)</f>
        <v>514122351</v>
      </c>
      <c r="O50" s="17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4" t="str">
        <f>VLOOKUP(Q50,ChatGPT!A:C,2,0)</f>
        <v>Tecnologia</v>
      </c>
      <c r="S50" s="18">
        <f>VLOOKUP(Q50,ChatGPT!A:C,3,0)</f>
        <v>54</v>
      </c>
      <c r="T50" s="14" t="str">
        <f t="shared" si="5"/>
        <v>Entre 50 e 100</v>
      </c>
      <c r="U50" s="4">
        <v>-0.0265</v>
      </c>
      <c r="V50" s="19">
        <v>31.720595788392398</v>
      </c>
      <c r="W50" s="20">
        <f t="shared" si="6"/>
        <v>8012035.991</v>
      </c>
      <c r="X50" s="5" t="str">
        <f t="shared" si="7"/>
        <v>Subiu</v>
      </c>
      <c r="Y50" s="6">
        <f t="shared" si="8"/>
        <v>-0.0834</v>
      </c>
      <c r="Z50" s="21">
        <f t="shared" si="9"/>
        <v>-9.098843552</v>
      </c>
      <c r="AA50" s="22">
        <f t="shared" si="10"/>
        <v>-7232824.547</v>
      </c>
      <c r="AB50" s="22" t="str">
        <f t="shared" si="11"/>
        <v>Desceu</v>
      </c>
      <c r="AC50" s="7">
        <f t="shared" si="12"/>
        <v>-0.0834</v>
      </c>
      <c r="AD50" s="23">
        <f t="shared" si="13"/>
        <v>-9.098843552</v>
      </c>
      <c r="AE50" s="24">
        <f t="shared" si="14"/>
        <v>-7232824.547</v>
      </c>
      <c r="AF50" s="25" t="str">
        <f t="shared" si="15"/>
        <v>Desceu</v>
      </c>
      <c r="AG50" s="8">
        <f t="shared" si="16"/>
        <v>0.0589</v>
      </c>
      <c r="AH50" s="26">
        <f t="shared" si="17"/>
        <v>5.562376051</v>
      </c>
      <c r="AI50" s="27">
        <f t="shared" si="18"/>
        <v>-3122707.62</v>
      </c>
      <c r="AJ50" s="8" t="str">
        <f t="shared" si="19"/>
        <v>Desceu</v>
      </c>
    </row>
    <row r="51" ht="15.75" customHeight="1">
      <c r="A51" s="28" t="s">
        <v>131</v>
      </c>
      <c r="B51" s="29" t="s">
        <v>33</v>
      </c>
      <c r="C51" s="30">
        <v>11.64</v>
      </c>
      <c r="D51" s="29">
        <v>-0.17</v>
      </c>
      <c r="E51" s="29">
        <v>0.95</v>
      </c>
      <c r="F51" s="29">
        <v>1.39</v>
      </c>
      <c r="G51" s="29">
        <v>1.39</v>
      </c>
      <c r="H51" s="29">
        <v>12.26</v>
      </c>
      <c r="I51" s="29">
        <v>11.64</v>
      </c>
      <c r="J51" s="29">
        <v>11.8</v>
      </c>
      <c r="K51" s="28" t="s">
        <v>132</v>
      </c>
      <c r="L51" s="14">
        <f t="shared" si="1"/>
        <v>-0.0017</v>
      </c>
      <c r="M51" s="15">
        <f t="shared" si="2"/>
        <v>11.6598217</v>
      </c>
      <c r="N51" s="16">
        <f>VLOOKUP(A51,Total_de_acoes!A:B,2,FALSE)</f>
        <v>1437415777</v>
      </c>
      <c r="O51" s="17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4" t="str">
        <f>VLOOKUP(Q51,ChatGPT!A:C,2,0)</f>
        <v>Energia</v>
      </c>
      <c r="S51" s="18">
        <f>VLOOKUP(Q51,ChatGPT!A:C,3,0)</f>
        <v>69</v>
      </c>
      <c r="T51" s="14" t="str">
        <f t="shared" si="5"/>
        <v>Entre 50 e 100</v>
      </c>
      <c r="U51" s="4">
        <v>0.0095</v>
      </c>
      <c r="V51" s="19">
        <v>11.530460624071322</v>
      </c>
      <c r="W51" s="20">
        <f t="shared" si="6"/>
        <v>-3120998.071</v>
      </c>
      <c r="X51" s="5" t="str">
        <f t="shared" si="7"/>
        <v>Desceu</v>
      </c>
      <c r="Y51" s="6">
        <f t="shared" si="8"/>
        <v>0.0139</v>
      </c>
      <c r="Z51" s="21">
        <f t="shared" si="9"/>
        <v>1.37094388</v>
      </c>
      <c r="AA51" s="22">
        <f t="shared" si="10"/>
        <v>-542947.347</v>
      </c>
      <c r="AB51" s="22" t="str">
        <f t="shared" si="11"/>
        <v>Desceu</v>
      </c>
      <c r="AC51" s="7">
        <f t="shared" si="12"/>
        <v>0.0139</v>
      </c>
      <c r="AD51" s="23">
        <f t="shared" si="13"/>
        <v>1.37094388</v>
      </c>
      <c r="AE51" s="24">
        <f t="shared" si="14"/>
        <v>-542947.347</v>
      </c>
      <c r="AF51" s="25" t="str">
        <f t="shared" si="15"/>
        <v>Desceu</v>
      </c>
      <c r="AG51" s="8">
        <f t="shared" si="16"/>
        <v>0.1226</v>
      </c>
      <c r="AH51" s="26">
        <f t="shared" si="17"/>
        <v>10.92107607</v>
      </c>
      <c r="AI51" s="27">
        <f t="shared" si="18"/>
        <v>-38148647.07</v>
      </c>
      <c r="AJ51" s="8" t="str">
        <f t="shared" si="19"/>
        <v>Desceu</v>
      </c>
    </row>
    <row r="52" ht="15.75" customHeight="1">
      <c r="A52" s="11" t="s">
        <v>133</v>
      </c>
      <c r="B52" s="12" t="s">
        <v>33</v>
      </c>
      <c r="C52" s="13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1" t="s">
        <v>134</v>
      </c>
      <c r="L52" s="14">
        <f t="shared" si="1"/>
        <v>-0.0019</v>
      </c>
      <c r="M52" s="15">
        <f t="shared" si="2"/>
        <v>46.12764252</v>
      </c>
      <c r="N52" s="16">
        <f>VLOOKUP(A52,Total_de_acoes!A:B,2,FALSE)</f>
        <v>268544014</v>
      </c>
      <c r="O52" s="17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4" t="str">
        <f>VLOOKUP(Q52,ChatGPT!A:C,2,0)</f>
        <v>Energia</v>
      </c>
      <c r="S52" s="18">
        <f>VLOOKUP(Q52,ChatGPT!A:C,3,0)</f>
        <v>63</v>
      </c>
      <c r="T52" s="14" t="str">
        <f t="shared" si="5"/>
        <v>Entre 50 e 100</v>
      </c>
      <c r="U52" s="4">
        <v>-0.0141</v>
      </c>
      <c r="V52" s="19">
        <v>46.69844811847043</v>
      </c>
      <c r="W52" s="20">
        <f t="shared" si="6"/>
        <v>15497152.17</v>
      </c>
      <c r="X52" s="5" t="str">
        <f t="shared" si="7"/>
        <v>Subiu</v>
      </c>
      <c r="Y52" s="6">
        <f t="shared" si="8"/>
        <v>-0.02</v>
      </c>
      <c r="Z52" s="21">
        <f t="shared" si="9"/>
        <v>-2.040816327</v>
      </c>
      <c r="AA52" s="22">
        <f t="shared" si="10"/>
        <v>-960647.9318</v>
      </c>
      <c r="AB52" s="22" t="str">
        <f t="shared" si="11"/>
        <v>Desceu</v>
      </c>
      <c r="AC52" s="7">
        <f t="shared" si="12"/>
        <v>-0.02</v>
      </c>
      <c r="AD52" s="23">
        <f t="shared" si="13"/>
        <v>-2.040816327</v>
      </c>
      <c r="AE52" s="24">
        <f t="shared" si="14"/>
        <v>-960647.9318</v>
      </c>
      <c r="AF52" s="25" t="str">
        <f t="shared" si="15"/>
        <v>Desceu</v>
      </c>
      <c r="AG52" s="8">
        <f t="shared" si="16"/>
        <v>0.0743</v>
      </c>
      <c r="AH52" s="26">
        <f t="shared" si="17"/>
        <v>6.916131434</v>
      </c>
      <c r="AI52" s="27">
        <f t="shared" si="18"/>
        <v>-12094345.98</v>
      </c>
      <c r="AJ52" s="8" t="str">
        <f t="shared" si="19"/>
        <v>Desceu</v>
      </c>
    </row>
    <row r="53" ht="15.75" customHeight="1">
      <c r="A53" s="28" t="s">
        <v>135</v>
      </c>
      <c r="B53" s="29" t="s">
        <v>33</v>
      </c>
      <c r="C53" s="30">
        <v>12.87</v>
      </c>
      <c r="D53" s="29">
        <v>-0.23</v>
      </c>
      <c r="E53" s="29">
        <v>1.42</v>
      </c>
      <c r="F53" s="29">
        <v>-5.44</v>
      </c>
      <c r="G53" s="29">
        <v>-5.44</v>
      </c>
      <c r="H53" s="29">
        <v>6.36</v>
      </c>
      <c r="I53" s="29">
        <v>12.84</v>
      </c>
      <c r="J53" s="29">
        <v>13.09</v>
      </c>
      <c r="K53" s="28" t="s">
        <v>136</v>
      </c>
      <c r="L53" s="14">
        <f t="shared" si="1"/>
        <v>-0.0023</v>
      </c>
      <c r="M53" s="15">
        <f t="shared" si="2"/>
        <v>12.89966924</v>
      </c>
      <c r="N53" s="16">
        <f>VLOOKUP(A53,Total_de_acoes!A:B,2,FALSE)</f>
        <v>1579130168</v>
      </c>
      <c r="O53" s="17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4" t="str">
        <f>VLOOKUP(Q53,ChatGPT!A:C,2,0)</f>
        <v>Energia</v>
      </c>
      <c r="S53" s="18">
        <f>VLOOKUP(Q53,ChatGPT!A:C,3,0)</f>
        <v>15</v>
      </c>
      <c r="T53" s="14" t="str">
        <f t="shared" si="5"/>
        <v>Menos de 50</v>
      </c>
      <c r="U53" s="4">
        <v>0.014199999999999999</v>
      </c>
      <c r="V53" s="19">
        <v>12.689804772234273</v>
      </c>
      <c r="W53" s="20">
        <f t="shared" si="6"/>
        <v>-8442433.068</v>
      </c>
      <c r="X53" s="5" t="str">
        <f t="shared" si="7"/>
        <v>Desceu</v>
      </c>
      <c r="Y53" s="6">
        <f t="shared" si="8"/>
        <v>-0.0544</v>
      </c>
      <c r="Z53" s="21">
        <f t="shared" si="9"/>
        <v>-5.752961083</v>
      </c>
      <c r="AA53" s="22">
        <f t="shared" si="10"/>
        <v>-14662724.58</v>
      </c>
      <c r="AB53" s="22" t="str">
        <f t="shared" si="11"/>
        <v>Desceu</v>
      </c>
      <c r="AC53" s="7">
        <f t="shared" si="12"/>
        <v>-0.0544</v>
      </c>
      <c r="AD53" s="23">
        <f t="shared" si="13"/>
        <v>-5.752961083</v>
      </c>
      <c r="AE53" s="24">
        <f t="shared" si="14"/>
        <v>-14662724.58</v>
      </c>
      <c r="AF53" s="25" t="str">
        <f t="shared" si="15"/>
        <v>Desceu</v>
      </c>
      <c r="AG53" s="8">
        <f t="shared" si="16"/>
        <v>0.0636</v>
      </c>
      <c r="AH53" s="26">
        <f t="shared" si="17"/>
        <v>5.979691613</v>
      </c>
      <c r="AI53" s="27">
        <f t="shared" si="18"/>
        <v>-17818052.89</v>
      </c>
      <c r="AJ53" s="8" t="str">
        <f t="shared" si="19"/>
        <v>Desceu</v>
      </c>
    </row>
    <row r="54" ht="15.75" customHeight="1">
      <c r="A54" s="11" t="s">
        <v>137</v>
      </c>
      <c r="B54" s="12" t="s">
        <v>33</v>
      </c>
      <c r="C54" s="13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1" t="s">
        <v>138</v>
      </c>
      <c r="L54" s="14">
        <f t="shared" si="1"/>
        <v>-0.0024</v>
      </c>
      <c r="M54" s="15">
        <f t="shared" si="2"/>
        <v>33.24979952</v>
      </c>
      <c r="N54" s="16">
        <f>VLOOKUP(A54,Total_de_acoes!A:B,2,FALSE)</f>
        <v>1481593024</v>
      </c>
      <c r="O54" s="17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4" t="str">
        <f>VLOOKUP(Q54,ChatGPT!A:C,2,0)</f>
        <v>Tecnologia</v>
      </c>
      <c r="S54" s="18">
        <f>VLOOKUP(Q54,ChatGPT!A:C,3,0)</f>
        <v>58</v>
      </c>
      <c r="T54" s="14" t="str">
        <f t="shared" si="5"/>
        <v>Entre 50 e 100</v>
      </c>
      <c r="U54" s="4">
        <v>-0.009300000000000001</v>
      </c>
      <c r="V54" s="19">
        <v>33.481376804279805</v>
      </c>
      <c r="W54" s="20">
        <f t="shared" si="6"/>
        <v>36814207.37</v>
      </c>
      <c r="X54" s="5" t="str">
        <f t="shared" si="7"/>
        <v>Subiu</v>
      </c>
      <c r="Y54" s="6">
        <f t="shared" si="8"/>
        <v>-0.1013</v>
      </c>
      <c r="Z54" s="21">
        <f t="shared" si="9"/>
        <v>-11.2718371</v>
      </c>
      <c r="AA54" s="22">
        <f t="shared" si="10"/>
        <v>-134999868.8</v>
      </c>
      <c r="AB54" s="22" t="str">
        <f t="shared" si="11"/>
        <v>Desceu</v>
      </c>
      <c r="AC54" s="7">
        <f t="shared" si="12"/>
        <v>-0.1013</v>
      </c>
      <c r="AD54" s="23">
        <f t="shared" si="13"/>
        <v>-11.2718371</v>
      </c>
      <c r="AE54" s="24">
        <f t="shared" si="14"/>
        <v>-134999868.8</v>
      </c>
      <c r="AF54" s="25" t="str">
        <f t="shared" si="15"/>
        <v>Desceu</v>
      </c>
      <c r="AG54" s="8">
        <f t="shared" si="16"/>
        <v>-0.1184</v>
      </c>
      <c r="AH54" s="26">
        <f t="shared" si="17"/>
        <v>-13.43012704</v>
      </c>
      <c r="AI54" s="27">
        <f t="shared" si="18"/>
        <v>-188001372.8</v>
      </c>
      <c r="AJ54" s="8" t="str">
        <f t="shared" si="19"/>
        <v>Desceu</v>
      </c>
    </row>
    <row r="55" ht="15.75" customHeight="1">
      <c r="A55" s="28" t="s">
        <v>139</v>
      </c>
      <c r="B55" s="29" t="s">
        <v>33</v>
      </c>
      <c r="C55" s="30">
        <v>19.3</v>
      </c>
      <c r="D55" s="29">
        <v>-0.25</v>
      </c>
      <c r="E55" s="29">
        <v>2.01</v>
      </c>
      <c r="F55" s="29">
        <v>2.55</v>
      </c>
      <c r="G55" s="29">
        <v>2.55</v>
      </c>
      <c r="H55" s="29">
        <v>-10.11</v>
      </c>
      <c r="I55" s="29">
        <v>19.1</v>
      </c>
      <c r="J55" s="29">
        <v>19.51</v>
      </c>
      <c r="K55" s="28" t="s">
        <v>140</v>
      </c>
      <c r="L55" s="14">
        <f t="shared" si="1"/>
        <v>-0.0025</v>
      </c>
      <c r="M55" s="15">
        <f t="shared" si="2"/>
        <v>19.34837093</v>
      </c>
      <c r="N55" s="16">
        <f>VLOOKUP(A55,Total_de_acoes!A:B,2,FALSE)</f>
        <v>195751130</v>
      </c>
      <c r="O55" s="17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4" t="str">
        <f>VLOOKUP(Q55,ChatGPT!A:C,2,0)</f>
        <v>Agronegócio</v>
      </c>
      <c r="S55" s="18">
        <f>VLOOKUP(Q55,ChatGPT!A:C,3,0)</f>
        <v>41</v>
      </c>
      <c r="T55" s="14" t="str">
        <f t="shared" si="5"/>
        <v>Menos de 50</v>
      </c>
      <c r="U55" s="4">
        <v>0.020099999999999996</v>
      </c>
      <c r="V55" s="19">
        <v>18.919713753553573</v>
      </c>
      <c r="W55" s="20">
        <f t="shared" si="6"/>
        <v>-3600802.57</v>
      </c>
      <c r="X55" s="5" t="str">
        <f t="shared" si="7"/>
        <v>Desceu</v>
      </c>
      <c r="Y55" s="6">
        <f t="shared" si="8"/>
        <v>0.0255</v>
      </c>
      <c r="Z55" s="21">
        <f t="shared" si="9"/>
        <v>2.486591906</v>
      </c>
      <c r="AA55" s="22">
        <f t="shared" si="10"/>
        <v>-600389.9131</v>
      </c>
      <c r="AB55" s="22" t="str">
        <f t="shared" si="11"/>
        <v>Desceu</v>
      </c>
      <c r="AC55" s="7">
        <f t="shared" si="12"/>
        <v>0.0255</v>
      </c>
      <c r="AD55" s="23">
        <f t="shared" si="13"/>
        <v>2.486591906</v>
      </c>
      <c r="AE55" s="24">
        <f t="shared" si="14"/>
        <v>-600389.9131</v>
      </c>
      <c r="AF55" s="25" t="str">
        <f t="shared" si="15"/>
        <v>Desceu</v>
      </c>
      <c r="AG55" s="8">
        <f t="shared" si="16"/>
        <v>-0.1011</v>
      </c>
      <c r="AH55" s="26">
        <f t="shared" si="17"/>
        <v>-11.24707976</v>
      </c>
      <c r="AI55" s="27">
        <f t="shared" si="18"/>
        <v>-10766625.87</v>
      </c>
      <c r="AJ55" s="8" t="str">
        <f t="shared" si="19"/>
        <v>Desceu</v>
      </c>
    </row>
    <row r="56" ht="15.75" customHeight="1">
      <c r="A56" s="11" t="s">
        <v>141</v>
      </c>
      <c r="B56" s="12" t="s">
        <v>33</v>
      </c>
      <c r="C56" s="13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1" t="s">
        <v>142</v>
      </c>
      <c r="L56" s="14">
        <f t="shared" si="1"/>
        <v>-0.0028</v>
      </c>
      <c r="M56" s="15">
        <f t="shared" si="2"/>
        <v>24.68912956</v>
      </c>
      <c r="N56" s="16">
        <f>VLOOKUP(A56,Total_de_acoes!A:B,2,FALSE)</f>
        <v>532616595</v>
      </c>
      <c r="O56" s="17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4" t="str">
        <f>VLOOKUP(Q56,ChatGPT!A:C,2,0)</f>
        <v>Tecnologia</v>
      </c>
      <c r="S56" s="18">
        <f>VLOOKUP(Q56,ChatGPT!A:C,3,0)</f>
        <v>5</v>
      </c>
      <c r="T56" s="14" t="str">
        <f t="shared" si="5"/>
        <v>Menos de 50</v>
      </c>
      <c r="U56" s="4">
        <v>0.0053</v>
      </c>
      <c r="V56" s="19">
        <v>24.490201929772205</v>
      </c>
      <c r="W56" s="20">
        <f t="shared" si="6"/>
        <v>-4779106.84</v>
      </c>
      <c r="X56" s="5" t="str">
        <f t="shared" si="7"/>
        <v>Desceu</v>
      </c>
      <c r="Y56" s="6">
        <f t="shared" si="8"/>
        <v>-0.0727</v>
      </c>
      <c r="Z56" s="21">
        <f t="shared" si="9"/>
        <v>-7.839965491</v>
      </c>
      <c r="AA56" s="22">
        <f t="shared" si="10"/>
        <v>-20985874.24</v>
      </c>
      <c r="AB56" s="22" t="str">
        <f t="shared" si="11"/>
        <v>Desceu</v>
      </c>
      <c r="AC56" s="7">
        <f t="shared" si="12"/>
        <v>-0.0727</v>
      </c>
      <c r="AD56" s="23">
        <f t="shared" si="13"/>
        <v>-7.839965491</v>
      </c>
      <c r="AE56" s="24">
        <f t="shared" si="14"/>
        <v>-20985874.24</v>
      </c>
      <c r="AF56" s="25" t="str">
        <f t="shared" si="15"/>
        <v>Desceu</v>
      </c>
      <c r="AG56" s="8">
        <f t="shared" si="16"/>
        <v>0.3982</v>
      </c>
      <c r="AH56" s="26">
        <f t="shared" si="17"/>
        <v>28.47947361</v>
      </c>
      <c r="AI56" s="27">
        <f t="shared" si="18"/>
        <v>-417553105</v>
      </c>
      <c r="AJ56" s="8" t="str">
        <f t="shared" si="19"/>
        <v>Desceu</v>
      </c>
    </row>
    <row r="57" ht="15.75" customHeight="1">
      <c r="A57" s="28" t="s">
        <v>143</v>
      </c>
      <c r="B57" s="29" t="s">
        <v>33</v>
      </c>
      <c r="C57" s="30">
        <v>13.27</v>
      </c>
      <c r="D57" s="29">
        <v>-0.3</v>
      </c>
      <c r="E57" s="29">
        <v>-1.78</v>
      </c>
      <c r="F57" s="29">
        <v>-6.42</v>
      </c>
      <c r="G57" s="29">
        <v>-6.42</v>
      </c>
      <c r="H57" s="29">
        <v>13.59</v>
      </c>
      <c r="I57" s="29">
        <v>13.23</v>
      </c>
      <c r="J57" s="29">
        <v>13.41</v>
      </c>
      <c r="K57" s="28" t="s">
        <v>144</v>
      </c>
      <c r="L57" s="14">
        <f t="shared" si="1"/>
        <v>-0.003</v>
      </c>
      <c r="M57" s="15">
        <f t="shared" si="2"/>
        <v>13.30992979</v>
      </c>
      <c r="N57" s="16">
        <f>VLOOKUP(A57,Total_de_acoes!A:B,2,FALSE)</f>
        <v>995335937</v>
      </c>
      <c r="O57" s="17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4" t="str">
        <f>VLOOKUP(Q57,ChatGPT!A:C,2,0)</f>
        <v>Transporte</v>
      </c>
      <c r="S57" s="18">
        <f>VLOOKUP(Q57,ChatGPT!A:C,3,0)</f>
        <v>24</v>
      </c>
      <c r="T57" s="14" t="str">
        <f t="shared" si="5"/>
        <v>Menos de 50</v>
      </c>
      <c r="U57" s="4">
        <v>-0.0178</v>
      </c>
      <c r="V57" s="19">
        <v>13.510486662594177</v>
      </c>
      <c r="W57" s="20">
        <f t="shared" si="6"/>
        <v>9557794.737</v>
      </c>
      <c r="X57" s="5" t="str">
        <f t="shared" si="7"/>
        <v>Subiu</v>
      </c>
      <c r="Y57" s="6">
        <f t="shared" si="8"/>
        <v>-0.0642</v>
      </c>
      <c r="Z57" s="21">
        <f t="shared" si="9"/>
        <v>-6.860440265</v>
      </c>
      <c r="AA57" s="22">
        <f t="shared" si="10"/>
        <v>-17504661.6</v>
      </c>
      <c r="AB57" s="22" t="str">
        <f t="shared" si="11"/>
        <v>Desceu</v>
      </c>
      <c r="AC57" s="7">
        <f t="shared" si="12"/>
        <v>-0.0642</v>
      </c>
      <c r="AD57" s="23">
        <f t="shared" si="13"/>
        <v>-6.860440265</v>
      </c>
      <c r="AE57" s="24">
        <f t="shared" si="14"/>
        <v>-17504661.6</v>
      </c>
      <c r="AF57" s="25" t="str">
        <f t="shared" si="15"/>
        <v>Desceu</v>
      </c>
      <c r="AG57" s="8">
        <f t="shared" si="16"/>
        <v>0.1359</v>
      </c>
      <c r="AH57" s="26">
        <f t="shared" si="17"/>
        <v>11.96408135</v>
      </c>
      <c r="AI57" s="27">
        <f t="shared" si="18"/>
        <v>-64619786.37</v>
      </c>
      <c r="AJ57" s="8" t="str">
        <f t="shared" si="19"/>
        <v>Desceu</v>
      </c>
    </row>
    <row r="58" ht="15.75" customHeight="1">
      <c r="A58" s="11" t="s">
        <v>145</v>
      </c>
      <c r="B58" s="12" t="s">
        <v>33</v>
      </c>
      <c r="C58" s="13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1" t="s">
        <v>146</v>
      </c>
      <c r="L58" s="14">
        <f t="shared" si="1"/>
        <v>-0.0032</v>
      </c>
      <c r="M58" s="15">
        <f t="shared" si="2"/>
        <v>3.039727127</v>
      </c>
      <c r="N58" s="16">
        <f>VLOOKUP(A58,Total_de_acoes!A:B,2,FALSE)</f>
        <v>1814920980</v>
      </c>
      <c r="O58" s="17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4" t="str">
        <f>VLOOKUP(Q58,ChatGPT!A:C,2,0)</f>
        <v>Educação</v>
      </c>
      <c r="S58" s="18">
        <f>VLOOKUP(Q58,ChatGPT!A:C,3,0)</f>
        <v>12</v>
      </c>
      <c r="T58" s="14" t="str">
        <f t="shared" si="5"/>
        <v>Menos de 50</v>
      </c>
      <c r="U58" s="4">
        <v>-0.050199999999999995</v>
      </c>
      <c r="V58" s="19">
        <v>3.1901452937460517</v>
      </c>
      <c r="W58" s="20">
        <f t="shared" si="6"/>
        <v>2827199.653</v>
      </c>
      <c r="X58" s="5" t="str">
        <f t="shared" si="7"/>
        <v>Subiu</v>
      </c>
      <c r="Y58" s="6">
        <f t="shared" si="8"/>
        <v>-0.1318</v>
      </c>
      <c r="Z58" s="21">
        <f t="shared" si="9"/>
        <v>-15.18083391</v>
      </c>
      <c r="AA58" s="22">
        <f t="shared" si="10"/>
        <v>-35322654.84</v>
      </c>
      <c r="AB58" s="22" t="str">
        <f t="shared" si="11"/>
        <v>Desceu</v>
      </c>
      <c r="AC58" s="7">
        <f t="shared" si="12"/>
        <v>-0.1318</v>
      </c>
      <c r="AD58" s="23">
        <f t="shared" si="13"/>
        <v>-15.18083391</v>
      </c>
      <c r="AE58" s="24">
        <f t="shared" si="14"/>
        <v>-35322654.84</v>
      </c>
      <c r="AF58" s="25" t="str">
        <f t="shared" si="15"/>
        <v>Desceu</v>
      </c>
      <c r="AG58" s="8">
        <f t="shared" si="16"/>
        <v>0.3773</v>
      </c>
      <c r="AH58" s="26">
        <f t="shared" si="17"/>
        <v>27.39417701</v>
      </c>
      <c r="AI58" s="27">
        <f t="shared" si="18"/>
        <v>-182468272.9</v>
      </c>
      <c r="AJ58" s="8" t="str">
        <f t="shared" si="19"/>
        <v>Desceu</v>
      </c>
    </row>
    <row r="59" ht="15.75" customHeight="1">
      <c r="A59" s="28" t="s">
        <v>147</v>
      </c>
      <c r="B59" s="29" t="s">
        <v>33</v>
      </c>
      <c r="C59" s="30">
        <v>26.12</v>
      </c>
      <c r="D59" s="29">
        <v>-0.41</v>
      </c>
      <c r="E59" s="29">
        <v>-1.25</v>
      </c>
      <c r="F59" s="29">
        <v>-1.43</v>
      </c>
      <c r="G59" s="29">
        <v>-1.43</v>
      </c>
      <c r="H59" s="29">
        <v>22.81</v>
      </c>
      <c r="I59" s="29">
        <v>26.09</v>
      </c>
      <c r="J59" s="29">
        <v>26.4</v>
      </c>
      <c r="K59" s="28" t="s">
        <v>148</v>
      </c>
      <c r="L59" s="14">
        <f t="shared" si="1"/>
        <v>-0.0041</v>
      </c>
      <c r="M59" s="15">
        <f t="shared" si="2"/>
        <v>26.22753288</v>
      </c>
      <c r="N59" s="16">
        <f>VLOOKUP(A59,Total_de_acoes!A:B,2,FALSE)</f>
        <v>395801044</v>
      </c>
      <c r="O59" s="17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4" t="str">
        <f>VLOOKUP(Q59,ChatGPT!A:C,2,0)</f>
        <v>Energia</v>
      </c>
      <c r="S59" s="18">
        <f>VLOOKUP(Q59,ChatGPT!A:C,3,0)</f>
        <v>21</v>
      </c>
      <c r="T59" s="14" t="str">
        <f t="shared" si="5"/>
        <v>Menos de 50</v>
      </c>
      <c r="U59" s="4">
        <v>-0.0125</v>
      </c>
      <c r="V59" s="19">
        <v>26.450632911392404</v>
      </c>
      <c r="W59" s="20">
        <f t="shared" si="6"/>
        <v>14072275.01</v>
      </c>
      <c r="X59" s="5" t="str">
        <f t="shared" si="7"/>
        <v>Subiu</v>
      </c>
      <c r="Y59" s="6">
        <f t="shared" si="8"/>
        <v>-0.0143</v>
      </c>
      <c r="Z59" s="21">
        <f t="shared" si="9"/>
        <v>-1.450745663</v>
      </c>
      <c r="AA59" s="22">
        <f t="shared" si="10"/>
        <v>-882969.192</v>
      </c>
      <c r="AB59" s="22" t="str">
        <f t="shared" si="11"/>
        <v>Desceu</v>
      </c>
      <c r="AC59" s="7">
        <f t="shared" si="12"/>
        <v>-0.0143</v>
      </c>
      <c r="AD59" s="23">
        <f t="shared" si="13"/>
        <v>-1.450745663</v>
      </c>
      <c r="AE59" s="24">
        <f t="shared" si="14"/>
        <v>-882969.192</v>
      </c>
      <c r="AF59" s="25" t="str">
        <f t="shared" si="15"/>
        <v>Desceu</v>
      </c>
      <c r="AG59" s="8">
        <f t="shared" si="16"/>
        <v>0.2281</v>
      </c>
      <c r="AH59" s="26">
        <f t="shared" si="17"/>
        <v>18.57340607</v>
      </c>
      <c r="AI59" s="27">
        <f t="shared" si="18"/>
        <v>-180316335</v>
      </c>
      <c r="AJ59" s="8" t="str">
        <f t="shared" si="19"/>
        <v>Desceu</v>
      </c>
    </row>
    <row r="60" ht="15.75" customHeight="1">
      <c r="A60" s="11" t="s">
        <v>149</v>
      </c>
      <c r="B60" s="12" t="s">
        <v>33</v>
      </c>
      <c r="C60" s="13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1" t="s">
        <v>150</v>
      </c>
      <c r="L60" s="14">
        <f t="shared" si="1"/>
        <v>-0.0046</v>
      </c>
      <c r="M60" s="15">
        <f t="shared" si="2"/>
        <v>41.22965642</v>
      </c>
      <c r="N60" s="16">
        <f>VLOOKUP(A60,Total_de_acoes!A:B,2,FALSE)</f>
        <v>255236961</v>
      </c>
      <c r="O60" s="17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4" t="str">
        <f>VLOOKUP(Q60,ChatGPT!A:C,2,0)</f>
        <v>Energia</v>
      </c>
      <c r="S60" s="18">
        <f>VLOOKUP(Q60,ChatGPT!A:C,3,0)</f>
        <v>32</v>
      </c>
      <c r="T60" s="14" t="str">
        <f t="shared" si="5"/>
        <v>Menos de 50</v>
      </c>
      <c r="U60" s="4">
        <v>0.005600000000000001</v>
      </c>
      <c r="V60" s="19">
        <v>40.81145584725537</v>
      </c>
      <c r="W60" s="20">
        <f t="shared" si="6"/>
        <v>-11063211.8</v>
      </c>
      <c r="X60" s="5" t="str">
        <f t="shared" si="7"/>
        <v>Desceu</v>
      </c>
      <c r="Y60" s="6">
        <f t="shared" si="8"/>
        <v>-0.0946</v>
      </c>
      <c r="Z60" s="21">
        <f t="shared" si="9"/>
        <v>-10.44842059</v>
      </c>
      <c r="AA60" s="22">
        <f t="shared" si="10"/>
        <v>-47846799.74</v>
      </c>
      <c r="AB60" s="22" t="str">
        <f t="shared" si="11"/>
        <v>Desceu</v>
      </c>
      <c r="AC60" s="7">
        <f t="shared" si="12"/>
        <v>-0.0946</v>
      </c>
      <c r="AD60" s="23">
        <f t="shared" si="13"/>
        <v>-10.44842059</v>
      </c>
      <c r="AE60" s="24">
        <f t="shared" si="14"/>
        <v>-47846799.74</v>
      </c>
      <c r="AF60" s="25" t="str">
        <f t="shared" si="15"/>
        <v>Desceu</v>
      </c>
      <c r="AG60" s="8">
        <f t="shared" si="16"/>
        <v>0.1341</v>
      </c>
      <c r="AH60" s="26">
        <f t="shared" si="17"/>
        <v>11.82435411</v>
      </c>
      <c r="AI60" s="27">
        <f t="shared" si="18"/>
        <v>-76756880.77</v>
      </c>
      <c r="AJ60" s="8" t="str">
        <f t="shared" si="19"/>
        <v>Desceu</v>
      </c>
    </row>
    <row r="61" ht="15.75" customHeight="1">
      <c r="A61" s="28" t="s">
        <v>151</v>
      </c>
      <c r="B61" s="29" t="s">
        <v>33</v>
      </c>
      <c r="C61" s="30">
        <v>23.23</v>
      </c>
      <c r="D61" s="29">
        <v>-0.47</v>
      </c>
      <c r="E61" s="29">
        <v>2.43</v>
      </c>
      <c r="F61" s="29">
        <v>2.07</v>
      </c>
      <c r="G61" s="29">
        <v>2.07</v>
      </c>
      <c r="H61" s="29">
        <v>50.65</v>
      </c>
      <c r="I61" s="29">
        <v>22.97</v>
      </c>
      <c r="J61" s="29">
        <v>23.4</v>
      </c>
      <c r="K61" s="28" t="s">
        <v>152</v>
      </c>
      <c r="L61" s="14">
        <f t="shared" si="1"/>
        <v>-0.0047</v>
      </c>
      <c r="M61" s="15">
        <f t="shared" si="2"/>
        <v>23.33969657</v>
      </c>
      <c r="N61" s="16">
        <f>VLOOKUP(A61,Total_de_acoes!A:B,2,FALSE)</f>
        <v>1114412532</v>
      </c>
      <c r="O61" s="17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4" t="str">
        <f>VLOOKUP(Q61,ChatGPT!A:C,2,0)</f>
        <v>Energia</v>
      </c>
      <c r="S61" s="18">
        <f>VLOOKUP(Q61,ChatGPT!A:C,3,0)</f>
        <v>14</v>
      </c>
      <c r="T61" s="14" t="str">
        <f t="shared" si="5"/>
        <v>Menos de 50</v>
      </c>
      <c r="U61" s="4">
        <v>0.024300000000000002</v>
      </c>
      <c r="V61" s="19">
        <v>22.678902665234794</v>
      </c>
      <c r="W61" s="20">
        <f t="shared" si="6"/>
        <v>-67370126.31</v>
      </c>
      <c r="X61" s="5" t="str">
        <f t="shared" si="7"/>
        <v>Desceu</v>
      </c>
      <c r="Y61" s="6">
        <f t="shared" si="8"/>
        <v>0.0207</v>
      </c>
      <c r="Z61" s="21">
        <f t="shared" si="9"/>
        <v>2.028019986</v>
      </c>
      <c r="AA61" s="22">
        <f t="shared" si="10"/>
        <v>-5131940.672</v>
      </c>
      <c r="AB61" s="22" t="str">
        <f t="shared" si="11"/>
        <v>Desceu</v>
      </c>
      <c r="AC61" s="7">
        <f t="shared" si="12"/>
        <v>0.0207</v>
      </c>
      <c r="AD61" s="23">
        <f t="shared" si="13"/>
        <v>2.028019986</v>
      </c>
      <c r="AE61" s="24">
        <f t="shared" si="14"/>
        <v>-5131940.672</v>
      </c>
      <c r="AF61" s="25" t="str">
        <f t="shared" si="15"/>
        <v>Desceu</v>
      </c>
      <c r="AG61" s="8">
        <f t="shared" si="16"/>
        <v>0.5065</v>
      </c>
      <c r="AH61" s="26">
        <f t="shared" si="17"/>
        <v>33.62097577</v>
      </c>
      <c r="AI61" s="27">
        <f t="shared" si="18"/>
        <v>-2081751155</v>
      </c>
      <c r="AJ61" s="8" t="str">
        <f t="shared" si="19"/>
        <v>Desceu</v>
      </c>
    </row>
    <row r="62" ht="15.75" customHeight="1">
      <c r="A62" s="11" t="s">
        <v>153</v>
      </c>
      <c r="B62" s="12" t="s">
        <v>33</v>
      </c>
      <c r="C62" s="13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1" t="s">
        <v>154</v>
      </c>
      <c r="L62" s="14">
        <f t="shared" si="1"/>
        <v>-0.0065</v>
      </c>
      <c r="M62" s="15">
        <f t="shared" si="2"/>
        <v>40.9159537</v>
      </c>
      <c r="N62" s="16">
        <f>VLOOKUP(A62,Total_de_acoes!A:B,2,FALSE)</f>
        <v>81838843</v>
      </c>
      <c r="O62" s="17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4" t="str">
        <f>VLOOKUP(Q62,ChatGPT!A:C,2,0)</f>
        <v>Seguros</v>
      </c>
      <c r="S62" s="18">
        <f>VLOOKUP(Q62,ChatGPT!A:C,3,0)</f>
        <v>80</v>
      </c>
      <c r="T62" s="14" t="str">
        <f t="shared" si="5"/>
        <v>Entre 50 e 100</v>
      </c>
      <c r="U62" s="4">
        <v>0.0545</v>
      </c>
      <c r="V62" s="19">
        <v>38.54907539118065</v>
      </c>
      <c r="W62" s="20">
        <f t="shared" si="6"/>
        <v>-45727344.77</v>
      </c>
      <c r="X62" s="5" t="str">
        <f t="shared" si="7"/>
        <v>Desceu</v>
      </c>
      <c r="Y62" s="6">
        <f t="shared" si="8"/>
        <v>-0.0824</v>
      </c>
      <c r="Z62" s="21">
        <f t="shared" si="9"/>
        <v>-8.97994769</v>
      </c>
      <c r="AA62" s="22">
        <f t="shared" si="10"/>
        <v>-16105215.28</v>
      </c>
      <c r="AB62" s="22" t="str">
        <f t="shared" si="11"/>
        <v>Desceu</v>
      </c>
      <c r="AC62" s="7">
        <f t="shared" si="12"/>
        <v>-0.0824</v>
      </c>
      <c r="AD62" s="23">
        <f t="shared" si="13"/>
        <v>-8.97994769</v>
      </c>
      <c r="AE62" s="24">
        <f t="shared" si="14"/>
        <v>-16105215.28</v>
      </c>
      <c r="AF62" s="25" t="str">
        <f t="shared" si="15"/>
        <v>Desceu</v>
      </c>
      <c r="AG62" s="8">
        <f t="shared" si="16"/>
        <v>0.735</v>
      </c>
      <c r="AH62" s="26">
        <f t="shared" si="17"/>
        <v>42.36311239</v>
      </c>
      <c r="AI62" s="27">
        <f t="shared" si="18"/>
        <v>-677705039.4</v>
      </c>
      <c r="AJ62" s="8" t="str">
        <f t="shared" si="19"/>
        <v>Desceu</v>
      </c>
    </row>
    <row r="63" ht="15.75" customHeight="1">
      <c r="A63" s="28" t="s">
        <v>155</v>
      </c>
      <c r="B63" s="29" t="s">
        <v>33</v>
      </c>
      <c r="C63" s="30">
        <v>40.86</v>
      </c>
      <c r="D63" s="29">
        <v>-0.65</v>
      </c>
      <c r="E63" s="29">
        <v>-2.04</v>
      </c>
      <c r="F63" s="29">
        <v>-3.7</v>
      </c>
      <c r="G63" s="29">
        <v>-3.7</v>
      </c>
      <c r="H63" s="29">
        <v>-3.64</v>
      </c>
      <c r="I63" s="29">
        <v>40.86</v>
      </c>
      <c r="J63" s="29">
        <v>41.44</v>
      </c>
      <c r="K63" s="28" t="s">
        <v>156</v>
      </c>
      <c r="L63" s="14">
        <f t="shared" si="1"/>
        <v>-0.0065</v>
      </c>
      <c r="M63" s="15">
        <f t="shared" si="2"/>
        <v>41.12732763</v>
      </c>
      <c r="N63" s="16">
        <f>VLOOKUP(A63,Total_de_acoes!A:B,2,FALSE)</f>
        <v>1980568384</v>
      </c>
      <c r="O63" s="17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4" t="str">
        <f>VLOOKUP(Q63,ChatGPT!A:C,2,0)</f>
        <v>Energia</v>
      </c>
      <c r="S63" s="18">
        <f>VLOOKUP(Q63,ChatGPT!A:C,3,0)</f>
        <v>63</v>
      </c>
      <c r="T63" s="14" t="str">
        <f t="shared" si="5"/>
        <v>Entre 50 e 100</v>
      </c>
      <c r="U63" s="4">
        <v>-0.0204</v>
      </c>
      <c r="V63" s="19">
        <v>41.71090240914659</v>
      </c>
      <c r="W63" s="20">
        <f t="shared" si="6"/>
        <v>450519343.8</v>
      </c>
      <c r="X63" s="5" t="str">
        <f t="shared" si="7"/>
        <v>Subiu</v>
      </c>
      <c r="Y63" s="6">
        <f t="shared" si="8"/>
        <v>-0.037</v>
      </c>
      <c r="Z63" s="21">
        <f t="shared" si="9"/>
        <v>-3.842159917</v>
      </c>
      <c r="AA63" s="22">
        <f t="shared" si="10"/>
        <v>-75268082.21</v>
      </c>
      <c r="AB63" s="22" t="str">
        <f t="shared" si="11"/>
        <v>Desceu</v>
      </c>
      <c r="AC63" s="7">
        <f t="shared" si="12"/>
        <v>-0.037</v>
      </c>
      <c r="AD63" s="23">
        <f t="shared" si="13"/>
        <v>-3.842159917</v>
      </c>
      <c r="AE63" s="24">
        <f t="shared" si="14"/>
        <v>-75268082.21</v>
      </c>
      <c r="AF63" s="25" t="str">
        <f t="shared" si="15"/>
        <v>Desceu</v>
      </c>
      <c r="AG63" s="8">
        <f t="shared" si="16"/>
        <v>-0.0364</v>
      </c>
      <c r="AH63" s="26">
        <f t="shared" si="17"/>
        <v>-3.777501038</v>
      </c>
      <c r="AI63" s="27">
        <f t="shared" si="18"/>
        <v>-72801389.02</v>
      </c>
      <c r="AJ63" s="8" t="str">
        <f t="shared" si="19"/>
        <v>Desceu</v>
      </c>
    </row>
    <row r="64" ht="15.75" customHeight="1">
      <c r="A64" s="11" t="s">
        <v>157</v>
      </c>
      <c r="B64" s="12" t="s">
        <v>33</v>
      </c>
      <c r="C64" s="13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1" t="s">
        <v>158</v>
      </c>
      <c r="L64" s="14">
        <f t="shared" si="1"/>
        <v>-0.0087</v>
      </c>
      <c r="M64" s="15">
        <f t="shared" si="2"/>
        <v>3.429839605</v>
      </c>
      <c r="N64" s="16">
        <f>VLOOKUP(A64,Total_de_acoes!A:B,2,FALSE)</f>
        <v>309729428</v>
      </c>
      <c r="O64" s="17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4" t="str">
        <f>VLOOKUP(Q64,ChatGPT!A:C,2,0)</f>
        <v>Pet Shop</v>
      </c>
      <c r="S64" s="18">
        <f>VLOOKUP(Q64,ChatGPT!A:C,3,0)</f>
        <v>8</v>
      </c>
      <c r="T64" s="14" t="str">
        <f t="shared" si="5"/>
        <v>Menos de 50</v>
      </c>
      <c r="U64" s="4">
        <v>-0.042300000000000004</v>
      </c>
      <c r="V64" s="19">
        <v>3.550172287772789</v>
      </c>
      <c r="W64" s="20">
        <f t="shared" si="6"/>
        <v>1387922.866</v>
      </c>
      <c r="X64" s="5" t="str">
        <f t="shared" si="7"/>
        <v>Subiu</v>
      </c>
      <c r="Y64" s="6">
        <f t="shared" si="8"/>
        <v>-0.1392</v>
      </c>
      <c r="Z64" s="21">
        <f t="shared" si="9"/>
        <v>-16.17100372</v>
      </c>
      <c r="AA64" s="22">
        <f t="shared" si="10"/>
        <v>-20804234.78</v>
      </c>
      <c r="AB64" s="22" t="str">
        <f t="shared" si="11"/>
        <v>Desceu</v>
      </c>
      <c r="AC64" s="7">
        <f t="shared" si="12"/>
        <v>-0.1392</v>
      </c>
      <c r="AD64" s="23">
        <f t="shared" si="13"/>
        <v>-16.17100372</v>
      </c>
      <c r="AE64" s="24">
        <f t="shared" si="14"/>
        <v>-20804234.78</v>
      </c>
      <c r="AF64" s="25" t="str">
        <f t="shared" si="15"/>
        <v>Desceu</v>
      </c>
      <c r="AG64" s="8">
        <f t="shared" si="16"/>
        <v>-0.4663</v>
      </c>
      <c r="AH64" s="26">
        <f t="shared" si="17"/>
        <v>-87.37118231</v>
      </c>
      <c r="AI64" s="27">
        <f t="shared" si="18"/>
        <v>-376538304</v>
      </c>
      <c r="AJ64" s="8" t="str">
        <f t="shared" si="19"/>
        <v>Desceu</v>
      </c>
    </row>
    <row r="65" ht="15.75" customHeight="1">
      <c r="A65" s="28" t="s">
        <v>159</v>
      </c>
      <c r="B65" s="29" t="s">
        <v>33</v>
      </c>
      <c r="C65" s="30">
        <v>15.91</v>
      </c>
      <c r="D65" s="29">
        <v>-0.93</v>
      </c>
      <c r="E65" s="29">
        <v>-2.39</v>
      </c>
      <c r="F65" s="29">
        <v>-14.92</v>
      </c>
      <c r="G65" s="29">
        <v>-14.92</v>
      </c>
      <c r="H65" s="29">
        <v>8.93</v>
      </c>
      <c r="I65" s="29">
        <v>15.85</v>
      </c>
      <c r="J65" s="29">
        <v>16.31</v>
      </c>
      <c r="K65" s="28" t="s">
        <v>160</v>
      </c>
      <c r="L65" s="14">
        <f t="shared" si="1"/>
        <v>-0.0093</v>
      </c>
      <c r="M65" s="15">
        <f t="shared" si="2"/>
        <v>16.05935197</v>
      </c>
      <c r="N65" s="16">
        <f>VLOOKUP(A65,Total_de_acoes!A:B,2,FALSE)</f>
        <v>91514307</v>
      </c>
      <c r="O65" s="17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4" t="str">
        <f>VLOOKUP(Q65,ChatGPT!A:C,2,0)</f>
        <v>Construção Civil</v>
      </c>
      <c r="S65" s="18">
        <f>VLOOKUP(Q65,ChatGPT!A:C,3,0)</f>
        <v>42</v>
      </c>
      <c r="T65" s="14" t="str">
        <f t="shared" si="5"/>
        <v>Menos de 50</v>
      </c>
      <c r="U65" s="4">
        <v>-0.0239</v>
      </c>
      <c r="V65" s="19">
        <v>16.29955947136564</v>
      </c>
      <c r="W65" s="20">
        <f t="shared" si="6"/>
        <v>5324437.437</v>
      </c>
      <c r="X65" s="5" t="str">
        <f t="shared" si="7"/>
        <v>Subiu</v>
      </c>
      <c r="Y65" s="6">
        <f t="shared" si="8"/>
        <v>-0.1492</v>
      </c>
      <c r="Z65" s="21">
        <f t="shared" si="9"/>
        <v>-17.5364363</v>
      </c>
      <c r="AA65" s="22">
        <f t="shared" si="10"/>
        <v>-35761038.78</v>
      </c>
      <c r="AB65" s="22" t="str">
        <f t="shared" si="11"/>
        <v>Desceu</v>
      </c>
      <c r="AC65" s="7">
        <f t="shared" si="12"/>
        <v>-0.1492</v>
      </c>
      <c r="AD65" s="23">
        <f t="shared" si="13"/>
        <v>-17.5364363</v>
      </c>
      <c r="AE65" s="24">
        <f t="shared" si="14"/>
        <v>-35761038.78</v>
      </c>
      <c r="AF65" s="25" t="str">
        <f t="shared" si="15"/>
        <v>Desceu</v>
      </c>
      <c r="AG65" s="8">
        <f t="shared" si="16"/>
        <v>0.0893</v>
      </c>
      <c r="AH65" s="26">
        <f t="shared" si="17"/>
        <v>8.197925273</v>
      </c>
      <c r="AI65" s="27">
        <f t="shared" si="18"/>
        <v>-10005881.95</v>
      </c>
      <c r="AJ65" s="8" t="str">
        <f t="shared" si="19"/>
        <v>Desceu</v>
      </c>
    </row>
    <row r="66" ht="15.75" customHeight="1">
      <c r="A66" s="11" t="s">
        <v>161</v>
      </c>
      <c r="B66" s="12" t="s">
        <v>33</v>
      </c>
      <c r="C66" s="13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1" t="s">
        <v>104</v>
      </c>
      <c r="L66" s="14">
        <f t="shared" si="1"/>
        <v>-0.0107</v>
      </c>
      <c r="M66" s="15">
        <f t="shared" si="2"/>
        <v>16.66835136</v>
      </c>
      <c r="N66" s="16">
        <f>VLOOKUP(A66,Total_de_acoes!A:B,2,FALSE)</f>
        <v>240822651</v>
      </c>
      <c r="O66" s="17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4" t="str">
        <f>VLOOKUP(Q66,ChatGPT!A:C,2,0)</f>
        <v>Saúde</v>
      </c>
      <c r="S66" s="18">
        <f>VLOOKUP(Q66,ChatGPT!A:C,3,0)</f>
        <v>96</v>
      </c>
      <c r="T66" s="14" t="str">
        <f t="shared" si="5"/>
        <v>Entre 50 e 100</v>
      </c>
      <c r="U66" s="4">
        <v>0.0104</v>
      </c>
      <c r="V66" s="19">
        <v>16.320269200316705</v>
      </c>
      <c r="W66" s="20">
        <f t="shared" si="6"/>
        <v>-7290115.591</v>
      </c>
      <c r="X66" s="5" t="str">
        <f t="shared" si="7"/>
        <v>Desceu</v>
      </c>
      <c r="Y66" s="6">
        <f t="shared" si="8"/>
        <v>-0.0859</v>
      </c>
      <c r="Z66" s="21">
        <f t="shared" si="9"/>
        <v>-9.397221311</v>
      </c>
      <c r="AA66" s="22">
        <f t="shared" si="10"/>
        <v>-34671000.62</v>
      </c>
      <c r="AB66" s="22" t="str">
        <f t="shared" si="11"/>
        <v>Desceu</v>
      </c>
      <c r="AC66" s="7">
        <f t="shared" si="12"/>
        <v>-0.0859</v>
      </c>
      <c r="AD66" s="23">
        <f t="shared" si="13"/>
        <v>-9.397221311</v>
      </c>
      <c r="AE66" s="24">
        <f t="shared" si="14"/>
        <v>-34671000.62</v>
      </c>
      <c r="AF66" s="25" t="str">
        <f t="shared" si="15"/>
        <v>Desceu</v>
      </c>
      <c r="AG66" s="8">
        <f t="shared" si="16"/>
        <v>0.1716</v>
      </c>
      <c r="AH66" s="26">
        <f t="shared" si="17"/>
        <v>14.64663708</v>
      </c>
      <c r="AI66" s="27">
        <f t="shared" si="18"/>
        <v>-107951569.6</v>
      </c>
      <c r="AJ66" s="8" t="str">
        <f t="shared" si="19"/>
        <v>Desceu</v>
      </c>
    </row>
    <row r="67" ht="15.75" customHeight="1">
      <c r="A67" s="28" t="s">
        <v>162</v>
      </c>
      <c r="B67" s="29" t="s">
        <v>33</v>
      </c>
      <c r="C67" s="30">
        <v>6.95</v>
      </c>
      <c r="D67" s="29">
        <v>-1.27</v>
      </c>
      <c r="E67" s="29">
        <v>-0.43</v>
      </c>
      <c r="F67" s="29">
        <v>-6.71</v>
      </c>
      <c r="G67" s="29">
        <v>-6.71</v>
      </c>
      <c r="H67" s="29">
        <v>-30.01</v>
      </c>
      <c r="I67" s="29">
        <v>6.87</v>
      </c>
      <c r="J67" s="29">
        <v>7.14</v>
      </c>
      <c r="K67" s="28" t="s">
        <v>163</v>
      </c>
      <c r="L67" s="14">
        <f t="shared" si="1"/>
        <v>-0.0127</v>
      </c>
      <c r="M67" s="15">
        <f t="shared" si="2"/>
        <v>7.039400385</v>
      </c>
      <c r="N67" s="16">
        <f>VLOOKUP(A67,Total_de_acoes!A:B,2,FALSE)</f>
        <v>496029967</v>
      </c>
      <c r="O67" s="17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4" t="str">
        <f>VLOOKUP(Q67,ChatGPT!A:C,2,0)</f>
        <v>Moda</v>
      </c>
      <c r="S67" s="18">
        <f>VLOOKUP(Q67,ChatGPT!A:C,3,0)</f>
        <v>25</v>
      </c>
      <c r="T67" s="14" t="str">
        <f t="shared" si="5"/>
        <v>Menos de 50</v>
      </c>
      <c r="U67" s="4">
        <v>-0.0043</v>
      </c>
      <c r="V67" s="19">
        <v>6.980014060459978</v>
      </c>
      <c r="W67" s="20">
        <f t="shared" si="6"/>
        <v>1330981.614</v>
      </c>
      <c r="X67" s="5" t="str">
        <f t="shared" si="7"/>
        <v>Subiu</v>
      </c>
      <c r="Y67" s="6">
        <f t="shared" si="8"/>
        <v>-0.0671</v>
      </c>
      <c r="Z67" s="21">
        <f t="shared" si="9"/>
        <v>-7.192625147</v>
      </c>
      <c r="AA67" s="22">
        <f t="shared" si="10"/>
        <v>-21402142.45</v>
      </c>
      <c r="AB67" s="22" t="str">
        <f t="shared" si="11"/>
        <v>Desceu</v>
      </c>
      <c r="AC67" s="7">
        <f t="shared" si="12"/>
        <v>-0.0671</v>
      </c>
      <c r="AD67" s="23">
        <f t="shared" si="13"/>
        <v>-7.192625147</v>
      </c>
      <c r="AE67" s="24">
        <f t="shared" si="14"/>
        <v>-21402142.45</v>
      </c>
      <c r="AF67" s="25" t="str">
        <f t="shared" si="15"/>
        <v>Desceu</v>
      </c>
      <c r="AG67" s="8">
        <f t="shared" si="16"/>
        <v>-0.3001</v>
      </c>
      <c r="AH67" s="26">
        <f t="shared" si="17"/>
        <v>-42.87755394</v>
      </c>
      <c r="AI67" s="27">
        <f t="shared" si="18"/>
        <v>-570615153.1</v>
      </c>
      <c r="AJ67" s="8" t="str">
        <f t="shared" si="19"/>
        <v>Desceu</v>
      </c>
    </row>
    <row r="68" ht="15.75" customHeight="1">
      <c r="A68" s="11" t="s">
        <v>164</v>
      </c>
      <c r="B68" s="12" t="s">
        <v>33</v>
      </c>
      <c r="C68" s="13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1" t="s">
        <v>165</v>
      </c>
      <c r="L68" s="14">
        <f t="shared" si="1"/>
        <v>-0.0136</v>
      </c>
      <c r="M68" s="15">
        <f t="shared" si="2"/>
        <v>8.789537713</v>
      </c>
      <c r="N68" s="16">
        <f>VLOOKUP(A68,Total_de_acoes!A:B,2,FALSE)</f>
        <v>176733968</v>
      </c>
      <c r="O68" s="17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4" t="str">
        <f>VLOOKUP(Q68,ChatGPT!A:C,2,0)</f>
        <v>Moda</v>
      </c>
      <c r="S68" s="18">
        <f>VLOOKUP(Q68,ChatGPT!A:C,3,0)</f>
        <v>113</v>
      </c>
      <c r="T68" s="14" t="str">
        <f t="shared" si="5"/>
        <v>Mais de cem anos</v>
      </c>
      <c r="U68" s="4">
        <v>0.0408</v>
      </c>
      <c r="V68" s="19">
        <v>8.330130668716372</v>
      </c>
      <c r="W68" s="20">
        <f t="shared" si="6"/>
        <v>-7180206.715</v>
      </c>
      <c r="X68" s="5" t="str">
        <f t="shared" si="7"/>
        <v>Desceu</v>
      </c>
      <c r="Y68" s="6">
        <f t="shared" si="8"/>
        <v>-0.1433</v>
      </c>
      <c r="Z68" s="21">
        <f t="shared" si="9"/>
        <v>-16.7269756</v>
      </c>
      <c r="AA68" s="22">
        <f t="shared" si="10"/>
        <v>-50639403.86</v>
      </c>
      <c r="AB68" s="22" t="str">
        <f t="shared" si="11"/>
        <v>Desceu</v>
      </c>
      <c r="AC68" s="7">
        <f t="shared" si="12"/>
        <v>-0.1433</v>
      </c>
      <c r="AD68" s="23">
        <f t="shared" si="13"/>
        <v>-16.7269756</v>
      </c>
      <c r="AE68" s="24">
        <f t="shared" si="14"/>
        <v>-50639403.86</v>
      </c>
      <c r="AF68" s="25" t="str">
        <f t="shared" si="15"/>
        <v>Desceu</v>
      </c>
      <c r="AG68" s="8">
        <f t="shared" si="16"/>
        <v>-0.3452</v>
      </c>
      <c r="AH68" s="26">
        <f t="shared" si="17"/>
        <v>-52.71838729</v>
      </c>
      <c r="AI68" s="27">
        <f t="shared" si="18"/>
        <v>-384465942.1</v>
      </c>
      <c r="AJ68" s="8" t="str">
        <f t="shared" si="19"/>
        <v>Desceu</v>
      </c>
    </row>
    <row r="69" ht="15.75" customHeight="1">
      <c r="A69" s="28" t="s">
        <v>166</v>
      </c>
      <c r="B69" s="29" t="s">
        <v>33</v>
      </c>
      <c r="C69" s="30">
        <v>22.84</v>
      </c>
      <c r="D69" s="29">
        <v>-1.38</v>
      </c>
      <c r="E69" s="29">
        <v>2.38</v>
      </c>
      <c r="F69" s="29">
        <v>-5.15</v>
      </c>
      <c r="G69" s="29">
        <v>-5.15</v>
      </c>
      <c r="H69" s="29">
        <v>60.09</v>
      </c>
      <c r="I69" s="29">
        <v>22.62</v>
      </c>
      <c r="J69" s="29">
        <v>23.34</v>
      </c>
      <c r="K69" s="28" t="s">
        <v>167</v>
      </c>
      <c r="L69" s="14">
        <f t="shared" si="1"/>
        <v>-0.0138</v>
      </c>
      <c r="M69" s="15">
        <f t="shared" si="2"/>
        <v>23.15960251</v>
      </c>
      <c r="N69" s="16">
        <f>VLOOKUP(A69,Total_de_acoes!A:B,2,FALSE)</f>
        <v>265784616</v>
      </c>
      <c r="O69" s="17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4" t="str">
        <f>VLOOKUP(Q69,ChatGPT!A:C,2,0)</f>
        <v>Construção Civil</v>
      </c>
      <c r="S69" s="18">
        <f>VLOOKUP(Q69,ChatGPT!A:C,3,0)</f>
        <v>56</v>
      </c>
      <c r="T69" s="14" t="str">
        <f t="shared" si="5"/>
        <v>Entre 50 e 100</v>
      </c>
      <c r="U69" s="4">
        <v>0.023799999999999998</v>
      </c>
      <c r="V69" s="19">
        <v>22.309044735299864</v>
      </c>
      <c r="W69" s="20">
        <f t="shared" si="6"/>
        <v>-45102224.14</v>
      </c>
      <c r="X69" s="5" t="str">
        <f t="shared" si="7"/>
        <v>Desceu</v>
      </c>
      <c r="Y69" s="6">
        <f t="shared" si="8"/>
        <v>-0.0515</v>
      </c>
      <c r="Z69" s="21">
        <f t="shared" si="9"/>
        <v>-5.429625725</v>
      </c>
      <c r="AA69" s="22">
        <f t="shared" si="10"/>
        <v>-23752927.89</v>
      </c>
      <c r="AB69" s="22" t="str">
        <f t="shared" si="11"/>
        <v>Desceu</v>
      </c>
      <c r="AC69" s="7">
        <f t="shared" si="12"/>
        <v>-0.0515</v>
      </c>
      <c r="AD69" s="23">
        <f t="shared" si="13"/>
        <v>-5.429625725</v>
      </c>
      <c r="AE69" s="24">
        <f t="shared" si="14"/>
        <v>-23752927.89</v>
      </c>
      <c r="AF69" s="25" t="str">
        <f t="shared" si="15"/>
        <v>Desceu</v>
      </c>
      <c r="AG69" s="8">
        <f t="shared" si="16"/>
        <v>0.6009</v>
      </c>
      <c r="AH69" s="26">
        <f t="shared" si="17"/>
        <v>37.53513649</v>
      </c>
      <c r="AI69" s="27">
        <f t="shared" si="18"/>
        <v>-1915932617</v>
      </c>
      <c r="AJ69" s="8" t="str">
        <f t="shared" si="19"/>
        <v>Desceu</v>
      </c>
    </row>
    <row r="70" ht="15.75" customHeight="1">
      <c r="A70" s="11" t="s">
        <v>168</v>
      </c>
      <c r="B70" s="12" t="s">
        <v>33</v>
      </c>
      <c r="C70" s="13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1" t="s">
        <v>169</v>
      </c>
      <c r="L70" s="14">
        <f t="shared" si="1"/>
        <v>-0.014</v>
      </c>
      <c r="M70" s="15">
        <f t="shared" si="2"/>
        <v>22.71805274</v>
      </c>
      <c r="N70" s="16">
        <f>VLOOKUP(A70,Total_de_acoes!A:B,2,FALSE)</f>
        <v>734632705</v>
      </c>
      <c r="O70" s="17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14" t="str">
        <f>VLOOKUP(Q70,ChatGPT!A:C,2,0)</f>
        <v>Aviação</v>
      </c>
      <c r="S70" s="18">
        <f>VLOOKUP(Q70,ChatGPT!A:C,3,0)</f>
        <v>55</v>
      </c>
      <c r="T70" s="14" t="str">
        <f t="shared" si="5"/>
        <v>Entre 50 e 100</v>
      </c>
      <c r="U70" s="4">
        <v>0.050199999999999995</v>
      </c>
      <c r="V70" s="19">
        <v>21.329270615120926</v>
      </c>
      <c r="W70" s="20">
        <f t="shared" si="6"/>
        <v>-250178001.7</v>
      </c>
      <c r="X70" s="5" t="str">
        <f t="shared" si="7"/>
        <v>Desceu</v>
      </c>
      <c r="Y70" s="6">
        <f t="shared" si="8"/>
        <v>0.0004</v>
      </c>
      <c r="Z70" s="21">
        <f t="shared" si="9"/>
        <v>0.0399840064</v>
      </c>
      <c r="AA70" s="22">
        <f t="shared" si="10"/>
        <v>-3736.936321</v>
      </c>
      <c r="AB70" s="22" t="str">
        <f t="shared" si="11"/>
        <v>Desceu</v>
      </c>
      <c r="AC70" s="7">
        <f t="shared" si="12"/>
        <v>0.0004</v>
      </c>
      <c r="AD70" s="23">
        <f t="shared" si="13"/>
        <v>0.0399840064</v>
      </c>
      <c r="AE70" s="24">
        <f t="shared" si="14"/>
        <v>-3736.936321</v>
      </c>
      <c r="AF70" s="25" t="str">
        <f t="shared" si="15"/>
        <v>Desceu</v>
      </c>
      <c r="AG70" s="8">
        <f t="shared" si="16"/>
        <v>0.3429</v>
      </c>
      <c r="AH70" s="26">
        <f t="shared" si="17"/>
        <v>25.53429146</v>
      </c>
      <c r="AI70" s="27">
        <f t="shared" si="18"/>
        <v>-2045788317</v>
      </c>
      <c r="AJ70" s="8" t="str">
        <f t="shared" si="19"/>
        <v>Desceu</v>
      </c>
    </row>
    <row r="71" ht="15.75" customHeight="1">
      <c r="A71" s="28" t="s">
        <v>170</v>
      </c>
      <c r="B71" s="29" t="s">
        <v>33</v>
      </c>
      <c r="C71" s="30">
        <v>15.97</v>
      </c>
      <c r="D71" s="29">
        <v>-1.41</v>
      </c>
      <c r="E71" s="29">
        <v>-7.37</v>
      </c>
      <c r="F71" s="29">
        <v>-5.45</v>
      </c>
      <c r="G71" s="29">
        <v>-5.45</v>
      </c>
      <c r="H71" s="29">
        <v>23.51</v>
      </c>
      <c r="I71" s="29">
        <v>15.84</v>
      </c>
      <c r="J71" s="29">
        <v>16.43</v>
      </c>
      <c r="K71" s="28" t="s">
        <v>171</v>
      </c>
      <c r="L71" s="14">
        <f t="shared" si="1"/>
        <v>-0.0141</v>
      </c>
      <c r="M71" s="15">
        <f t="shared" si="2"/>
        <v>16.1983974</v>
      </c>
      <c r="N71" s="16">
        <f>VLOOKUP(A71,Total_de_acoes!A:B,2,FALSE)</f>
        <v>846244302</v>
      </c>
      <c r="O71" s="17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4" t="str">
        <f>VLOOKUP(Q71,ChatGPT!A:C,2,0)</f>
        <v>Cosméticos</v>
      </c>
      <c r="S71" s="18">
        <f>VLOOKUP(Q71,ChatGPT!A:C,3,0)</f>
        <v>55</v>
      </c>
      <c r="T71" s="14" t="str">
        <f t="shared" si="5"/>
        <v>Entre 50 e 100</v>
      </c>
      <c r="U71" s="4">
        <v>-0.0737</v>
      </c>
      <c r="V71" s="19">
        <v>17.240634783547446</v>
      </c>
      <c r="W71" s="20">
        <f t="shared" si="6"/>
        <v>245588292.5</v>
      </c>
      <c r="X71" s="5" t="str">
        <f t="shared" si="7"/>
        <v>Subiu</v>
      </c>
      <c r="Y71" s="6">
        <f t="shared" si="8"/>
        <v>-0.0545</v>
      </c>
      <c r="Z71" s="21">
        <f t="shared" si="9"/>
        <v>-5.764145955</v>
      </c>
      <c r="AA71" s="22">
        <f t="shared" si="10"/>
        <v>-60718130.47</v>
      </c>
      <c r="AB71" s="22" t="str">
        <f t="shared" si="11"/>
        <v>Desceu</v>
      </c>
      <c r="AC71" s="7">
        <f t="shared" si="12"/>
        <v>-0.0545</v>
      </c>
      <c r="AD71" s="23">
        <f t="shared" si="13"/>
        <v>-5.764145955</v>
      </c>
      <c r="AE71" s="24">
        <f t="shared" si="14"/>
        <v>-60718130.47</v>
      </c>
      <c r="AF71" s="25" t="str">
        <f t="shared" si="15"/>
        <v>Desceu</v>
      </c>
      <c r="AG71" s="8">
        <f t="shared" si="16"/>
        <v>0.2351</v>
      </c>
      <c r="AH71" s="26">
        <f t="shared" si="17"/>
        <v>19.03489596</v>
      </c>
      <c r="AI71" s="27">
        <f t="shared" si="18"/>
        <v>-864948114.3</v>
      </c>
      <c r="AJ71" s="8" t="str">
        <f t="shared" si="19"/>
        <v>Desceu</v>
      </c>
    </row>
    <row r="72" ht="15.75" customHeight="1">
      <c r="A72" s="11" t="s">
        <v>172</v>
      </c>
      <c r="B72" s="12" t="s">
        <v>33</v>
      </c>
      <c r="C72" s="13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1" t="s">
        <v>173</v>
      </c>
      <c r="L72" s="14">
        <f t="shared" si="1"/>
        <v>-0.0142</v>
      </c>
      <c r="M72" s="15">
        <f t="shared" si="2"/>
        <v>13.99878271</v>
      </c>
      <c r="N72" s="16">
        <f>VLOOKUP(A72,Total_de_acoes!A:B,2,FALSE)</f>
        <v>1349217892</v>
      </c>
      <c r="O72" s="17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14" t="str">
        <f>VLOOKUP(Q72,ChatGPT!A:C,2,0)</f>
        <v>Varejo</v>
      </c>
      <c r="S72" s="18">
        <f>VLOOKUP(Q72,ChatGPT!A:C,3,0)</f>
        <v>6</v>
      </c>
      <c r="T72" s="14" t="str">
        <f t="shared" si="5"/>
        <v>Menos de 50</v>
      </c>
      <c r="U72" s="4">
        <v>-0.035</v>
      </c>
      <c r="V72" s="19">
        <v>14.300518134715027</v>
      </c>
      <c r="W72" s="20">
        <f t="shared" si="6"/>
        <v>134239561.9</v>
      </c>
      <c r="X72" s="5" t="str">
        <f t="shared" si="7"/>
        <v>Subiu</v>
      </c>
      <c r="Y72" s="6">
        <f t="shared" si="8"/>
        <v>0.02</v>
      </c>
      <c r="Z72" s="21">
        <f t="shared" si="9"/>
        <v>1.960784314</v>
      </c>
      <c r="AA72" s="22">
        <f t="shared" si="10"/>
        <v>-10517693.92</v>
      </c>
      <c r="AB72" s="22" t="str">
        <f t="shared" si="11"/>
        <v>Desceu</v>
      </c>
      <c r="AC72" s="7">
        <f t="shared" si="12"/>
        <v>0.02</v>
      </c>
      <c r="AD72" s="23">
        <f t="shared" si="13"/>
        <v>1.960784314</v>
      </c>
      <c r="AE72" s="24">
        <f t="shared" si="14"/>
        <v>-10517693.92</v>
      </c>
      <c r="AF72" s="25" t="str">
        <f t="shared" si="15"/>
        <v>Desceu</v>
      </c>
      <c r="AG72" s="8">
        <f t="shared" si="16"/>
        <v>-0.3402</v>
      </c>
      <c r="AH72" s="26">
        <f t="shared" si="17"/>
        <v>-51.56107911</v>
      </c>
      <c r="AI72" s="27">
        <f t="shared" si="18"/>
        <v>-4704538382</v>
      </c>
      <c r="AJ72" s="8" t="str">
        <f t="shared" si="19"/>
        <v>Desceu</v>
      </c>
    </row>
    <row r="73" ht="15.75" customHeight="1">
      <c r="A73" s="28" t="s">
        <v>174</v>
      </c>
      <c r="B73" s="29" t="s">
        <v>33</v>
      </c>
      <c r="C73" s="30">
        <v>13.22</v>
      </c>
      <c r="D73" s="29">
        <v>-1.56</v>
      </c>
      <c r="E73" s="29">
        <v>-4.13</v>
      </c>
      <c r="F73" s="29">
        <v>-8.58</v>
      </c>
      <c r="G73" s="29">
        <v>-8.58</v>
      </c>
      <c r="H73" s="29">
        <v>3.88</v>
      </c>
      <c r="I73" s="29">
        <v>13.18</v>
      </c>
      <c r="J73" s="29">
        <v>13.42</v>
      </c>
      <c r="K73" s="28" t="s">
        <v>175</v>
      </c>
      <c r="L73" s="14">
        <f t="shared" si="1"/>
        <v>-0.0156</v>
      </c>
      <c r="M73" s="15">
        <f t="shared" si="2"/>
        <v>13.4295002</v>
      </c>
      <c r="N73" s="16">
        <f>VLOOKUP(A73,Total_de_acoes!A:B,2,FALSE)</f>
        <v>5602790110</v>
      </c>
      <c r="O73" s="17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 t="str">
        <f>VLOOKUP(Q73,ChatGPT!A:C,2,0)</f>
        <v>Bolsa de Valores</v>
      </c>
      <c r="S73" s="18">
        <f>VLOOKUP(Q73,ChatGPT!A:C,3,0)</f>
        <v>9</v>
      </c>
      <c r="T73" s="14" t="str">
        <f t="shared" si="5"/>
        <v>Menos de 50</v>
      </c>
      <c r="U73" s="4">
        <v>-0.041299999999999996</v>
      </c>
      <c r="V73" s="19">
        <v>13.789506623552729</v>
      </c>
      <c r="W73" s="20">
        <f t="shared" si="6"/>
        <v>668478711.6</v>
      </c>
      <c r="X73" s="5" t="str">
        <f t="shared" si="7"/>
        <v>Subiu</v>
      </c>
      <c r="Y73" s="6">
        <f t="shared" si="8"/>
        <v>-0.0858</v>
      </c>
      <c r="Z73" s="21">
        <f t="shared" si="9"/>
        <v>-9.385254868</v>
      </c>
      <c r="AA73" s="22">
        <f t="shared" si="10"/>
        <v>-945196621.4</v>
      </c>
      <c r="AB73" s="22" t="str">
        <f t="shared" si="11"/>
        <v>Desceu</v>
      </c>
      <c r="AC73" s="7">
        <f t="shared" si="12"/>
        <v>-0.0858</v>
      </c>
      <c r="AD73" s="23">
        <f t="shared" si="13"/>
        <v>-9.385254868</v>
      </c>
      <c r="AE73" s="24">
        <f t="shared" si="14"/>
        <v>-945196621.4</v>
      </c>
      <c r="AF73" s="25" t="str">
        <f t="shared" si="15"/>
        <v>Desceu</v>
      </c>
      <c r="AG73" s="8">
        <f t="shared" si="16"/>
        <v>0.0388</v>
      </c>
      <c r="AH73" s="26">
        <f t="shared" si="17"/>
        <v>3.735078937</v>
      </c>
      <c r="AI73" s="27">
        <f t="shared" si="18"/>
        <v>-170106266.2</v>
      </c>
      <c r="AJ73" s="8" t="str">
        <f t="shared" si="19"/>
        <v>Desceu</v>
      </c>
    </row>
    <row r="74" ht="15.75" customHeight="1">
      <c r="A74" s="11" t="s">
        <v>176</v>
      </c>
      <c r="B74" s="12" t="s">
        <v>33</v>
      </c>
      <c r="C74" s="13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1" t="s">
        <v>177</v>
      </c>
      <c r="L74" s="14">
        <f t="shared" si="1"/>
        <v>-0.0161</v>
      </c>
      <c r="M74" s="15">
        <f t="shared" si="2"/>
        <v>31.58857607</v>
      </c>
      <c r="N74" s="16">
        <f>VLOOKUP(A74,Total_de_acoes!A:B,2,FALSE)</f>
        <v>409490388</v>
      </c>
      <c r="O74" s="17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4" t="str">
        <f>VLOOKUP(Q74,ChatGPT!A:C,2,0)</f>
        <v>Farmacêutica</v>
      </c>
      <c r="S74" s="18">
        <f>VLOOKUP(Q74,ChatGPT!A:C,3,0)</f>
        <v>49</v>
      </c>
      <c r="T74" s="14" t="str">
        <f t="shared" si="5"/>
        <v>Menos de 50</v>
      </c>
      <c r="U74" s="4">
        <v>-0.0527</v>
      </c>
      <c r="V74" s="19">
        <v>32.80903620817059</v>
      </c>
      <c r="W74" s="20">
        <f t="shared" si="6"/>
        <v>360083918.2</v>
      </c>
      <c r="X74" s="5" t="str">
        <f t="shared" si="7"/>
        <v>Subiu</v>
      </c>
      <c r="Y74" s="6">
        <f t="shared" si="8"/>
        <v>-0.1306</v>
      </c>
      <c r="Z74" s="21">
        <f t="shared" si="9"/>
        <v>-15.02185415</v>
      </c>
      <c r="AA74" s="22">
        <f t="shared" si="10"/>
        <v>-408569888</v>
      </c>
      <c r="AB74" s="22" t="str">
        <f t="shared" si="11"/>
        <v>Desceu</v>
      </c>
      <c r="AC74" s="7">
        <f t="shared" si="12"/>
        <v>-0.1306</v>
      </c>
      <c r="AD74" s="23">
        <f t="shared" si="13"/>
        <v>-15.02185415</v>
      </c>
      <c r="AE74" s="24">
        <f t="shared" si="14"/>
        <v>-408569888</v>
      </c>
      <c r="AF74" s="25" t="str">
        <f t="shared" si="15"/>
        <v>Desceu</v>
      </c>
      <c r="AG74" s="8">
        <f t="shared" si="16"/>
        <v>-0.2752</v>
      </c>
      <c r="AH74" s="26">
        <f t="shared" si="17"/>
        <v>-37.96909492</v>
      </c>
      <c r="AI74" s="27">
        <f t="shared" si="18"/>
        <v>-2176097310</v>
      </c>
      <c r="AJ74" s="8" t="str">
        <f t="shared" si="19"/>
        <v>Desceu</v>
      </c>
    </row>
    <row r="75" ht="15.75" customHeight="1">
      <c r="A75" s="28" t="s">
        <v>178</v>
      </c>
      <c r="B75" s="29" t="s">
        <v>33</v>
      </c>
      <c r="C75" s="30">
        <v>28.2</v>
      </c>
      <c r="D75" s="29">
        <v>-1.94</v>
      </c>
      <c r="E75" s="29">
        <v>0.36</v>
      </c>
      <c r="F75" s="29">
        <v>-3.79</v>
      </c>
      <c r="G75" s="29">
        <v>-3.79</v>
      </c>
      <c r="H75" s="29">
        <v>17.1</v>
      </c>
      <c r="I75" s="29">
        <v>28.13</v>
      </c>
      <c r="J75" s="29">
        <v>28.97</v>
      </c>
      <c r="K75" s="28" t="s">
        <v>179</v>
      </c>
      <c r="L75" s="14">
        <f t="shared" si="1"/>
        <v>-0.0194</v>
      </c>
      <c r="M75" s="15">
        <f t="shared" si="2"/>
        <v>28.75790332</v>
      </c>
      <c r="N75" s="16">
        <f>VLOOKUP(A75,Total_de_acoes!A:B,2,FALSE)</f>
        <v>142377330</v>
      </c>
      <c r="O75" s="17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 t="str">
        <f>VLOOKUP(Q75,ChatGPT!A:C,2,0)</f>
        <v>Agronegócio</v>
      </c>
      <c r="S75" s="18">
        <f>VLOOKUP(Q75,ChatGPT!A:C,3,0)</f>
        <v>78</v>
      </c>
      <c r="T75" s="14" t="str">
        <f t="shared" si="5"/>
        <v>Entre 50 e 100</v>
      </c>
      <c r="U75" s="4">
        <v>0.0036</v>
      </c>
      <c r="V75" s="19">
        <v>28.098844161020324</v>
      </c>
      <c r="W75" s="20">
        <f t="shared" si="6"/>
        <v>-8035090.084</v>
      </c>
      <c r="X75" s="5" t="str">
        <f t="shared" si="7"/>
        <v>Desceu</v>
      </c>
      <c r="Y75" s="6">
        <f t="shared" si="8"/>
        <v>-0.0379</v>
      </c>
      <c r="Z75" s="21">
        <f t="shared" si="9"/>
        <v>-3.939299449</v>
      </c>
      <c r="AA75" s="22">
        <f t="shared" si="10"/>
        <v>-11859271.15</v>
      </c>
      <c r="AB75" s="22" t="str">
        <f t="shared" si="11"/>
        <v>Desceu</v>
      </c>
      <c r="AC75" s="7">
        <f t="shared" si="12"/>
        <v>-0.0379</v>
      </c>
      <c r="AD75" s="23">
        <f t="shared" si="13"/>
        <v>-3.939299449</v>
      </c>
      <c r="AE75" s="24">
        <f t="shared" si="14"/>
        <v>-11859271.15</v>
      </c>
      <c r="AF75" s="25" t="str">
        <f t="shared" si="15"/>
        <v>Desceu</v>
      </c>
      <c r="AG75" s="8">
        <f t="shared" si="16"/>
        <v>0.171</v>
      </c>
      <c r="AH75" s="26">
        <f t="shared" si="17"/>
        <v>14.6029035</v>
      </c>
      <c r="AI75" s="27">
        <f t="shared" si="18"/>
        <v>-198351331.2</v>
      </c>
      <c r="AJ75" s="8" t="str">
        <f t="shared" si="19"/>
        <v>Desceu</v>
      </c>
    </row>
    <row r="76" ht="15.75" customHeight="1">
      <c r="A76" s="11" t="s">
        <v>180</v>
      </c>
      <c r="B76" s="12" t="s">
        <v>33</v>
      </c>
      <c r="C76" s="13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1" t="s">
        <v>181</v>
      </c>
      <c r="L76" s="14">
        <f t="shared" si="1"/>
        <v>-0.0199</v>
      </c>
      <c r="M76" s="15">
        <f t="shared" si="2"/>
        <v>4.009794919</v>
      </c>
      <c r="N76" s="16">
        <f>VLOOKUP(A76,Total_de_acoes!A:B,2,FALSE)</f>
        <v>4394332306</v>
      </c>
      <c r="O76" s="17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4" t="str">
        <f>VLOOKUP(Q76,ChatGPT!A:C,2,0)</f>
        <v>Saúde</v>
      </c>
      <c r="S76" s="18">
        <f>VLOOKUP(Q76,ChatGPT!A:C,3,0)</f>
        <v>44</v>
      </c>
      <c r="T76" s="14" t="str">
        <f t="shared" si="5"/>
        <v>Menos de 50</v>
      </c>
      <c r="U76" s="4">
        <v>-0.022400000000000003</v>
      </c>
      <c r="V76" s="19">
        <v>4.020049099836334</v>
      </c>
      <c r="W76" s="20">
        <f t="shared" si="6"/>
        <v>31575301.72</v>
      </c>
      <c r="X76" s="5" t="str">
        <f t="shared" si="7"/>
        <v>Subiu</v>
      </c>
      <c r="Y76" s="6">
        <f t="shared" si="8"/>
        <v>-0.1169</v>
      </c>
      <c r="Z76" s="21">
        <f t="shared" si="9"/>
        <v>-13.23745895</v>
      </c>
      <c r="AA76" s="22">
        <f t="shared" si="10"/>
        <v>-542609347.4</v>
      </c>
      <c r="AB76" s="22" t="str">
        <f t="shared" si="11"/>
        <v>Desceu</v>
      </c>
      <c r="AC76" s="7">
        <f t="shared" si="12"/>
        <v>-0.1169</v>
      </c>
      <c r="AD76" s="23">
        <f t="shared" si="13"/>
        <v>-13.23745895</v>
      </c>
      <c r="AE76" s="24">
        <f t="shared" si="14"/>
        <v>-542609347.4</v>
      </c>
      <c r="AF76" s="25" t="str">
        <f t="shared" si="15"/>
        <v>Desceu</v>
      </c>
      <c r="AG76" s="8">
        <f t="shared" si="16"/>
        <v>-0.1149</v>
      </c>
      <c r="AH76" s="26">
        <f t="shared" si="17"/>
        <v>-12.981584</v>
      </c>
      <c r="AI76" s="27">
        <f t="shared" si="18"/>
        <v>-523017053.9</v>
      </c>
      <c r="AJ76" s="8" t="str">
        <f t="shared" si="19"/>
        <v>Desceu</v>
      </c>
    </row>
    <row r="77" ht="15.75" customHeight="1">
      <c r="A77" s="28" t="s">
        <v>182</v>
      </c>
      <c r="B77" s="29" t="s">
        <v>33</v>
      </c>
      <c r="C77" s="30">
        <v>15.78</v>
      </c>
      <c r="D77" s="29">
        <v>-2.29</v>
      </c>
      <c r="E77" s="29">
        <v>-5.62</v>
      </c>
      <c r="F77" s="29">
        <v>-9.41</v>
      </c>
      <c r="G77" s="29">
        <v>-9.41</v>
      </c>
      <c r="H77" s="29">
        <v>-24.94</v>
      </c>
      <c r="I77" s="29">
        <v>15.7</v>
      </c>
      <c r="J77" s="29">
        <v>16.23</v>
      </c>
      <c r="K77" s="28" t="s">
        <v>183</v>
      </c>
      <c r="L77" s="14">
        <f t="shared" si="1"/>
        <v>-0.0229</v>
      </c>
      <c r="M77" s="15">
        <f t="shared" si="2"/>
        <v>16.14983113</v>
      </c>
      <c r="N77" s="16">
        <f>VLOOKUP(A77,Total_de_acoes!A:B,2,FALSE)</f>
        <v>951329770</v>
      </c>
      <c r="O77" s="17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 t="str">
        <f>VLOOKUP(Q77,ChatGPT!A:C,2,0)</f>
        <v>Varejo</v>
      </c>
      <c r="S77" s="18">
        <f>VLOOKUP(Q77,ChatGPT!A:C,3,0)</f>
        <v>61</v>
      </c>
      <c r="T77" s="14" t="str">
        <f t="shared" si="5"/>
        <v>Entre 50 e 100</v>
      </c>
      <c r="U77" s="4">
        <v>-0.0562</v>
      </c>
      <c r="V77" s="19">
        <v>16.719643992371264</v>
      </c>
      <c r="W77" s="20">
        <f t="shared" si="6"/>
        <v>330596230</v>
      </c>
      <c r="X77" s="5" t="str">
        <f t="shared" si="7"/>
        <v>Subiu</v>
      </c>
      <c r="Y77" s="6">
        <f t="shared" si="8"/>
        <v>-0.0941</v>
      </c>
      <c r="Z77" s="21">
        <f t="shared" si="9"/>
        <v>-10.38745998</v>
      </c>
      <c r="AA77" s="22">
        <f t="shared" si="10"/>
        <v>-343901082.2</v>
      </c>
      <c r="AB77" s="22" t="str">
        <f t="shared" si="11"/>
        <v>Desceu</v>
      </c>
      <c r="AC77" s="7">
        <f t="shared" si="12"/>
        <v>-0.0941</v>
      </c>
      <c r="AD77" s="23">
        <f t="shared" si="13"/>
        <v>-10.38745998</v>
      </c>
      <c r="AE77" s="24">
        <f t="shared" si="14"/>
        <v>-343901082.2</v>
      </c>
      <c r="AF77" s="25" t="str">
        <f t="shared" si="15"/>
        <v>Desceu</v>
      </c>
      <c r="AG77" s="8">
        <f t="shared" si="16"/>
        <v>-0.2494</v>
      </c>
      <c r="AH77" s="26">
        <f t="shared" si="17"/>
        <v>-33.22675193</v>
      </c>
      <c r="AI77" s="27">
        <f t="shared" si="18"/>
        <v>-2915539257</v>
      </c>
      <c r="AJ77" s="8" t="str">
        <f t="shared" si="19"/>
        <v>Desceu</v>
      </c>
    </row>
    <row r="78" ht="15.75" customHeight="1">
      <c r="A78" s="11" t="s">
        <v>184</v>
      </c>
      <c r="B78" s="12" t="s">
        <v>33</v>
      </c>
      <c r="C78" s="13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1" t="s">
        <v>185</v>
      </c>
      <c r="L78" s="14">
        <f t="shared" si="1"/>
        <v>-0.0245</v>
      </c>
      <c r="M78" s="15">
        <f t="shared" si="2"/>
        <v>10.97898514</v>
      </c>
      <c r="N78" s="16">
        <f>VLOOKUP(A78,Total_de_acoes!A:B,2,FALSE)</f>
        <v>533990587</v>
      </c>
      <c r="O78" s="17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4" t="str">
        <f>VLOOKUP(Q78,ChatGPT!A:C,2,0)</f>
        <v>Varejo</v>
      </c>
      <c r="S78" s="18">
        <f>VLOOKUP(Q78,ChatGPT!A:C,3,0)</f>
        <v>46</v>
      </c>
      <c r="T78" s="14" t="str">
        <f t="shared" si="5"/>
        <v>Menos de 50</v>
      </c>
      <c r="U78" s="4">
        <v>-0.0947</v>
      </c>
      <c r="V78" s="19">
        <v>11.830332486468574</v>
      </c>
      <c r="W78" s="20">
        <f t="shared" si="6"/>
        <v>160919551.1</v>
      </c>
      <c r="X78" s="5" t="str">
        <f t="shared" si="7"/>
        <v>Subiu</v>
      </c>
      <c r="Y78" s="6">
        <f t="shared" si="8"/>
        <v>-0.1398</v>
      </c>
      <c r="Z78" s="21">
        <f t="shared" si="9"/>
        <v>-16.25203441</v>
      </c>
      <c r="AA78" s="22">
        <f t="shared" si="10"/>
        <v>-326344868.1</v>
      </c>
      <c r="AB78" s="22" t="str">
        <f t="shared" si="11"/>
        <v>Desceu</v>
      </c>
      <c r="AC78" s="7">
        <f t="shared" si="12"/>
        <v>-0.1398</v>
      </c>
      <c r="AD78" s="23">
        <f t="shared" si="13"/>
        <v>-16.25203441</v>
      </c>
      <c r="AE78" s="24">
        <f t="shared" si="14"/>
        <v>-326344868.1</v>
      </c>
      <c r="AF78" s="25" t="str">
        <f t="shared" si="15"/>
        <v>Desceu</v>
      </c>
      <c r="AG78" s="8">
        <f t="shared" si="16"/>
        <v>-0.3272</v>
      </c>
      <c r="AH78" s="26">
        <f t="shared" si="17"/>
        <v>-48.63258026</v>
      </c>
      <c r="AI78" s="27">
        <f t="shared" si="18"/>
        <v>-2285611909</v>
      </c>
      <c r="AJ78" s="8" t="str">
        <f t="shared" si="19"/>
        <v>Desceu</v>
      </c>
    </row>
    <row r="79" ht="15.75" customHeight="1">
      <c r="A79" s="28" t="s">
        <v>186</v>
      </c>
      <c r="B79" s="29" t="s">
        <v>33</v>
      </c>
      <c r="C79" s="30">
        <v>8.7</v>
      </c>
      <c r="D79" s="29">
        <v>-2.46</v>
      </c>
      <c r="E79" s="29">
        <v>-6.95</v>
      </c>
      <c r="F79" s="29">
        <v>-23.55</v>
      </c>
      <c r="G79" s="29">
        <v>-23.55</v>
      </c>
      <c r="H79" s="29">
        <v>-85.74</v>
      </c>
      <c r="I79" s="29">
        <v>8.67</v>
      </c>
      <c r="J79" s="29">
        <v>8.95</v>
      </c>
      <c r="K79" s="28" t="s">
        <v>187</v>
      </c>
      <c r="L79" s="14">
        <f t="shared" si="1"/>
        <v>-0.0246</v>
      </c>
      <c r="M79" s="15">
        <f t="shared" si="2"/>
        <v>8.919417675</v>
      </c>
      <c r="N79" s="16">
        <f>VLOOKUP(A79,Total_de_acoes!A:B,2,FALSE)</f>
        <v>94843047</v>
      </c>
      <c r="O79" s="17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 t="str">
        <f>VLOOKUP(Q79,ChatGPT!A:C,2,0)</f>
        <v>Varejo</v>
      </c>
      <c r="S79" s="18">
        <f>VLOOKUP(Q79,ChatGPT!A:C,3,0)</f>
        <v>99</v>
      </c>
      <c r="T79" s="14" t="str">
        <f t="shared" si="5"/>
        <v>Entre 50 e 100</v>
      </c>
      <c r="U79" s="4">
        <v>-0.0695</v>
      </c>
      <c r="V79" s="19">
        <v>9.349811929070391</v>
      </c>
      <c r="W79" s="20">
        <f t="shared" si="6"/>
        <v>13522742.75</v>
      </c>
      <c r="X79" s="5" t="str">
        <f t="shared" si="7"/>
        <v>Subiu</v>
      </c>
      <c r="Y79" s="6">
        <f t="shared" si="8"/>
        <v>-0.2355</v>
      </c>
      <c r="Z79" s="21">
        <f t="shared" si="9"/>
        <v>-30.80444735</v>
      </c>
      <c r="AA79" s="22">
        <f t="shared" si="10"/>
        <v>-150966796.6</v>
      </c>
      <c r="AB79" s="22" t="str">
        <f t="shared" si="11"/>
        <v>Desceu</v>
      </c>
      <c r="AC79" s="7">
        <f t="shared" si="12"/>
        <v>-0.2355</v>
      </c>
      <c r="AD79" s="23">
        <f t="shared" si="13"/>
        <v>-30.80444735</v>
      </c>
      <c r="AE79" s="24">
        <f t="shared" si="14"/>
        <v>-150966796.6</v>
      </c>
      <c r="AF79" s="25" t="str">
        <f t="shared" si="15"/>
        <v>Desceu</v>
      </c>
      <c r="AG79" s="8">
        <f t="shared" si="16"/>
        <v>-0.8574</v>
      </c>
      <c r="AH79" s="26">
        <f t="shared" si="17"/>
        <v>-601.2622721</v>
      </c>
      <c r="AI79" s="27">
        <f t="shared" si="18"/>
        <v>-10728142642</v>
      </c>
      <c r="AJ79" s="8" t="str">
        <f t="shared" si="19"/>
        <v>Desceu</v>
      </c>
    </row>
    <row r="80" ht="15.75" customHeight="1">
      <c r="A80" s="11" t="s">
        <v>188</v>
      </c>
      <c r="B80" s="12" t="s">
        <v>33</v>
      </c>
      <c r="C80" s="13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1" t="s">
        <v>189</v>
      </c>
      <c r="L80" s="14">
        <f t="shared" si="1"/>
        <v>-0.0363</v>
      </c>
      <c r="M80" s="15">
        <f t="shared" si="2"/>
        <v>58.35841029</v>
      </c>
      <c r="N80" s="16">
        <f>VLOOKUP(A80,Total_de_acoes!A:B,2,FALSE)</f>
        <v>853202347</v>
      </c>
      <c r="O80" s="17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4" t="str">
        <f>VLOOKUP(Q80,ChatGPT!A:C,2,0)</f>
        <v>Transporte</v>
      </c>
      <c r="S80" s="18">
        <f>VLOOKUP(Q80,ChatGPT!A:C,3,0)</f>
        <v>49</v>
      </c>
      <c r="T80" s="14" t="str">
        <f t="shared" si="5"/>
        <v>Menos de 50</v>
      </c>
      <c r="U80" s="4">
        <v>-0.0641</v>
      </c>
      <c r="V80" s="19">
        <v>60.09189015920505</v>
      </c>
      <c r="W80" s="20">
        <f t="shared" si="6"/>
        <v>6962031978</v>
      </c>
      <c r="X80" s="5" t="str">
        <f t="shared" si="7"/>
        <v>Subiu</v>
      </c>
      <c r="Y80" s="6">
        <f t="shared" si="8"/>
        <v>-0.1157</v>
      </c>
      <c r="Z80" s="21">
        <f t="shared" si="9"/>
        <v>-13.08379509</v>
      </c>
      <c r="AA80" s="22">
        <f t="shared" si="10"/>
        <v>-2736082651</v>
      </c>
      <c r="AB80" s="22" t="str">
        <f t="shared" si="11"/>
        <v>Desceu</v>
      </c>
      <c r="AC80" s="7">
        <f t="shared" si="12"/>
        <v>-0.1157</v>
      </c>
      <c r="AD80" s="23">
        <f t="shared" si="13"/>
        <v>-13.08379509</v>
      </c>
      <c r="AE80" s="24">
        <f t="shared" si="14"/>
        <v>-2736082651</v>
      </c>
      <c r="AF80" s="25" t="str">
        <f t="shared" si="15"/>
        <v>Desceu</v>
      </c>
      <c r="AG80" s="8">
        <f t="shared" si="16"/>
        <v>-0.0277</v>
      </c>
      <c r="AH80" s="26">
        <f t="shared" si="17"/>
        <v>-2.848914944</v>
      </c>
      <c r="AI80" s="27">
        <f t="shared" si="18"/>
        <v>-142633445</v>
      </c>
      <c r="AJ80" s="8" t="str">
        <f t="shared" si="19"/>
        <v>Desceu</v>
      </c>
    </row>
    <row r="81" ht="15.75" customHeight="1">
      <c r="A81" s="28" t="s">
        <v>190</v>
      </c>
      <c r="B81" s="29" t="s">
        <v>33</v>
      </c>
      <c r="C81" s="30">
        <v>3.07</v>
      </c>
      <c r="D81" s="29">
        <v>-4.36</v>
      </c>
      <c r="E81" s="29">
        <v>-5.54</v>
      </c>
      <c r="F81" s="29">
        <v>-12.29</v>
      </c>
      <c r="G81" s="29">
        <v>-12.29</v>
      </c>
      <c r="H81" s="29">
        <v>-36.83</v>
      </c>
      <c r="I81" s="29">
        <v>3.05</v>
      </c>
      <c r="J81" s="29">
        <v>3.23</v>
      </c>
      <c r="K81" s="28" t="s">
        <v>191</v>
      </c>
      <c r="L81" s="14">
        <f t="shared" si="1"/>
        <v>-0.0436</v>
      </c>
      <c r="M81" s="15">
        <f t="shared" si="2"/>
        <v>3.209953994</v>
      </c>
      <c r="N81" s="16">
        <f>VLOOKUP(A81,Total_de_acoes!A:B,2,FALSE)</f>
        <v>525582771</v>
      </c>
      <c r="O81" s="17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 t="str">
        <f>VLOOKUP(Q81,ChatGPT!A:C,2,0)</f>
        <v>Turismo</v>
      </c>
      <c r="S81" s="18">
        <f>VLOOKUP(Q81,ChatGPT!A:C,3,0)</f>
        <v>49</v>
      </c>
      <c r="T81" s="14" t="str">
        <f t="shared" si="5"/>
        <v>Menos de 50</v>
      </c>
      <c r="U81" s="4">
        <v>-0.0554</v>
      </c>
      <c r="V81" s="19">
        <v>3.2500529324581833</v>
      </c>
      <c r="W81" s="20">
        <f t="shared" si="6"/>
        <v>13244227.02</v>
      </c>
      <c r="X81" s="5" t="str">
        <f t="shared" si="7"/>
        <v>Subiu</v>
      </c>
      <c r="Y81" s="6">
        <f t="shared" si="8"/>
        <v>-0.1229</v>
      </c>
      <c r="Z81" s="21">
        <f t="shared" si="9"/>
        <v>-14.01208528</v>
      </c>
      <c r="AA81" s="22">
        <f t="shared" si="10"/>
        <v>-126672129.7</v>
      </c>
      <c r="AB81" s="22" t="str">
        <f t="shared" si="11"/>
        <v>Desceu</v>
      </c>
      <c r="AC81" s="7">
        <f t="shared" si="12"/>
        <v>-0.1229</v>
      </c>
      <c r="AD81" s="23">
        <f t="shared" si="13"/>
        <v>-14.01208528</v>
      </c>
      <c r="AE81" s="24">
        <f t="shared" si="14"/>
        <v>-126672129.7</v>
      </c>
      <c r="AF81" s="25" t="str">
        <f t="shared" si="15"/>
        <v>Desceu</v>
      </c>
      <c r="AG81" s="8">
        <f t="shared" si="16"/>
        <v>-0.3683</v>
      </c>
      <c r="AH81" s="26">
        <f t="shared" si="17"/>
        <v>-58.30299193</v>
      </c>
      <c r="AI81" s="27">
        <f t="shared" si="18"/>
        <v>-1579497629</v>
      </c>
      <c r="AJ81" s="8" t="str">
        <f t="shared" si="19"/>
        <v>Desceu</v>
      </c>
    </row>
    <row r="82" ht="15.75" customHeight="1">
      <c r="A82" s="11" t="s">
        <v>192</v>
      </c>
      <c r="B82" s="12" t="s">
        <v>33</v>
      </c>
      <c r="C82" s="13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1" t="s">
        <v>193</v>
      </c>
      <c r="L82" s="14">
        <f t="shared" si="1"/>
        <v>-0.0807</v>
      </c>
      <c r="M82" s="15">
        <f t="shared" si="2"/>
        <v>6.439682367</v>
      </c>
      <c r="N82" s="16">
        <f>VLOOKUP(A82,Total_de_acoes!A:B,2,FALSE)</f>
        <v>198184909</v>
      </c>
      <c r="O82" s="17">
        <f t="shared" si="3"/>
        <v>-102993202.6</v>
      </c>
      <c r="P82" s="14" t="str">
        <f t="shared" si="4"/>
        <v>Desceu</v>
      </c>
      <c r="Q82" s="14" t="str">
        <f>VLOOKUP(A82,Ticker!A:B,2,0)</f>
        <v>GOL</v>
      </c>
      <c r="R82" s="14" t="str">
        <f>VLOOKUP(Q82,ChatGPT!A:C,2,0)</f>
        <v>Aviação</v>
      </c>
      <c r="S82" s="18">
        <f>VLOOKUP(Q82,ChatGPT!A:C,3,0)</f>
        <v>23</v>
      </c>
      <c r="T82" s="14" t="str">
        <f t="shared" si="5"/>
        <v>Menos de 50</v>
      </c>
      <c r="U82" s="4">
        <v>-0.1591</v>
      </c>
      <c r="V82" s="19">
        <v>7.040076108930908</v>
      </c>
      <c r="W82" s="20">
        <f t="shared" si="6"/>
        <v>115360225.6</v>
      </c>
      <c r="X82" s="5" t="str">
        <f t="shared" si="7"/>
        <v>Subiu</v>
      </c>
      <c r="Y82" s="6">
        <f t="shared" si="8"/>
        <v>-0.34</v>
      </c>
      <c r="Z82" s="21">
        <f t="shared" si="9"/>
        <v>-51.51515152</v>
      </c>
      <c r="AA82" s="22">
        <f t="shared" si="10"/>
        <v>-1803941549</v>
      </c>
      <c r="AB82" s="22" t="str">
        <f t="shared" si="11"/>
        <v>Desceu</v>
      </c>
      <c r="AC82" s="7">
        <f t="shared" si="12"/>
        <v>-0.34</v>
      </c>
      <c r="AD82" s="23">
        <f t="shared" si="13"/>
        <v>-51.51515152</v>
      </c>
      <c r="AE82" s="24">
        <f t="shared" si="14"/>
        <v>-1803941549</v>
      </c>
      <c r="AF82" s="25" t="str">
        <f t="shared" si="15"/>
        <v>Desceu</v>
      </c>
      <c r="AG82" s="8">
        <f t="shared" si="16"/>
        <v>-0.2544</v>
      </c>
      <c r="AH82" s="26">
        <f t="shared" si="17"/>
        <v>-34.12017167</v>
      </c>
      <c r="AI82" s="27">
        <f t="shared" si="18"/>
        <v>-893998679.9</v>
      </c>
      <c r="AJ82" s="8" t="str">
        <f t="shared" si="19"/>
        <v>Desceu</v>
      </c>
    </row>
    <row r="83" ht="15.75" customHeight="1">
      <c r="U83" s="31"/>
      <c r="V83" s="31"/>
      <c r="W83" s="32"/>
      <c r="X83" s="32"/>
      <c r="Y83" s="33"/>
      <c r="Z83" s="33"/>
      <c r="AA83" s="34"/>
      <c r="AB83" s="34"/>
      <c r="AC83" s="35"/>
      <c r="AD83" s="35"/>
      <c r="AE83" s="35"/>
      <c r="AF83" s="36"/>
      <c r="AG83" s="37"/>
      <c r="AH83" s="37"/>
      <c r="AI83" s="37"/>
    </row>
    <row r="84" ht="15.75" customHeight="1">
      <c r="U84" s="38"/>
      <c r="V84" s="38"/>
      <c r="W84" s="32"/>
      <c r="X84" s="32"/>
      <c r="Y84" s="33"/>
      <c r="Z84" s="33"/>
      <c r="AA84" s="34"/>
      <c r="AB84" s="34"/>
      <c r="AC84" s="35"/>
      <c r="AD84" s="35"/>
      <c r="AE84" s="35"/>
      <c r="AF84" s="36"/>
      <c r="AG84" s="37"/>
      <c r="AH84" s="37"/>
      <c r="AI84" s="37"/>
    </row>
    <row r="85" ht="15.75" customHeight="1">
      <c r="U85" s="38"/>
      <c r="V85" s="38"/>
      <c r="W85" s="32"/>
      <c r="X85" s="32"/>
      <c r="Y85" s="33"/>
      <c r="Z85" s="33"/>
      <c r="AA85" s="34"/>
      <c r="AB85" s="34"/>
      <c r="AC85" s="35"/>
      <c r="AD85" s="35"/>
      <c r="AE85" s="35"/>
      <c r="AF85" s="36"/>
      <c r="AG85" s="37"/>
      <c r="AH85" s="37"/>
      <c r="AI85" s="37"/>
    </row>
    <row r="86" ht="15.75" customHeight="1">
      <c r="U86" s="38"/>
      <c r="V86" s="38"/>
      <c r="W86" s="32"/>
      <c r="X86" s="32"/>
      <c r="Y86" s="33"/>
      <c r="Z86" s="33"/>
      <c r="AA86" s="34"/>
      <c r="AB86" s="34"/>
      <c r="AC86" s="35"/>
      <c r="AD86" s="35"/>
      <c r="AE86" s="35"/>
      <c r="AF86" s="36"/>
      <c r="AG86" s="37"/>
      <c r="AH86" s="37"/>
      <c r="AI86" s="37"/>
    </row>
    <row r="87" ht="15.75" customHeight="1">
      <c r="U87" s="38"/>
      <c r="V87" s="38"/>
      <c r="W87" s="32"/>
      <c r="X87" s="32"/>
      <c r="Y87" s="33"/>
      <c r="Z87" s="33"/>
      <c r="AA87" s="34"/>
      <c r="AB87" s="34"/>
      <c r="AC87" s="35"/>
      <c r="AD87" s="35"/>
      <c r="AE87" s="35"/>
      <c r="AF87" s="36"/>
      <c r="AG87" s="37"/>
      <c r="AH87" s="37"/>
      <c r="AI87" s="37"/>
    </row>
    <row r="88" ht="15.75" customHeight="1">
      <c r="U88" s="38"/>
      <c r="V88" s="38"/>
      <c r="W88" s="32"/>
      <c r="X88" s="32"/>
      <c r="Y88" s="33"/>
      <c r="Z88" s="33"/>
      <c r="AA88" s="34"/>
      <c r="AB88" s="34"/>
      <c r="AC88" s="35"/>
      <c r="AD88" s="35"/>
      <c r="AE88" s="35"/>
      <c r="AF88" s="36"/>
      <c r="AG88" s="37"/>
      <c r="AH88" s="37"/>
      <c r="AI88" s="37"/>
    </row>
    <row r="89" ht="15.75" customHeight="1">
      <c r="U89" s="38"/>
      <c r="V89" s="38"/>
      <c r="W89" s="32"/>
      <c r="X89" s="32"/>
      <c r="Y89" s="33"/>
      <c r="Z89" s="33"/>
      <c r="AA89" s="34"/>
      <c r="AB89" s="34"/>
      <c r="AC89" s="35"/>
      <c r="AD89" s="35"/>
      <c r="AE89" s="35"/>
      <c r="AF89" s="36"/>
      <c r="AG89" s="37"/>
      <c r="AH89" s="37"/>
      <c r="AI89" s="37"/>
    </row>
    <row r="90" ht="15.75" customHeight="1">
      <c r="U90" s="38"/>
      <c r="V90" s="38"/>
      <c r="W90" s="32"/>
      <c r="X90" s="32"/>
      <c r="Y90" s="33"/>
      <c r="Z90" s="33"/>
      <c r="AA90" s="34"/>
      <c r="AB90" s="34"/>
      <c r="AC90" s="35"/>
      <c r="AD90" s="35"/>
      <c r="AE90" s="35"/>
      <c r="AF90" s="36"/>
      <c r="AG90" s="37"/>
      <c r="AH90" s="37"/>
      <c r="AI90" s="37"/>
    </row>
    <row r="91" ht="15.75" customHeight="1">
      <c r="U91" s="38"/>
      <c r="V91" s="38"/>
      <c r="W91" s="32"/>
      <c r="X91" s="32"/>
      <c r="Y91" s="33"/>
      <c r="Z91" s="33"/>
      <c r="AA91" s="34"/>
      <c r="AB91" s="34"/>
      <c r="AC91" s="35"/>
      <c r="AD91" s="35"/>
      <c r="AE91" s="35"/>
      <c r="AF91" s="36"/>
      <c r="AG91" s="37"/>
      <c r="AH91" s="37"/>
      <c r="AI91" s="37"/>
    </row>
    <row r="92" ht="15.75" customHeight="1">
      <c r="U92" s="38"/>
      <c r="V92" s="38"/>
      <c r="W92" s="32"/>
      <c r="X92" s="32"/>
      <c r="Y92" s="33"/>
      <c r="Z92" s="33"/>
      <c r="AA92" s="34"/>
      <c r="AB92" s="34"/>
      <c r="AC92" s="35"/>
      <c r="AD92" s="35"/>
      <c r="AE92" s="35"/>
      <c r="AF92" s="36"/>
      <c r="AG92" s="37"/>
      <c r="AH92" s="37"/>
      <c r="AI92" s="37"/>
    </row>
    <row r="93" ht="15.75" customHeight="1">
      <c r="U93" s="38"/>
      <c r="V93" s="38"/>
      <c r="W93" s="32"/>
      <c r="X93" s="32"/>
      <c r="Y93" s="33"/>
      <c r="Z93" s="33"/>
      <c r="AA93" s="34"/>
      <c r="AB93" s="34"/>
      <c r="AC93" s="35"/>
      <c r="AD93" s="35"/>
      <c r="AE93" s="35"/>
      <c r="AF93" s="36"/>
      <c r="AG93" s="37"/>
      <c r="AH93" s="37"/>
      <c r="AI93" s="37"/>
    </row>
    <row r="94" ht="15.75" customHeight="1">
      <c r="U94" s="38"/>
      <c r="V94" s="38"/>
      <c r="W94" s="32"/>
      <c r="X94" s="32"/>
      <c r="Y94" s="33"/>
      <c r="Z94" s="33"/>
      <c r="AA94" s="34"/>
      <c r="AB94" s="34"/>
      <c r="AC94" s="35"/>
      <c r="AD94" s="35"/>
      <c r="AE94" s="35"/>
      <c r="AF94" s="36"/>
      <c r="AG94" s="37"/>
      <c r="AH94" s="37"/>
      <c r="AI94" s="37"/>
    </row>
    <row r="95" ht="15.75" customHeight="1">
      <c r="U95" s="38"/>
      <c r="V95" s="38"/>
      <c r="W95" s="32"/>
      <c r="X95" s="32"/>
      <c r="Y95" s="33"/>
      <c r="Z95" s="33"/>
      <c r="AA95" s="34"/>
      <c r="AB95" s="34"/>
      <c r="AC95" s="35"/>
      <c r="AD95" s="35"/>
      <c r="AE95" s="35"/>
      <c r="AF95" s="36"/>
      <c r="AG95" s="37"/>
      <c r="AH95" s="37"/>
      <c r="AI95" s="37"/>
    </row>
    <row r="96" ht="15.75" customHeight="1">
      <c r="U96" s="38"/>
      <c r="V96" s="38"/>
      <c r="W96" s="32"/>
      <c r="X96" s="32"/>
      <c r="Y96" s="33"/>
      <c r="Z96" s="33"/>
      <c r="AA96" s="34"/>
      <c r="AB96" s="34"/>
      <c r="AC96" s="35"/>
      <c r="AD96" s="35"/>
      <c r="AE96" s="35"/>
      <c r="AF96" s="36"/>
      <c r="AG96" s="37"/>
      <c r="AH96" s="37"/>
      <c r="AI96" s="37"/>
    </row>
    <row r="97" ht="15.75" customHeight="1">
      <c r="U97" s="38"/>
      <c r="V97" s="38"/>
      <c r="W97" s="32"/>
      <c r="X97" s="32"/>
      <c r="Y97" s="33"/>
      <c r="Z97" s="33"/>
      <c r="AA97" s="34"/>
      <c r="AB97" s="34"/>
      <c r="AC97" s="35"/>
      <c r="AD97" s="35"/>
      <c r="AE97" s="35"/>
      <c r="AF97" s="36"/>
      <c r="AG97" s="37"/>
      <c r="AH97" s="37"/>
      <c r="AI97" s="37"/>
    </row>
    <row r="98" ht="15.75" customHeight="1">
      <c r="U98" s="38"/>
      <c r="V98" s="38"/>
      <c r="W98" s="32"/>
      <c r="X98" s="32"/>
      <c r="Y98" s="33"/>
      <c r="Z98" s="33"/>
      <c r="AA98" s="34"/>
      <c r="AB98" s="34"/>
      <c r="AC98" s="35"/>
      <c r="AD98" s="35"/>
      <c r="AE98" s="35"/>
      <c r="AF98" s="36"/>
      <c r="AG98" s="37"/>
      <c r="AH98" s="37"/>
      <c r="AI98" s="37"/>
    </row>
    <row r="99" ht="15.75" customHeight="1">
      <c r="U99" s="38"/>
      <c r="V99" s="38"/>
      <c r="W99" s="32"/>
      <c r="X99" s="32"/>
      <c r="Y99" s="33"/>
      <c r="Z99" s="33"/>
      <c r="AA99" s="34"/>
      <c r="AB99" s="34"/>
      <c r="AC99" s="35"/>
      <c r="AD99" s="35"/>
      <c r="AE99" s="35"/>
      <c r="AF99" s="36"/>
      <c r="AG99" s="37"/>
      <c r="AH99" s="37"/>
      <c r="AI99" s="37"/>
    </row>
    <row r="100" ht="15.75" customHeight="1">
      <c r="U100" s="38"/>
      <c r="V100" s="38"/>
      <c r="W100" s="32"/>
      <c r="X100" s="32"/>
      <c r="Y100" s="33"/>
      <c r="Z100" s="33"/>
      <c r="AA100" s="34"/>
      <c r="AB100" s="34"/>
      <c r="AC100" s="35"/>
      <c r="AD100" s="35"/>
      <c r="AE100" s="35"/>
      <c r="AF100" s="36"/>
      <c r="AG100" s="37"/>
      <c r="AH100" s="37"/>
      <c r="AI100" s="37"/>
    </row>
    <row r="101" ht="15.75" customHeight="1">
      <c r="U101" s="38"/>
      <c r="V101" s="38"/>
      <c r="W101" s="32"/>
      <c r="X101" s="32"/>
      <c r="Y101" s="33"/>
      <c r="Z101" s="33"/>
      <c r="AA101" s="34"/>
      <c r="AB101" s="34"/>
      <c r="AC101" s="35"/>
      <c r="AD101" s="35"/>
      <c r="AE101" s="35"/>
      <c r="AF101" s="36"/>
      <c r="AG101" s="37"/>
      <c r="AH101" s="37"/>
      <c r="AI101" s="37"/>
    </row>
    <row r="102" ht="15.75" customHeight="1">
      <c r="U102" s="38"/>
      <c r="V102" s="38"/>
      <c r="W102" s="32"/>
      <c r="X102" s="32"/>
      <c r="Y102" s="33"/>
      <c r="Z102" s="33"/>
      <c r="AA102" s="34"/>
      <c r="AB102" s="34"/>
      <c r="AC102" s="35"/>
      <c r="AD102" s="35"/>
      <c r="AE102" s="35"/>
      <c r="AF102" s="36"/>
      <c r="AG102" s="37"/>
      <c r="AH102" s="37"/>
      <c r="AI102" s="37"/>
    </row>
    <row r="103" ht="15.75" customHeight="1">
      <c r="U103" s="38"/>
      <c r="V103" s="38"/>
      <c r="W103" s="32"/>
      <c r="X103" s="32"/>
      <c r="Y103" s="33"/>
      <c r="Z103" s="33"/>
      <c r="AA103" s="34"/>
      <c r="AB103" s="34"/>
      <c r="AC103" s="35"/>
      <c r="AD103" s="35"/>
      <c r="AE103" s="35"/>
      <c r="AF103" s="36"/>
      <c r="AG103" s="37"/>
      <c r="AH103" s="37"/>
      <c r="AI103" s="37"/>
    </row>
    <row r="104" ht="15.75" customHeight="1">
      <c r="U104" s="38"/>
      <c r="V104" s="38"/>
      <c r="W104" s="32"/>
      <c r="X104" s="32"/>
      <c r="Y104" s="33"/>
      <c r="Z104" s="33"/>
      <c r="AA104" s="34"/>
      <c r="AB104" s="34"/>
      <c r="AC104" s="35"/>
      <c r="AD104" s="35"/>
      <c r="AE104" s="35"/>
      <c r="AF104" s="36"/>
      <c r="AG104" s="37"/>
      <c r="AH104" s="37"/>
      <c r="AI104" s="37"/>
    </row>
    <row r="105" ht="15.75" customHeight="1">
      <c r="U105" s="38"/>
      <c r="V105" s="38"/>
      <c r="W105" s="32"/>
      <c r="X105" s="32"/>
      <c r="Y105" s="33"/>
      <c r="Z105" s="33"/>
      <c r="AA105" s="34"/>
      <c r="AB105" s="34"/>
      <c r="AC105" s="35"/>
      <c r="AD105" s="35"/>
      <c r="AE105" s="35"/>
      <c r="AF105" s="36"/>
      <c r="AG105" s="37"/>
      <c r="AH105" s="37"/>
      <c r="AI105" s="37"/>
    </row>
    <row r="106" ht="15.75" customHeight="1">
      <c r="U106" s="38"/>
      <c r="V106" s="38"/>
      <c r="W106" s="32"/>
      <c r="X106" s="32"/>
      <c r="Y106" s="33"/>
      <c r="Z106" s="33"/>
      <c r="AA106" s="34"/>
      <c r="AB106" s="34"/>
      <c r="AC106" s="35"/>
      <c r="AD106" s="35"/>
      <c r="AE106" s="35"/>
      <c r="AF106" s="36"/>
      <c r="AG106" s="37"/>
      <c r="AH106" s="37"/>
      <c r="AI106" s="37"/>
    </row>
    <row r="107" ht="15.75" customHeight="1">
      <c r="U107" s="38"/>
      <c r="V107" s="38"/>
      <c r="W107" s="32"/>
      <c r="X107" s="32"/>
      <c r="Y107" s="33"/>
      <c r="Z107" s="33"/>
      <c r="AA107" s="34"/>
      <c r="AB107" s="34"/>
      <c r="AC107" s="35"/>
      <c r="AD107" s="35"/>
      <c r="AE107" s="35"/>
      <c r="AF107" s="36"/>
      <c r="AG107" s="37"/>
      <c r="AH107" s="37"/>
      <c r="AI107" s="37"/>
    </row>
    <row r="108" ht="15.75" customHeight="1">
      <c r="U108" s="38"/>
      <c r="V108" s="38"/>
      <c r="W108" s="32"/>
      <c r="X108" s="32"/>
      <c r="Y108" s="33"/>
      <c r="Z108" s="33"/>
      <c r="AA108" s="34"/>
      <c r="AB108" s="34"/>
      <c r="AC108" s="35"/>
      <c r="AD108" s="35"/>
      <c r="AE108" s="35"/>
      <c r="AF108" s="36"/>
      <c r="AG108" s="37"/>
      <c r="AH108" s="37"/>
      <c r="AI108" s="37"/>
    </row>
    <row r="109" ht="15.75" customHeight="1">
      <c r="U109" s="38"/>
      <c r="V109" s="38"/>
      <c r="W109" s="32"/>
      <c r="X109" s="32"/>
      <c r="Y109" s="33"/>
      <c r="Z109" s="33"/>
      <c r="AA109" s="34"/>
      <c r="AB109" s="34"/>
      <c r="AC109" s="35"/>
      <c r="AD109" s="35"/>
      <c r="AE109" s="35"/>
      <c r="AF109" s="36"/>
      <c r="AG109" s="37"/>
      <c r="AH109" s="37"/>
      <c r="AI109" s="37"/>
    </row>
    <row r="110" ht="15.75" customHeight="1">
      <c r="U110" s="38"/>
      <c r="V110" s="38"/>
      <c r="W110" s="32"/>
      <c r="X110" s="32"/>
      <c r="Y110" s="33"/>
      <c r="Z110" s="33"/>
      <c r="AA110" s="34"/>
      <c r="AB110" s="34"/>
      <c r="AC110" s="35"/>
      <c r="AD110" s="35"/>
      <c r="AE110" s="35"/>
      <c r="AF110" s="36"/>
      <c r="AG110" s="37"/>
      <c r="AH110" s="37"/>
      <c r="AI110" s="37"/>
    </row>
    <row r="111" ht="15.75" customHeight="1">
      <c r="U111" s="38"/>
      <c r="V111" s="38"/>
      <c r="W111" s="32"/>
      <c r="X111" s="32"/>
      <c r="Y111" s="33"/>
      <c r="Z111" s="33"/>
      <c r="AA111" s="34"/>
      <c r="AB111" s="34"/>
      <c r="AC111" s="35"/>
      <c r="AD111" s="35"/>
      <c r="AE111" s="35"/>
      <c r="AF111" s="36"/>
      <c r="AG111" s="37"/>
      <c r="AH111" s="37"/>
      <c r="AI111" s="37"/>
    </row>
    <row r="112" ht="15.75" customHeight="1">
      <c r="U112" s="38"/>
      <c r="V112" s="38"/>
      <c r="W112" s="32"/>
      <c r="X112" s="32"/>
      <c r="Y112" s="33"/>
      <c r="Z112" s="33"/>
      <c r="AA112" s="34"/>
      <c r="AB112" s="34"/>
      <c r="AC112" s="35"/>
      <c r="AD112" s="35"/>
      <c r="AE112" s="35"/>
      <c r="AF112" s="36"/>
      <c r="AG112" s="37"/>
      <c r="AH112" s="37"/>
      <c r="AI112" s="37"/>
    </row>
    <row r="113" ht="15.75" customHeight="1">
      <c r="U113" s="38"/>
      <c r="V113" s="38"/>
      <c r="W113" s="32"/>
      <c r="X113" s="32"/>
      <c r="Y113" s="33"/>
      <c r="Z113" s="33"/>
      <c r="AA113" s="34"/>
      <c r="AB113" s="34"/>
      <c r="AC113" s="35"/>
      <c r="AD113" s="35"/>
      <c r="AE113" s="35"/>
      <c r="AF113" s="36"/>
      <c r="AG113" s="37"/>
      <c r="AH113" s="37"/>
      <c r="AI113" s="37"/>
    </row>
    <row r="114" ht="15.75" customHeight="1">
      <c r="U114" s="38"/>
      <c r="V114" s="38"/>
      <c r="W114" s="32"/>
      <c r="X114" s="32"/>
      <c r="Y114" s="33"/>
      <c r="Z114" s="33"/>
      <c r="AA114" s="34"/>
      <c r="AB114" s="34"/>
      <c r="AC114" s="35"/>
      <c r="AD114" s="35"/>
      <c r="AE114" s="35"/>
      <c r="AF114" s="36"/>
      <c r="AG114" s="37"/>
      <c r="AH114" s="37"/>
      <c r="AI114" s="37"/>
    </row>
    <row r="115" ht="15.75" customHeight="1">
      <c r="U115" s="38"/>
      <c r="V115" s="38"/>
      <c r="W115" s="32"/>
      <c r="X115" s="32"/>
      <c r="Y115" s="33"/>
      <c r="Z115" s="33"/>
      <c r="AA115" s="34"/>
      <c r="AB115" s="34"/>
      <c r="AC115" s="35"/>
      <c r="AD115" s="35"/>
      <c r="AE115" s="35"/>
      <c r="AF115" s="36"/>
      <c r="AG115" s="37"/>
      <c r="AH115" s="37"/>
      <c r="AI115" s="37"/>
    </row>
    <row r="116" ht="15.75" customHeight="1">
      <c r="U116" s="38"/>
      <c r="V116" s="38"/>
      <c r="W116" s="32"/>
      <c r="X116" s="32"/>
      <c r="Y116" s="33"/>
      <c r="Z116" s="33"/>
      <c r="AA116" s="34"/>
      <c r="AB116" s="34"/>
      <c r="AC116" s="35"/>
      <c r="AD116" s="35"/>
      <c r="AE116" s="35"/>
      <c r="AF116" s="36"/>
      <c r="AG116" s="37"/>
      <c r="AH116" s="37"/>
      <c r="AI116" s="37"/>
    </row>
    <row r="117" ht="15.75" customHeight="1">
      <c r="U117" s="38"/>
      <c r="V117" s="38"/>
      <c r="W117" s="32"/>
      <c r="X117" s="32"/>
      <c r="Y117" s="33"/>
      <c r="Z117" s="33"/>
      <c r="AA117" s="34"/>
      <c r="AB117" s="34"/>
      <c r="AC117" s="35"/>
      <c r="AD117" s="35"/>
      <c r="AE117" s="35"/>
      <c r="AF117" s="36"/>
      <c r="AG117" s="37"/>
      <c r="AH117" s="37"/>
      <c r="AI117" s="37"/>
    </row>
    <row r="118" ht="15.75" customHeight="1">
      <c r="U118" s="38"/>
      <c r="V118" s="38"/>
      <c r="W118" s="32"/>
      <c r="X118" s="32"/>
      <c r="Y118" s="33"/>
      <c r="Z118" s="33"/>
      <c r="AA118" s="34"/>
      <c r="AB118" s="34"/>
      <c r="AC118" s="35"/>
      <c r="AD118" s="35"/>
      <c r="AE118" s="35"/>
      <c r="AF118" s="36"/>
      <c r="AG118" s="37"/>
      <c r="AH118" s="37"/>
      <c r="AI118" s="37"/>
    </row>
    <row r="119" ht="15.75" customHeight="1">
      <c r="U119" s="38"/>
      <c r="V119" s="38"/>
      <c r="W119" s="32"/>
      <c r="X119" s="32"/>
      <c r="Y119" s="33"/>
      <c r="Z119" s="33"/>
      <c r="AA119" s="34"/>
      <c r="AB119" s="34"/>
      <c r="AC119" s="35"/>
      <c r="AD119" s="35"/>
      <c r="AE119" s="35"/>
      <c r="AF119" s="36"/>
      <c r="AG119" s="37"/>
      <c r="AH119" s="37"/>
      <c r="AI119" s="37"/>
    </row>
    <row r="120" ht="15.75" customHeight="1">
      <c r="U120" s="38"/>
      <c r="V120" s="38"/>
      <c r="W120" s="32"/>
      <c r="X120" s="32"/>
      <c r="Y120" s="33"/>
      <c r="Z120" s="33"/>
      <c r="AA120" s="34"/>
      <c r="AB120" s="34"/>
      <c r="AC120" s="35"/>
      <c r="AD120" s="35"/>
      <c r="AE120" s="35"/>
      <c r="AF120" s="36"/>
      <c r="AG120" s="37"/>
      <c r="AH120" s="37"/>
      <c r="AI120" s="37"/>
    </row>
    <row r="121" ht="15.75" customHeight="1">
      <c r="U121" s="38"/>
      <c r="V121" s="38"/>
      <c r="W121" s="32"/>
      <c r="X121" s="32"/>
      <c r="Y121" s="33"/>
      <c r="Z121" s="33"/>
      <c r="AA121" s="34"/>
      <c r="AB121" s="34"/>
      <c r="AC121" s="35"/>
      <c r="AD121" s="35"/>
      <c r="AE121" s="35"/>
      <c r="AF121" s="36"/>
      <c r="AG121" s="37"/>
      <c r="AH121" s="37"/>
      <c r="AI121" s="37"/>
    </row>
    <row r="122" ht="15.75" customHeight="1">
      <c r="U122" s="38"/>
      <c r="V122" s="38"/>
      <c r="W122" s="32"/>
      <c r="X122" s="32"/>
      <c r="Y122" s="33"/>
      <c r="Z122" s="33"/>
      <c r="AA122" s="34"/>
      <c r="AB122" s="34"/>
      <c r="AC122" s="35"/>
      <c r="AD122" s="35"/>
      <c r="AE122" s="35"/>
      <c r="AF122" s="36"/>
      <c r="AG122" s="37"/>
      <c r="AH122" s="37"/>
      <c r="AI122" s="37"/>
    </row>
    <row r="123" ht="15.75" customHeight="1">
      <c r="U123" s="38"/>
      <c r="V123" s="38"/>
      <c r="W123" s="32"/>
      <c r="X123" s="32"/>
      <c r="Y123" s="33"/>
      <c r="Z123" s="33"/>
      <c r="AA123" s="34"/>
      <c r="AB123" s="34"/>
      <c r="AC123" s="35"/>
      <c r="AD123" s="35"/>
      <c r="AE123" s="35"/>
      <c r="AF123" s="36"/>
      <c r="AG123" s="37"/>
      <c r="AH123" s="37"/>
      <c r="AI123" s="37"/>
    </row>
    <row r="124" ht="15.75" customHeight="1">
      <c r="U124" s="38"/>
      <c r="V124" s="38"/>
      <c r="W124" s="32"/>
      <c r="X124" s="32"/>
      <c r="Y124" s="33"/>
      <c r="Z124" s="33"/>
      <c r="AA124" s="34"/>
      <c r="AB124" s="34"/>
      <c r="AC124" s="35"/>
      <c r="AD124" s="35"/>
      <c r="AE124" s="35"/>
      <c r="AF124" s="36"/>
      <c r="AG124" s="37"/>
      <c r="AH124" s="37"/>
      <c r="AI124" s="37"/>
    </row>
    <row r="125" ht="15.75" customHeight="1">
      <c r="U125" s="38"/>
      <c r="V125" s="38"/>
      <c r="W125" s="32"/>
      <c r="X125" s="32"/>
      <c r="Y125" s="33"/>
      <c r="Z125" s="33"/>
      <c r="AA125" s="34"/>
      <c r="AB125" s="34"/>
      <c r="AC125" s="35"/>
      <c r="AD125" s="35"/>
      <c r="AE125" s="35"/>
      <c r="AF125" s="36"/>
      <c r="AG125" s="37"/>
      <c r="AH125" s="37"/>
      <c r="AI125" s="37"/>
    </row>
    <row r="126" ht="15.75" customHeight="1">
      <c r="U126" s="38"/>
      <c r="V126" s="38"/>
      <c r="W126" s="32"/>
      <c r="X126" s="32"/>
      <c r="Y126" s="33"/>
      <c r="Z126" s="33"/>
      <c r="AA126" s="34"/>
      <c r="AB126" s="34"/>
      <c r="AC126" s="35"/>
      <c r="AD126" s="35"/>
      <c r="AE126" s="35"/>
      <c r="AF126" s="36"/>
      <c r="AG126" s="37"/>
      <c r="AH126" s="37"/>
      <c r="AI126" s="37"/>
    </row>
    <row r="127" ht="15.75" customHeight="1">
      <c r="U127" s="38"/>
      <c r="V127" s="38"/>
      <c r="W127" s="32"/>
      <c r="X127" s="32"/>
      <c r="Y127" s="33"/>
      <c r="Z127" s="33"/>
      <c r="AA127" s="34"/>
      <c r="AB127" s="34"/>
      <c r="AC127" s="35"/>
      <c r="AD127" s="35"/>
      <c r="AE127" s="35"/>
      <c r="AF127" s="36"/>
      <c r="AG127" s="37"/>
      <c r="AH127" s="37"/>
      <c r="AI127" s="37"/>
    </row>
    <row r="128" ht="15.75" customHeight="1">
      <c r="U128" s="38"/>
      <c r="V128" s="38"/>
      <c r="W128" s="32"/>
      <c r="X128" s="32"/>
      <c r="Y128" s="33"/>
      <c r="Z128" s="33"/>
      <c r="AA128" s="34"/>
      <c r="AB128" s="34"/>
      <c r="AC128" s="35"/>
      <c r="AD128" s="35"/>
      <c r="AE128" s="35"/>
      <c r="AF128" s="36"/>
      <c r="AG128" s="37"/>
      <c r="AH128" s="37"/>
      <c r="AI128" s="37"/>
    </row>
    <row r="129" ht="15.75" customHeight="1">
      <c r="U129" s="38"/>
      <c r="V129" s="38"/>
      <c r="W129" s="32"/>
      <c r="X129" s="32"/>
      <c r="Y129" s="33"/>
      <c r="Z129" s="33"/>
      <c r="AA129" s="34"/>
      <c r="AB129" s="34"/>
      <c r="AC129" s="35"/>
      <c r="AD129" s="35"/>
      <c r="AE129" s="35"/>
      <c r="AF129" s="36"/>
      <c r="AG129" s="37"/>
      <c r="AH129" s="37"/>
      <c r="AI129" s="37"/>
    </row>
    <row r="130" ht="15.75" customHeight="1">
      <c r="U130" s="38"/>
      <c r="V130" s="38"/>
      <c r="W130" s="32"/>
      <c r="X130" s="32"/>
      <c r="Y130" s="33"/>
      <c r="Z130" s="33"/>
      <c r="AA130" s="34"/>
      <c r="AB130" s="34"/>
      <c r="AC130" s="35"/>
      <c r="AD130" s="35"/>
      <c r="AE130" s="35"/>
      <c r="AF130" s="36"/>
      <c r="AG130" s="37"/>
      <c r="AH130" s="37"/>
      <c r="AI130" s="37"/>
    </row>
    <row r="131" ht="15.75" customHeight="1">
      <c r="U131" s="38"/>
      <c r="V131" s="38"/>
      <c r="W131" s="32"/>
      <c r="X131" s="32"/>
      <c r="Y131" s="33"/>
      <c r="Z131" s="33"/>
      <c r="AA131" s="34"/>
      <c r="AB131" s="34"/>
      <c r="AC131" s="35"/>
      <c r="AD131" s="35"/>
      <c r="AE131" s="35"/>
      <c r="AF131" s="36"/>
      <c r="AG131" s="37"/>
      <c r="AH131" s="37"/>
      <c r="AI131" s="37"/>
    </row>
    <row r="132" ht="15.75" customHeight="1">
      <c r="U132" s="38"/>
      <c r="V132" s="38"/>
      <c r="W132" s="32"/>
      <c r="X132" s="32"/>
      <c r="Y132" s="33"/>
      <c r="Z132" s="33"/>
      <c r="AA132" s="34"/>
      <c r="AB132" s="34"/>
      <c r="AC132" s="35"/>
      <c r="AD132" s="35"/>
      <c r="AE132" s="35"/>
      <c r="AF132" s="36"/>
      <c r="AG132" s="37"/>
      <c r="AH132" s="37"/>
      <c r="AI132" s="37"/>
    </row>
    <row r="133" ht="15.75" customHeight="1">
      <c r="U133" s="38"/>
      <c r="V133" s="38"/>
      <c r="W133" s="32"/>
      <c r="X133" s="32"/>
      <c r="Y133" s="33"/>
      <c r="Z133" s="33"/>
      <c r="AA133" s="34"/>
      <c r="AB133" s="34"/>
      <c r="AC133" s="35"/>
      <c r="AD133" s="35"/>
      <c r="AE133" s="35"/>
      <c r="AF133" s="36"/>
      <c r="AG133" s="37"/>
      <c r="AH133" s="37"/>
      <c r="AI133" s="37"/>
    </row>
    <row r="134" ht="15.75" customHeight="1">
      <c r="U134" s="38"/>
      <c r="V134" s="38"/>
      <c r="W134" s="32"/>
      <c r="X134" s="32"/>
      <c r="Y134" s="33"/>
      <c r="Z134" s="33"/>
      <c r="AA134" s="34"/>
      <c r="AB134" s="34"/>
      <c r="AC134" s="35"/>
      <c r="AD134" s="35"/>
      <c r="AE134" s="35"/>
      <c r="AF134" s="36"/>
      <c r="AG134" s="37"/>
      <c r="AH134" s="37"/>
      <c r="AI134" s="37"/>
    </row>
    <row r="135" ht="15.75" customHeight="1">
      <c r="U135" s="38"/>
      <c r="V135" s="38"/>
      <c r="W135" s="32"/>
      <c r="X135" s="32"/>
      <c r="Y135" s="33"/>
      <c r="Z135" s="33"/>
      <c r="AA135" s="34"/>
      <c r="AB135" s="34"/>
      <c r="AC135" s="35"/>
      <c r="AD135" s="35"/>
      <c r="AE135" s="35"/>
      <c r="AF135" s="36"/>
      <c r="AG135" s="37"/>
      <c r="AH135" s="37"/>
      <c r="AI135" s="37"/>
    </row>
    <row r="136" ht="15.75" customHeight="1">
      <c r="U136" s="38"/>
      <c r="V136" s="38"/>
      <c r="W136" s="32"/>
      <c r="X136" s="32"/>
      <c r="Y136" s="33"/>
      <c r="Z136" s="33"/>
      <c r="AA136" s="34"/>
      <c r="AB136" s="34"/>
      <c r="AC136" s="35"/>
      <c r="AD136" s="35"/>
      <c r="AE136" s="35"/>
      <c r="AF136" s="36"/>
      <c r="AG136" s="37"/>
      <c r="AH136" s="37"/>
      <c r="AI136" s="37"/>
    </row>
    <row r="137" ht="15.75" customHeight="1">
      <c r="U137" s="38"/>
      <c r="V137" s="38"/>
      <c r="W137" s="32"/>
      <c r="X137" s="32"/>
      <c r="Y137" s="33"/>
      <c r="Z137" s="33"/>
      <c r="AA137" s="34"/>
      <c r="AB137" s="34"/>
      <c r="AC137" s="35"/>
      <c r="AD137" s="35"/>
      <c r="AE137" s="35"/>
      <c r="AF137" s="36"/>
      <c r="AG137" s="37"/>
      <c r="AH137" s="37"/>
      <c r="AI137" s="37"/>
    </row>
    <row r="138" ht="15.75" customHeight="1">
      <c r="U138" s="38"/>
      <c r="V138" s="38"/>
      <c r="W138" s="32"/>
      <c r="X138" s="32"/>
      <c r="Y138" s="33"/>
      <c r="Z138" s="33"/>
      <c r="AA138" s="34"/>
      <c r="AB138" s="34"/>
      <c r="AC138" s="35"/>
      <c r="AD138" s="35"/>
      <c r="AE138" s="35"/>
      <c r="AF138" s="36"/>
      <c r="AG138" s="37"/>
      <c r="AH138" s="37"/>
      <c r="AI138" s="37"/>
    </row>
    <row r="139" ht="15.75" customHeight="1">
      <c r="U139" s="38"/>
      <c r="V139" s="38"/>
      <c r="W139" s="32"/>
      <c r="X139" s="32"/>
      <c r="Y139" s="33"/>
      <c r="Z139" s="33"/>
      <c r="AA139" s="34"/>
      <c r="AB139" s="34"/>
      <c r="AC139" s="35"/>
      <c r="AD139" s="35"/>
      <c r="AE139" s="35"/>
      <c r="AF139" s="36"/>
      <c r="AG139" s="37"/>
      <c r="AH139" s="37"/>
      <c r="AI139" s="37"/>
    </row>
    <row r="140" ht="15.75" customHeight="1">
      <c r="U140" s="38"/>
      <c r="V140" s="38"/>
      <c r="W140" s="32"/>
      <c r="X140" s="32"/>
      <c r="Y140" s="33"/>
      <c r="Z140" s="33"/>
      <c r="AA140" s="34"/>
      <c r="AB140" s="34"/>
      <c r="AC140" s="35"/>
      <c r="AD140" s="35"/>
      <c r="AE140" s="35"/>
      <c r="AF140" s="36"/>
      <c r="AG140" s="37"/>
      <c r="AH140" s="37"/>
      <c r="AI140" s="37"/>
    </row>
    <row r="141" ht="15.75" customHeight="1">
      <c r="U141" s="38"/>
      <c r="V141" s="38"/>
      <c r="W141" s="32"/>
      <c r="X141" s="32"/>
      <c r="Y141" s="33"/>
      <c r="Z141" s="33"/>
      <c r="AA141" s="34"/>
      <c r="AB141" s="34"/>
      <c r="AC141" s="35"/>
      <c r="AD141" s="35"/>
      <c r="AE141" s="35"/>
      <c r="AF141" s="36"/>
      <c r="AG141" s="37"/>
      <c r="AH141" s="37"/>
      <c r="AI141" s="37"/>
    </row>
    <row r="142" ht="15.75" customHeight="1">
      <c r="U142" s="38"/>
      <c r="V142" s="38"/>
      <c r="W142" s="32"/>
      <c r="X142" s="32"/>
      <c r="Y142" s="33"/>
      <c r="Z142" s="33"/>
      <c r="AA142" s="34"/>
      <c r="AB142" s="34"/>
      <c r="AC142" s="35"/>
      <c r="AD142" s="35"/>
      <c r="AE142" s="35"/>
      <c r="AF142" s="36"/>
      <c r="AG142" s="37"/>
      <c r="AH142" s="37"/>
      <c r="AI142" s="37"/>
    </row>
    <row r="143" ht="15.75" customHeight="1">
      <c r="U143" s="38"/>
      <c r="V143" s="38"/>
      <c r="W143" s="32"/>
      <c r="X143" s="32"/>
      <c r="Y143" s="33"/>
      <c r="Z143" s="33"/>
      <c r="AA143" s="34"/>
      <c r="AB143" s="34"/>
      <c r="AC143" s="35"/>
      <c r="AD143" s="35"/>
      <c r="AE143" s="35"/>
      <c r="AF143" s="36"/>
      <c r="AG143" s="37"/>
      <c r="AH143" s="37"/>
      <c r="AI143" s="37"/>
    </row>
    <row r="144" ht="15.75" customHeight="1">
      <c r="U144" s="38"/>
      <c r="V144" s="38"/>
      <c r="W144" s="32"/>
      <c r="X144" s="32"/>
      <c r="Y144" s="33"/>
      <c r="Z144" s="33"/>
      <c r="AA144" s="34"/>
      <c r="AB144" s="34"/>
      <c r="AC144" s="35"/>
      <c r="AD144" s="35"/>
      <c r="AE144" s="35"/>
      <c r="AF144" s="36"/>
      <c r="AG144" s="37"/>
      <c r="AH144" s="37"/>
      <c r="AI144" s="37"/>
    </row>
    <row r="145" ht="15.75" customHeight="1">
      <c r="U145" s="38"/>
      <c r="V145" s="38"/>
      <c r="W145" s="32"/>
      <c r="X145" s="32"/>
      <c r="Y145" s="33"/>
      <c r="Z145" s="33"/>
      <c r="AA145" s="34"/>
      <c r="AB145" s="34"/>
      <c r="AC145" s="35"/>
      <c r="AD145" s="35"/>
      <c r="AE145" s="35"/>
      <c r="AF145" s="36"/>
      <c r="AG145" s="37"/>
      <c r="AH145" s="37"/>
      <c r="AI145" s="37"/>
    </row>
    <row r="146" ht="15.75" customHeight="1">
      <c r="U146" s="38"/>
      <c r="V146" s="38"/>
      <c r="W146" s="32"/>
      <c r="X146" s="32"/>
      <c r="Y146" s="33"/>
      <c r="Z146" s="33"/>
      <c r="AA146" s="34"/>
      <c r="AB146" s="34"/>
      <c r="AC146" s="35"/>
      <c r="AD146" s="35"/>
      <c r="AE146" s="35"/>
      <c r="AF146" s="36"/>
      <c r="AG146" s="37"/>
      <c r="AH146" s="37"/>
      <c r="AI146" s="37"/>
    </row>
    <row r="147" ht="15.75" customHeight="1">
      <c r="U147" s="38"/>
      <c r="V147" s="38"/>
      <c r="W147" s="32"/>
      <c r="X147" s="32"/>
      <c r="Y147" s="33"/>
      <c r="Z147" s="33"/>
      <c r="AA147" s="34"/>
      <c r="AB147" s="34"/>
      <c r="AC147" s="35"/>
      <c r="AD147" s="35"/>
      <c r="AE147" s="35"/>
      <c r="AF147" s="36"/>
      <c r="AG147" s="37"/>
      <c r="AH147" s="37"/>
      <c r="AI147" s="37"/>
    </row>
    <row r="148" ht="15.75" customHeight="1">
      <c r="U148" s="38"/>
      <c r="V148" s="38"/>
      <c r="W148" s="32"/>
      <c r="X148" s="32"/>
      <c r="Y148" s="33"/>
      <c r="Z148" s="33"/>
      <c r="AA148" s="34"/>
      <c r="AB148" s="34"/>
      <c r="AC148" s="35"/>
      <c r="AD148" s="35"/>
      <c r="AE148" s="35"/>
      <c r="AF148" s="36"/>
      <c r="AG148" s="37"/>
      <c r="AH148" s="37"/>
      <c r="AI148" s="37"/>
    </row>
    <row r="149" ht="15.75" customHeight="1">
      <c r="U149" s="38"/>
      <c r="V149" s="38"/>
      <c r="W149" s="32"/>
      <c r="X149" s="32"/>
      <c r="Y149" s="33"/>
      <c r="Z149" s="33"/>
      <c r="AA149" s="34"/>
      <c r="AB149" s="34"/>
      <c r="AC149" s="35"/>
      <c r="AD149" s="35"/>
      <c r="AE149" s="35"/>
      <c r="AF149" s="36"/>
      <c r="AG149" s="37"/>
      <c r="AH149" s="37"/>
      <c r="AI149" s="37"/>
    </row>
    <row r="150" ht="15.75" customHeight="1">
      <c r="U150" s="38"/>
      <c r="V150" s="38"/>
      <c r="W150" s="32"/>
      <c r="X150" s="32"/>
      <c r="Y150" s="33"/>
      <c r="Z150" s="33"/>
      <c r="AA150" s="34"/>
      <c r="AB150" s="34"/>
      <c r="AC150" s="35"/>
      <c r="AD150" s="35"/>
      <c r="AE150" s="35"/>
      <c r="AF150" s="36"/>
      <c r="AG150" s="37"/>
      <c r="AH150" s="37"/>
      <c r="AI150" s="37"/>
    </row>
    <row r="151" ht="15.75" customHeight="1">
      <c r="U151" s="38"/>
      <c r="V151" s="38"/>
      <c r="W151" s="32"/>
      <c r="X151" s="32"/>
      <c r="Y151" s="33"/>
      <c r="Z151" s="33"/>
      <c r="AA151" s="34"/>
      <c r="AB151" s="34"/>
      <c r="AC151" s="35"/>
      <c r="AD151" s="35"/>
      <c r="AE151" s="35"/>
      <c r="AF151" s="36"/>
      <c r="AG151" s="37"/>
      <c r="AH151" s="37"/>
      <c r="AI151" s="37"/>
    </row>
    <row r="152" ht="15.75" customHeight="1">
      <c r="U152" s="38"/>
      <c r="V152" s="38"/>
      <c r="W152" s="32"/>
      <c r="X152" s="32"/>
      <c r="Y152" s="33"/>
      <c r="Z152" s="33"/>
      <c r="AA152" s="34"/>
      <c r="AB152" s="34"/>
      <c r="AC152" s="35"/>
      <c r="AD152" s="35"/>
      <c r="AE152" s="35"/>
      <c r="AF152" s="36"/>
      <c r="AG152" s="37"/>
      <c r="AH152" s="37"/>
      <c r="AI152" s="37"/>
    </row>
    <row r="153" ht="15.75" customHeight="1">
      <c r="U153" s="38"/>
      <c r="V153" s="38"/>
      <c r="W153" s="32"/>
      <c r="X153" s="32"/>
      <c r="Y153" s="33"/>
      <c r="Z153" s="33"/>
      <c r="AA153" s="34"/>
      <c r="AB153" s="34"/>
      <c r="AC153" s="35"/>
      <c r="AD153" s="35"/>
      <c r="AE153" s="35"/>
      <c r="AF153" s="36"/>
      <c r="AG153" s="37"/>
      <c r="AH153" s="37"/>
      <c r="AI153" s="37"/>
    </row>
    <row r="154" ht="15.75" customHeight="1">
      <c r="U154" s="38"/>
      <c r="V154" s="38"/>
      <c r="W154" s="32"/>
      <c r="X154" s="32"/>
      <c r="Y154" s="33"/>
      <c r="Z154" s="33"/>
      <c r="AA154" s="34"/>
      <c r="AB154" s="34"/>
      <c r="AC154" s="35"/>
      <c r="AD154" s="35"/>
      <c r="AE154" s="35"/>
      <c r="AF154" s="36"/>
      <c r="AG154" s="37"/>
      <c r="AH154" s="37"/>
      <c r="AI154" s="37"/>
    </row>
    <row r="155" ht="15.75" customHeight="1">
      <c r="U155" s="38"/>
      <c r="V155" s="38"/>
      <c r="W155" s="32"/>
      <c r="X155" s="32"/>
      <c r="Y155" s="33"/>
      <c r="Z155" s="33"/>
      <c r="AA155" s="34"/>
      <c r="AB155" s="34"/>
      <c r="AC155" s="35"/>
      <c r="AD155" s="35"/>
      <c r="AE155" s="35"/>
      <c r="AF155" s="36"/>
      <c r="AG155" s="37"/>
      <c r="AH155" s="37"/>
      <c r="AI155" s="37"/>
    </row>
    <row r="156" ht="15.75" customHeight="1">
      <c r="U156" s="38"/>
      <c r="V156" s="38"/>
      <c r="W156" s="32"/>
      <c r="X156" s="32"/>
      <c r="Y156" s="33"/>
      <c r="Z156" s="33"/>
      <c r="AA156" s="34"/>
      <c r="AB156" s="34"/>
      <c r="AC156" s="35"/>
      <c r="AD156" s="35"/>
      <c r="AE156" s="35"/>
      <c r="AF156" s="36"/>
      <c r="AG156" s="37"/>
      <c r="AH156" s="37"/>
      <c r="AI156" s="37"/>
    </row>
    <row r="157" ht="15.75" customHeight="1">
      <c r="U157" s="38"/>
      <c r="V157" s="38"/>
      <c r="W157" s="32"/>
      <c r="X157" s="32"/>
      <c r="Y157" s="33"/>
      <c r="Z157" s="33"/>
      <c r="AA157" s="34"/>
      <c r="AB157" s="34"/>
      <c r="AC157" s="35"/>
      <c r="AD157" s="35"/>
      <c r="AE157" s="35"/>
      <c r="AF157" s="36"/>
      <c r="AG157" s="37"/>
      <c r="AH157" s="37"/>
      <c r="AI157" s="37"/>
    </row>
    <row r="158" ht="15.75" customHeight="1">
      <c r="U158" s="38"/>
      <c r="V158" s="38"/>
      <c r="W158" s="32"/>
      <c r="X158" s="32"/>
      <c r="Y158" s="33"/>
      <c r="Z158" s="33"/>
      <c r="AA158" s="34"/>
      <c r="AB158" s="34"/>
      <c r="AC158" s="35"/>
      <c r="AD158" s="35"/>
      <c r="AE158" s="35"/>
      <c r="AF158" s="36"/>
      <c r="AG158" s="37"/>
      <c r="AH158" s="37"/>
      <c r="AI158" s="37"/>
    </row>
    <row r="159" ht="15.75" customHeight="1">
      <c r="U159" s="38"/>
      <c r="V159" s="38"/>
      <c r="W159" s="32"/>
      <c r="X159" s="32"/>
      <c r="Y159" s="33"/>
      <c r="Z159" s="33"/>
      <c r="AA159" s="34"/>
      <c r="AB159" s="34"/>
      <c r="AC159" s="35"/>
      <c r="AD159" s="35"/>
      <c r="AE159" s="35"/>
      <c r="AF159" s="36"/>
      <c r="AG159" s="37"/>
      <c r="AH159" s="37"/>
      <c r="AI159" s="37"/>
    </row>
    <row r="160" ht="15.75" customHeight="1">
      <c r="U160" s="38"/>
      <c r="V160" s="38"/>
      <c r="W160" s="32"/>
      <c r="X160" s="32"/>
      <c r="Y160" s="33"/>
      <c r="Z160" s="33"/>
      <c r="AA160" s="34"/>
      <c r="AB160" s="34"/>
      <c r="AC160" s="35"/>
      <c r="AD160" s="35"/>
      <c r="AE160" s="35"/>
      <c r="AF160" s="36"/>
      <c r="AG160" s="37"/>
      <c r="AH160" s="37"/>
      <c r="AI160" s="37"/>
    </row>
    <row r="161" ht="15.75" customHeight="1">
      <c r="U161" s="38"/>
      <c r="V161" s="38"/>
      <c r="W161" s="32"/>
      <c r="X161" s="32"/>
      <c r="Y161" s="33"/>
      <c r="Z161" s="33"/>
      <c r="AA161" s="34"/>
      <c r="AB161" s="34"/>
      <c r="AC161" s="35"/>
      <c r="AD161" s="35"/>
      <c r="AE161" s="35"/>
      <c r="AF161" s="36"/>
      <c r="AG161" s="37"/>
      <c r="AH161" s="37"/>
      <c r="AI161" s="37"/>
    </row>
    <row r="162" ht="15.75" customHeight="1">
      <c r="U162" s="38"/>
      <c r="V162" s="38"/>
      <c r="W162" s="32"/>
      <c r="X162" s="32"/>
      <c r="Y162" s="33"/>
      <c r="Z162" s="33"/>
      <c r="AA162" s="34"/>
      <c r="AB162" s="34"/>
      <c r="AC162" s="35"/>
      <c r="AD162" s="35"/>
      <c r="AE162" s="35"/>
      <c r="AF162" s="36"/>
      <c r="AG162" s="37"/>
      <c r="AH162" s="37"/>
      <c r="AI162" s="37"/>
    </row>
    <row r="163" ht="15.75" customHeight="1">
      <c r="U163" s="38"/>
      <c r="V163" s="38"/>
      <c r="W163" s="32"/>
      <c r="X163" s="32"/>
      <c r="Y163" s="33"/>
      <c r="Z163" s="33"/>
      <c r="AA163" s="34"/>
      <c r="AB163" s="34"/>
      <c r="AC163" s="35"/>
      <c r="AD163" s="35"/>
      <c r="AE163" s="35"/>
      <c r="AF163" s="36"/>
      <c r="AG163" s="37"/>
      <c r="AH163" s="37"/>
      <c r="AI163" s="37"/>
    </row>
    <row r="164" ht="15.75" customHeight="1">
      <c r="U164" s="38"/>
      <c r="V164" s="38"/>
      <c r="W164" s="32"/>
      <c r="X164" s="32"/>
      <c r="Y164" s="33"/>
      <c r="Z164" s="33"/>
      <c r="AA164" s="34"/>
      <c r="AB164" s="34"/>
      <c r="AC164" s="35"/>
      <c r="AD164" s="35"/>
      <c r="AE164" s="35"/>
      <c r="AF164" s="36"/>
      <c r="AG164" s="37"/>
      <c r="AH164" s="37"/>
      <c r="AI164" s="37"/>
    </row>
    <row r="165" ht="15.75" customHeight="1">
      <c r="U165" s="38"/>
      <c r="V165" s="38"/>
      <c r="W165" s="32"/>
      <c r="X165" s="32"/>
      <c r="Y165" s="33"/>
      <c r="Z165" s="33"/>
      <c r="AA165" s="34"/>
      <c r="AB165" s="34"/>
      <c r="AC165" s="35"/>
      <c r="AD165" s="35"/>
      <c r="AE165" s="35"/>
      <c r="AF165" s="36"/>
      <c r="AG165" s="37"/>
      <c r="AH165" s="37"/>
      <c r="AI165" s="37"/>
    </row>
    <row r="166" ht="15.75" customHeight="1">
      <c r="U166" s="38"/>
      <c r="V166" s="38"/>
      <c r="W166" s="32"/>
      <c r="X166" s="32"/>
      <c r="Y166" s="33"/>
      <c r="Z166" s="33"/>
      <c r="AA166" s="34"/>
      <c r="AB166" s="34"/>
      <c r="AC166" s="35"/>
      <c r="AD166" s="35"/>
      <c r="AE166" s="35"/>
      <c r="AF166" s="36"/>
      <c r="AG166" s="37"/>
      <c r="AH166" s="37"/>
      <c r="AI166" s="37"/>
    </row>
    <row r="167" ht="15.75" customHeight="1">
      <c r="U167" s="38"/>
      <c r="V167" s="38"/>
      <c r="W167" s="32"/>
      <c r="X167" s="32"/>
      <c r="Y167" s="33"/>
      <c r="Z167" s="33"/>
      <c r="AA167" s="34"/>
      <c r="AB167" s="34"/>
      <c r="AC167" s="35"/>
      <c r="AD167" s="35"/>
      <c r="AE167" s="35"/>
      <c r="AF167" s="36"/>
      <c r="AG167" s="37"/>
      <c r="AH167" s="37"/>
      <c r="AI167" s="37"/>
    </row>
    <row r="168" ht="15.75" customHeight="1">
      <c r="U168" s="38"/>
      <c r="V168" s="38"/>
      <c r="W168" s="32"/>
      <c r="X168" s="32"/>
      <c r="Y168" s="33"/>
      <c r="Z168" s="33"/>
      <c r="AA168" s="34"/>
      <c r="AB168" s="34"/>
      <c r="AC168" s="35"/>
      <c r="AD168" s="35"/>
      <c r="AE168" s="35"/>
      <c r="AF168" s="36"/>
      <c r="AG168" s="37"/>
      <c r="AH168" s="37"/>
      <c r="AI168" s="37"/>
    </row>
    <row r="169" ht="15.75" customHeight="1">
      <c r="U169" s="38"/>
      <c r="V169" s="38"/>
      <c r="W169" s="32"/>
      <c r="X169" s="32"/>
      <c r="Y169" s="33"/>
      <c r="Z169" s="33"/>
      <c r="AA169" s="34"/>
      <c r="AB169" s="34"/>
      <c r="AC169" s="35"/>
      <c r="AD169" s="35"/>
      <c r="AE169" s="35"/>
      <c r="AF169" s="36"/>
      <c r="AG169" s="37"/>
      <c r="AH169" s="37"/>
      <c r="AI169" s="37"/>
    </row>
    <row r="170" ht="15.75" customHeight="1">
      <c r="U170" s="38"/>
      <c r="V170" s="38"/>
      <c r="W170" s="32"/>
      <c r="X170" s="32"/>
      <c r="Y170" s="33"/>
      <c r="Z170" s="33"/>
      <c r="AA170" s="34"/>
      <c r="AB170" s="34"/>
      <c r="AC170" s="35"/>
      <c r="AD170" s="35"/>
      <c r="AE170" s="35"/>
      <c r="AF170" s="36"/>
      <c r="AG170" s="37"/>
      <c r="AH170" s="37"/>
      <c r="AI170" s="37"/>
    </row>
    <row r="171" ht="15.75" customHeight="1">
      <c r="U171" s="38"/>
      <c r="V171" s="38"/>
      <c r="W171" s="32"/>
      <c r="X171" s="32"/>
      <c r="Y171" s="33"/>
      <c r="Z171" s="33"/>
      <c r="AA171" s="34"/>
      <c r="AB171" s="34"/>
      <c r="AC171" s="35"/>
      <c r="AD171" s="35"/>
      <c r="AE171" s="35"/>
      <c r="AF171" s="36"/>
      <c r="AG171" s="37"/>
      <c r="AH171" s="37"/>
      <c r="AI171" s="37"/>
    </row>
    <row r="172" ht="15.75" customHeight="1">
      <c r="U172" s="38"/>
      <c r="V172" s="38"/>
      <c r="W172" s="32"/>
      <c r="X172" s="32"/>
      <c r="Y172" s="33"/>
      <c r="Z172" s="33"/>
      <c r="AA172" s="34"/>
      <c r="AB172" s="34"/>
      <c r="AC172" s="35"/>
      <c r="AD172" s="35"/>
      <c r="AE172" s="35"/>
      <c r="AF172" s="36"/>
      <c r="AG172" s="37"/>
      <c r="AH172" s="37"/>
      <c r="AI172" s="37"/>
    </row>
    <row r="173" ht="15.75" customHeight="1">
      <c r="U173" s="38"/>
      <c r="V173" s="38"/>
      <c r="W173" s="32"/>
      <c r="X173" s="32"/>
      <c r="Y173" s="33"/>
      <c r="Z173" s="33"/>
      <c r="AA173" s="34"/>
      <c r="AB173" s="34"/>
      <c r="AC173" s="35"/>
      <c r="AD173" s="35"/>
      <c r="AE173" s="35"/>
      <c r="AF173" s="36"/>
      <c r="AG173" s="37"/>
      <c r="AH173" s="37"/>
      <c r="AI173" s="37"/>
    </row>
    <row r="174" ht="15.75" customHeight="1">
      <c r="U174" s="38"/>
      <c r="V174" s="38"/>
      <c r="W174" s="32"/>
      <c r="X174" s="32"/>
      <c r="Y174" s="33"/>
      <c r="Z174" s="33"/>
      <c r="AA174" s="34"/>
      <c r="AB174" s="34"/>
      <c r="AC174" s="35"/>
      <c r="AD174" s="35"/>
      <c r="AE174" s="35"/>
      <c r="AF174" s="36"/>
      <c r="AG174" s="37"/>
      <c r="AH174" s="37"/>
      <c r="AI174" s="37"/>
    </row>
    <row r="175" ht="15.75" customHeight="1">
      <c r="U175" s="38"/>
      <c r="V175" s="38"/>
      <c r="W175" s="32"/>
      <c r="X175" s="32"/>
      <c r="Y175" s="33"/>
      <c r="Z175" s="33"/>
      <c r="AA175" s="34"/>
      <c r="AB175" s="34"/>
      <c r="AC175" s="35"/>
      <c r="AD175" s="35"/>
      <c r="AE175" s="35"/>
      <c r="AF175" s="36"/>
      <c r="AG175" s="37"/>
      <c r="AH175" s="37"/>
      <c r="AI175" s="37"/>
    </row>
    <row r="176" ht="15.75" customHeight="1">
      <c r="U176" s="38"/>
      <c r="V176" s="38"/>
      <c r="W176" s="32"/>
      <c r="X176" s="32"/>
      <c r="Y176" s="33"/>
      <c r="Z176" s="33"/>
      <c r="AA176" s="34"/>
      <c r="AB176" s="34"/>
      <c r="AC176" s="35"/>
      <c r="AD176" s="35"/>
      <c r="AE176" s="35"/>
      <c r="AF176" s="36"/>
      <c r="AG176" s="37"/>
      <c r="AH176" s="37"/>
      <c r="AI176" s="37"/>
    </row>
    <row r="177" ht="15.75" customHeight="1">
      <c r="U177" s="38"/>
      <c r="V177" s="38"/>
      <c r="W177" s="32"/>
      <c r="X177" s="32"/>
      <c r="Y177" s="33"/>
      <c r="Z177" s="33"/>
      <c r="AA177" s="34"/>
      <c r="AB177" s="34"/>
      <c r="AC177" s="35"/>
      <c r="AD177" s="35"/>
      <c r="AE177" s="35"/>
      <c r="AF177" s="36"/>
      <c r="AG177" s="37"/>
      <c r="AH177" s="37"/>
      <c r="AI177" s="37"/>
    </row>
    <row r="178" ht="15.75" customHeight="1">
      <c r="U178" s="38"/>
      <c r="V178" s="38"/>
      <c r="W178" s="32"/>
      <c r="X178" s="32"/>
      <c r="Y178" s="33"/>
      <c r="Z178" s="33"/>
      <c r="AA178" s="34"/>
      <c r="AB178" s="34"/>
      <c r="AC178" s="35"/>
      <c r="AD178" s="35"/>
      <c r="AE178" s="35"/>
      <c r="AF178" s="36"/>
      <c r="AG178" s="37"/>
      <c r="AH178" s="37"/>
      <c r="AI178" s="37"/>
    </row>
    <row r="179" ht="15.75" customHeight="1">
      <c r="U179" s="38"/>
      <c r="V179" s="38"/>
      <c r="W179" s="32"/>
      <c r="X179" s="32"/>
      <c r="Y179" s="33"/>
      <c r="Z179" s="33"/>
      <c r="AA179" s="34"/>
      <c r="AB179" s="34"/>
      <c r="AC179" s="35"/>
      <c r="AD179" s="35"/>
      <c r="AE179" s="35"/>
      <c r="AF179" s="36"/>
      <c r="AG179" s="37"/>
      <c r="AH179" s="37"/>
      <c r="AI179" s="37"/>
    </row>
    <row r="180" ht="15.75" customHeight="1">
      <c r="U180" s="38"/>
      <c r="V180" s="38"/>
      <c r="W180" s="32"/>
      <c r="X180" s="32"/>
      <c r="Y180" s="33"/>
      <c r="Z180" s="33"/>
      <c r="AA180" s="34"/>
      <c r="AB180" s="34"/>
      <c r="AC180" s="35"/>
      <c r="AD180" s="35"/>
      <c r="AE180" s="35"/>
      <c r="AF180" s="36"/>
      <c r="AG180" s="37"/>
      <c r="AH180" s="37"/>
      <c r="AI180" s="37"/>
    </row>
    <row r="181" ht="15.75" customHeight="1">
      <c r="U181" s="38"/>
      <c r="V181" s="38"/>
      <c r="W181" s="32"/>
      <c r="X181" s="32"/>
      <c r="Y181" s="33"/>
      <c r="Z181" s="33"/>
      <c r="AA181" s="34"/>
      <c r="AB181" s="34"/>
      <c r="AC181" s="35"/>
      <c r="AD181" s="35"/>
      <c r="AE181" s="35"/>
      <c r="AF181" s="36"/>
      <c r="AG181" s="37"/>
      <c r="AH181" s="37"/>
      <c r="AI181" s="37"/>
    </row>
    <row r="182" ht="15.75" customHeight="1">
      <c r="U182" s="38"/>
      <c r="V182" s="38"/>
      <c r="W182" s="32"/>
      <c r="X182" s="32"/>
      <c r="Y182" s="33"/>
      <c r="Z182" s="33"/>
      <c r="AA182" s="34"/>
      <c r="AB182" s="34"/>
      <c r="AC182" s="35"/>
      <c r="AD182" s="35"/>
      <c r="AE182" s="35"/>
      <c r="AF182" s="36"/>
      <c r="AG182" s="37"/>
      <c r="AH182" s="37"/>
      <c r="AI182" s="37"/>
    </row>
    <row r="183" ht="15.75" customHeight="1">
      <c r="U183" s="38"/>
      <c r="V183" s="38"/>
      <c r="W183" s="32"/>
      <c r="X183" s="32"/>
      <c r="Y183" s="33"/>
      <c r="Z183" s="33"/>
      <c r="AA183" s="34"/>
      <c r="AB183" s="34"/>
      <c r="AC183" s="35"/>
      <c r="AD183" s="35"/>
      <c r="AE183" s="35"/>
      <c r="AF183" s="36"/>
      <c r="AG183" s="37"/>
      <c r="AH183" s="37"/>
      <c r="AI183" s="37"/>
    </row>
    <row r="184" ht="15.75" customHeight="1">
      <c r="U184" s="38"/>
      <c r="V184" s="38"/>
      <c r="W184" s="32"/>
      <c r="X184" s="32"/>
      <c r="Y184" s="33"/>
      <c r="Z184" s="33"/>
      <c r="AA184" s="34"/>
      <c r="AB184" s="34"/>
      <c r="AC184" s="35"/>
      <c r="AD184" s="35"/>
      <c r="AE184" s="35"/>
      <c r="AF184" s="36"/>
      <c r="AG184" s="37"/>
      <c r="AH184" s="37"/>
      <c r="AI184" s="37"/>
    </row>
    <row r="185" ht="15.75" customHeight="1">
      <c r="U185" s="38"/>
      <c r="V185" s="38"/>
      <c r="W185" s="32"/>
      <c r="X185" s="32"/>
      <c r="Y185" s="33"/>
      <c r="Z185" s="33"/>
      <c r="AA185" s="34"/>
      <c r="AB185" s="34"/>
      <c r="AC185" s="35"/>
      <c r="AD185" s="35"/>
      <c r="AE185" s="35"/>
      <c r="AF185" s="36"/>
      <c r="AG185" s="37"/>
      <c r="AH185" s="37"/>
      <c r="AI185" s="37"/>
    </row>
    <row r="186" ht="15.75" customHeight="1">
      <c r="U186" s="38"/>
      <c r="V186" s="38"/>
      <c r="W186" s="32"/>
      <c r="X186" s="32"/>
      <c r="Y186" s="33"/>
      <c r="Z186" s="33"/>
      <c r="AA186" s="34"/>
      <c r="AB186" s="34"/>
      <c r="AC186" s="35"/>
      <c r="AD186" s="35"/>
      <c r="AE186" s="35"/>
      <c r="AF186" s="36"/>
      <c r="AG186" s="37"/>
      <c r="AH186" s="37"/>
      <c r="AI186" s="37"/>
    </row>
    <row r="187" ht="15.75" customHeight="1">
      <c r="U187" s="38"/>
      <c r="V187" s="38"/>
      <c r="W187" s="32"/>
      <c r="X187" s="32"/>
      <c r="Y187" s="33"/>
      <c r="Z187" s="33"/>
      <c r="AA187" s="34"/>
      <c r="AB187" s="34"/>
      <c r="AC187" s="35"/>
      <c r="AD187" s="35"/>
      <c r="AE187" s="35"/>
      <c r="AF187" s="36"/>
      <c r="AG187" s="37"/>
      <c r="AH187" s="37"/>
      <c r="AI187" s="37"/>
    </row>
    <row r="188" ht="15.75" customHeight="1">
      <c r="U188" s="38"/>
      <c r="V188" s="38"/>
      <c r="W188" s="32"/>
      <c r="X188" s="32"/>
      <c r="Y188" s="33"/>
      <c r="Z188" s="33"/>
      <c r="AA188" s="34"/>
      <c r="AB188" s="34"/>
      <c r="AC188" s="35"/>
      <c r="AD188" s="35"/>
      <c r="AE188" s="35"/>
      <c r="AF188" s="36"/>
      <c r="AG188" s="37"/>
      <c r="AH188" s="37"/>
      <c r="AI188" s="37"/>
    </row>
    <row r="189" ht="15.75" customHeight="1">
      <c r="U189" s="38"/>
      <c r="V189" s="38"/>
      <c r="W189" s="32"/>
      <c r="X189" s="32"/>
      <c r="Y189" s="33"/>
      <c r="Z189" s="33"/>
      <c r="AA189" s="34"/>
      <c r="AB189" s="34"/>
      <c r="AC189" s="35"/>
      <c r="AD189" s="35"/>
      <c r="AE189" s="35"/>
      <c r="AF189" s="36"/>
      <c r="AG189" s="37"/>
      <c r="AH189" s="37"/>
      <c r="AI189" s="37"/>
    </row>
    <row r="190" ht="15.75" customHeight="1">
      <c r="U190" s="38"/>
      <c r="V190" s="38"/>
      <c r="W190" s="32"/>
      <c r="X190" s="32"/>
      <c r="Y190" s="33"/>
      <c r="Z190" s="33"/>
      <c r="AA190" s="34"/>
      <c r="AB190" s="34"/>
      <c r="AC190" s="35"/>
      <c r="AD190" s="35"/>
      <c r="AE190" s="35"/>
      <c r="AF190" s="36"/>
      <c r="AG190" s="37"/>
      <c r="AH190" s="37"/>
      <c r="AI190" s="37"/>
    </row>
    <row r="191" ht="15.75" customHeight="1">
      <c r="U191" s="38"/>
      <c r="V191" s="38"/>
      <c r="W191" s="32"/>
      <c r="X191" s="32"/>
      <c r="Y191" s="33"/>
      <c r="Z191" s="33"/>
      <c r="AA191" s="34"/>
      <c r="AB191" s="34"/>
      <c r="AC191" s="35"/>
      <c r="AD191" s="35"/>
      <c r="AE191" s="35"/>
      <c r="AF191" s="36"/>
      <c r="AG191" s="37"/>
      <c r="AH191" s="37"/>
      <c r="AI191" s="37"/>
    </row>
    <row r="192" ht="15.75" customHeight="1">
      <c r="U192" s="38"/>
      <c r="V192" s="38"/>
      <c r="W192" s="32"/>
      <c r="X192" s="32"/>
      <c r="Y192" s="33"/>
      <c r="Z192" s="33"/>
      <c r="AA192" s="34"/>
      <c r="AB192" s="34"/>
      <c r="AC192" s="35"/>
      <c r="AD192" s="35"/>
      <c r="AE192" s="35"/>
      <c r="AF192" s="36"/>
      <c r="AG192" s="37"/>
      <c r="AH192" s="37"/>
      <c r="AI192" s="37"/>
    </row>
    <row r="193" ht="15.75" customHeight="1">
      <c r="U193" s="38"/>
      <c r="V193" s="38"/>
      <c r="W193" s="32"/>
      <c r="X193" s="32"/>
      <c r="Y193" s="33"/>
      <c r="Z193" s="33"/>
      <c r="AA193" s="34"/>
      <c r="AB193" s="34"/>
      <c r="AC193" s="35"/>
      <c r="AD193" s="35"/>
      <c r="AE193" s="35"/>
      <c r="AF193" s="36"/>
      <c r="AG193" s="37"/>
      <c r="AH193" s="37"/>
      <c r="AI193" s="37"/>
    </row>
    <row r="194" ht="15.75" customHeight="1">
      <c r="U194" s="38"/>
      <c r="V194" s="38"/>
      <c r="W194" s="32"/>
      <c r="X194" s="32"/>
      <c r="Y194" s="33"/>
      <c r="Z194" s="33"/>
      <c r="AA194" s="34"/>
      <c r="AB194" s="34"/>
      <c r="AC194" s="35"/>
      <c r="AD194" s="35"/>
      <c r="AE194" s="35"/>
      <c r="AF194" s="36"/>
      <c r="AG194" s="37"/>
      <c r="AH194" s="37"/>
      <c r="AI194" s="37"/>
    </row>
    <row r="195" ht="15.75" customHeight="1">
      <c r="U195" s="38"/>
      <c r="V195" s="38"/>
      <c r="W195" s="32"/>
      <c r="X195" s="32"/>
      <c r="Y195" s="33"/>
      <c r="Z195" s="33"/>
      <c r="AA195" s="34"/>
      <c r="AB195" s="34"/>
      <c r="AC195" s="35"/>
      <c r="AD195" s="35"/>
      <c r="AE195" s="35"/>
      <c r="AF195" s="36"/>
      <c r="AG195" s="37"/>
      <c r="AH195" s="37"/>
      <c r="AI195" s="37"/>
    </row>
    <row r="196" ht="15.75" customHeight="1">
      <c r="U196" s="38"/>
      <c r="V196" s="38"/>
      <c r="W196" s="32"/>
      <c r="X196" s="32"/>
      <c r="Y196" s="33"/>
      <c r="Z196" s="33"/>
      <c r="AA196" s="34"/>
      <c r="AB196" s="34"/>
      <c r="AC196" s="35"/>
      <c r="AD196" s="35"/>
      <c r="AE196" s="35"/>
      <c r="AF196" s="36"/>
      <c r="AG196" s="37"/>
      <c r="AH196" s="37"/>
      <c r="AI196" s="37"/>
    </row>
    <row r="197" ht="15.75" customHeight="1">
      <c r="U197" s="38"/>
      <c r="V197" s="38"/>
      <c r="W197" s="32"/>
      <c r="X197" s="32"/>
      <c r="Y197" s="33"/>
      <c r="Z197" s="33"/>
      <c r="AA197" s="34"/>
      <c r="AB197" s="34"/>
      <c r="AC197" s="35"/>
      <c r="AD197" s="35"/>
      <c r="AE197" s="35"/>
      <c r="AF197" s="36"/>
      <c r="AG197" s="37"/>
      <c r="AH197" s="37"/>
      <c r="AI197" s="37"/>
    </row>
    <row r="198" ht="15.75" customHeight="1">
      <c r="U198" s="38"/>
      <c r="V198" s="38"/>
      <c r="W198" s="32"/>
      <c r="X198" s="32"/>
      <c r="Y198" s="33"/>
      <c r="Z198" s="33"/>
      <c r="AA198" s="34"/>
      <c r="AB198" s="34"/>
      <c r="AC198" s="35"/>
      <c r="AD198" s="35"/>
      <c r="AE198" s="35"/>
      <c r="AF198" s="36"/>
      <c r="AG198" s="37"/>
      <c r="AH198" s="37"/>
      <c r="AI198" s="37"/>
    </row>
    <row r="199" ht="15.75" customHeight="1">
      <c r="U199" s="38"/>
      <c r="V199" s="38"/>
      <c r="W199" s="32"/>
      <c r="X199" s="32"/>
      <c r="Y199" s="33"/>
      <c r="Z199" s="33"/>
      <c r="AA199" s="34"/>
      <c r="AB199" s="34"/>
      <c r="AC199" s="35"/>
      <c r="AD199" s="35"/>
      <c r="AE199" s="35"/>
      <c r="AF199" s="36"/>
      <c r="AG199" s="37"/>
      <c r="AH199" s="37"/>
      <c r="AI199" s="37"/>
    </row>
    <row r="200" ht="15.75" customHeight="1">
      <c r="U200" s="38"/>
      <c r="V200" s="38"/>
      <c r="W200" s="32"/>
      <c r="X200" s="32"/>
      <c r="Y200" s="33"/>
      <c r="Z200" s="33"/>
      <c r="AA200" s="34"/>
      <c r="AB200" s="34"/>
      <c r="AC200" s="35"/>
      <c r="AD200" s="35"/>
      <c r="AE200" s="35"/>
      <c r="AF200" s="36"/>
      <c r="AG200" s="37"/>
      <c r="AH200" s="37"/>
      <c r="AI200" s="37"/>
    </row>
    <row r="201" ht="15.75" customHeight="1">
      <c r="U201" s="38"/>
      <c r="V201" s="38"/>
      <c r="W201" s="32"/>
      <c r="X201" s="32"/>
      <c r="Y201" s="33"/>
      <c r="Z201" s="33"/>
      <c r="AA201" s="34"/>
      <c r="AB201" s="34"/>
      <c r="AC201" s="35"/>
      <c r="AD201" s="35"/>
      <c r="AE201" s="35"/>
      <c r="AF201" s="36"/>
      <c r="AG201" s="37"/>
      <c r="AH201" s="37"/>
      <c r="AI201" s="37"/>
    </row>
    <row r="202" ht="15.75" customHeight="1">
      <c r="U202" s="38"/>
      <c r="V202" s="38"/>
      <c r="W202" s="32"/>
      <c r="X202" s="32"/>
      <c r="Y202" s="33"/>
      <c r="Z202" s="33"/>
      <c r="AA202" s="34"/>
      <c r="AB202" s="34"/>
      <c r="AC202" s="35"/>
      <c r="AD202" s="35"/>
      <c r="AE202" s="35"/>
      <c r="AF202" s="36"/>
      <c r="AG202" s="37"/>
      <c r="AH202" s="37"/>
      <c r="AI202" s="37"/>
    </row>
    <row r="203" ht="15.75" customHeight="1">
      <c r="U203" s="38"/>
      <c r="V203" s="38"/>
      <c r="W203" s="32"/>
      <c r="X203" s="32"/>
      <c r="Y203" s="33"/>
      <c r="Z203" s="33"/>
      <c r="AA203" s="34"/>
      <c r="AB203" s="34"/>
      <c r="AC203" s="35"/>
      <c r="AD203" s="35"/>
      <c r="AE203" s="35"/>
      <c r="AF203" s="36"/>
      <c r="AG203" s="37"/>
      <c r="AH203" s="37"/>
      <c r="AI203" s="37"/>
    </row>
    <row r="204" ht="15.75" customHeight="1">
      <c r="U204" s="38"/>
      <c r="V204" s="38"/>
      <c r="W204" s="32"/>
      <c r="X204" s="32"/>
      <c r="Y204" s="33"/>
      <c r="Z204" s="33"/>
      <c r="AA204" s="34"/>
      <c r="AB204" s="34"/>
      <c r="AC204" s="35"/>
      <c r="AD204" s="35"/>
      <c r="AE204" s="35"/>
      <c r="AF204" s="36"/>
      <c r="AG204" s="37"/>
      <c r="AH204" s="37"/>
      <c r="AI204" s="37"/>
    </row>
    <row r="205" ht="15.75" customHeight="1">
      <c r="U205" s="38"/>
      <c r="V205" s="38"/>
      <c r="W205" s="32"/>
      <c r="X205" s="32"/>
      <c r="Y205" s="33"/>
      <c r="Z205" s="33"/>
      <c r="AA205" s="34"/>
      <c r="AB205" s="34"/>
      <c r="AC205" s="35"/>
      <c r="AD205" s="35"/>
      <c r="AE205" s="35"/>
      <c r="AF205" s="36"/>
      <c r="AG205" s="37"/>
      <c r="AH205" s="37"/>
      <c r="AI205" s="37"/>
    </row>
    <row r="206" ht="15.75" customHeight="1">
      <c r="U206" s="38"/>
      <c r="V206" s="38"/>
      <c r="W206" s="32"/>
      <c r="X206" s="32"/>
      <c r="Y206" s="33"/>
      <c r="Z206" s="33"/>
      <c r="AA206" s="34"/>
      <c r="AB206" s="34"/>
      <c r="AC206" s="35"/>
      <c r="AD206" s="35"/>
      <c r="AE206" s="35"/>
      <c r="AF206" s="36"/>
      <c r="AG206" s="37"/>
      <c r="AH206" s="37"/>
      <c r="AI206" s="37"/>
    </row>
    <row r="207" ht="15.75" customHeight="1">
      <c r="U207" s="38"/>
      <c r="V207" s="38"/>
      <c r="W207" s="32"/>
      <c r="X207" s="32"/>
      <c r="Y207" s="33"/>
      <c r="Z207" s="33"/>
      <c r="AA207" s="34"/>
      <c r="AB207" s="34"/>
      <c r="AC207" s="35"/>
      <c r="AD207" s="35"/>
      <c r="AE207" s="35"/>
      <c r="AF207" s="36"/>
      <c r="AG207" s="37"/>
      <c r="AH207" s="37"/>
      <c r="AI207" s="37"/>
    </row>
    <row r="208" ht="15.75" customHeight="1">
      <c r="U208" s="38"/>
      <c r="V208" s="38"/>
      <c r="W208" s="32"/>
      <c r="X208" s="32"/>
      <c r="Y208" s="33"/>
      <c r="Z208" s="33"/>
      <c r="AA208" s="34"/>
      <c r="AB208" s="34"/>
      <c r="AC208" s="35"/>
      <c r="AD208" s="35"/>
      <c r="AE208" s="35"/>
      <c r="AF208" s="36"/>
      <c r="AG208" s="37"/>
      <c r="AH208" s="37"/>
      <c r="AI208" s="37"/>
    </row>
    <row r="209" ht="15.75" customHeight="1">
      <c r="U209" s="38"/>
      <c r="V209" s="38"/>
      <c r="W209" s="32"/>
      <c r="X209" s="32"/>
      <c r="Y209" s="33"/>
      <c r="Z209" s="33"/>
      <c r="AA209" s="34"/>
      <c r="AB209" s="34"/>
      <c r="AC209" s="35"/>
      <c r="AD209" s="35"/>
      <c r="AE209" s="35"/>
      <c r="AF209" s="36"/>
      <c r="AG209" s="37"/>
      <c r="AH209" s="37"/>
      <c r="AI209" s="37"/>
    </row>
    <row r="210" ht="15.75" customHeight="1">
      <c r="U210" s="38"/>
      <c r="V210" s="38"/>
      <c r="W210" s="32"/>
      <c r="X210" s="32"/>
      <c r="Y210" s="33"/>
      <c r="Z210" s="33"/>
      <c r="AA210" s="34"/>
      <c r="AB210" s="34"/>
      <c r="AC210" s="35"/>
      <c r="AD210" s="35"/>
      <c r="AE210" s="35"/>
      <c r="AF210" s="36"/>
      <c r="AG210" s="37"/>
      <c r="AH210" s="37"/>
      <c r="AI210" s="37"/>
    </row>
    <row r="211" ht="15.75" customHeight="1">
      <c r="U211" s="38"/>
      <c r="V211" s="38"/>
      <c r="W211" s="32"/>
      <c r="X211" s="32"/>
      <c r="Y211" s="33"/>
      <c r="Z211" s="33"/>
      <c r="AA211" s="34"/>
      <c r="AB211" s="34"/>
      <c r="AC211" s="35"/>
      <c r="AD211" s="35"/>
      <c r="AE211" s="35"/>
      <c r="AF211" s="36"/>
      <c r="AG211" s="37"/>
      <c r="AH211" s="37"/>
      <c r="AI211" s="37"/>
    </row>
    <row r="212" ht="15.75" customHeight="1">
      <c r="U212" s="38"/>
      <c r="V212" s="38"/>
      <c r="W212" s="32"/>
      <c r="X212" s="32"/>
      <c r="Y212" s="33"/>
      <c r="Z212" s="33"/>
      <c r="AA212" s="34"/>
      <c r="AB212" s="34"/>
      <c r="AC212" s="35"/>
      <c r="AD212" s="35"/>
      <c r="AE212" s="35"/>
      <c r="AF212" s="36"/>
      <c r="AG212" s="37"/>
      <c r="AH212" s="37"/>
      <c r="AI212" s="37"/>
    </row>
    <row r="213" ht="15.75" customHeight="1">
      <c r="U213" s="38"/>
      <c r="V213" s="38"/>
      <c r="W213" s="32"/>
      <c r="X213" s="32"/>
      <c r="Y213" s="33"/>
      <c r="Z213" s="33"/>
      <c r="AA213" s="34"/>
      <c r="AB213" s="34"/>
      <c r="AC213" s="35"/>
      <c r="AD213" s="35"/>
      <c r="AE213" s="35"/>
      <c r="AF213" s="36"/>
      <c r="AG213" s="37"/>
      <c r="AH213" s="37"/>
      <c r="AI213" s="37"/>
    </row>
    <row r="214" ht="15.75" customHeight="1">
      <c r="U214" s="38"/>
      <c r="V214" s="38"/>
      <c r="W214" s="32"/>
      <c r="X214" s="32"/>
      <c r="Y214" s="33"/>
      <c r="Z214" s="33"/>
      <c r="AA214" s="34"/>
      <c r="AB214" s="34"/>
      <c r="AC214" s="35"/>
      <c r="AD214" s="35"/>
      <c r="AE214" s="35"/>
      <c r="AF214" s="36"/>
      <c r="AG214" s="37"/>
      <c r="AH214" s="37"/>
      <c r="AI214" s="37"/>
    </row>
    <row r="215" ht="15.75" customHeight="1">
      <c r="U215" s="38"/>
      <c r="V215" s="38"/>
      <c r="W215" s="32"/>
      <c r="X215" s="32"/>
      <c r="Y215" s="33"/>
      <c r="Z215" s="33"/>
      <c r="AA215" s="34"/>
      <c r="AB215" s="34"/>
      <c r="AC215" s="35"/>
      <c r="AD215" s="35"/>
      <c r="AE215" s="35"/>
      <c r="AF215" s="36"/>
      <c r="AG215" s="37"/>
      <c r="AH215" s="37"/>
      <c r="AI215" s="37"/>
    </row>
    <row r="216" ht="15.75" customHeight="1">
      <c r="U216" s="38"/>
      <c r="V216" s="38"/>
      <c r="W216" s="32"/>
      <c r="X216" s="32"/>
      <c r="Y216" s="33"/>
      <c r="Z216" s="33"/>
      <c r="AA216" s="34"/>
      <c r="AB216" s="34"/>
      <c r="AC216" s="35"/>
      <c r="AD216" s="35"/>
      <c r="AE216" s="35"/>
      <c r="AF216" s="36"/>
      <c r="AG216" s="37"/>
      <c r="AH216" s="37"/>
      <c r="AI216" s="37"/>
    </row>
    <row r="217" ht="15.75" customHeight="1">
      <c r="U217" s="38"/>
      <c r="V217" s="38"/>
      <c r="W217" s="32"/>
      <c r="X217" s="32"/>
      <c r="Y217" s="33"/>
      <c r="Z217" s="33"/>
      <c r="AA217" s="34"/>
      <c r="AB217" s="34"/>
      <c r="AC217" s="35"/>
      <c r="AD217" s="35"/>
      <c r="AE217" s="35"/>
      <c r="AF217" s="36"/>
      <c r="AG217" s="37"/>
      <c r="AH217" s="37"/>
      <c r="AI217" s="37"/>
    </row>
    <row r="218" ht="15.75" customHeight="1">
      <c r="U218" s="38"/>
      <c r="V218" s="38"/>
      <c r="W218" s="32"/>
      <c r="X218" s="32"/>
      <c r="Y218" s="33"/>
      <c r="Z218" s="33"/>
      <c r="AA218" s="34"/>
      <c r="AB218" s="34"/>
      <c r="AC218" s="35"/>
      <c r="AD218" s="35"/>
      <c r="AE218" s="35"/>
      <c r="AF218" s="36"/>
      <c r="AG218" s="37"/>
      <c r="AH218" s="37"/>
      <c r="AI218" s="37"/>
    </row>
    <row r="219" ht="15.75" customHeight="1">
      <c r="U219" s="38"/>
      <c r="V219" s="38"/>
      <c r="W219" s="32"/>
      <c r="X219" s="32"/>
      <c r="Y219" s="33"/>
      <c r="Z219" s="33"/>
      <c r="AA219" s="34"/>
      <c r="AB219" s="34"/>
      <c r="AC219" s="35"/>
      <c r="AD219" s="35"/>
      <c r="AE219" s="35"/>
      <c r="AF219" s="36"/>
      <c r="AG219" s="37"/>
      <c r="AH219" s="37"/>
      <c r="AI219" s="37"/>
    </row>
    <row r="220" ht="15.75" customHeight="1">
      <c r="U220" s="38"/>
      <c r="V220" s="38"/>
      <c r="W220" s="32"/>
      <c r="X220" s="32"/>
      <c r="Y220" s="33"/>
      <c r="Z220" s="33"/>
      <c r="AA220" s="34"/>
      <c r="AB220" s="34"/>
      <c r="AC220" s="35"/>
      <c r="AD220" s="35"/>
      <c r="AE220" s="35"/>
      <c r="AF220" s="36"/>
      <c r="AG220" s="37"/>
      <c r="AH220" s="37"/>
      <c r="AI220" s="37"/>
    </row>
    <row r="221" ht="15.75" customHeight="1">
      <c r="U221" s="38"/>
      <c r="V221" s="38"/>
      <c r="W221" s="32"/>
      <c r="X221" s="32"/>
      <c r="Y221" s="33"/>
      <c r="Z221" s="33"/>
      <c r="AA221" s="34"/>
      <c r="AB221" s="34"/>
      <c r="AC221" s="35"/>
      <c r="AD221" s="35"/>
      <c r="AE221" s="35"/>
      <c r="AF221" s="36"/>
      <c r="AG221" s="37"/>
      <c r="AH221" s="37"/>
      <c r="AI221" s="37"/>
    </row>
    <row r="222" ht="15.75" customHeight="1">
      <c r="U222" s="38"/>
      <c r="V222" s="38"/>
      <c r="W222" s="32"/>
      <c r="X222" s="32"/>
      <c r="Y222" s="33"/>
      <c r="Z222" s="33"/>
      <c r="AA222" s="34"/>
      <c r="AB222" s="34"/>
      <c r="AC222" s="35"/>
      <c r="AD222" s="35"/>
      <c r="AE222" s="35"/>
      <c r="AF222" s="36"/>
      <c r="AG222" s="37"/>
      <c r="AH222" s="37"/>
      <c r="AI222" s="37"/>
    </row>
    <row r="223" ht="15.75" customHeight="1">
      <c r="U223" s="38"/>
      <c r="V223" s="38"/>
      <c r="W223" s="32"/>
      <c r="X223" s="32"/>
      <c r="Y223" s="33"/>
      <c r="Z223" s="33"/>
      <c r="AA223" s="34"/>
      <c r="AB223" s="34"/>
      <c r="AC223" s="35"/>
      <c r="AD223" s="35"/>
      <c r="AE223" s="35"/>
      <c r="AF223" s="36"/>
      <c r="AG223" s="37"/>
      <c r="AH223" s="37"/>
      <c r="AI223" s="37"/>
    </row>
    <row r="224" ht="15.75" customHeight="1">
      <c r="U224" s="38"/>
      <c r="V224" s="38"/>
      <c r="W224" s="32"/>
      <c r="X224" s="32"/>
      <c r="Y224" s="33"/>
      <c r="Z224" s="33"/>
      <c r="AA224" s="34"/>
      <c r="AB224" s="34"/>
      <c r="AC224" s="35"/>
      <c r="AD224" s="35"/>
      <c r="AE224" s="35"/>
      <c r="AF224" s="36"/>
      <c r="AG224" s="37"/>
      <c r="AH224" s="37"/>
      <c r="AI224" s="37"/>
    </row>
    <row r="225" ht="15.75" customHeight="1">
      <c r="U225" s="38"/>
      <c r="V225" s="38"/>
      <c r="W225" s="32"/>
      <c r="X225" s="32"/>
      <c r="Y225" s="33"/>
      <c r="Z225" s="33"/>
      <c r="AA225" s="34"/>
      <c r="AB225" s="34"/>
      <c r="AC225" s="35"/>
      <c r="AD225" s="35"/>
      <c r="AE225" s="35"/>
      <c r="AF225" s="36"/>
      <c r="AG225" s="37"/>
      <c r="AH225" s="37"/>
      <c r="AI225" s="37"/>
    </row>
    <row r="226" ht="15.75" customHeight="1">
      <c r="U226" s="38"/>
      <c r="V226" s="38"/>
      <c r="W226" s="32"/>
      <c r="X226" s="32"/>
      <c r="Y226" s="33"/>
      <c r="Z226" s="33"/>
      <c r="AA226" s="34"/>
      <c r="AB226" s="34"/>
      <c r="AC226" s="35"/>
      <c r="AD226" s="35"/>
      <c r="AE226" s="35"/>
      <c r="AF226" s="36"/>
      <c r="AG226" s="37"/>
      <c r="AH226" s="37"/>
      <c r="AI226" s="37"/>
    </row>
    <row r="227" ht="15.75" customHeight="1">
      <c r="U227" s="38"/>
      <c r="V227" s="38"/>
      <c r="W227" s="32"/>
      <c r="X227" s="32"/>
      <c r="Y227" s="33"/>
      <c r="Z227" s="33"/>
      <c r="AA227" s="34"/>
      <c r="AB227" s="34"/>
      <c r="AC227" s="35"/>
      <c r="AD227" s="35"/>
      <c r="AE227" s="35"/>
      <c r="AF227" s="36"/>
      <c r="AG227" s="37"/>
      <c r="AH227" s="37"/>
      <c r="AI227" s="37"/>
    </row>
    <row r="228" ht="15.75" customHeight="1">
      <c r="U228" s="38"/>
      <c r="V228" s="38"/>
      <c r="W228" s="32"/>
      <c r="X228" s="32"/>
      <c r="Y228" s="33"/>
      <c r="Z228" s="33"/>
      <c r="AA228" s="34"/>
      <c r="AB228" s="34"/>
      <c r="AC228" s="35"/>
      <c r="AD228" s="35"/>
      <c r="AE228" s="35"/>
      <c r="AF228" s="36"/>
      <c r="AG228" s="37"/>
      <c r="AH228" s="37"/>
      <c r="AI228" s="37"/>
    </row>
    <row r="229" ht="15.75" customHeight="1">
      <c r="U229" s="38"/>
      <c r="V229" s="38"/>
      <c r="W229" s="32"/>
      <c r="X229" s="32"/>
      <c r="Y229" s="33"/>
      <c r="Z229" s="33"/>
      <c r="AA229" s="34"/>
      <c r="AB229" s="34"/>
      <c r="AC229" s="35"/>
      <c r="AD229" s="35"/>
      <c r="AE229" s="35"/>
      <c r="AF229" s="36"/>
      <c r="AG229" s="37"/>
      <c r="AH229" s="37"/>
      <c r="AI229" s="37"/>
    </row>
    <row r="230" ht="15.75" customHeight="1">
      <c r="U230" s="38"/>
      <c r="V230" s="38"/>
      <c r="W230" s="32"/>
      <c r="X230" s="32"/>
      <c r="Y230" s="33"/>
      <c r="Z230" s="33"/>
      <c r="AA230" s="34"/>
      <c r="AB230" s="34"/>
      <c r="AC230" s="35"/>
      <c r="AD230" s="35"/>
      <c r="AE230" s="35"/>
      <c r="AF230" s="36"/>
      <c r="AG230" s="37"/>
      <c r="AH230" s="37"/>
      <c r="AI230" s="37"/>
    </row>
    <row r="231" ht="15.75" customHeight="1">
      <c r="U231" s="38"/>
      <c r="V231" s="38"/>
      <c r="W231" s="32"/>
      <c r="X231" s="32"/>
      <c r="Y231" s="33"/>
      <c r="Z231" s="33"/>
      <c r="AA231" s="34"/>
      <c r="AB231" s="34"/>
      <c r="AC231" s="35"/>
      <c r="AD231" s="35"/>
      <c r="AE231" s="35"/>
      <c r="AF231" s="36"/>
      <c r="AG231" s="37"/>
      <c r="AH231" s="37"/>
      <c r="AI231" s="37"/>
    </row>
    <row r="232" ht="15.75" customHeight="1">
      <c r="U232" s="38"/>
      <c r="V232" s="38"/>
      <c r="W232" s="32"/>
      <c r="X232" s="32"/>
      <c r="Y232" s="33"/>
      <c r="Z232" s="33"/>
      <c r="AA232" s="34"/>
      <c r="AB232" s="34"/>
      <c r="AC232" s="35"/>
      <c r="AD232" s="35"/>
      <c r="AE232" s="35"/>
      <c r="AF232" s="36"/>
      <c r="AG232" s="37"/>
      <c r="AH232" s="37"/>
      <c r="AI232" s="37"/>
    </row>
    <row r="233" ht="15.75" customHeight="1">
      <c r="U233" s="38"/>
      <c r="V233" s="38"/>
      <c r="W233" s="32"/>
      <c r="X233" s="32"/>
      <c r="Y233" s="33"/>
      <c r="Z233" s="33"/>
      <c r="AA233" s="34"/>
      <c r="AB233" s="34"/>
      <c r="AC233" s="35"/>
      <c r="AD233" s="35"/>
      <c r="AE233" s="35"/>
      <c r="AF233" s="36"/>
      <c r="AG233" s="37"/>
      <c r="AH233" s="37"/>
      <c r="AI233" s="37"/>
    </row>
    <row r="234" ht="15.75" customHeight="1">
      <c r="U234" s="38"/>
      <c r="V234" s="38"/>
      <c r="W234" s="32"/>
      <c r="X234" s="32"/>
      <c r="Y234" s="33"/>
      <c r="Z234" s="33"/>
      <c r="AA234" s="34"/>
      <c r="AB234" s="34"/>
      <c r="AC234" s="35"/>
      <c r="AD234" s="35"/>
      <c r="AE234" s="35"/>
      <c r="AF234" s="36"/>
      <c r="AG234" s="37"/>
      <c r="AH234" s="37"/>
      <c r="AI234" s="37"/>
    </row>
    <row r="235" ht="15.75" customHeight="1">
      <c r="U235" s="38"/>
      <c r="V235" s="38"/>
      <c r="W235" s="32"/>
      <c r="X235" s="32"/>
      <c r="Y235" s="33"/>
      <c r="Z235" s="33"/>
      <c r="AA235" s="34"/>
      <c r="AB235" s="34"/>
      <c r="AC235" s="35"/>
      <c r="AD235" s="35"/>
      <c r="AE235" s="35"/>
      <c r="AF235" s="36"/>
      <c r="AG235" s="37"/>
      <c r="AH235" s="37"/>
      <c r="AI235" s="37"/>
    </row>
    <row r="236" ht="15.75" customHeight="1">
      <c r="U236" s="38"/>
      <c r="V236" s="38"/>
      <c r="W236" s="32"/>
      <c r="X236" s="32"/>
      <c r="Y236" s="33"/>
      <c r="Z236" s="33"/>
      <c r="AA236" s="34"/>
      <c r="AB236" s="34"/>
      <c r="AC236" s="35"/>
      <c r="AD236" s="35"/>
      <c r="AE236" s="35"/>
      <c r="AF236" s="36"/>
      <c r="AG236" s="37"/>
      <c r="AH236" s="37"/>
      <c r="AI236" s="37"/>
    </row>
    <row r="237" ht="15.75" customHeight="1">
      <c r="U237" s="38"/>
      <c r="V237" s="38"/>
      <c r="W237" s="32"/>
      <c r="X237" s="32"/>
      <c r="Y237" s="33"/>
      <c r="Z237" s="33"/>
      <c r="AA237" s="34"/>
      <c r="AB237" s="34"/>
      <c r="AC237" s="35"/>
      <c r="AD237" s="35"/>
      <c r="AE237" s="35"/>
      <c r="AF237" s="36"/>
      <c r="AG237" s="37"/>
      <c r="AH237" s="37"/>
      <c r="AI237" s="37"/>
    </row>
    <row r="238" ht="15.75" customHeight="1">
      <c r="U238" s="38"/>
      <c r="V238" s="38"/>
      <c r="W238" s="32"/>
      <c r="X238" s="32"/>
      <c r="Y238" s="33"/>
      <c r="Z238" s="33"/>
      <c r="AA238" s="34"/>
      <c r="AB238" s="34"/>
      <c r="AC238" s="35"/>
      <c r="AD238" s="35"/>
      <c r="AE238" s="35"/>
      <c r="AF238" s="36"/>
      <c r="AG238" s="37"/>
      <c r="AH238" s="37"/>
      <c r="AI238" s="37"/>
    </row>
    <row r="239" ht="15.75" customHeight="1">
      <c r="U239" s="38"/>
      <c r="V239" s="38"/>
      <c r="W239" s="32"/>
      <c r="X239" s="32"/>
      <c r="Y239" s="33"/>
      <c r="Z239" s="33"/>
      <c r="AA239" s="34"/>
      <c r="AB239" s="34"/>
      <c r="AC239" s="35"/>
      <c r="AD239" s="35"/>
      <c r="AE239" s="35"/>
      <c r="AF239" s="36"/>
      <c r="AG239" s="37"/>
      <c r="AH239" s="37"/>
      <c r="AI239" s="37"/>
    </row>
    <row r="240" ht="15.75" customHeight="1">
      <c r="U240" s="38"/>
      <c r="V240" s="38"/>
      <c r="W240" s="32"/>
      <c r="X240" s="32"/>
      <c r="Y240" s="33"/>
      <c r="Z240" s="33"/>
      <c r="AA240" s="34"/>
      <c r="AB240" s="34"/>
      <c r="AC240" s="35"/>
      <c r="AD240" s="35"/>
      <c r="AE240" s="35"/>
      <c r="AF240" s="36"/>
      <c r="AG240" s="37"/>
      <c r="AH240" s="37"/>
      <c r="AI240" s="37"/>
    </row>
    <row r="241" ht="15.75" customHeight="1">
      <c r="U241" s="38"/>
      <c r="V241" s="38"/>
      <c r="W241" s="32"/>
      <c r="X241" s="32"/>
      <c r="Y241" s="33"/>
      <c r="Z241" s="33"/>
      <c r="AA241" s="34"/>
      <c r="AB241" s="34"/>
      <c r="AC241" s="35"/>
      <c r="AD241" s="35"/>
      <c r="AE241" s="35"/>
      <c r="AF241" s="36"/>
      <c r="AG241" s="37"/>
      <c r="AH241" s="37"/>
      <c r="AI241" s="37"/>
    </row>
    <row r="242" ht="15.75" customHeight="1">
      <c r="U242" s="38"/>
      <c r="V242" s="38"/>
      <c r="W242" s="32"/>
      <c r="X242" s="32"/>
      <c r="Y242" s="33"/>
      <c r="Z242" s="33"/>
      <c r="AA242" s="34"/>
      <c r="AB242" s="34"/>
      <c r="AC242" s="35"/>
      <c r="AD242" s="35"/>
      <c r="AE242" s="35"/>
      <c r="AF242" s="36"/>
      <c r="AG242" s="37"/>
      <c r="AH242" s="37"/>
      <c r="AI242" s="37"/>
    </row>
    <row r="243" ht="15.75" customHeight="1">
      <c r="U243" s="38"/>
      <c r="V243" s="38"/>
      <c r="W243" s="32"/>
      <c r="X243" s="32"/>
      <c r="Y243" s="33"/>
      <c r="Z243" s="33"/>
      <c r="AA243" s="34"/>
      <c r="AB243" s="34"/>
      <c r="AC243" s="35"/>
      <c r="AD243" s="35"/>
      <c r="AE243" s="35"/>
      <c r="AF243" s="36"/>
      <c r="AG243" s="37"/>
      <c r="AH243" s="37"/>
      <c r="AI243" s="37"/>
    </row>
    <row r="244" ht="15.75" customHeight="1">
      <c r="U244" s="38"/>
      <c r="V244" s="38"/>
      <c r="W244" s="32"/>
      <c r="X244" s="32"/>
      <c r="Y244" s="33"/>
      <c r="Z244" s="33"/>
      <c r="AA244" s="34"/>
      <c r="AB244" s="34"/>
      <c r="AC244" s="35"/>
      <c r="AD244" s="35"/>
      <c r="AE244" s="35"/>
      <c r="AF244" s="36"/>
      <c r="AG244" s="37"/>
      <c r="AH244" s="37"/>
      <c r="AI244" s="37"/>
    </row>
    <row r="245" ht="15.75" customHeight="1">
      <c r="U245" s="38"/>
      <c r="V245" s="38"/>
      <c r="W245" s="32"/>
      <c r="X245" s="32"/>
      <c r="Y245" s="33"/>
      <c r="Z245" s="33"/>
      <c r="AA245" s="34"/>
      <c r="AB245" s="34"/>
      <c r="AC245" s="35"/>
      <c r="AD245" s="35"/>
      <c r="AE245" s="35"/>
      <c r="AF245" s="36"/>
      <c r="AG245" s="37"/>
      <c r="AH245" s="37"/>
      <c r="AI245" s="37"/>
    </row>
    <row r="246" ht="15.75" customHeight="1">
      <c r="U246" s="38"/>
      <c r="V246" s="38"/>
      <c r="W246" s="32"/>
      <c r="X246" s="32"/>
      <c r="Y246" s="33"/>
      <c r="Z246" s="33"/>
      <c r="AA246" s="34"/>
      <c r="AB246" s="34"/>
      <c r="AC246" s="35"/>
      <c r="AD246" s="35"/>
      <c r="AE246" s="35"/>
      <c r="AF246" s="36"/>
      <c r="AG246" s="37"/>
      <c r="AH246" s="37"/>
      <c r="AI246" s="37"/>
    </row>
    <row r="247" ht="15.75" customHeight="1">
      <c r="U247" s="38"/>
      <c r="V247" s="38"/>
      <c r="W247" s="32"/>
      <c r="X247" s="32"/>
      <c r="Y247" s="33"/>
      <c r="Z247" s="33"/>
      <c r="AA247" s="34"/>
      <c r="AB247" s="34"/>
      <c r="AC247" s="35"/>
      <c r="AD247" s="35"/>
      <c r="AE247" s="35"/>
      <c r="AF247" s="36"/>
      <c r="AG247" s="37"/>
      <c r="AH247" s="37"/>
      <c r="AI247" s="37"/>
    </row>
    <row r="248" ht="15.75" customHeight="1">
      <c r="U248" s="38"/>
      <c r="V248" s="38"/>
      <c r="W248" s="32"/>
      <c r="X248" s="32"/>
      <c r="Y248" s="33"/>
      <c r="Z248" s="33"/>
      <c r="AA248" s="34"/>
      <c r="AB248" s="34"/>
      <c r="AC248" s="35"/>
      <c r="AD248" s="35"/>
      <c r="AE248" s="35"/>
      <c r="AF248" s="36"/>
      <c r="AG248" s="37"/>
      <c r="AH248" s="37"/>
      <c r="AI248" s="37"/>
    </row>
    <row r="249" ht="15.75" customHeight="1">
      <c r="U249" s="38"/>
      <c r="V249" s="38"/>
      <c r="W249" s="32"/>
      <c r="X249" s="32"/>
      <c r="Y249" s="33"/>
      <c r="Z249" s="33"/>
      <c r="AA249" s="34"/>
      <c r="AB249" s="34"/>
      <c r="AC249" s="35"/>
      <c r="AD249" s="35"/>
      <c r="AE249" s="35"/>
      <c r="AF249" s="36"/>
      <c r="AG249" s="37"/>
      <c r="AH249" s="37"/>
      <c r="AI249" s="37"/>
    </row>
    <row r="250" ht="15.75" customHeight="1">
      <c r="U250" s="38"/>
      <c r="V250" s="38"/>
      <c r="W250" s="32"/>
      <c r="X250" s="32"/>
      <c r="Y250" s="33"/>
      <c r="Z250" s="33"/>
      <c r="AA250" s="34"/>
      <c r="AB250" s="34"/>
      <c r="AC250" s="35"/>
      <c r="AD250" s="35"/>
      <c r="AE250" s="35"/>
      <c r="AF250" s="36"/>
      <c r="AG250" s="37"/>
      <c r="AH250" s="37"/>
      <c r="AI250" s="37"/>
    </row>
    <row r="251" ht="15.75" customHeight="1">
      <c r="U251" s="38"/>
      <c r="V251" s="38"/>
      <c r="W251" s="32"/>
      <c r="X251" s="32"/>
      <c r="Y251" s="33"/>
      <c r="Z251" s="33"/>
      <c r="AA251" s="34"/>
      <c r="AB251" s="34"/>
      <c r="AC251" s="35"/>
      <c r="AD251" s="35"/>
      <c r="AE251" s="35"/>
      <c r="AF251" s="36"/>
      <c r="AG251" s="37"/>
      <c r="AH251" s="37"/>
      <c r="AI251" s="37"/>
    </row>
    <row r="252" ht="15.75" customHeight="1">
      <c r="U252" s="38"/>
      <c r="V252" s="38"/>
      <c r="W252" s="32"/>
      <c r="X252" s="32"/>
      <c r="Y252" s="33"/>
      <c r="Z252" s="33"/>
      <c r="AA252" s="34"/>
      <c r="AB252" s="34"/>
      <c r="AC252" s="35"/>
      <c r="AD252" s="35"/>
      <c r="AE252" s="35"/>
      <c r="AF252" s="36"/>
      <c r="AG252" s="37"/>
      <c r="AH252" s="37"/>
      <c r="AI252" s="37"/>
    </row>
    <row r="253" ht="15.75" customHeight="1">
      <c r="U253" s="38"/>
      <c r="V253" s="38"/>
      <c r="W253" s="32"/>
      <c r="X253" s="32"/>
      <c r="Y253" s="33"/>
      <c r="Z253" s="33"/>
      <c r="AA253" s="34"/>
      <c r="AB253" s="34"/>
      <c r="AC253" s="35"/>
      <c r="AD253" s="35"/>
      <c r="AE253" s="35"/>
      <c r="AF253" s="36"/>
      <c r="AG253" s="37"/>
      <c r="AH253" s="37"/>
      <c r="AI253" s="37"/>
    </row>
    <row r="254" ht="15.75" customHeight="1">
      <c r="U254" s="38"/>
      <c r="V254" s="38"/>
      <c r="W254" s="32"/>
      <c r="X254" s="32"/>
      <c r="Y254" s="33"/>
      <c r="Z254" s="33"/>
      <c r="AA254" s="34"/>
      <c r="AB254" s="34"/>
      <c r="AC254" s="35"/>
      <c r="AD254" s="35"/>
      <c r="AE254" s="35"/>
      <c r="AF254" s="36"/>
      <c r="AG254" s="37"/>
      <c r="AH254" s="37"/>
      <c r="AI254" s="37"/>
    </row>
    <row r="255" ht="15.75" customHeight="1">
      <c r="U255" s="38"/>
      <c r="V255" s="38"/>
      <c r="W255" s="32"/>
      <c r="X255" s="32"/>
      <c r="Y255" s="33"/>
      <c r="Z255" s="33"/>
      <c r="AA255" s="34"/>
      <c r="AB255" s="34"/>
      <c r="AC255" s="35"/>
      <c r="AD255" s="35"/>
      <c r="AE255" s="35"/>
      <c r="AF255" s="36"/>
      <c r="AG255" s="37"/>
      <c r="AH255" s="37"/>
      <c r="AI255" s="37"/>
    </row>
    <row r="256" ht="15.75" customHeight="1">
      <c r="U256" s="38"/>
      <c r="V256" s="38"/>
      <c r="W256" s="32"/>
      <c r="X256" s="32"/>
      <c r="Y256" s="33"/>
      <c r="Z256" s="33"/>
      <c r="AA256" s="34"/>
      <c r="AB256" s="34"/>
      <c r="AC256" s="35"/>
      <c r="AD256" s="35"/>
      <c r="AE256" s="35"/>
      <c r="AF256" s="36"/>
      <c r="AG256" s="37"/>
      <c r="AH256" s="37"/>
      <c r="AI256" s="37"/>
    </row>
    <row r="257" ht="15.75" customHeight="1">
      <c r="U257" s="38"/>
      <c r="V257" s="38"/>
      <c r="W257" s="32"/>
      <c r="X257" s="32"/>
      <c r="Y257" s="33"/>
      <c r="Z257" s="33"/>
      <c r="AA257" s="34"/>
      <c r="AB257" s="34"/>
      <c r="AC257" s="35"/>
      <c r="AD257" s="35"/>
      <c r="AE257" s="35"/>
      <c r="AF257" s="36"/>
      <c r="AG257" s="37"/>
      <c r="AH257" s="37"/>
      <c r="AI257" s="37"/>
    </row>
    <row r="258" ht="15.75" customHeight="1">
      <c r="U258" s="38"/>
      <c r="V258" s="38"/>
      <c r="W258" s="32"/>
      <c r="X258" s="32"/>
      <c r="Y258" s="33"/>
      <c r="Z258" s="33"/>
      <c r="AA258" s="34"/>
      <c r="AB258" s="34"/>
      <c r="AC258" s="35"/>
      <c r="AD258" s="35"/>
      <c r="AE258" s="35"/>
      <c r="AF258" s="36"/>
      <c r="AG258" s="37"/>
      <c r="AH258" s="37"/>
      <c r="AI258" s="37"/>
    </row>
    <row r="259" ht="15.75" customHeight="1">
      <c r="U259" s="38"/>
      <c r="V259" s="38"/>
      <c r="W259" s="32"/>
      <c r="X259" s="32"/>
      <c r="Y259" s="33"/>
      <c r="Z259" s="33"/>
      <c r="AA259" s="34"/>
      <c r="AB259" s="34"/>
      <c r="AC259" s="35"/>
      <c r="AD259" s="35"/>
      <c r="AE259" s="35"/>
      <c r="AF259" s="36"/>
      <c r="AG259" s="37"/>
      <c r="AH259" s="37"/>
      <c r="AI259" s="37"/>
    </row>
    <row r="260" ht="15.75" customHeight="1">
      <c r="U260" s="38"/>
      <c r="V260" s="38"/>
      <c r="W260" s="32"/>
      <c r="X260" s="32"/>
      <c r="Y260" s="33"/>
      <c r="Z260" s="33"/>
      <c r="AA260" s="34"/>
      <c r="AB260" s="34"/>
      <c r="AC260" s="35"/>
      <c r="AD260" s="35"/>
      <c r="AE260" s="35"/>
      <c r="AF260" s="36"/>
      <c r="AG260" s="37"/>
      <c r="AH260" s="37"/>
      <c r="AI260" s="37"/>
    </row>
    <row r="261" ht="15.75" customHeight="1">
      <c r="U261" s="38"/>
      <c r="V261" s="38"/>
      <c r="W261" s="32"/>
      <c r="X261" s="32"/>
      <c r="Y261" s="33"/>
      <c r="Z261" s="33"/>
      <c r="AA261" s="34"/>
      <c r="AB261" s="34"/>
      <c r="AC261" s="35"/>
      <c r="AD261" s="35"/>
      <c r="AE261" s="35"/>
      <c r="AF261" s="36"/>
      <c r="AG261" s="37"/>
      <c r="AH261" s="37"/>
      <c r="AI261" s="37"/>
    </row>
    <row r="262" ht="15.75" customHeight="1">
      <c r="U262" s="38"/>
      <c r="V262" s="38"/>
      <c r="W262" s="32"/>
      <c r="X262" s="32"/>
      <c r="Y262" s="33"/>
      <c r="Z262" s="33"/>
      <c r="AA262" s="34"/>
      <c r="AB262" s="34"/>
      <c r="AC262" s="35"/>
      <c r="AD262" s="35"/>
      <c r="AE262" s="35"/>
      <c r="AF262" s="36"/>
      <c r="AG262" s="37"/>
      <c r="AH262" s="37"/>
      <c r="AI262" s="37"/>
    </row>
    <row r="263" ht="15.75" customHeight="1">
      <c r="U263" s="38"/>
      <c r="V263" s="38"/>
      <c r="W263" s="32"/>
      <c r="X263" s="32"/>
      <c r="Y263" s="33"/>
      <c r="Z263" s="33"/>
      <c r="AA263" s="34"/>
      <c r="AB263" s="34"/>
      <c r="AC263" s="35"/>
      <c r="AD263" s="35"/>
      <c r="AE263" s="35"/>
      <c r="AF263" s="36"/>
      <c r="AG263" s="37"/>
      <c r="AH263" s="37"/>
      <c r="AI263" s="37"/>
    </row>
    <row r="264" ht="15.75" customHeight="1">
      <c r="U264" s="38"/>
      <c r="V264" s="38"/>
      <c r="W264" s="32"/>
      <c r="X264" s="32"/>
      <c r="Y264" s="33"/>
      <c r="Z264" s="33"/>
      <c r="AA264" s="34"/>
      <c r="AB264" s="34"/>
      <c r="AC264" s="35"/>
      <c r="AD264" s="35"/>
      <c r="AE264" s="35"/>
      <c r="AF264" s="36"/>
      <c r="AG264" s="37"/>
      <c r="AH264" s="37"/>
      <c r="AI264" s="37"/>
    </row>
    <row r="265" ht="15.75" customHeight="1">
      <c r="U265" s="38"/>
      <c r="V265" s="38"/>
      <c r="W265" s="32"/>
      <c r="X265" s="32"/>
      <c r="Y265" s="33"/>
      <c r="Z265" s="33"/>
      <c r="AA265" s="34"/>
      <c r="AB265" s="34"/>
      <c r="AC265" s="35"/>
      <c r="AD265" s="35"/>
      <c r="AE265" s="35"/>
      <c r="AF265" s="36"/>
      <c r="AG265" s="37"/>
      <c r="AH265" s="37"/>
      <c r="AI265" s="37"/>
    </row>
    <row r="266" ht="15.75" customHeight="1">
      <c r="U266" s="38"/>
      <c r="V266" s="38"/>
      <c r="W266" s="32"/>
      <c r="X266" s="32"/>
      <c r="Y266" s="33"/>
      <c r="Z266" s="33"/>
      <c r="AA266" s="34"/>
      <c r="AB266" s="34"/>
      <c r="AC266" s="35"/>
      <c r="AD266" s="35"/>
      <c r="AE266" s="35"/>
      <c r="AF266" s="36"/>
      <c r="AG266" s="37"/>
      <c r="AH266" s="37"/>
      <c r="AI266" s="37"/>
    </row>
    <row r="267" ht="15.75" customHeight="1">
      <c r="U267" s="38"/>
      <c r="V267" s="38"/>
      <c r="W267" s="32"/>
      <c r="X267" s="32"/>
      <c r="Y267" s="33"/>
      <c r="Z267" s="33"/>
      <c r="AA267" s="34"/>
      <c r="AB267" s="34"/>
      <c r="AC267" s="35"/>
      <c r="AD267" s="35"/>
      <c r="AE267" s="35"/>
      <c r="AF267" s="36"/>
      <c r="AG267" s="37"/>
      <c r="AH267" s="37"/>
      <c r="AI267" s="37"/>
    </row>
    <row r="268" ht="15.75" customHeight="1">
      <c r="U268" s="38"/>
      <c r="V268" s="38"/>
      <c r="W268" s="32"/>
      <c r="X268" s="32"/>
      <c r="Y268" s="33"/>
      <c r="Z268" s="33"/>
      <c r="AA268" s="34"/>
      <c r="AB268" s="34"/>
      <c r="AC268" s="35"/>
      <c r="AD268" s="35"/>
      <c r="AE268" s="35"/>
      <c r="AF268" s="36"/>
      <c r="AG268" s="37"/>
      <c r="AH268" s="37"/>
      <c r="AI268" s="37"/>
    </row>
    <row r="269" ht="15.75" customHeight="1">
      <c r="U269" s="38"/>
      <c r="V269" s="38"/>
      <c r="W269" s="32"/>
      <c r="X269" s="32"/>
      <c r="Y269" s="33"/>
      <c r="Z269" s="33"/>
      <c r="AA269" s="34"/>
      <c r="AB269" s="34"/>
      <c r="AC269" s="35"/>
      <c r="AD269" s="35"/>
      <c r="AE269" s="35"/>
      <c r="AF269" s="36"/>
      <c r="AG269" s="37"/>
      <c r="AH269" s="37"/>
      <c r="AI269" s="37"/>
    </row>
    <row r="270" ht="15.75" customHeight="1">
      <c r="U270" s="38"/>
      <c r="V270" s="38"/>
      <c r="W270" s="32"/>
      <c r="X270" s="32"/>
      <c r="Y270" s="33"/>
      <c r="Z270" s="33"/>
      <c r="AA270" s="34"/>
      <c r="AB270" s="34"/>
      <c r="AC270" s="35"/>
      <c r="AD270" s="35"/>
      <c r="AE270" s="35"/>
      <c r="AF270" s="36"/>
      <c r="AG270" s="37"/>
      <c r="AH270" s="37"/>
      <c r="AI270" s="37"/>
    </row>
    <row r="271" ht="15.75" customHeight="1">
      <c r="U271" s="38"/>
      <c r="V271" s="38"/>
      <c r="W271" s="32"/>
      <c r="X271" s="32"/>
      <c r="Y271" s="33"/>
      <c r="Z271" s="33"/>
      <c r="AA271" s="34"/>
      <c r="AB271" s="34"/>
      <c r="AC271" s="35"/>
      <c r="AD271" s="35"/>
      <c r="AE271" s="35"/>
      <c r="AF271" s="36"/>
      <c r="AG271" s="37"/>
      <c r="AH271" s="37"/>
      <c r="AI271" s="37"/>
    </row>
    <row r="272" ht="15.75" customHeight="1">
      <c r="U272" s="38"/>
      <c r="V272" s="38"/>
      <c r="W272" s="32"/>
      <c r="X272" s="32"/>
      <c r="Y272" s="33"/>
      <c r="Z272" s="33"/>
      <c r="AA272" s="34"/>
      <c r="AB272" s="34"/>
      <c r="AC272" s="35"/>
      <c r="AD272" s="35"/>
      <c r="AE272" s="35"/>
      <c r="AF272" s="36"/>
      <c r="AG272" s="37"/>
      <c r="AH272" s="37"/>
      <c r="AI272" s="37"/>
    </row>
    <row r="273" ht="15.75" customHeight="1">
      <c r="U273" s="38"/>
      <c r="V273" s="38"/>
      <c r="W273" s="32"/>
      <c r="X273" s="32"/>
      <c r="Y273" s="33"/>
      <c r="Z273" s="33"/>
      <c r="AA273" s="34"/>
      <c r="AB273" s="34"/>
      <c r="AC273" s="35"/>
      <c r="AD273" s="35"/>
      <c r="AE273" s="35"/>
      <c r="AF273" s="36"/>
      <c r="AG273" s="37"/>
      <c r="AH273" s="37"/>
      <c r="AI273" s="37"/>
    </row>
    <row r="274" ht="15.75" customHeight="1">
      <c r="U274" s="38"/>
      <c r="V274" s="38"/>
      <c r="W274" s="32"/>
      <c r="X274" s="32"/>
      <c r="Y274" s="33"/>
      <c r="Z274" s="33"/>
      <c r="AA274" s="34"/>
      <c r="AB274" s="34"/>
      <c r="AC274" s="35"/>
      <c r="AD274" s="35"/>
      <c r="AE274" s="35"/>
      <c r="AF274" s="36"/>
      <c r="AG274" s="37"/>
      <c r="AH274" s="37"/>
      <c r="AI274" s="37"/>
    </row>
    <row r="275" ht="15.75" customHeight="1">
      <c r="U275" s="38"/>
      <c r="V275" s="38"/>
      <c r="W275" s="32"/>
      <c r="X275" s="32"/>
      <c r="Y275" s="33"/>
      <c r="Z275" s="33"/>
      <c r="AA275" s="34"/>
      <c r="AB275" s="34"/>
      <c r="AC275" s="35"/>
      <c r="AD275" s="35"/>
      <c r="AE275" s="35"/>
      <c r="AF275" s="36"/>
      <c r="AG275" s="37"/>
      <c r="AH275" s="37"/>
      <c r="AI275" s="37"/>
    </row>
    <row r="276" ht="15.75" customHeight="1">
      <c r="U276" s="38"/>
      <c r="V276" s="38"/>
      <c r="W276" s="32"/>
      <c r="X276" s="32"/>
      <c r="Y276" s="33"/>
      <c r="Z276" s="33"/>
      <c r="AA276" s="34"/>
      <c r="AB276" s="34"/>
      <c r="AC276" s="35"/>
      <c r="AD276" s="35"/>
      <c r="AE276" s="35"/>
      <c r="AF276" s="36"/>
      <c r="AG276" s="37"/>
      <c r="AH276" s="37"/>
      <c r="AI276" s="37"/>
    </row>
    <row r="277" ht="15.75" customHeight="1">
      <c r="U277" s="38"/>
      <c r="V277" s="38"/>
      <c r="W277" s="32"/>
      <c r="X277" s="32"/>
      <c r="Y277" s="33"/>
      <c r="Z277" s="33"/>
      <c r="AA277" s="34"/>
      <c r="AB277" s="34"/>
      <c r="AC277" s="35"/>
      <c r="AD277" s="35"/>
      <c r="AE277" s="35"/>
      <c r="AF277" s="36"/>
      <c r="AG277" s="37"/>
      <c r="AH277" s="37"/>
      <c r="AI277" s="37"/>
    </row>
    <row r="278" ht="15.75" customHeight="1">
      <c r="U278" s="38"/>
      <c r="V278" s="38"/>
      <c r="W278" s="32"/>
      <c r="X278" s="32"/>
      <c r="Y278" s="33"/>
      <c r="Z278" s="33"/>
      <c r="AA278" s="34"/>
      <c r="AB278" s="34"/>
      <c r="AC278" s="35"/>
      <c r="AD278" s="35"/>
      <c r="AE278" s="35"/>
      <c r="AF278" s="36"/>
      <c r="AG278" s="37"/>
      <c r="AH278" s="37"/>
      <c r="AI278" s="37"/>
    </row>
    <row r="279" ht="15.75" customHeight="1">
      <c r="U279" s="38"/>
      <c r="V279" s="38"/>
      <c r="W279" s="32"/>
      <c r="X279" s="32"/>
      <c r="Y279" s="33"/>
      <c r="Z279" s="33"/>
      <c r="AA279" s="34"/>
      <c r="AB279" s="34"/>
      <c r="AC279" s="35"/>
      <c r="AD279" s="35"/>
      <c r="AE279" s="35"/>
      <c r="AF279" s="36"/>
      <c r="AG279" s="37"/>
      <c r="AH279" s="37"/>
      <c r="AI279" s="37"/>
    </row>
    <row r="280" ht="15.75" customHeight="1">
      <c r="U280" s="38"/>
      <c r="V280" s="38"/>
      <c r="W280" s="32"/>
      <c r="X280" s="32"/>
      <c r="Y280" s="33"/>
      <c r="Z280" s="33"/>
      <c r="AA280" s="34"/>
      <c r="AB280" s="34"/>
      <c r="AC280" s="35"/>
      <c r="AD280" s="35"/>
      <c r="AE280" s="35"/>
      <c r="AF280" s="36"/>
      <c r="AG280" s="37"/>
      <c r="AH280" s="37"/>
      <c r="AI280" s="37"/>
    </row>
    <row r="281" ht="15.75" customHeight="1">
      <c r="U281" s="38"/>
      <c r="V281" s="38"/>
      <c r="W281" s="32"/>
      <c r="X281" s="32"/>
      <c r="Y281" s="33"/>
      <c r="Z281" s="33"/>
      <c r="AA281" s="34"/>
      <c r="AB281" s="34"/>
      <c r="AC281" s="35"/>
      <c r="AD281" s="35"/>
      <c r="AE281" s="35"/>
      <c r="AF281" s="36"/>
      <c r="AG281" s="37"/>
      <c r="AH281" s="37"/>
      <c r="AI281" s="37"/>
    </row>
    <row r="282" ht="15.75" customHeight="1">
      <c r="U282" s="38"/>
      <c r="V282" s="38"/>
      <c r="W282" s="32"/>
      <c r="X282" s="32"/>
      <c r="Y282" s="33"/>
      <c r="Z282" s="33"/>
      <c r="AA282" s="34"/>
      <c r="AB282" s="34"/>
      <c r="AC282" s="35"/>
      <c r="AD282" s="35"/>
      <c r="AE282" s="35"/>
      <c r="AF282" s="36"/>
      <c r="AG282" s="37"/>
      <c r="AH282" s="37"/>
      <c r="AI282" s="37"/>
    </row>
    <row r="283" ht="15.75" customHeight="1">
      <c r="U283" s="38"/>
      <c r="V283" s="38"/>
      <c r="W283" s="32"/>
      <c r="X283" s="32"/>
      <c r="Y283" s="33"/>
      <c r="Z283" s="33"/>
      <c r="AA283" s="34"/>
      <c r="AB283" s="34"/>
      <c r="AC283" s="35"/>
      <c r="AD283" s="35"/>
      <c r="AE283" s="35"/>
      <c r="AF283" s="36"/>
      <c r="AG283" s="37"/>
      <c r="AH283" s="37"/>
      <c r="AI283" s="37"/>
    </row>
    <row r="284" ht="15.75" customHeight="1">
      <c r="U284" s="38"/>
      <c r="V284" s="38"/>
      <c r="W284" s="32"/>
      <c r="X284" s="32"/>
      <c r="Y284" s="33"/>
      <c r="Z284" s="33"/>
      <c r="AA284" s="34"/>
      <c r="AB284" s="34"/>
      <c r="AC284" s="35"/>
      <c r="AD284" s="35"/>
      <c r="AE284" s="35"/>
      <c r="AF284" s="36"/>
      <c r="AG284" s="37"/>
      <c r="AH284" s="37"/>
      <c r="AI284" s="37"/>
    </row>
    <row r="285" ht="15.75" customHeight="1">
      <c r="U285" s="38"/>
      <c r="V285" s="38"/>
      <c r="W285" s="32"/>
      <c r="X285" s="32"/>
      <c r="Y285" s="33"/>
      <c r="Z285" s="33"/>
      <c r="AA285" s="34"/>
      <c r="AB285" s="34"/>
      <c r="AC285" s="35"/>
      <c r="AD285" s="35"/>
      <c r="AE285" s="35"/>
      <c r="AF285" s="36"/>
      <c r="AG285" s="37"/>
      <c r="AH285" s="37"/>
      <c r="AI285" s="37"/>
    </row>
    <row r="286" ht="15.75" customHeight="1">
      <c r="U286" s="38"/>
      <c r="V286" s="38"/>
      <c r="W286" s="32"/>
      <c r="X286" s="32"/>
      <c r="Y286" s="33"/>
      <c r="Z286" s="33"/>
      <c r="AA286" s="34"/>
      <c r="AB286" s="34"/>
      <c r="AC286" s="35"/>
      <c r="AD286" s="35"/>
      <c r="AE286" s="35"/>
      <c r="AF286" s="36"/>
      <c r="AG286" s="37"/>
      <c r="AH286" s="37"/>
      <c r="AI286" s="37"/>
    </row>
    <row r="287" ht="15.75" customHeight="1">
      <c r="U287" s="38"/>
      <c r="V287" s="38"/>
      <c r="W287" s="32"/>
      <c r="X287" s="32"/>
      <c r="Y287" s="33"/>
      <c r="Z287" s="33"/>
      <c r="AA287" s="34"/>
      <c r="AB287" s="34"/>
      <c r="AC287" s="35"/>
      <c r="AD287" s="35"/>
      <c r="AE287" s="35"/>
      <c r="AF287" s="36"/>
      <c r="AG287" s="37"/>
      <c r="AH287" s="37"/>
      <c r="AI287" s="37"/>
    </row>
    <row r="288" ht="15.75" customHeight="1">
      <c r="U288" s="38"/>
      <c r="V288" s="38"/>
      <c r="W288" s="32"/>
      <c r="X288" s="32"/>
      <c r="Y288" s="33"/>
      <c r="Z288" s="33"/>
      <c r="AA288" s="34"/>
      <c r="AB288" s="34"/>
      <c r="AC288" s="35"/>
      <c r="AD288" s="35"/>
      <c r="AE288" s="35"/>
      <c r="AF288" s="36"/>
      <c r="AG288" s="37"/>
      <c r="AH288" s="37"/>
      <c r="AI288" s="37"/>
    </row>
    <row r="289" ht="15.75" customHeight="1">
      <c r="U289" s="38"/>
      <c r="V289" s="38"/>
      <c r="W289" s="32"/>
      <c r="X289" s="32"/>
      <c r="Y289" s="33"/>
      <c r="Z289" s="33"/>
      <c r="AA289" s="34"/>
      <c r="AB289" s="34"/>
      <c r="AC289" s="35"/>
      <c r="AD289" s="35"/>
      <c r="AE289" s="35"/>
      <c r="AF289" s="36"/>
      <c r="AG289" s="37"/>
      <c r="AH289" s="37"/>
      <c r="AI289" s="37"/>
    </row>
    <row r="290" ht="15.75" customHeight="1">
      <c r="U290" s="38"/>
      <c r="V290" s="38"/>
      <c r="W290" s="32"/>
      <c r="X290" s="32"/>
      <c r="Y290" s="33"/>
      <c r="Z290" s="33"/>
      <c r="AA290" s="34"/>
      <c r="AB290" s="34"/>
      <c r="AC290" s="35"/>
      <c r="AD290" s="35"/>
      <c r="AE290" s="35"/>
      <c r="AF290" s="36"/>
      <c r="AG290" s="37"/>
      <c r="AH290" s="37"/>
      <c r="AI290" s="37"/>
    </row>
    <row r="291" ht="15.75" customHeight="1">
      <c r="U291" s="38"/>
      <c r="V291" s="38"/>
      <c r="W291" s="32"/>
      <c r="X291" s="32"/>
      <c r="Y291" s="33"/>
      <c r="Z291" s="33"/>
      <c r="AA291" s="34"/>
      <c r="AB291" s="34"/>
      <c r="AC291" s="35"/>
      <c r="AD291" s="35"/>
      <c r="AE291" s="35"/>
      <c r="AF291" s="36"/>
      <c r="AG291" s="37"/>
      <c r="AH291" s="37"/>
      <c r="AI291" s="37"/>
    </row>
    <row r="292" ht="15.75" customHeight="1">
      <c r="U292" s="38"/>
      <c r="V292" s="38"/>
      <c r="W292" s="32"/>
      <c r="X292" s="32"/>
      <c r="Y292" s="33"/>
      <c r="Z292" s="33"/>
      <c r="AA292" s="34"/>
      <c r="AB292" s="34"/>
      <c r="AC292" s="35"/>
      <c r="AD292" s="35"/>
      <c r="AE292" s="35"/>
      <c r="AF292" s="36"/>
      <c r="AG292" s="37"/>
      <c r="AH292" s="37"/>
      <c r="AI292" s="37"/>
    </row>
    <row r="293" ht="15.75" customHeight="1">
      <c r="U293" s="38"/>
      <c r="V293" s="38"/>
      <c r="W293" s="32"/>
      <c r="X293" s="32"/>
      <c r="Y293" s="33"/>
      <c r="Z293" s="33"/>
      <c r="AA293" s="34"/>
      <c r="AB293" s="34"/>
      <c r="AC293" s="35"/>
      <c r="AD293" s="35"/>
      <c r="AE293" s="35"/>
      <c r="AF293" s="36"/>
      <c r="AG293" s="37"/>
      <c r="AH293" s="37"/>
      <c r="AI293" s="37"/>
    </row>
    <row r="294" ht="15.75" customHeight="1">
      <c r="U294" s="38"/>
      <c r="V294" s="38"/>
      <c r="W294" s="32"/>
      <c r="X294" s="32"/>
      <c r="Y294" s="33"/>
      <c r="Z294" s="33"/>
      <c r="AA294" s="34"/>
      <c r="AB294" s="34"/>
      <c r="AC294" s="35"/>
      <c r="AD294" s="35"/>
      <c r="AE294" s="35"/>
      <c r="AF294" s="36"/>
      <c r="AG294" s="37"/>
      <c r="AH294" s="37"/>
      <c r="AI294" s="37"/>
    </row>
    <row r="295" ht="15.75" customHeight="1">
      <c r="U295" s="38"/>
      <c r="V295" s="38"/>
      <c r="W295" s="32"/>
      <c r="X295" s="32"/>
      <c r="Y295" s="33"/>
      <c r="Z295" s="33"/>
      <c r="AA295" s="34"/>
      <c r="AB295" s="34"/>
      <c r="AC295" s="35"/>
      <c r="AD295" s="35"/>
      <c r="AE295" s="35"/>
      <c r="AF295" s="36"/>
      <c r="AG295" s="37"/>
      <c r="AH295" s="37"/>
      <c r="AI295" s="37"/>
    </row>
    <row r="296" ht="15.75" customHeight="1">
      <c r="U296" s="38"/>
      <c r="V296" s="38"/>
      <c r="W296" s="32"/>
      <c r="X296" s="32"/>
      <c r="Y296" s="33"/>
      <c r="Z296" s="33"/>
      <c r="AA296" s="34"/>
      <c r="AB296" s="34"/>
      <c r="AC296" s="35"/>
      <c r="AD296" s="35"/>
      <c r="AE296" s="35"/>
      <c r="AF296" s="36"/>
      <c r="AG296" s="37"/>
      <c r="AH296" s="37"/>
      <c r="AI296" s="37"/>
    </row>
    <row r="297" ht="15.75" customHeight="1">
      <c r="U297" s="38"/>
      <c r="V297" s="38"/>
      <c r="W297" s="32"/>
      <c r="X297" s="32"/>
      <c r="Y297" s="33"/>
      <c r="Z297" s="33"/>
      <c r="AA297" s="34"/>
      <c r="AB297" s="34"/>
      <c r="AC297" s="35"/>
      <c r="AD297" s="35"/>
      <c r="AE297" s="35"/>
      <c r="AF297" s="36"/>
      <c r="AG297" s="37"/>
      <c r="AH297" s="37"/>
      <c r="AI297" s="37"/>
    </row>
    <row r="298" ht="15.75" customHeight="1">
      <c r="U298" s="38"/>
      <c r="V298" s="38"/>
      <c r="W298" s="32"/>
      <c r="X298" s="32"/>
      <c r="Y298" s="33"/>
      <c r="Z298" s="33"/>
      <c r="AA298" s="34"/>
      <c r="AB298" s="34"/>
      <c r="AC298" s="35"/>
      <c r="AD298" s="35"/>
      <c r="AE298" s="35"/>
      <c r="AF298" s="36"/>
      <c r="AG298" s="37"/>
      <c r="AH298" s="37"/>
      <c r="AI298" s="37"/>
    </row>
    <row r="299" ht="15.75" customHeight="1">
      <c r="U299" s="38"/>
      <c r="V299" s="38"/>
      <c r="W299" s="32"/>
      <c r="X299" s="32"/>
      <c r="Y299" s="33"/>
      <c r="Z299" s="33"/>
      <c r="AA299" s="34"/>
      <c r="AB299" s="34"/>
      <c r="AC299" s="35"/>
      <c r="AD299" s="35"/>
      <c r="AE299" s="35"/>
      <c r="AF299" s="36"/>
      <c r="AG299" s="37"/>
      <c r="AH299" s="37"/>
      <c r="AI299" s="37"/>
    </row>
    <row r="300" ht="15.75" customHeight="1">
      <c r="U300" s="38"/>
      <c r="V300" s="38"/>
      <c r="W300" s="32"/>
      <c r="X300" s="32"/>
      <c r="Y300" s="33"/>
      <c r="Z300" s="33"/>
      <c r="AA300" s="34"/>
      <c r="AB300" s="34"/>
      <c r="AC300" s="35"/>
      <c r="AD300" s="35"/>
      <c r="AE300" s="35"/>
      <c r="AF300" s="36"/>
      <c r="AG300" s="37"/>
      <c r="AH300" s="37"/>
      <c r="AI300" s="37"/>
    </row>
    <row r="301" ht="15.75" customHeight="1">
      <c r="U301" s="38"/>
      <c r="V301" s="38"/>
      <c r="W301" s="32"/>
      <c r="X301" s="32"/>
      <c r="Y301" s="33"/>
      <c r="Z301" s="33"/>
      <c r="AA301" s="34"/>
      <c r="AB301" s="34"/>
      <c r="AC301" s="35"/>
      <c r="AD301" s="35"/>
      <c r="AE301" s="35"/>
      <c r="AF301" s="36"/>
      <c r="AG301" s="37"/>
      <c r="AH301" s="37"/>
      <c r="AI301" s="37"/>
    </row>
    <row r="302" ht="15.75" customHeight="1">
      <c r="U302" s="38"/>
      <c r="V302" s="38"/>
      <c r="W302" s="32"/>
      <c r="X302" s="32"/>
      <c r="Y302" s="33"/>
      <c r="Z302" s="33"/>
      <c r="AA302" s="34"/>
      <c r="AB302" s="34"/>
      <c r="AC302" s="35"/>
      <c r="AD302" s="35"/>
      <c r="AE302" s="35"/>
      <c r="AF302" s="36"/>
      <c r="AG302" s="37"/>
      <c r="AH302" s="37"/>
      <c r="AI302" s="37"/>
    </row>
    <row r="303" ht="15.75" customHeight="1">
      <c r="U303" s="38"/>
      <c r="V303" s="38"/>
      <c r="W303" s="32"/>
      <c r="X303" s="32"/>
      <c r="Y303" s="33"/>
      <c r="Z303" s="33"/>
      <c r="AA303" s="34"/>
      <c r="AB303" s="34"/>
      <c r="AC303" s="35"/>
      <c r="AD303" s="35"/>
      <c r="AE303" s="35"/>
      <c r="AF303" s="36"/>
      <c r="AG303" s="37"/>
      <c r="AH303" s="37"/>
      <c r="AI303" s="37"/>
    </row>
    <row r="304" ht="15.75" customHeight="1">
      <c r="U304" s="38"/>
      <c r="V304" s="38"/>
      <c r="W304" s="32"/>
      <c r="X304" s="32"/>
      <c r="Y304" s="33"/>
      <c r="Z304" s="33"/>
      <c r="AA304" s="34"/>
      <c r="AB304" s="34"/>
      <c r="AC304" s="35"/>
      <c r="AD304" s="35"/>
      <c r="AE304" s="35"/>
      <c r="AF304" s="36"/>
      <c r="AG304" s="37"/>
      <c r="AH304" s="37"/>
      <c r="AI304" s="37"/>
    </row>
    <row r="305" ht="15.75" customHeight="1">
      <c r="U305" s="38"/>
      <c r="V305" s="38"/>
      <c r="W305" s="32"/>
      <c r="X305" s="32"/>
      <c r="Y305" s="33"/>
      <c r="Z305" s="33"/>
      <c r="AA305" s="34"/>
      <c r="AB305" s="34"/>
      <c r="AC305" s="35"/>
      <c r="AD305" s="35"/>
      <c r="AE305" s="35"/>
      <c r="AF305" s="36"/>
      <c r="AG305" s="37"/>
      <c r="AH305" s="37"/>
      <c r="AI305" s="37"/>
    </row>
    <row r="306" ht="15.75" customHeight="1">
      <c r="U306" s="38"/>
      <c r="V306" s="38"/>
      <c r="W306" s="32"/>
      <c r="X306" s="32"/>
      <c r="Y306" s="33"/>
      <c r="Z306" s="33"/>
      <c r="AA306" s="34"/>
      <c r="AB306" s="34"/>
      <c r="AC306" s="35"/>
      <c r="AD306" s="35"/>
      <c r="AE306" s="35"/>
      <c r="AF306" s="36"/>
      <c r="AG306" s="37"/>
      <c r="AH306" s="37"/>
      <c r="AI306" s="37"/>
    </row>
    <row r="307" ht="15.75" customHeight="1">
      <c r="U307" s="38"/>
      <c r="V307" s="38"/>
      <c r="W307" s="32"/>
      <c r="X307" s="32"/>
      <c r="Y307" s="33"/>
      <c r="Z307" s="33"/>
      <c r="AA307" s="34"/>
      <c r="AB307" s="34"/>
      <c r="AC307" s="35"/>
      <c r="AD307" s="35"/>
      <c r="AE307" s="35"/>
      <c r="AF307" s="36"/>
      <c r="AG307" s="37"/>
      <c r="AH307" s="37"/>
      <c r="AI307" s="37"/>
    </row>
    <row r="308" ht="15.75" customHeight="1">
      <c r="U308" s="38"/>
      <c r="V308" s="38"/>
      <c r="W308" s="32"/>
      <c r="X308" s="32"/>
      <c r="Y308" s="33"/>
      <c r="Z308" s="33"/>
      <c r="AA308" s="34"/>
      <c r="AB308" s="34"/>
      <c r="AC308" s="35"/>
      <c r="AD308" s="35"/>
      <c r="AE308" s="35"/>
      <c r="AF308" s="36"/>
      <c r="AG308" s="37"/>
      <c r="AH308" s="37"/>
      <c r="AI308" s="37"/>
    </row>
    <row r="309" ht="15.75" customHeight="1">
      <c r="U309" s="38"/>
      <c r="V309" s="38"/>
      <c r="W309" s="32"/>
      <c r="X309" s="32"/>
      <c r="Y309" s="33"/>
      <c r="Z309" s="33"/>
      <c r="AA309" s="34"/>
      <c r="AB309" s="34"/>
      <c r="AC309" s="35"/>
      <c r="AD309" s="35"/>
      <c r="AE309" s="35"/>
      <c r="AF309" s="36"/>
      <c r="AG309" s="37"/>
      <c r="AH309" s="37"/>
      <c r="AI309" s="37"/>
    </row>
    <row r="310" ht="15.75" customHeight="1">
      <c r="U310" s="38"/>
      <c r="V310" s="38"/>
      <c r="W310" s="32"/>
      <c r="X310" s="32"/>
      <c r="Y310" s="33"/>
      <c r="Z310" s="33"/>
      <c r="AA310" s="34"/>
      <c r="AB310" s="34"/>
      <c r="AC310" s="35"/>
      <c r="AD310" s="35"/>
      <c r="AE310" s="35"/>
      <c r="AF310" s="36"/>
      <c r="AG310" s="37"/>
      <c r="AH310" s="37"/>
      <c r="AI310" s="37"/>
    </row>
    <row r="311" ht="15.75" customHeight="1">
      <c r="U311" s="38"/>
      <c r="V311" s="38"/>
      <c r="W311" s="32"/>
      <c r="X311" s="32"/>
      <c r="Y311" s="33"/>
      <c r="Z311" s="33"/>
      <c r="AA311" s="34"/>
      <c r="AB311" s="34"/>
      <c r="AC311" s="35"/>
      <c r="AD311" s="35"/>
      <c r="AE311" s="35"/>
      <c r="AF311" s="36"/>
      <c r="AG311" s="37"/>
      <c r="AH311" s="37"/>
      <c r="AI311" s="37"/>
    </row>
    <row r="312" ht="15.75" customHeight="1">
      <c r="U312" s="38"/>
      <c r="V312" s="38"/>
      <c r="W312" s="32"/>
      <c r="X312" s="32"/>
      <c r="Y312" s="33"/>
      <c r="Z312" s="33"/>
      <c r="AA312" s="34"/>
      <c r="AB312" s="34"/>
      <c r="AC312" s="35"/>
      <c r="AD312" s="35"/>
      <c r="AE312" s="35"/>
      <c r="AF312" s="36"/>
      <c r="AG312" s="37"/>
      <c r="AH312" s="37"/>
      <c r="AI312" s="37"/>
    </row>
    <row r="313" ht="15.75" customHeight="1">
      <c r="U313" s="38"/>
      <c r="V313" s="38"/>
      <c r="W313" s="32"/>
      <c r="X313" s="32"/>
      <c r="Y313" s="33"/>
      <c r="Z313" s="33"/>
      <c r="AA313" s="34"/>
      <c r="AB313" s="34"/>
      <c r="AC313" s="35"/>
      <c r="AD313" s="35"/>
      <c r="AE313" s="35"/>
      <c r="AF313" s="36"/>
      <c r="AG313" s="37"/>
      <c r="AH313" s="37"/>
      <c r="AI313" s="37"/>
    </row>
    <row r="314" ht="15.75" customHeight="1">
      <c r="U314" s="38"/>
      <c r="V314" s="38"/>
      <c r="W314" s="32"/>
      <c r="X314" s="32"/>
      <c r="Y314" s="33"/>
      <c r="Z314" s="33"/>
      <c r="AA314" s="34"/>
      <c r="AB314" s="34"/>
      <c r="AC314" s="35"/>
      <c r="AD314" s="35"/>
      <c r="AE314" s="35"/>
      <c r="AF314" s="36"/>
      <c r="AG314" s="37"/>
      <c r="AH314" s="37"/>
      <c r="AI314" s="37"/>
    </row>
    <row r="315" ht="15.75" customHeight="1">
      <c r="U315" s="38"/>
      <c r="V315" s="38"/>
      <c r="W315" s="32"/>
      <c r="X315" s="32"/>
      <c r="Y315" s="33"/>
      <c r="Z315" s="33"/>
      <c r="AA315" s="34"/>
      <c r="AB315" s="34"/>
      <c r="AC315" s="35"/>
      <c r="AD315" s="35"/>
      <c r="AE315" s="35"/>
      <c r="AF315" s="36"/>
      <c r="AG315" s="37"/>
      <c r="AH315" s="37"/>
      <c r="AI315" s="37"/>
    </row>
    <row r="316" ht="15.75" customHeight="1">
      <c r="U316" s="38"/>
      <c r="V316" s="38"/>
      <c r="W316" s="32"/>
      <c r="X316" s="32"/>
      <c r="Y316" s="33"/>
      <c r="Z316" s="33"/>
      <c r="AA316" s="34"/>
      <c r="AB316" s="34"/>
      <c r="AC316" s="35"/>
      <c r="AD316" s="35"/>
      <c r="AE316" s="35"/>
      <c r="AF316" s="36"/>
      <c r="AG316" s="37"/>
      <c r="AH316" s="37"/>
      <c r="AI316" s="37"/>
    </row>
    <row r="317" ht="15.75" customHeight="1">
      <c r="U317" s="38"/>
      <c r="V317" s="38"/>
      <c r="W317" s="32"/>
      <c r="X317" s="32"/>
      <c r="Y317" s="33"/>
      <c r="Z317" s="33"/>
      <c r="AA317" s="34"/>
      <c r="AB317" s="34"/>
      <c r="AC317" s="35"/>
      <c r="AD317" s="35"/>
      <c r="AE317" s="35"/>
      <c r="AF317" s="36"/>
      <c r="AG317" s="37"/>
      <c r="AH317" s="37"/>
      <c r="AI317" s="37"/>
    </row>
    <row r="318" ht="15.75" customHeight="1">
      <c r="U318" s="38"/>
      <c r="V318" s="38"/>
      <c r="W318" s="32"/>
      <c r="X318" s="32"/>
      <c r="Y318" s="33"/>
      <c r="Z318" s="33"/>
      <c r="AA318" s="34"/>
      <c r="AB318" s="34"/>
      <c r="AC318" s="35"/>
      <c r="AD318" s="35"/>
      <c r="AE318" s="35"/>
      <c r="AF318" s="36"/>
      <c r="AG318" s="37"/>
      <c r="AH318" s="37"/>
      <c r="AI318" s="37"/>
    </row>
    <row r="319" ht="15.75" customHeight="1">
      <c r="U319" s="38"/>
      <c r="V319" s="38"/>
      <c r="W319" s="32"/>
      <c r="X319" s="32"/>
      <c r="Y319" s="33"/>
      <c r="Z319" s="33"/>
      <c r="AA319" s="34"/>
      <c r="AB319" s="34"/>
      <c r="AC319" s="35"/>
      <c r="AD319" s="35"/>
      <c r="AE319" s="35"/>
      <c r="AF319" s="36"/>
      <c r="AG319" s="37"/>
      <c r="AH319" s="37"/>
      <c r="AI319" s="37"/>
    </row>
    <row r="320" ht="15.75" customHeight="1">
      <c r="U320" s="38"/>
      <c r="V320" s="38"/>
      <c r="W320" s="32"/>
      <c r="X320" s="32"/>
      <c r="Y320" s="33"/>
      <c r="Z320" s="33"/>
      <c r="AA320" s="34"/>
      <c r="AB320" s="34"/>
      <c r="AC320" s="35"/>
      <c r="AD320" s="35"/>
      <c r="AE320" s="35"/>
      <c r="AF320" s="36"/>
      <c r="AG320" s="37"/>
      <c r="AH320" s="37"/>
      <c r="AI320" s="37"/>
    </row>
    <row r="321" ht="15.75" customHeight="1">
      <c r="U321" s="38"/>
      <c r="V321" s="38"/>
      <c r="W321" s="32"/>
      <c r="X321" s="32"/>
      <c r="Y321" s="33"/>
      <c r="Z321" s="33"/>
      <c r="AA321" s="34"/>
      <c r="AB321" s="34"/>
      <c r="AC321" s="35"/>
      <c r="AD321" s="35"/>
      <c r="AE321" s="35"/>
      <c r="AF321" s="36"/>
      <c r="AG321" s="37"/>
      <c r="AH321" s="37"/>
      <c r="AI321" s="37"/>
    </row>
    <row r="322" ht="15.75" customHeight="1">
      <c r="U322" s="38"/>
      <c r="V322" s="38"/>
      <c r="W322" s="32"/>
      <c r="X322" s="32"/>
      <c r="Y322" s="33"/>
      <c r="Z322" s="33"/>
      <c r="AA322" s="34"/>
      <c r="AB322" s="34"/>
      <c r="AC322" s="35"/>
      <c r="AD322" s="35"/>
      <c r="AE322" s="35"/>
      <c r="AF322" s="36"/>
      <c r="AG322" s="37"/>
      <c r="AH322" s="37"/>
      <c r="AI322" s="37"/>
    </row>
    <row r="323" ht="15.75" customHeight="1">
      <c r="U323" s="38"/>
      <c r="V323" s="38"/>
      <c r="W323" s="32"/>
      <c r="X323" s="32"/>
      <c r="Y323" s="33"/>
      <c r="Z323" s="33"/>
      <c r="AA323" s="34"/>
      <c r="AB323" s="34"/>
      <c r="AC323" s="35"/>
      <c r="AD323" s="35"/>
      <c r="AE323" s="35"/>
      <c r="AF323" s="36"/>
      <c r="AG323" s="37"/>
      <c r="AH323" s="37"/>
      <c r="AI323" s="37"/>
    </row>
    <row r="324" ht="15.75" customHeight="1">
      <c r="U324" s="38"/>
      <c r="V324" s="38"/>
      <c r="W324" s="32"/>
      <c r="X324" s="32"/>
      <c r="Y324" s="33"/>
      <c r="Z324" s="33"/>
      <c r="AA324" s="34"/>
      <c r="AB324" s="34"/>
      <c r="AC324" s="35"/>
      <c r="AD324" s="35"/>
      <c r="AE324" s="35"/>
      <c r="AF324" s="36"/>
      <c r="AG324" s="37"/>
      <c r="AH324" s="37"/>
      <c r="AI324" s="37"/>
    </row>
    <row r="325" ht="15.75" customHeight="1">
      <c r="U325" s="38"/>
      <c r="V325" s="38"/>
      <c r="W325" s="32"/>
      <c r="X325" s="32"/>
      <c r="Y325" s="33"/>
      <c r="Z325" s="33"/>
      <c r="AA325" s="34"/>
      <c r="AB325" s="34"/>
      <c r="AC325" s="35"/>
      <c r="AD325" s="35"/>
      <c r="AE325" s="35"/>
      <c r="AF325" s="36"/>
      <c r="AG325" s="37"/>
      <c r="AH325" s="37"/>
      <c r="AI325" s="37"/>
    </row>
    <row r="326" ht="15.75" customHeight="1">
      <c r="U326" s="38"/>
      <c r="V326" s="38"/>
      <c r="W326" s="32"/>
      <c r="X326" s="32"/>
      <c r="Y326" s="33"/>
      <c r="Z326" s="33"/>
      <c r="AA326" s="34"/>
      <c r="AB326" s="34"/>
      <c r="AC326" s="35"/>
      <c r="AD326" s="35"/>
      <c r="AE326" s="35"/>
      <c r="AF326" s="36"/>
      <c r="AG326" s="37"/>
      <c r="AH326" s="37"/>
      <c r="AI326" s="37"/>
    </row>
    <row r="327" ht="15.75" customHeight="1">
      <c r="U327" s="38"/>
      <c r="V327" s="38"/>
      <c r="W327" s="32"/>
      <c r="X327" s="32"/>
      <c r="Y327" s="33"/>
      <c r="Z327" s="33"/>
      <c r="AA327" s="34"/>
      <c r="AB327" s="34"/>
      <c r="AC327" s="35"/>
      <c r="AD327" s="35"/>
      <c r="AE327" s="35"/>
      <c r="AF327" s="36"/>
      <c r="AG327" s="37"/>
      <c r="AH327" s="37"/>
      <c r="AI327" s="37"/>
    </row>
    <row r="328" ht="15.75" customHeight="1">
      <c r="U328" s="38"/>
      <c r="V328" s="38"/>
      <c r="W328" s="32"/>
      <c r="X328" s="32"/>
      <c r="Y328" s="33"/>
      <c r="Z328" s="33"/>
      <c r="AA328" s="34"/>
      <c r="AB328" s="34"/>
      <c r="AC328" s="35"/>
      <c r="AD328" s="35"/>
      <c r="AE328" s="35"/>
      <c r="AF328" s="36"/>
      <c r="AG328" s="37"/>
      <c r="AH328" s="37"/>
      <c r="AI328" s="37"/>
    </row>
    <row r="329" ht="15.75" customHeight="1">
      <c r="U329" s="38"/>
      <c r="V329" s="38"/>
      <c r="W329" s="32"/>
      <c r="X329" s="32"/>
      <c r="Y329" s="33"/>
      <c r="Z329" s="33"/>
      <c r="AA329" s="34"/>
      <c r="AB329" s="34"/>
      <c r="AC329" s="35"/>
      <c r="AD329" s="35"/>
      <c r="AE329" s="35"/>
      <c r="AF329" s="36"/>
      <c r="AG329" s="37"/>
      <c r="AH329" s="37"/>
      <c r="AI329" s="37"/>
    </row>
    <row r="330" ht="15.75" customHeight="1">
      <c r="U330" s="38"/>
      <c r="V330" s="38"/>
      <c r="W330" s="32"/>
      <c r="X330" s="32"/>
      <c r="Y330" s="33"/>
      <c r="Z330" s="33"/>
      <c r="AA330" s="34"/>
      <c r="AB330" s="34"/>
      <c r="AC330" s="35"/>
      <c r="AD330" s="35"/>
      <c r="AE330" s="35"/>
      <c r="AF330" s="36"/>
      <c r="AG330" s="37"/>
      <c r="AH330" s="37"/>
      <c r="AI330" s="37"/>
    </row>
    <row r="331" ht="15.75" customHeight="1">
      <c r="U331" s="38"/>
      <c r="V331" s="38"/>
      <c r="W331" s="32"/>
      <c r="X331" s="32"/>
      <c r="Y331" s="33"/>
      <c r="Z331" s="33"/>
      <c r="AA331" s="34"/>
      <c r="AB331" s="34"/>
      <c r="AC331" s="35"/>
      <c r="AD331" s="35"/>
      <c r="AE331" s="35"/>
      <c r="AF331" s="36"/>
      <c r="AG331" s="37"/>
      <c r="AH331" s="37"/>
      <c r="AI331" s="37"/>
    </row>
    <row r="332" ht="15.75" customHeight="1">
      <c r="U332" s="38"/>
      <c r="V332" s="38"/>
      <c r="W332" s="32"/>
      <c r="X332" s="32"/>
      <c r="Y332" s="33"/>
      <c r="Z332" s="33"/>
      <c r="AA332" s="34"/>
      <c r="AB332" s="34"/>
      <c r="AC332" s="35"/>
      <c r="AD332" s="35"/>
      <c r="AE332" s="35"/>
      <c r="AF332" s="36"/>
      <c r="AG332" s="37"/>
      <c r="AH332" s="37"/>
      <c r="AI332" s="37"/>
    </row>
    <row r="333" ht="15.75" customHeight="1">
      <c r="U333" s="38"/>
      <c r="V333" s="38"/>
      <c r="W333" s="32"/>
      <c r="X333" s="32"/>
      <c r="Y333" s="33"/>
      <c r="Z333" s="33"/>
      <c r="AA333" s="34"/>
      <c r="AB333" s="34"/>
      <c r="AC333" s="35"/>
      <c r="AD333" s="35"/>
      <c r="AE333" s="35"/>
      <c r="AF333" s="36"/>
      <c r="AG333" s="37"/>
      <c r="AH333" s="37"/>
      <c r="AI333" s="37"/>
    </row>
    <row r="334" ht="15.75" customHeight="1">
      <c r="U334" s="38"/>
      <c r="V334" s="38"/>
      <c r="W334" s="32"/>
      <c r="X334" s="32"/>
      <c r="Y334" s="33"/>
      <c r="Z334" s="33"/>
      <c r="AA334" s="34"/>
      <c r="AB334" s="34"/>
      <c r="AC334" s="35"/>
      <c r="AD334" s="35"/>
      <c r="AE334" s="35"/>
      <c r="AF334" s="36"/>
      <c r="AG334" s="37"/>
      <c r="AH334" s="37"/>
      <c r="AI334" s="37"/>
    </row>
    <row r="335" ht="15.75" customHeight="1">
      <c r="U335" s="38"/>
      <c r="V335" s="38"/>
      <c r="W335" s="32"/>
      <c r="X335" s="32"/>
      <c r="Y335" s="33"/>
      <c r="Z335" s="33"/>
      <c r="AA335" s="34"/>
      <c r="AB335" s="34"/>
      <c r="AC335" s="35"/>
      <c r="AD335" s="35"/>
      <c r="AE335" s="35"/>
      <c r="AF335" s="36"/>
      <c r="AG335" s="37"/>
      <c r="AH335" s="37"/>
      <c r="AI335" s="37"/>
    </row>
    <row r="336" ht="15.75" customHeight="1">
      <c r="U336" s="38"/>
      <c r="V336" s="38"/>
      <c r="W336" s="32"/>
      <c r="X336" s="32"/>
      <c r="Y336" s="33"/>
      <c r="Z336" s="33"/>
      <c r="AA336" s="34"/>
      <c r="AB336" s="34"/>
      <c r="AC336" s="35"/>
      <c r="AD336" s="35"/>
      <c r="AE336" s="35"/>
      <c r="AF336" s="36"/>
      <c r="AG336" s="37"/>
      <c r="AH336" s="37"/>
      <c r="AI336" s="37"/>
    </row>
    <row r="337" ht="15.75" customHeight="1">
      <c r="U337" s="38"/>
      <c r="V337" s="38"/>
      <c r="W337" s="32"/>
      <c r="X337" s="32"/>
      <c r="Y337" s="33"/>
      <c r="Z337" s="33"/>
      <c r="AA337" s="34"/>
      <c r="AB337" s="34"/>
      <c r="AC337" s="35"/>
      <c r="AD337" s="35"/>
      <c r="AE337" s="35"/>
      <c r="AF337" s="36"/>
      <c r="AG337" s="37"/>
      <c r="AH337" s="37"/>
      <c r="AI337" s="37"/>
    </row>
    <row r="338" ht="15.75" customHeight="1">
      <c r="U338" s="38"/>
      <c r="V338" s="38"/>
      <c r="W338" s="32"/>
      <c r="X338" s="32"/>
      <c r="Y338" s="33"/>
      <c r="Z338" s="33"/>
      <c r="AA338" s="34"/>
      <c r="AB338" s="34"/>
      <c r="AC338" s="35"/>
      <c r="AD338" s="35"/>
      <c r="AE338" s="35"/>
      <c r="AF338" s="36"/>
      <c r="AG338" s="37"/>
      <c r="AH338" s="37"/>
      <c r="AI338" s="37"/>
    </row>
    <row r="339" ht="15.75" customHeight="1">
      <c r="U339" s="38"/>
      <c r="V339" s="38"/>
      <c r="W339" s="32"/>
      <c r="X339" s="32"/>
      <c r="Y339" s="33"/>
      <c r="Z339" s="33"/>
      <c r="AA339" s="34"/>
      <c r="AB339" s="34"/>
      <c r="AC339" s="35"/>
      <c r="AD339" s="35"/>
      <c r="AE339" s="35"/>
      <c r="AF339" s="36"/>
      <c r="AG339" s="37"/>
      <c r="AH339" s="37"/>
      <c r="AI339" s="37"/>
    </row>
    <row r="340" ht="15.75" customHeight="1">
      <c r="U340" s="38"/>
      <c r="V340" s="38"/>
      <c r="W340" s="32"/>
      <c r="X340" s="32"/>
      <c r="Y340" s="33"/>
      <c r="Z340" s="33"/>
      <c r="AA340" s="34"/>
      <c r="AB340" s="34"/>
      <c r="AC340" s="35"/>
      <c r="AD340" s="35"/>
      <c r="AE340" s="35"/>
      <c r="AF340" s="36"/>
      <c r="AG340" s="37"/>
      <c r="AH340" s="37"/>
      <c r="AI340" s="37"/>
    </row>
    <row r="341" ht="15.75" customHeight="1">
      <c r="U341" s="38"/>
      <c r="V341" s="38"/>
      <c r="W341" s="32"/>
      <c r="X341" s="32"/>
      <c r="Y341" s="33"/>
      <c r="Z341" s="33"/>
      <c r="AA341" s="34"/>
      <c r="AB341" s="34"/>
      <c r="AC341" s="35"/>
      <c r="AD341" s="35"/>
      <c r="AE341" s="35"/>
      <c r="AF341" s="36"/>
      <c r="AG341" s="37"/>
      <c r="AH341" s="37"/>
      <c r="AI341" s="37"/>
    </row>
    <row r="342" ht="15.75" customHeight="1">
      <c r="U342" s="38"/>
      <c r="V342" s="38"/>
      <c r="W342" s="32"/>
      <c r="X342" s="32"/>
      <c r="Y342" s="33"/>
      <c r="Z342" s="33"/>
      <c r="AA342" s="34"/>
      <c r="AB342" s="34"/>
      <c r="AC342" s="35"/>
      <c r="AD342" s="35"/>
      <c r="AE342" s="35"/>
      <c r="AF342" s="36"/>
      <c r="AG342" s="37"/>
      <c r="AH342" s="37"/>
      <c r="AI342" s="37"/>
    </row>
    <row r="343" ht="15.75" customHeight="1">
      <c r="U343" s="38"/>
      <c r="V343" s="38"/>
      <c r="W343" s="32"/>
      <c r="X343" s="32"/>
      <c r="Y343" s="33"/>
      <c r="Z343" s="33"/>
      <c r="AA343" s="34"/>
      <c r="AB343" s="34"/>
      <c r="AC343" s="35"/>
      <c r="AD343" s="35"/>
      <c r="AE343" s="35"/>
      <c r="AF343" s="36"/>
      <c r="AG343" s="37"/>
      <c r="AH343" s="37"/>
      <c r="AI343" s="37"/>
    </row>
    <row r="344" ht="15.75" customHeight="1">
      <c r="U344" s="38"/>
      <c r="V344" s="38"/>
      <c r="W344" s="32"/>
      <c r="X344" s="32"/>
      <c r="Y344" s="33"/>
      <c r="Z344" s="33"/>
      <c r="AA344" s="34"/>
      <c r="AB344" s="34"/>
      <c r="AC344" s="35"/>
      <c r="AD344" s="35"/>
      <c r="AE344" s="35"/>
      <c r="AF344" s="36"/>
      <c r="AG344" s="37"/>
      <c r="AH344" s="37"/>
      <c r="AI344" s="37"/>
    </row>
    <row r="345" ht="15.75" customHeight="1">
      <c r="U345" s="38"/>
      <c r="V345" s="38"/>
      <c r="W345" s="32"/>
      <c r="X345" s="32"/>
      <c r="Y345" s="33"/>
      <c r="Z345" s="33"/>
      <c r="AA345" s="34"/>
      <c r="AB345" s="34"/>
      <c r="AC345" s="35"/>
      <c r="AD345" s="35"/>
      <c r="AE345" s="35"/>
      <c r="AF345" s="36"/>
      <c r="AG345" s="37"/>
      <c r="AH345" s="37"/>
      <c r="AI345" s="37"/>
    </row>
    <row r="346" ht="15.75" customHeight="1">
      <c r="U346" s="38"/>
      <c r="V346" s="38"/>
      <c r="W346" s="32"/>
      <c r="X346" s="32"/>
      <c r="Y346" s="33"/>
      <c r="Z346" s="33"/>
      <c r="AA346" s="34"/>
      <c r="AB346" s="34"/>
      <c r="AC346" s="35"/>
      <c r="AD346" s="35"/>
      <c r="AE346" s="35"/>
      <c r="AF346" s="36"/>
      <c r="AG346" s="37"/>
      <c r="AH346" s="37"/>
      <c r="AI346" s="37"/>
    </row>
    <row r="347" ht="15.75" customHeight="1">
      <c r="U347" s="38"/>
      <c r="V347" s="38"/>
      <c r="W347" s="32"/>
      <c r="X347" s="32"/>
      <c r="Y347" s="33"/>
      <c r="Z347" s="33"/>
      <c r="AA347" s="34"/>
      <c r="AB347" s="34"/>
      <c r="AC347" s="35"/>
      <c r="AD347" s="35"/>
      <c r="AE347" s="35"/>
      <c r="AF347" s="36"/>
      <c r="AG347" s="37"/>
      <c r="AH347" s="37"/>
      <c r="AI347" s="37"/>
    </row>
    <row r="348" ht="15.75" customHeight="1">
      <c r="U348" s="38"/>
      <c r="V348" s="38"/>
      <c r="W348" s="32"/>
      <c r="X348" s="32"/>
      <c r="Y348" s="33"/>
      <c r="Z348" s="33"/>
      <c r="AA348" s="34"/>
      <c r="AB348" s="34"/>
      <c r="AC348" s="35"/>
      <c r="AD348" s="35"/>
      <c r="AE348" s="35"/>
      <c r="AF348" s="36"/>
      <c r="AG348" s="37"/>
      <c r="AH348" s="37"/>
      <c r="AI348" s="37"/>
    </row>
    <row r="349" ht="15.75" customHeight="1">
      <c r="U349" s="38"/>
      <c r="V349" s="38"/>
      <c r="W349" s="32"/>
      <c r="X349" s="32"/>
      <c r="Y349" s="33"/>
      <c r="Z349" s="33"/>
      <c r="AA349" s="34"/>
      <c r="AB349" s="34"/>
      <c r="AC349" s="35"/>
      <c r="AD349" s="35"/>
      <c r="AE349" s="35"/>
      <c r="AF349" s="36"/>
      <c r="AG349" s="37"/>
      <c r="AH349" s="37"/>
      <c r="AI349" s="37"/>
    </row>
    <row r="350" ht="15.75" customHeight="1">
      <c r="U350" s="38"/>
      <c r="V350" s="38"/>
      <c r="W350" s="32"/>
      <c r="X350" s="32"/>
      <c r="Y350" s="33"/>
      <c r="Z350" s="33"/>
      <c r="AA350" s="34"/>
      <c r="AB350" s="34"/>
      <c r="AC350" s="35"/>
      <c r="AD350" s="35"/>
      <c r="AE350" s="35"/>
      <c r="AF350" s="36"/>
      <c r="AG350" s="37"/>
      <c r="AH350" s="37"/>
      <c r="AI350" s="37"/>
    </row>
    <row r="351" ht="15.75" customHeight="1">
      <c r="U351" s="38"/>
      <c r="V351" s="38"/>
      <c r="W351" s="32"/>
      <c r="X351" s="32"/>
      <c r="Y351" s="33"/>
      <c r="Z351" s="33"/>
      <c r="AA351" s="34"/>
      <c r="AB351" s="34"/>
      <c r="AC351" s="35"/>
      <c r="AD351" s="35"/>
      <c r="AE351" s="35"/>
      <c r="AF351" s="36"/>
      <c r="AG351" s="37"/>
      <c r="AH351" s="37"/>
      <c r="AI351" s="37"/>
    </row>
    <row r="352" ht="15.75" customHeight="1">
      <c r="U352" s="38"/>
      <c r="V352" s="38"/>
      <c r="W352" s="32"/>
      <c r="X352" s="32"/>
      <c r="Y352" s="33"/>
      <c r="Z352" s="33"/>
      <c r="AA352" s="34"/>
      <c r="AB352" s="34"/>
      <c r="AC352" s="35"/>
      <c r="AD352" s="35"/>
      <c r="AE352" s="35"/>
      <c r="AF352" s="36"/>
      <c r="AG352" s="37"/>
      <c r="AH352" s="37"/>
      <c r="AI352" s="37"/>
    </row>
    <row r="353" ht="15.75" customHeight="1">
      <c r="U353" s="38"/>
      <c r="V353" s="38"/>
      <c r="W353" s="32"/>
      <c r="X353" s="32"/>
      <c r="Y353" s="33"/>
      <c r="Z353" s="33"/>
      <c r="AA353" s="34"/>
      <c r="AB353" s="34"/>
      <c r="AC353" s="35"/>
      <c r="AD353" s="35"/>
      <c r="AE353" s="35"/>
      <c r="AF353" s="36"/>
      <c r="AG353" s="37"/>
      <c r="AH353" s="37"/>
      <c r="AI353" s="37"/>
    </row>
    <row r="354" ht="15.75" customHeight="1">
      <c r="U354" s="38"/>
      <c r="V354" s="38"/>
      <c r="W354" s="32"/>
      <c r="X354" s="32"/>
      <c r="Y354" s="33"/>
      <c r="Z354" s="33"/>
      <c r="AA354" s="34"/>
      <c r="AB354" s="34"/>
      <c r="AC354" s="35"/>
      <c r="AD354" s="35"/>
      <c r="AE354" s="35"/>
      <c r="AF354" s="36"/>
      <c r="AG354" s="37"/>
      <c r="AH354" s="37"/>
      <c r="AI354" s="37"/>
    </row>
    <row r="355" ht="15.75" customHeight="1">
      <c r="U355" s="38"/>
      <c r="V355" s="38"/>
      <c r="W355" s="32"/>
      <c r="X355" s="32"/>
      <c r="Y355" s="33"/>
      <c r="Z355" s="33"/>
      <c r="AA355" s="34"/>
      <c r="AB355" s="34"/>
      <c r="AC355" s="35"/>
      <c r="AD355" s="35"/>
      <c r="AE355" s="35"/>
      <c r="AF355" s="36"/>
      <c r="AG355" s="37"/>
      <c r="AH355" s="37"/>
      <c r="AI355" s="37"/>
    </row>
    <row r="356" ht="15.75" customHeight="1">
      <c r="U356" s="38"/>
      <c r="V356" s="38"/>
      <c r="W356" s="32"/>
      <c r="X356" s="32"/>
      <c r="Y356" s="33"/>
      <c r="Z356" s="33"/>
      <c r="AA356" s="34"/>
      <c r="AB356" s="34"/>
      <c r="AC356" s="35"/>
      <c r="AD356" s="35"/>
      <c r="AE356" s="35"/>
      <c r="AF356" s="36"/>
      <c r="AG356" s="37"/>
      <c r="AH356" s="37"/>
      <c r="AI356" s="37"/>
    </row>
    <row r="357" ht="15.75" customHeight="1">
      <c r="U357" s="38"/>
      <c r="V357" s="38"/>
      <c r="W357" s="32"/>
      <c r="X357" s="32"/>
      <c r="Y357" s="33"/>
      <c r="Z357" s="33"/>
      <c r="AA357" s="34"/>
      <c r="AB357" s="34"/>
      <c r="AC357" s="35"/>
      <c r="AD357" s="35"/>
      <c r="AE357" s="35"/>
      <c r="AF357" s="36"/>
      <c r="AG357" s="37"/>
      <c r="AH357" s="37"/>
      <c r="AI357" s="37"/>
    </row>
    <row r="358" ht="15.75" customHeight="1">
      <c r="U358" s="38"/>
      <c r="V358" s="38"/>
      <c r="W358" s="32"/>
      <c r="X358" s="32"/>
      <c r="Y358" s="33"/>
      <c r="Z358" s="33"/>
      <c r="AA358" s="34"/>
      <c r="AB358" s="34"/>
      <c r="AC358" s="35"/>
      <c r="AD358" s="35"/>
      <c r="AE358" s="35"/>
      <c r="AF358" s="36"/>
      <c r="AG358" s="37"/>
      <c r="AH358" s="37"/>
      <c r="AI358" s="37"/>
    </row>
    <row r="359" ht="15.75" customHeight="1">
      <c r="U359" s="38"/>
      <c r="V359" s="38"/>
      <c r="W359" s="32"/>
      <c r="X359" s="32"/>
      <c r="Y359" s="33"/>
      <c r="Z359" s="33"/>
      <c r="AA359" s="34"/>
      <c r="AB359" s="34"/>
      <c r="AC359" s="35"/>
      <c r="AD359" s="35"/>
      <c r="AE359" s="35"/>
      <c r="AF359" s="36"/>
      <c r="AG359" s="37"/>
      <c r="AH359" s="37"/>
      <c r="AI359" s="37"/>
    </row>
    <row r="360" ht="15.75" customHeight="1">
      <c r="U360" s="38"/>
      <c r="V360" s="38"/>
      <c r="W360" s="32"/>
      <c r="X360" s="32"/>
      <c r="Y360" s="33"/>
      <c r="Z360" s="33"/>
      <c r="AA360" s="34"/>
      <c r="AB360" s="34"/>
      <c r="AC360" s="35"/>
      <c r="AD360" s="35"/>
      <c r="AE360" s="35"/>
      <c r="AF360" s="36"/>
      <c r="AG360" s="37"/>
      <c r="AH360" s="37"/>
      <c r="AI360" s="37"/>
    </row>
    <row r="361" ht="15.75" customHeight="1">
      <c r="U361" s="38"/>
      <c r="V361" s="38"/>
      <c r="W361" s="32"/>
      <c r="X361" s="32"/>
      <c r="Y361" s="33"/>
      <c r="Z361" s="33"/>
      <c r="AA361" s="34"/>
      <c r="AB361" s="34"/>
      <c r="AC361" s="35"/>
      <c r="AD361" s="35"/>
      <c r="AE361" s="35"/>
      <c r="AF361" s="36"/>
      <c r="AG361" s="37"/>
      <c r="AH361" s="37"/>
      <c r="AI361" s="37"/>
    </row>
    <row r="362" ht="15.75" customHeight="1">
      <c r="U362" s="38"/>
      <c r="V362" s="38"/>
      <c r="W362" s="32"/>
      <c r="X362" s="32"/>
      <c r="Y362" s="33"/>
      <c r="Z362" s="33"/>
      <c r="AA362" s="34"/>
      <c r="AB362" s="34"/>
      <c r="AC362" s="35"/>
      <c r="AD362" s="35"/>
      <c r="AE362" s="35"/>
      <c r="AF362" s="36"/>
      <c r="AG362" s="37"/>
      <c r="AH362" s="37"/>
      <c r="AI362" s="37"/>
    </row>
    <row r="363" ht="15.75" customHeight="1">
      <c r="U363" s="38"/>
      <c r="V363" s="38"/>
      <c r="W363" s="32"/>
      <c r="X363" s="32"/>
      <c r="Y363" s="33"/>
      <c r="Z363" s="33"/>
      <c r="AA363" s="34"/>
      <c r="AB363" s="34"/>
      <c r="AC363" s="35"/>
      <c r="AD363" s="35"/>
      <c r="AE363" s="35"/>
      <c r="AF363" s="36"/>
      <c r="AG363" s="37"/>
      <c r="AH363" s="37"/>
      <c r="AI363" s="37"/>
    </row>
    <row r="364" ht="15.75" customHeight="1">
      <c r="U364" s="38"/>
      <c r="V364" s="38"/>
      <c r="W364" s="32"/>
      <c r="X364" s="32"/>
      <c r="Y364" s="33"/>
      <c r="Z364" s="33"/>
      <c r="AA364" s="34"/>
      <c r="AB364" s="34"/>
      <c r="AC364" s="35"/>
      <c r="AD364" s="35"/>
      <c r="AE364" s="35"/>
      <c r="AF364" s="36"/>
      <c r="AG364" s="37"/>
      <c r="AH364" s="37"/>
      <c r="AI364" s="37"/>
    </row>
    <row r="365" ht="15.75" customHeight="1">
      <c r="U365" s="38"/>
      <c r="V365" s="38"/>
      <c r="W365" s="32"/>
      <c r="X365" s="32"/>
      <c r="Y365" s="33"/>
      <c r="Z365" s="33"/>
      <c r="AA365" s="34"/>
      <c r="AB365" s="34"/>
      <c r="AC365" s="35"/>
      <c r="AD365" s="35"/>
      <c r="AE365" s="35"/>
      <c r="AF365" s="36"/>
      <c r="AG365" s="37"/>
      <c r="AH365" s="37"/>
      <c r="AI365" s="37"/>
    </row>
    <row r="366" ht="15.75" customHeight="1">
      <c r="U366" s="38"/>
      <c r="V366" s="38"/>
      <c r="W366" s="32"/>
      <c r="X366" s="32"/>
      <c r="Y366" s="33"/>
      <c r="Z366" s="33"/>
      <c r="AA366" s="34"/>
      <c r="AB366" s="34"/>
      <c r="AC366" s="35"/>
      <c r="AD366" s="35"/>
      <c r="AE366" s="35"/>
      <c r="AF366" s="36"/>
      <c r="AG366" s="37"/>
      <c r="AH366" s="37"/>
      <c r="AI366" s="37"/>
    </row>
    <row r="367" ht="15.75" customHeight="1">
      <c r="U367" s="38"/>
      <c r="V367" s="38"/>
      <c r="W367" s="32"/>
      <c r="X367" s="32"/>
      <c r="Y367" s="33"/>
      <c r="Z367" s="33"/>
      <c r="AA367" s="34"/>
      <c r="AB367" s="34"/>
      <c r="AC367" s="35"/>
      <c r="AD367" s="35"/>
      <c r="AE367" s="35"/>
      <c r="AF367" s="36"/>
      <c r="AG367" s="37"/>
      <c r="AH367" s="37"/>
      <c r="AI367" s="37"/>
    </row>
    <row r="368" ht="15.75" customHeight="1">
      <c r="U368" s="38"/>
      <c r="V368" s="38"/>
      <c r="W368" s="32"/>
      <c r="X368" s="32"/>
      <c r="Y368" s="33"/>
      <c r="Z368" s="33"/>
      <c r="AA368" s="34"/>
      <c r="AB368" s="34"/>
      <c r="AC368" s="35"/>
      <c r="AD368" s="35"/>
      <c r="AE368" s="35"/>
      <c r="AF368" s="36"/>
      <c r="AG368" s="37"/>
      <c r="AH368" s="37"/>
      <c r="AI368" s="37"/>
    </row>
    <row r="369" ht="15.75" customHeight="1">
      <c r="U369" s="38"/>
      <c r="V369" s="38"/>
      <c r="W369" s="32"/>
      <c r="X369" s="32"/>
      <c r="Y369" s="33"/>
      <c r="Z369" s="33"/>
      <c r="AA369" s="34"/>
      <c r="AB369" s="34"/>
      <c r="AC369" s="35"/>
      <c r="AD369" s="35"/>
      <c r="AE369" s="35"/>
      <c r="AF369" s="36"/>
      <c r="AG369" s="37"/>
      <c r="AH369" s="37"/>
      <c r="AI369" s="37"/>
    </row>
    <row r="370" ht="15.75" customHeight="1">
      <c r="U370" s="38"/>
      <c r="V370" s="38"/>
      <c r="W370" s="32"/>
      <c r="X370" s="32"/>
      <c r="Y370" s="33"/>
      <c r="Z370" s="33"/>
      <c r="AA370" s="34"/>
      <c r="AB370" s="34"/>
      <c r="AC370" s="35"/>
      <c r="AD370" s="35"/>
      <c r="AE370" s="35"/>
      <c r="AF370" s="36"/>
      <c r="AG370" s="37"/>
      <c r="AH370" s="37"/>
      <c r="AI370" s="37"/>
    </row>
    <row r="371" ht="15.75" customHeight="1">
      <c r="U371" s="38"/>
      <c r="V371" s="38"/>
      <c r="W371" s="32"/>
      <c r="X371" s="32"/>
      <c r="Y371" s="33"/>
      <c r="Z371" s="33"/>
      <c r="AA371" s="34"/>
      <c r="AB371" s="34"/>
      <c r="AC371" s="35"/>
      <c r="AD371" s="35"/>
      <c r="AE371" s="35"/>
      <c r="AF371" s="36"/>
      <c r="AG371" s="37"/>
      <c r="AH371" s="37"/>
      <c r="AI371" s="37"/>
    </row>
    <row r="372" ht="15.75" customHeight="1">
      <c r="U372" s="38"/>
      <c r="V372" s="38"/>
      <c r="W372" s="32"/>
      <c r="X372" s="32"/>
      <c r="Y372" s="33"/>
      <c r="Z372" s="33"/>
      <c r="AA372" s="34"/>
      <c r="AB372" s="34"/>
      <c r="AC372" s="35"/>
      <c r="AD372" s="35"/>
      <c r="AE372" s="35"/>
      <c r="AF372" s="36"/>
      <c r="AG372" s="37"/>
      <c r="AH372" s="37"/>
      <c r="AI372" s="37"/>
    </row>
    <row r="373" ht="15.75" customHeight="1">
      <c r="U373" s="38"/>
      <c r="V373" s="38"/>
      <c r="W373" s="32"/>
      <c r="X373" s="32"/>
      <c r="Y373" s="33"/>
      <c r="Z373" s="33"/>
      <c r="AA373" s="34"/>
      <c r="AB373" s="34"/>
      <c r="AC373" s="35"/>
      <c r="AD373" s="35"/>
      <c r="AE373" s="35"/>
      <c r="AF373" s="36"/>
      <c r="AG373" s="37"/>
      <c r="AH373" s="37"/>
      <c r="AI373" s="37"/>
    </row>
    <row r="374" ht="15.75" customHeight="1">
      <c r="U374" s="38"/>
      <c r="V374" s="38"/>
      <c r="W374" s="32"/>
      <c r="X374" s="32"/>
      <c r="Y374" s="33"/>
      <c r="Z374" s="33"/>
      <c r="AA374" s="34"/>
      <c r="AB374" s="34"/>
      <c r="AC374" s="35"/>
      <c r="AD374" s="35"/>
      <c r="AE374" s="35"/>
      <c r="AF374" s="36"/>
      <c r="AG374" s="37"/>
      <c r="AH374" s="37"/>
      <c r="AI374" s="37"/>
    </row>
    <row r="375" ht="15.75" customHeight="1">
      <c r="U375" s="38"/>
      <c r="V375" s="38"/>
      <c r="W375" s="32"/>
      <c r="X375" s="32"/>
      <c r="Y375" s="33"/>
      <c r="Z375" s="33"/>
      <c r="AA375" s="34"/>
      <c r="AB375" s="34"/>
      <c r="AC375" s="35"/>
      <c r="AD375" s="35"/>
      <c r="AE375" s="35"/>
      <c r="AF375" s="36"/>
      <c r="AG375" s="37"/>
      <c r="AH375" s="37"/>
      <c r="AI375" s="37"/>
    </row>
    <row r="376" ht="15.75" customHeight="1">
      <c r="U376" s="38"/>
      <c r="V376" s="38"/>
      <c r="W376" s="32"/>
      <c r="X376" s="32"/>
      <c r="Y376" s="33"/>
      <c r="Z376" s="33"/>
      <c r="AA376" s="34"/>
      <c r="AB376" s="34"/>
      <c r="AC376" s="35"/>
      <c r="AD376" s="35"/>
      <c r="AE376" s="35"/>
      <c r="AF376" s="36"/>
      <c r="AG376" s="37"/>
      <c r="AH376" s="37"/>
      <c r="AI376" s="37"/>
    </row>
    <row r="377" ht="15.75" customHeight="1">
      <c r="U377" s="38"/>
      <c r="V377" s="38"/>
      <c r="W377" s="32"/>
      <c r="X377" s="32"/>
      <c r="Y377" s="33"/>
      <c r="Z377" s="33"/>
      <c r="AA377" s="34"/>
      <c r="AB377" s="34"/>
      <c r="AC377" s="35"/>
      <c r="AD377" s="35"/>
      <c r="AE377" s="35"/>
      <c r="AF377" s="36"/>
      <c r="AG377" s="37"/>
      <c r="AH377" s="37"/>
      <c r="AI377" s="37"/>
    </row>
    <row r="378" ht="15.75" customHeight="1">
      <c r="U378" s="38"/>
      <c r="V378" s="38"/>
      <c r="W378" s="32"/>
      <c r="X378" s="32"/>
      <c r="Y378" s="33"/>
      <c r="Z378" s="33"/>
      <c r="AA378" s="34"/>
      <c r="AB378" s="34"/>
      <c r="AC378" s="35"/>
      <c r="AD378" s="35"/>
      <c r="AE378" s="35"/>
      <c r="AF378" s="36"/>
      <c r="AG378" s="37"/>
      <c r="AH378" s="37"/>
      <c r="AI378" s="37"/>
    </row>
    <row r="379" ht="15.75" customHeight="1">
      <c r="U379" s="38"/>
      <c r="V379" s="38"/>
      <c r="W379" s="32"/>
      <c r="X379" s="32"/>
      <c r="Y379" s="33"/>
      <c r="Z379" s="33"/>
      <c r="AA379" s="34"/>
      <c r="AB379" s="34"/>
      <c r="AC379" s="35"/>
      <c r="AD379" s="35"/>
      <c r="AE379" s="35"/>
      <c r="AF379" s="36"/>
      <c r="AG379" s="37"/>
      <c r="AH379" s="37"/>
      <c r="AI379" s="37"/>
    </row>
    <row r="380" ht="15.75" customHeight="1">
      <c r="U380" s="38"/>
      <c r="V380" s="38"/>
      <c r="W380" s="32"/>
      <c r="X380" s="32"/>
      <c r="Y380" s="33"/>
      <c r="Z380" s="33"/>
      <c r="AA380" s="34"/>
      <c r="AB380" s="34"/>
      <c r="AC380" s="35"/>
      <c r="AD380" s="35"/>
      <c r="AE380" s="35"/>
      <c r="AF380" s="36"/>
      <c r="AG380" s="37"/>
      <c r="AH380" s="37"/>
      <c r="AI380" s="37"/>
    </row>
    <row r="381" ht="15.75" customHeight="1">
      <c r="U381" s="38"/>
      <c r="V381" s="38"/>
      <c r="W381" s="32"/>
      <c r="X381" s="32"/>
      <c r="Y381" s="33"/>
      <c r="Z381" s="33"/>
      <c r="AA381" s="34"/>
      <c r="AB381" s="34"/>
      <c r="AC381" s="35"/>
      <c r="AD381" s="35"/>
      <c r="AE381" s="35"/>
      <c r="AF381" s="36"/>
      <c r="AG381" s="37"/>
      <c r="AH381" s="37"/>
      <c r="AI381" s="37"/>
    </row>
    <row r="382" ht="15.75" customHeight="1">
      <c r="U382" s="38"/>
      <c r="V382" s="38"/>
      <c r="W382" s="32"/>
      <c r="X382" s="32"/>
      <c r="Y382" s="33"/>
      <c r="Z382" s="33"/>
      <c r="AA382" s="34"/>
      <c r="AB382" s="34"/>
      <c r="AC382" s="35"/>
      <c r="AD382" s="35"/>
      <c r="AE382" s="35"/>
      <c r="AF382" s="36"/>
      <c r="AG382" s="37"/>
      <c r="AH382" s="37"/>
      <c r="AI382" s="37"/>
    </row>
    <row r="383" ht="15.75" customHeight="1">
      <c r="U383" s="38"/>
      <c r="V383" s="38"/>
      <c r="W383" s="32"/>
      <c r="X383" s="32"/>
      <c r="Y383" s="33"/>
      <c r="Z383" s="33"/>
      <c r="AA383" s="34"/>
      <c r="AB383" s="34"/>
      <c r="AC383" s="35"/>
      <c r="AD383" s="35"/>
      <c r="AE383" s="35"/>
      <c r="AF383" s="36"/>
      <c r="AG383" s="37"/>
      <c r="AH383" s="37"/>
      <c r="AI383" s="37"/>
    </row>
    <row r="384" ht="15.75" customHeight="1">
      <c r="U384" s="38"/>
      <c r="V384" s="38"/>
      <c r="W384" s="32"/>
      <c r="X384" s="32"/>
      <c r="Y384" s="33"/>
      <c r="Z384" s="33"/>
      <c r="AA384" s="34"/>
      <c r="AB384" s="34"/>
      <c r="AC384" s="35"/>
      <c r="AD384" s="35"/>
      <c r="AE384" s="35"/>
      <c r="AF384" s="36"/>
      <c r="AG384" s="37"/>
      <c r="AH384" s="37"/>
      <c r="AI384" s="37"/>
    </row>
    <row r="385" ht="15.75" customHeight="1">
      <c r="U385" s="38"/>
      <c r="V385" s="38"/>
      <c r="W385" s="32"/>
      <c r="X385" s="32"/>
      <c r="Y385" s="33"/>
      <c r="Z385" s="33"/>
      <c r="AA385" s="34"/>
      <c r="AB385" s="34"/>
      <c r="AC385" s="35"/>
      <c r="AD385" s="35"/>
      <c r="AE385" s="35"/>
      <c r="AF385" s="36"/>
      <c r="AG385" s="37"/>
      <c r="AH385" s="37"/>
      <c r="AI385" s="37"/>
    </row>
    <row r="386" ht="15.75" customHeight="1">
      <c r="U386" s="38"/>
      <c r="V386" s="38"/>
      <c r="W386" s="32"/>
      <c r="X386" s="32"/>
      <c r="Y386" s="33"/>
      <c r="Z386" s="33"/>
      <c r="AA386" s="34"/>
      <c r="AB386" s="34"/>
      <c r="AC386" s="35"/>
      <c r="AD386" s="35"/>
      <c r="AE386" s="35"/>
      <c r="AF386" s="36"/>
      <c r="AG386" s="37"/>
      <c r="AH386" s="37"/>
      <c r="AI386" s="37"/>
    </row>
    <row r="387" ht="15.75" customHeight="1">
      <c r="U387" s="38"/>
      <c r="V387" s="38"/>
      <c r="W387" s="32"/>
      <c r="X387" s="32"/>
      <c r="Y387" s="33"/>
      <c r="Z387" s="33"/>
      <c r="AA387" s="34"/>
      <c r="AB387" s="34"/>
      <c r="AC387" s="35"/>
      <c r="AD387" s="35"/>
      <c r="AE387" s="35"/>
      <c r="AF387" s="36"/>
      <c r="AG387" s="37"/>
      <c r="AH387" s="37"/>
      <c r="AI387" s="37"/>
    </row>
    <row r="388" ht="15.75" customHeight="1">
      <c r="U388" s="38"/>
      <c r="V388" s="38"/>
      <c r="W388" s="32"/>
      <c r="X388" s="32"/>
      <c r="Y388" s="33"/>
      <c r="Z388" s="33"/>
      <c r="AA388" s="34"/>
      <c r="AB388" s="34"/>
      <c r="AC388" s="35"/>
      <c r="AD388" s="35"/>
      <c r="AE388" s="35"/>
      <c r="AF388" s="36"/>
      <c r="AG388" s="37"/>
      <c r="AH388" s="37"/>
      <c r="AI388" s="37"/>
    </row>
    <row r="389" ht="15.75" customHeight="1">
      <c r="U389" s="38"/>
      <c r="V389" s="38"/>
      <c r="W389" s="32"/>
      <c r="X389" s="32"/>
      <c r="Y389" s="33"/>
      <c r="Z389" s="33"/>
      <c r="AA389" s="34"/>
      <c r="AB389" s="34"/>
      <c r="AC389" s="35"/>
      <c r="AD389" s="35"/>
      <c r="AE389" s="35"/>
      <c r="AF389" s="36"/>
      <c r="AG389" s="37"/>
      <c r="AH389" s="37"/>
      <c r="AI389" s="37"/>
    </row>
    <row r="390" ht="15.75" customHeight="1">
      <c r="U390" s="38"/>
      <c r="V390" s="38"/>
      <c r="W390" s="32"/>
      <c r="X390" s="32"/>
      <c r="Y390" s="33"/>
      <c r="Z390" s="33"/>
      <c r="AA390" s="34"/>
      <c r="AB390" s="34"/>
      <c r="AC390" s="35"/>
      <c r="AD390" s="35"/>
      <c r="AE390" s="35"/>
      <c r="AF390" s="36"/>
      <c r="AG390" s="37"/>
      <c r="AH390" s="37"/>
      <c r="AI390" s="37"/>
    </row>
    <row r="391" ht="15.75" customHeight="1">
      <c r="U391" s="38"/>
      <c r="V391" s="38"/>
      <c r="W391" s="32"/>
      <c r="X391" s="32"/>
      <c r="Y391" s="33"/>
      <c r="Z391" s="33"/>
      <c r="AA391" s="34"/>
      <c r="AB391" s="34"/>
      <c r="AC391" s="35"/>
      <c r="AD391" s="35"/>
      <c r="AE391" s="35"/>
      <c r="AF391" s="36"/>
      <c r="AG391" s="37"/>
      <c r="AH391" s="37"/>
      <c r="AI391" s="37"/>
    </row>
    <row r="392" ht="15.75" customHeight="1">
      <c r="U392" s="38"/>
      <c r="V392" s="38"/>
      <c r="W392" s="32"/>
      <c r="X392" s="32"/>
      <c r="Y392" s="33"/>
      <c r="Z392" s="33"/>
      <c r="AA392" s="34"/>
      <c r="AB392" s="34"/>
      <c r="AC392" s="35"/>
      <c r="AD392" s="35"/>
      <c r="AE392" s="35"/>
      <c r="AF392" s="36"/>
      <c r="AG392" s="37"/>
      <c r="AH392" s="37"/>
      <c r="AI392" s="37"/>
    </row>
    <row r="393" ht="15.75" customHeight="1">
      <c r="U393" s="38"/>
      <c r="V393" s="38"/>
      <c r="W393" s="32"/>
      <c r="X393" s="32"/>
      <c r="Y393" s="33"/>
      <c r="Z393" s="33"/>
      <c r="AA393" s="34"/>
      <c r="AB393" s="34"/>
      <c r="AC393" s="35"/>
      <c r="AD393" s="35"/>
      <c r="AE393" s="35"/>
      <c r="AF393" s="36"/>
      <c r="AG393" s="37"/>
      <c r="AH393" s="37"/>
      <c r="AI393" s="37"/>
    </row>
    <row r="394" ht="15.75" customHeight="1">
      <c r="U394" s="38"/>
      <c r="V394" s="38"/>
      <c r="W394" s="32"/>
      <c r="X394" s="32"/>
      <c r="Y394" s="33"/>
      <c r="Z394" s="33"/>
      <c r="AA394" s="34"/>
      <c r="AB394" s="34"/>
      <c r="AC394" s="35"/>
      <c r="AD394" s="35"/>
      <c r="AE394" s="35"/>
      <c r="AF394" s="36"/>
      <c r="AG394" s="37"/>
      <c r="AH394" s="37"/>
      <c r="AI394" s="37"/>
    </row>
    <row r="395" ht="15.75" customHeight="1">
      <c r="U395" s="38"/>
      <c r="V395" s="38"/>
      <c r="W395" s="32"/>
      <c r="X395" s="32"/>
      <c r="Y395" s="33"/>
      <c r="Z395" s="33"/>
      <c r="AA395" s="34"/>
      <c r="AB395" s="34"/>
      <c r="AC395" s="35"/>
      <c r="AD395" s="35"/>
      <c r="AE395" s="35"/>
      <c r="AF395" s="36"/>
      <c r="AG395" s="37"/>
      <c r="AH395" s="37"/>
      <c r="AI395" s="37"/>
    </row>
    <row r="396" ht="15.75" customHeight="1">
      <c r="U396" s="38"/>
      <c r="V396" s="38"/>
      <c r="W396" s="32"/>
      <c r="X396" s="32"/>
      <c r="Y396" s="33"/>
      <c r="Z396" s="33"/>
      <c r="AA396" s="34"/>
      <c r="AB396" s="34"/>
      <c r="AC396" s="35"/>
      <c r="AD396" s="35"/>
      <c r="AE396" s="35"/>
      <c r="AF396" s="36"/>
      <c r="AG396" s="37"/>
      <c r="AH396" s="37"/>
      <c r="AI396" s="37"/>
    </row>
    <row r="397" ht="15.75" customHeight="1">
      <c r="U397" s="38"/>
      <c r="V397" s="38"/>
      <c r="W397" s="32"/>
      <c r="X397" s="32"/>
      <c r="Y397" s="33"/>
      <c r="Z397" s="33"/>
      <c r="AA397" s="34"/>
      <c r="AB397" s="34"/>
      <c r="AC397" s="35"/>
      <c r="AD397" s="35"/>
      <c r="AE397" s="35"/>
      <c r="AF397" s="36"/>
      <c r="AG397" s="37"/>
      <c r="AH397" s="37"/>
      <c r="AI397" s="37"/>
    </row>
    <row r="398" ht="15.75" customHeight="1">
      <c r="U398" s="38"/>
      <c r="V398" s="38"/>
      <c r="W398" s="32"/>
      <c r="X398" s="32"/>
      <c r="Y398" s="33"/>
      <c r="Z398" s="33"/>
      <c r="AA398" s="34"/>
      <c r="AB398" s="34"/>
      <c r="AC398" s="35"/>
      <c r="AD398" s="35"/>
      <c r="AE398" s="35"/>
      <c r="AF398" s="36"/>
      <c r="AG398" s="37"/>
      <c r="AH398" s="37"/>
      <c r="AI398" s="37"/>
    </row>
    <row r="399" ht="15.75" customHeight="1">
      <c r="U399" s="38"/>
      <c r="V399" s="38"/>
      <c r="W399" s="32"/>
      <c r="X399" s="32"/>
      <c r="Y399" s="33"/>
      <c r="Z399" s="33"/>
      <c r="AA399" s="34"/>
      <c r="AB399" s="34"/>
      <c r="AC399" s="35"/>
      <c r="AD399" s="35"/>
      <c r="AE399" s="35"/>
      <c r="AF399" s="36"/>
      <c r="AG399" s="37"/>
      <c r="AH399" s="37"/>
      <c r="AI399" s="37"/>
    </row>
    <row r="400" ht="15.75" customHeight="1">
      <c r="U400" s="38"/>
      <c r="V400" s="38"/>
      <c r="W400" s="32"/>
      <c r="X400" s="32"/>
      <c r="Y400" s="33"/>
      <c r="Z400" s="33"/>
      <c r="AA400" s="34"/>
      <c r="AB400" s="34"/>
      <c r="AC400" s="35"/>
      <c r="AD400" s="35"/>
      <c r="AE400" s="35"/>
      <c r="AF400" s="36"/>
      <c r="AG400" s="37"/>
      <c r="AH400" s="37"/>
      <c r="AI400" s="37"/>
    </row>
    <row r="401" ht="15.75" customHeight="1">
      <c r="U401" s="38"/>
      <c r="V401" s="38"/>
      <c r="W401" s="32"/>
      <c r="X401" s="32"/>
      <c r="Y401" s="33"/>
      <c r="Z401" s="33"/>
      <c r="AA401" s="34"/>
      <c r="AB401" s="34"/>
      <c r="AC401" s="35"/>
      <c r="AD401" s="35"/>
      <c r="AE401" s="35"/>
      <c r="AF401" s="36"/>
      <c r="AG401" s="37"/>
      <c r="AH401" s="37"/>
      <c r="AI401" s="37"/>
    </row>
    <row r="402" ht="15.75" customHeight="1">
      <c r="U402" s="38"/>
      <c r="V402" s="38"/>
      <c r="W402" s="32"/>
      <c r="X402" s="32"/>
      <c r="Y402" s="33"/>
      <c r="Z402" s="33"/>
      <c r="AA402" s="34"/>
      <c r="AB402" s="34"/>
      <c r="AC402" s="35"/>
      <c r="AD402" s="35"/>
      <c r="AE402" s="35"/>
      <c r="AF402" s="36"/>
      <c r="AG402" s="37"/>
      <c r="AH402" s="37"/>
      <c r="AI402" s="37"/>
    </row>
    <row r="403" ht="15.75" customHeight="1">
      <c r="U403" s="38"/>
      <c r="V403" s="38"/>
      <c r="W403" s="32"/>
      <c r="X403" s="32"/>
      <c r="Y403" s="33"/>
      <c r="Z403" s="33"/>
      <c r="AA403" s="34"/>
      <c r="AB403" s="34"/>
      <c r="AC403" s="35"/>
      <c r="AD403" s="35"/>
      <c r="AE403" s="35"/>
      <c r="AF403" s="36"/>
      <c r="AG403" s="37"/>
      <c r="AH403" s="37"/>
      <c r="AI403" s="37"/>
    </row>
    <row r="404" ht="15.75" customHeight="1">
      <c r="U404" s="38"/>
      <c r="V404" s="38"/>
      <c r="W404" s="32"/>
      <c r="X404" s="32"/>
      <c r="Y404" s="33"/>
      <c r="Z404" s="33"/>
      <c r="AA404" s="34"/>
      <c r="AB404" s="34"/>
      <c r="AC404" s="35"/>
      <c r="AD404" s="35"/>
      <c r="AE404" s="35"/>
      <c r="AF404" s="36"/>
      <c r="AG404" s="37"/>
      <c r="AH404" s="37"/>
      <c r="AI404" s="37"/>
    </row>
    <row r="405" ht="15.75" customHeight="1">
      <c r="U405" s="38"/>
      <c r="V405" s="38"/>
      <c r="W405" s="32"/>
      <c r="X405" s="32"/>
      <c r="Y405" s="33"/>
      <c r="Z405" s="33"/>
      <c r="AA405" s="34"/>
      <c r="AB405" s="34"/>
      <c r="AC405" s="35"/>
      <c r="AD405" s="35"/>
      <c r="AE405" s="35"/>
      <c r="AF405" s="36"/>
      <c r="AG405" s="37"/>
      <c r="AH405" s="37"/>
      <c r="AI405" s="37"/>
    </row>
    <row r="406" ht="15.75" customHeight="1">
      <c r="U406" s="38"/>
      <c r="V406" s="38"/>
      <c r="W406" s="32"/>
      <c r="X406" s="32"/>
      <c r="Y406" s="33"/>
      <c r="Z406" s="33"/>
      <c r="AA406" s="34"/>
      <c r="AB406" s="34"/>
      <c r="AC406" s="35"/>
      <c r="AD406" s="35"/>
      <c r="AE406" s="35"/>
      <c r="AF406" s="36"/>
      <c r="AG406" s="37"/>
      <c r="AH406" s="37"/>
      <c r="AI406" s="37"/>
    </row>
    <row r="407" ht="15.75" customHeight="1">
      <c r="U407" s="38"/>
      <c r="V407" s="38"/>
      <c r="W407" s="32"/>
      <c r="X407" s="32"/>
      <c r="Y407" s="33"/>
      <c r="Z407" s="33"/>
      <c r="AA407" s="34"/>
      <c r="AB407" s="34"/>
      <c r="AC407" s="35"/>
      <c r="AD407" s="35"/>
      <c r="AE407" s="35"/>
      <c r="AF407" s="36"/>
      <c r="AG407" s="37"/>
      <c r="AH407" s="37"/>
      <c r="AI407" s="37"/>
    </row>
    <row r="408" ht="15.75" customHeight="1">
      <c r="U408" s="38"/>
      <c r="V408" s="38"/>
      <c r="W408" s="32"/>
      <c r="X408" s="32"/>
      <c r="Y408" s="33"/>
      <c r="Z408" s="33"/>
      <c r="AA408" s="34"/>
      <c r="AB408" s="34"/>
      <c r="AC408" s="35"/>
      <c r="AD408" s="35"/>
      <c r="AE408" s="35"/>
      <c r="AF408" s="36"/>
      <c r="AG408" s="37"/>
      <c r="AH408" s="37"/>
      <c r="AI408" s="37"/>
    </row>
    <row r="409" ht="15.75" customHeight="1">
      <c r="U409" s="38"/>
      <c r="V409" s="38"/>
      <c r="W409" s="32"/>
      <c r="X409" s="32"/>
      <c r="Y409" s="33"/>
      <c r="Z409" s="33"/>
      <c r="AA409" s="34"/>
      <c r="AB409" s="34"/>
      <c r="AC409" s="35"/>
      <c r="AD409" s="35"/>
      <c r="AE409" s="35"/>
      <c r="AF409" s="36"/>
      <c r="AG409" s="37"/>
      <c r="AH409" s="37"/>
      <c r="AI409" s="37"/>
    </row>
    <row r="410" ht="15.75" customHeight="1">
      <c r="U410" s="38"/>
      <c r="V410" s="38"/>
      <c r="W410" s="32"/>
      <c r="X410" s="32"/>
      <c r="Y410" s="33"/>
      <c r="Z410" s="33"/>
      <c r="AA410" s="34"/>
      <c r="AB410" s="34"/>
      <c r="AC410" s="35"/>
      <c r="AD410" s="35"/>
      <c r="AE410" s="35"/>
      <c r="AF410" s="36"/>
      <c r="AG410" s="37"/>
      <c r="AH410" s="37"/>
      <c r="AI410" s="37"/>
    </row>
    <row r="411" ht="15.75" customHeight="1">
      <c r="U411" s="38"/>
      <c r="V411" s="38"/>
      <c r="W411" s="32"/>
      <c r="X411" s="32"/>
      <c r="Y411" s="33"/>
      <c r="Z411" s="33"/>
      <c r="AA411" s="34"/>
      <c r="AB411" s="34"/>
      <c r="AC411" s="35"/>
      <c r="AD411" s="35"/>
      <c r="AE411" s="35"/>
      <c r="AF411" s="36"/>
      <c r="AG411" s="37"/>
      <c r="AH411" s="37"/>
      <c r="AI411" s="37"/>
    </row>
    <row r="412" ht="15.75" customHeight="1">
      <c r="U412" s="38"/>
      <c r="V412" s="38"/>
      <c r="W412" s="32"/>
      <c r="X412" s="32"/>
      <c r="Y412" s="33"/>
      <c r="Z412" s="33"/>
      <c r="AA412" s="34"/>
      <c r="AB412" s="34"/>
      <c r="AC412" s="35"/>
      <c r="AD412" s="35"/>
      <c r="AE412" s="35"/>
      <c r="AF412" s="36"/>
      <c r="AG412" s="37"/>
      <c r="AH412" s="37"/>
      <c r="AI412" s="37"/>
    </row>
    <row r="413" ht="15.75" customHeight="1">
      <c r="U413" s="38"/>
      <c r="V413" s="38"/>
      <c r="W413" s="32"/>
      <c r="X413" s="32"/>
      <c r="Y413" s="33"/>
      <c r="Z413" s="33"/>
      <c r="AA413" s="34"/>
      <c r="AB413" s="34"/>
      <c r="AC413" s="35"/>
      <c r="AD413" s="35"/>
      <c r="AE413" s="35"/>
      <c r="AF413" s="36"/>
      <c r="AG413" s="37"/>
      <c r="AH413" s="37"/>
      <c r="AI413" s="37"/>
    </row>
    <row r="414" ht="15.75" customHeight="1">
      <c r="U414" s="38"/>
      <c r="V414" s="38"/>
      <c r="W414" s="32"/>
      <c r="X414" s="32"/>
      <c r="Y414" s="33"/>
      <c r="Z414" s="33"/>
      <c r="AA414" s="34"/>
      <c r="AB414" s="34"/>
      <c r="AC414" s="35"/>
      <c r="AD414" s="35"/>
      <c r="AE414" s="35"/>
      <c r="AF414" s="36"/>
      <c r="AG414" s="37"/>
      <c r="AH414" s="37"/>
      <c r="AI414" s="37"/>
    </row>
    <row r="415" ht="15.75" customHeight="1">
      <c r="U415" s="38"/>
      <c r="V415" s="38"/>
      <c r="W415" s="32"/>
      <c r="X415" s="32"/>
      <c r="Y415" s="33"/>
      <c r="Z415" s="33"/>
      <c r="AA415" s="34"/>
      <c r="AB415" s="34"/>
      <c r="AC415" s="35"/>
      <c r="AD415" s="35"/>
      <c r="AE415" s="35"/>
      <c r="AF415" s="36"/>
      <c r="AG415" s="37"/>
      <c r="AH415" s="37"/>
      <c r="AI415" s="37"/>
    </row>
    <row r="416" ht="15.75" customHeight="1">
      <c r="U416" s="38"/>
      <c r="V416" s="38"/>
      <c r="W416" s="32"/>
      <c r="X416" s="32"/>
      <c r="Y416" s="33"/>
      <c r="Z416" s="33"/>
      <c r="AA416" s="34"/>
      <c r="AB416" s="34"/>
      <c r="AC416" s="35"/>
      <c r="AD416" s="35"/>
      <c r="AE416" s="35"/>
      <c r="AF416" s="36"/>
      <c r="AG416" s="37"/>
      <c r="AH416" s="37"/>
      <c r="AI416" s="37"/>
    </row>
    <row r="417" ht="15.75" customHeight="1">
      <c r="U417" s="38"/>
      <c r="V417" s="38"/>
      <c r="W417" s="32"/>
      <c r="X417" s="32"/>
      <c r="Y417" s="33"/>
      <c r="Z417" s="33"/>
      <c r="AA417" s="34"/>
      <c r="AB417" s="34"/>
      <c r="AC417" s="35"/>
      <c r="AD417" s="35"/>
      <c r="AE417" s="35"/>
      <c r="AF417" s="36"/>
      <c r="AG417" s="37"/>
      <c r="AH417" s="37"/>
      <c r="AI417" s="37"/>
    </row>
    <row r="418" ht="15.75" customHeight="1">
      <c r="U418" s="38"/>
      <c r="V418" s="38"/>
      <c r="W418" s="32"/>
      <c r="X418" s="32"/>
      <c r="Y418" s="33"/>
      <c r="Z418" s="33"/>
      <c r="AA418" s="34"/>
      <c r="AB418" s="34"/>
      <c r="AC418" s="35"/>
      <c r="AD418" s="35"/>
      <c r="AE418" s="35"/>
      <c r="AF418" s="36"/>
      <c r="AG418" s="37"/>
      <c r="AH418" s="37"/>
      <c r="AI418" s="37"/>
    </row>
    <row r="419" ht="15.75" customHeight="1">
      <c r="U419" s="38"/>
      <c r="V419" s="38"/>
      <c r="W419" s="32"/>
      <c r="X419" s="32"/>
      <c r="Y419" s="33"/>
      <c r="Z419" s="33"/>
      <c r="AA419" s="34"/>
      <c r="AB419" s="34"/>
      <c r="AC419" s="35"/>
      <c r="AD419" s="35"/>
      <c r="AE419" s="35"/>
      <c r="AF419" s="36"/>
      <c r="AG419" s="37"/>
      <c r="AH419" s="37"/>
      <c r="AI419" s="37"/>
    </row>
    <row r="420" ht="15.75" customHeight="1">
      <c r="U420" s="38"/>
      <c r="V420" s="38"/>
      <c r="W420" s="32"/>
      <c r="X420" s="32"/>
      <c r="Y420" s="33"/>
      <c r="Z420" s="33"/>
      <c r="AA420" s="34"/>
      <c r="AB420" s="34"/>
      <c r="AC420" s="35"/>
      <c r="AD420" s="35"/>
      <c r="AE420" s="35"/>
      <c r="AF420" s="36"/>
      <c r="AG420" s="37"/>
      <c r="AH420" s="37"/>
      <c r="AI420" s="37"/>
    </row>
    <row r="421" ht="15.75" customHeight="1">
      <c r="U421" s="38"/>
      <c r="V421" s="38"/>
      <c r="W421" s="32"/>
      <c r="X421" s="32"/>
      <c r="Y421" s="33"/>
      <c r="Z421" s="33"/>
      <c r="AA421" s="34"/>
      <c r="AB421" s="34"/>
      <c r="AC421" s="35"/>
      <c r="AD421" s="35"/>
      <c r="AE421" s="35"/>
      <c r="AF421" s="36"/>
      <c r="AG421" s="37"/>
      <c r="AH421" s="37"/>
      <c r="AI421" s="37"/>
    </row>
    <row r="422" ht="15.75" customHeight="1">
      <c r="U422" s="38"/>
      <c r="V422" s="38"/>
      <c r="W422" s="32"/>
      <c r="X422" s="32"/>
      <c r="Y422" s="33"/>
      <c r="Z422" s="33"/>
      <c r="AA422" s="34"/>
      <c r="AB422" s="34"/>
      <c r="AC422" s="35"/>
      <c r="AD422" s="35"/>
      <c r="AE422" s="35"/>
      <c r="AF422" s="36"/>
      <c r="AG422" s="37"/>
      <c r="AH422" s="37"/>
      <c r="AI422" s="37"/>
    </row>
    <row r="423" ht="15.75" customHeight="1">
      <c r="U423" s="38"/>
      <c r="V423" s="38"/>
      <c r="W423" s="32"/>
      <c r="X423" s="32"/>
      <c r="Y423" s="33"/>
      <c r="Z423" s="33"/>
      <c r="AA423" s="34"/>
      <c r="AB423" s="34"/>
      <c r="AC423" s="35"/>
      <c r="AD423" s="35"/>
      <c r="AE423" s="35"/>
      <c r="AF423" s="36"/>
      <c r="AG423" s="37"/>
      <c r="AH423" s="37"/>
      <c r="AI423" s="37"/>
    </row>
    <row r="424" ht="15.75" customHeight="1">
      <c r="U424" s="38"/>
      <c r="V424" s="38"/>
      <c r="W424" s="32"/>
      <c r="X424" s="32"/>
      <c r="Y424" s="33"/>
      <c r="Z424" s="33"/>
      <c r="AA424" s="34"/>
      <c r="AB424" s="34"/>
      <c r="AC424" s="35"/>
      <c r="AD424" s="35"/>
      <c r="AE424" s="35"/>
      <c r="AF424" s="36"/>
      <c r="AG424" s="37"/>
      <c r="AH424" s="37"/>
      <c r="AI424" s="37"/>
    </row>
    <row r="425" ht="15.75" customHeight="1">
      <c r="U425" s="38"/>
      <c r="V425" s="38"/>
      <c r="W425" s="32"/>
      <c r="X425" s="32"/>
      <c r="Y425" s="33"/>
      <c r="Z425" s="33"/>
      <c r="AA425" s="34"/>
      <c r="AB425" s="34"/>
      <c r="AC425" s="35"/>
      <c r="AD425" s="35"/>
      <c r="AE425" s="35"/>
      <c r="AF425" s="36"/>
      <c r="AG425" s="37"/>
      <c r="AH425" s="37"/>
      <c r="AI425" s="37"/>
    </row>
    <row r="426" ht="15.75" customHeight="1">
      <c r="U426" s="38"/>
      <c r="V426" s="38"/>
      <c r="W426" s="32"/>
      <c r="X426" s="32"/>
      <c r="Y426" s="33"/>
      <c r="Z426" s="33"/>
      <c r="AA426" s="34"/>
      <c r="AB426" s="34"/>
      <c r="AC426" s="35"/>
      <c r="AD426" s="35"/>
      <c r="AE426" s="35"/>
      <c r="AF426" s="36"/>
      <c r="AG426" s="37"/>
      <c r="AH426" s="37"/>
      <c r="AI426" s="37"/>
    </row>
    <row r="427" ht="15.75" customHeight="1">
      <c r="U427" s="38"/>
      <c r="V427" s="38"/>
      <c r="W427" s="32"/>
      <c r="X427" s="32"/>
      <c r="Y427" s="33"/>
      <c r="Z427" s="33"/>
      <c r="AA427" s="34"/>
      <c r="AB427" s="34"/>
      <c r="AC427" s="35"/>
      <c r="AD427" s="35"/>
      <c r="AE427" s="35"/>
      <c r="AF427" s="36"/>
      <c r="AG427" s="37"/>
      <c r="AH427" s="37"/>
      <c r="AI427" s="37"/>
    </row>
    <row r="428" ht="15.75" customHeight="1">
      <c r="U428" s="38"/>
      <c r="V428" s="38"/>
      <c r="W428" s="32"/>
      <c r="X428" s="32"/>
      <c r="Y428" s="33"/>
      <c r="Z428" s="33"/>
      <c r="AA428" s="34"/>
      <c r="AB428" s="34"/>
      <c r="AC428" s="35"/>
      <c r="AD428" s="35"/>
      <c r="AE428" s="35"/>
      <c r="AF428" s="36"/>
      <c r="AG428" s="37"/>
      <c r="AH428" s="37"/>
      <c r="AI428" s="37"/>
    </row>
    <row r="429" ht="15.75" customHeight="1">
      <c r="U429" s="38"/>
      <c r="V429" s="38"/>
      <c r="W429" s="32"/>
      <c r="X429" s="32"/>
      <c r="Y429" s="33"/>
      <c r="Z429" s="33"/>
      <c r="AA429" s="34"/>
      <c r="AB429" s="34"/>
      <c r="AC429" s="35"/>
      <c r="AD429" s="35"/>
      <c r="AE429" s="35"/>
      <c r="AF429" s="36"/>
      <c r="AG429" s="37"/>
      <c r="AH429" s="37"/>
      <c r="AI429" s="37"/>
    </row>
    <row r="430" ht="15.75" customHeight="1">
      <c r="U430" s="38"/>
      <c r="V430" s="38"/>
      <c r="W430" s="32"/>
      <c r="X430" s="32"/>
      <c r="Y430" s="33"/>
      <c r="Z430" s="33"/>
      <c r="AA430" s="34"/>
      <c r="AB430" s="34"/>
      <c r="AC430" s="35"/>
      <c r="AD430" s="35"/>
      <c r="AE430" s="35"/>
      <c r="AF430" s="36"/>
      <c r="AG430" s="37"/>
      <c r="AH430" s="37"/>
      <c r="AI430" s="37"/>
    </row>
    <row r="431" ht="15.75" customHeight="1">
      <c r="U431" s="38"/>
      <c r="V431" s="38"/>
      <c r="W431" s="32"/>
      <c r="X431" s="32"/>
      <c r="Y431" s="33"/>
      <c r="Z431" s="33"/>
      <c r="AA431" s="34"/>
      <c r="AB431" s="34"/>
      <c r="AC431" s="35"/>
      <c r="AD431" s="35"/>
      <c r="AE431" s="35"/>
      <c r="AF431" s="36"/>
      <c r="AG431" s="37"/>
      <c r="AH431" s="37"/>
      <c r="AI431" s="37"/>
    </row>
    <row r="432" ht="15.75" customHeight="1">
      <c r="U432" s="38"/>
      <c r="V432" s="38"/>
      <c r="W432" s="32"/>
      <c r="X432" s="32"/>
      <c r="Y432" s="33"/>
      <c r="Z432" s="33"/>
      <c r="AA432" s="34"/>
      <c r="AB432" s="34"/>
      <c r="AC432" s="35"/>
      <c r="AD432" s="35"/>
      <c r="AE432" s="35"/>
      <c r="AF432" s="36"/>
      <c r="AG432" s="37"/>
      <c r="AH432" s="37"/>
      <c r="AI432" s="37"/>
    </row>
    <row r="433" ht="15.75" customHeight="1">
      <c r="U433" s="38"/>
      <c r="V433" s="38"/>
      <c r="W433" s="32"/>
      <c r="X433" s="32"/>
      <c r="Y433" s="33"/>
      <c r="Z433" s="33"/>
      <c r="AA433" s="34"/>
      <c r="AB433" s="34"/>
      <c r="AC433" s="35"/>
      <c r="AD433" s="35"/>
      <c r="AE433" s="35"/>
      <c r="AF433" s="36"/>
      <c r="AG433" s="37"/>
      <c r="AH433" s="37"/>
      <c r="AI433" s="37"/>
    </row>
    <row r="434" ht="15.75" customHeight="1">
      <c r="U434" s="38"/>
      <c r="V434" s="38"/>
      <c r="W434" s="32"/>
      <c r="X434" s="32"/>
      <c r="Y434" s="33"/>
      <c r="Z434" s="33"/>
      <c r="AA434" s="34"/>
      <c r="AB434" s="34"/>
      <c r="AC434" s="35"/>
      <c r="AD434" s="35"/>
      <c r="AE434" s="35"/>
      <c r="AF434" s="36"/>
      <c r="AG434" s="37"/>
      <c r="AH434" s="37"/>
      <c r="AI434" s="37"/>
    </row>
    <row r="435" ht="15.75" customHeight="1">
      <c r="U435" s="38"/>
      <c r="V435" s="38"/>
      <c r="W435" s="32"/>
      <c r="X435" s="32"/>
      <c r="Y435" s="33"/>
      <c r="Z435" s="33"/>
      <c r="AA435" s="34"/>
      <c r="AB435" s="34"/>
      <c r="AC435" s="35"/>
      <c r="AD435" s="35"/>
      <c r="AE435" s="35"/>
      <c r="AF435" s="36"/>
      <c r="AG435" s="37"/>
      <c r="AH435" s="37"/>
      <c r="AI435" s="37"/>
    </row>
    <row r="436" ht="15.75" customHeight="1">
      <c r="U436" s="38"/>
      <c r="V436" s="38"/>
      <c r="W436" s="32"/>
      <c r="X436" s="32"/>
      <c r="Y436" s="33"/>
      <c r="Z436" s="33"/>
      <c r="AA436" s="34"/>
      <c r="AB436" s="34"/>
      <c r="AC436" s="35"/>
      <c r="AD436" s="35"/>
      <c r="AE436" s="35"/>
      <c r="AF436" s="36"/>
      <c r="AG436" s="37"/>
      <c r="AH436" s="37"/>
      <c r="AI436" s="37"/>
    </row>
    <row r="437" ht="15.75" customHeight="1">
      <c r="U437" s="38"/>
      <c r="V437" s="38"/>
      <c r="W437" s="32"/>
      <c r="X437" s="32"/>
      <c r="Y437" s="33"/>
      <c r="Z437" s="33"/>
      <c r="AA437" s="34"/>
      <c r="AB437" s="34"/>
      <c r="AC437" s="35"/>
      <c r="AD437" s="35"/>
      <c r="AE437" s="35"/>
      <c r="AF437" s="36"/>
      <c r="AG437" s="37"/>
      <c r="AH437" s="37"/>
      <c r="AI437" s="37"/>
    </row>
    <row r="438" ht="15.75" customHeight="1">
      <c r="U438" s="38"/>
      <c r="V438" s="38"/>
      <c r="W438" s="32"/>
      <c r="X438" s="32"/>
      <c r="Y438" s="33"/>
      <c r="Z438" s="33"/>
      <c r="AA438" s="34"/>
      <c r="AB438" s="34"/>
      <c r="AC438" s="35"/>
      <c r="AD438" s="35"/>
      <c r="AE438" s="35"/>
      <c r="AF438" s="36"/>
      <c r="AG438" s="37"/>
      <c r="AH438" s="37"/>
      <c r="AI438" s="37"/>
    </row>
    <row r="439" ht="15.75" customHeight="1">
      <c r="U439" s="38"/>
      <c r="V439" s="38"/>
      <c r="W439" s="32"/>
      <c r="X439" s="32"/>
      <c r="Y439" s="33"/>
      <c r="Z439" s="33"/>
      <c r="AA439" s="34"/>
      <c r="AB439" s="34"/>
      <c r="AC439" s="35"/>
      <c r="AD439" s="35"/>
      <c r="AE439" s="35"/>
      <c r="AF439" s="36"/>
      <c r="AG439" s="37"/>
      <c r="AH439" s="37"/>
      <c r="AI439" s="37"/>
    </row>
    <row r="440" ht="15.75" customHeight="1">
      <c r="U440" s="38"/>
      <c r="V440" s="38"/>
      <c r="W440" s="32"/>
      <c r="X440" s="32"/>
      <c r="Y440" s="33"/>
      <c r="Z440" s="33"/>
      <c r="AA440" s="34"/>
      <c r="AB440" s="34"/>
      <c r="AC440" s="35"/>
      <c r="AD440" s="35"/>
      <c r="AE440" s="35"/>
      <c r="AF440" s="36"/>
      <c r="AG440" s="37"/>
      <c r="AH440" s="37"/>
      <c r="AI440" s="37"/>
    </row>
    <row r="441" ht="15.75" customHeight="1">
      <c r="U441" s="38"/>
      <c r="V441" s="38"/>
      <c r="W441" s="32"/>
      <c r="X441" s="32"/>
      <c r="Y441" s="33"/>
      <c r="Z441" s="33"/>
      <c r="AA441" s="34"/>
      <c r="AB441" s="34"/>
      <c r="AC441" s="35"/>
      <c r="AD441" s="35"/>
      <c r="AE441" s="35"/>
      <c r="AF441" s="36"/>
      <c r="AG441" s="37"/>
      <c r="AH441" s="37"/>
      <c r="AI441" s="37"/>
    </row>
    <row r="442" ht="15.75" customHeight="1">
      <c r="U442" s="38"/>
      <c r="V442" s="38"/>
      <c r="W442" s="32"/>
      <c r="X442" s="32"/>
      <c r="Y442" s="33"/>
      <c r="Z442" s="33"/>
      <c r="AA442" s="34"/>
      <c r="AB442" s="34"/>
      <c r="AC442" s="35"/>
      <c r="AD442" s="35"/>
      <c r="AE442" s="35"/>
      <c r="AF442" s="36"/>
      <c r="AG442" s="37"/>
      <c r="AH442" s="37"/>
      <c r="AI442" s="37"/>
    </row>
    <row r="443" ht="15.75" customHeight="1">
      <c r="U443" s="38"/>
      <c r="V443" s="38"/>
      <c r="W443" s="32"/>
      <c r="X443" s="32"/>
      <c r="Y443" s="33"/>
      <c r="Z443" s="33"/>
      <c r="AA443" s="34"/>
      <c r="AB443" s="34"/>
      <c r="AC443" s="35"/>
      <c r="AD443" s="35"/>
      <c r="AE443" s="35"/>
      <c r="AF443" s="36"/>
      <c r="AG443" s="37"/>
      <c r="AH443" s="37"/>
      <c r="AI443" s="37"/>
    </row>
    <row r="444" ht="15.75" customHeight="1">
      <c r="U444" s="38"/>
      <c r="V444" s="38"/>
      <c r="W444" s="32"/>
      <c r="X444" s="32"/>
      <c r="Y444" s="33"/>
      <c r="Z444" s="33"/>
      <c r="AA444" s="34"/>
      <c r="AB444" s="34"/>
      <c r="AC444" s="35"/>
      <c r="AD444" s="35"/>
      <c r="AE444" s="35"/>
      <c r="AF444" s="36"/>
      <c r="AG444" s="37"/>
      <c r="AH444" s="37"/>
      <c r="AI444" s="37"/>
    </row>
    <row r="445" ht="15.75" customHeight="1">
      <c r="U445" s="38"/>
      <c r="V445" s="38"/>
      <c r="W445" s="32"/>
      <c r="X445" s="32"/>
      <c r="Y445" s="33"/>
      <c r="Z445" s="33"/>
      <c r="AA445" s="34"/>
      <c r="AB445" s="34"/>
      <c r="AC445" s="35"/>
      <c r="AD445" s="35"/>
      <c r="AE445" s="35"/>
      <c r="AF445" s="36"/>
      <c r="AG445" s="37"/>
      <c r="AH445" s="37"/>
      <c r="AI445" s="37"/>
    </row>
    <row r="446" ht="15.75" customHeight="1">
      <c r="U446" s="38"/>
      <c r="V446" s="38"/>
      <c r="W446" s="32"/>
      <c r="X446" s="32"/>
      <c r="Y446" s="33"/>
      <c r="Z446" s="33"/>
      <c r="AA446" s="34"/>
      <c r="AB446" s="34"/>
      <c r="AC446" s="35"/>
      <c r="AD446" s="35"/>
      <c r="AE446" s="35"/>
      <c r="AF446" s="36"/>
      <c r="AG446" s="37"/>
      <c r="AH446" s="37"/>
      <c r="AI446" s="37"/>
    </row>
    <row r="447" ht="15.75" customHeight="1">
      <c r="U447" s="38"/>
      <c r="V447" s="38"/>
      <c r="W447" s="32"/>
      <c r="X447" s="32"/>
      <c r="Y447" s="33"/>
      <c r="Z447" s="33"/>
      <c r="AA447" s="34"/>
      <c r="AB447" s="34"/>
      <c r="AC447" s="35"/>
      <c r="AD447" s="35"/>
      <c r="AE447" s="35"/>
      <c r="AF447" s="36"/>
      <c r="AG447" s="37"/>
      <c r="AH447" s="37"/>
      <c r="AI447" s="37"/>
    </row>
    <row r="448" ht="15.75" customHeight="1">
      <c r="U448" s="38"/>
      <c r="V448" s="38"/>
      <c r="W448" s="32"/>
      <c r="X448" s="32"/>
      <c r="Y448" s="33"/>
      <c r="Z448" s="33"/>
      <c r="AA448" s="34"/>
      <c r="AB448" s="34"/>
      <c r="AC448" s="35"/>
      <c r="AD448" s="35"/>
      <c r="AE448" s="35"/>
      <c r="AF448" s="36"/>
      <c r="AG448" s="37"/>
      <c r="AH448" s="37"/>
      <c r="AI448" s="37"/>
    </row>
    <row r="449" ht="15.75" customHeight="1">
      <c r="U449" s="38"/>
      <c r="V449" s="38"/>
      <c r="W449" s="32"/>
      <c r="X449" s="32"/>
      <c r="Y449" s="33"/>
      <c r="Z449" s="33"/>
      <c r="AA449" s="34"/>
      <c r="AB449" s="34"/>
      <c r="AC449" s="35"/>
      <c r="AD449" s="35"/>
      <c r="AE449" s="35"/>
      <c r="AF449" s="36"/>
      <c r="AG449" s="37"/>
      <c r="AH449" s="37"/>
      <c r="AI449" s="37"/>
    </row>
    <row r="450" ht="15.75" customHeight="1">
      <c r="U450" s="38"/>
      <c r="V450" s="38"/>
      <c r="W450" s="32"/>
      <c r="X450" s="32"/>
      <c r="Y450" s="33"/>
      <c r="Z450" s="33"/>
      <c r="AA450" s="34"/>
      <c r="AB450" s="34"/>
      <c r="AC450" s="35"/>
      <c r="AD450" s="35"/>
      <c r="AE450" s="35"/>
      <c r="AF450" s="36"/>
      <c r="AG450" s="37"/>
      <c r="AH450" s="37"/>
      <c r="AI450" s="37"/>
    </row>
    <row r="451" ht="15.75" customHeight="1">
      <c r="U451" s="38"/>
      <c r="V451" s="38"/>
      <c r="W451" s="32"/>
      <c r="X451" s="32"/>
      <c r="Y451" s="33"/>
      <c r="Z451" s="33"/>
      <c r="AA451" s="34"/>
      <c r="AB451" s="34"/>
      <c r="AC451" s="35"/>
      <c r="AD451" s="35"/>
      <c r="AE451" s="35"/>
      <c r="AF451" s="36"/>
      <c r="AG451" s="37"/>
      <c r="AH451" s="37"/>
      <c r="AI451" s="37"/>
    </row>
    <row r="452" ht="15.75" customHeight="1">
      <c r="U452" s="38"/>
      <c r="V452" s="38"/>
      <c r="W452" s="32"/>
      <c r="X452" s="32"/>
      <c r="Y452" s="33"/>
      <c r="Z452" s="33"/>
      <c r="AA452" s="34"/>
      <c r="AB452" s="34"/>
      <c r="AC452" s="35"/>
      <c r="AD452" s="35"/>
      <c r="AE452" s="35"/>
      <c r="AF452" s="36"/>
      <c r="AG452" s="37"/>
      <c r="AH452" s="37"/>
      <c r="AI452" s="37"/>
    </row>
    <row r="453" ht="15.75" customHeight="1">
      <c r="U453" s="38"/>
      <c r="V453" s="38"/>
      <c r="W453" s="32"/>
      <c r="X453" s="32"/>
      <c r="Y453" s="33"/>
      <c r="Z453" s="33"/>
      <c r="AA453" s="34"/>
      <c r="AB453" s="34"/>
      <c r="AC453" s="35"/>
      <c r="AD453" s="35"/>
      <c r="AE453" s="35"/>
      <c r="AF453" s="36"/>
      <c r="AG453" s="37"/>
      <c r="AH453" s="37"/>
      <c r="AI453" s="37"/>
    </row>
    <row r="454" ht="15.75" customHeight="1">
      <c r="U454" s="38"/>
      <c r="V454" s="38"/>
      <c r="W454" s="32"/>
      <c r="X454" s="32"/>
      <c r="Y454" s="33"/>
      <c r="Z454" s="33"/>
      <c r="AA454" s="34"/>
      <c r="AB454" s="34"/>
      <c r="AC454" s="35"/>
      <c r="AD454" s="35"/>
      <c r="AE454" s="35"/>
      <c r="AF454" s="36"/>
      <c r="AG454" s="37"/>
      <c r="AH454" s="37"/>
      <c r="AI454" s="37"/>
    </row>
    <row r="455" ht="15.75" customHeight="1">
      <c r="U455" s="38"/>
      <c r="V455" s="38"/>
      <c r="W455" s="32"/>
      <c r="X455" s="32"/>
      <c r="Y455" s="33"/>
      <c r="Z455" s="33"/>
      <c r="AA455" s="34"/>
      <c r="AB455" s="34"/>
      <c r="AC455" s="35"/>
      <c r="AD455" s="35"/>
      <c r="AE455" s="35"/>
      <c r="AF455" s="36"/>
      <c r="AG455" s="37"/>
      <c r="AH455" s="37"/>
      <c r="AI455" s="37"/>
    </row>
    <row r="456" ht="15.75" customHeight="1">
      <c r="U456" s="38"/>
      <c r="V456" s="38"/>
      <c r="W456" s="32"/>
      <c r="X456" s="32"/>
      <c r="Y456" s="33"/>
      <c r="Z456" s="33"/>
      <c r="AA456" s="34"/>
      <c r="AB456" s="34"/>
      <c r="AC456" s="35"/>
      <c r="AD456" s="35"/>
      <c r="AE456" s="35"/>
      <c r="AF456" s="36"/>
      <c r="AG456" s="37"/>
      <c r="AH456" s="37"/>
      <c r="AI456" s="37"/>
    </row>
    <row r="457" ht="15.75" customHeight="1">
      <c r="U457" s="38"/>
      <c r="V457" s="38"/>
      <c r="W457" s="32"/>
      <c r="X457" s="32"/>
      <c r="Y457" s="33"/>
      <c r="Z457" s="33"/>
      <c r="AA457" s="34"/>
      <c r="AB457" s="34"/>
      <c r="AC457" s="35"/>
      <c r="AD457" s="35"/>
      <c r="AE457" s="35"/>
      <c r="AF457" s="36"/>
      <c r="AG457" s="37"/>
      <c r="AH457" s="37"/>
      <c r="AI457" s="37"/>
    </row>
    <row r="458" ht="15.75" customHeight="1">
      <c r="U458" s="38"/>
      <c r="V458" s="38"/>
      <c r="W458" s="32"/>
      <c r="X458" s="32"/>
      <c r="Y458" s="33"/>
      <c r="Z458" s="33"/>
      <c r="AA458" s="34"/>
      <c r="AB458" s="34"/>
      <c r="AC458" s="35"/>
      <c r="AD458" s="35"/>
      <c r="AE458" s="35"/>
      <c r="AF458" s="36"/>
      <c r="AG458" s="37"/>
      <c r="AH458" s="37"/>
      <c r="AI458" s="37"/>
    </row>
    <row r="459" ht="15.75" customHeight="1">
      <c r="U459" s="38"/>
      <c r="V459" s="38"/>
      <c r="W459" s="32"/>
      <c r="X459" s="32"/>
      <c r="Y459" s="33"/>
      <c r="Z459" s="33"/>
      <c r="AA459" s="34"/>
      <c r="AB459" s="34"/>
      <c r="AC459" s="35"/>
      <c r="AD459" s="35"/>
      <c r="AE459" s="35"/>
      <c r="AF459" s="36"/>
      <c r="AG459" s="37"/>
      <c r="AH459" s="37"/>
      <c r="AI459" s="37"/>
    </row>
    <row r="460" ht="15.75" customHeight="1">
      <c r="U460" s="38"/>
      <c r="V460" s="38"/>
      <c r="W460" s="32"/>
      <c r="X460" s="32"/>
      <c r="Y460" s="33"/>
      <c r="Z460" s="33"/>
      <c r="AA460" s="34"/>
      <c r="AB460" s="34"/>
      <c r="AC460" s="35"/>
      <c r="AD460" s="35"/>
      <c r="AE460" s="35"/>
      <c r="AF460" s="36"/>
      <c r="AG460" s="37"/>
      <c r="AH460" s="37"/>
      <c r="AI460" s="37"/>
    </row>
    <row r="461" ht="15.75" customHeight="1">
      <c r="U461" s="38"/>
      <c r="V461" s="38"/>
      <c r="W461" s="32"/>
      <c r="X461" s="32"/>
      <c r="Y461" s="33"/>
      <c r="Z461" s="33"/>
      <c r="AA461" s="34"/>
      <c r="AB461" s="34"/>
      <c r="AC461" s="35"/>
      <c r="AD461" s="35"/>
      <c r="AE461" s="35"/>
      <c r="AF461" s="36"/>
      <c r="AG461" s="37"/>
      <c r="AH461" s="37"/>
      <c r="AI461" s="37"/>
    </row>
    <row r="462" ht="15.75" customHeight="1">
      <c r="U462" s="38"/>
      <c r="V462" s="38"/>
      <c r="W462" s="32"/>
      <c r="X462" s="32"/>
      <c r="Y462" s="33"/>
      <c r="Z462" s="33"/>
      <c r="AA462" s="34"/>
      <c r="AB462" s="34"/>
      <c r="AC462" s="35"/>
      <c r="AD462" s="35"/>
      <c r="AE462" s="35"/>
      <c r="AF462" s="36"/>
      <c r="AG462" s="37"/>
      <c r="AH462" s="37"/>
      <c r="AI462" s="37"/>
    </row>
    <row r="463" ht="15.75" customHeight="1">
      <c r="U463" s="38"/>
      <c r="V463" s="38"/>
      <c r="W463" s="32"/>
      <c r="X463" s="32"/>
      <c r="Y463" s="33"/>
      <c r="Z463" s="33"/>
      <c r="AA463" s="34"/>
      <c r="AB463" s="34"/>
      <c r="AC463" s="35"/>
      <c r="AD463" s="35"/>
      <c r="AE463" s="35"/>
      <c r="AF463" s="36"/>
      <c r="AG463" s="37"/>
      <c r="AH463" s="37"/>
      <c r="AI463" s="37"/>
    </row>
    <row r="464" ht="15.75" customHeight="1">
      <c r="U464" s="38"/>
      <c r="V464" s="38"/>
      <c r="W464" s="32"/>
      <c r="X464" s="32"/>
      <c r="Y464" s="33"/>
      <c r="Z464" s="33"/>
      <c r="AA464" s="34"/>
      <c r="AB464" s="34"/>
      <c r="AC464" s="35"/>
      <c r="AD464" s="35"/>
      <c r="AE464" s="35"/>
      <c r="AF464" s="36"/>
      <c r="AG464" s="37"/>
      <c r="AH464" s="37"/>
      <c r="AI464" s="37"/>
    </row>
    <row r="465" ht="15.75" customHeight="1">
      <c r="U465" s="38"/>
      <c r="V465" s="38"/>
      <c r="W465" s="32"/>
      <c r="X465" s="32"/>
      <c r="Y465" s="33"/>
      <c r="Z465" s="33"/>
      <c r="AA465" s="34"/>
      <c r="AB465" s="34"/>
      <c r="AC465" s="35"/>
      <c r="AD465" s="35"/>
      <c r="AE465" s="35"/>
      <c r="AF465" s="36"/>
      <c r="AG465" s="37"/>
      <c r="AH465" s="37"/>
      <c r="AI465" s="37"/>
    </row>
    <row r="466" ht="15.75" customHeight="1">
      <c r="U466" s="38"/>
      <c r="V466" s="38"/>
      <c r="W466" s="32"/>
      <c r="X466" s="32"/>
      <c r="Y466" s="33"/>
      <c r="Z466" s="33"/>
      <c r="AA466" s="34"/>
      <c r="AB466" s="34"/>
      <c r="AC466" s="35"/>
      <c r="AD466" s="35"/>
      <c r="AE466" s="35"/>
      <c r="AF466" s="36"/>
      <c r="AG466" s="37"/>
      <c r="AH466" s="37"/>
      <c r="AI466" s="37"/>
    </row>
    <row r="467" ht="15.75" customHeight="1">
      <c r="U467" s="38"/>
      <c r="V467" s="38"/>
      <c r="W467" s="32"/>
      <c r="X467" s="32"/>
      <c r="Y467" s="33"/>
      <c r="Z467" s="33"/>
      <c r="AA467" s="34"/>
      <c r="AB467" s="34"/>
      <c r="AC467" s="35"/>
      <c r="AD467" s="35"/>
      <c r="AE467" s="35"/>
      <c r="AF467" s="36"/>
      <c r="AG467" s="37"/>
      <c r="AH467" s="37"/>
      <c r="AI467" s="37"/>
    </row>
    <row r="468" ht="15.75" customHeight="1">
      <c r="U468" s="38"/>
      <c r="V468" s="38"/>
      <c r="W468" s="32"/>
      <c r="X468" s="32"/>
      <c r="Y468" s="33"/>
      <c r="Z468" s="33"/>
      <c r="AA468" s="34"/>
      <c r="AB468" s="34"/>
      <c r="AC468" s="35"/>
      <c r="AD468" s="35"/>
      <c r="AE468" s="35"/>
      <c r="AF468" s="36"/>
      <c r="AG468" s="37"/>
      <c r="AH468" s="37"/>
      <c r="AI468" s="37"/>
    </row>
    <row r="469" ht="15.75" customHeight="1">
      <c r="U469" s="38"/>
      <c r="V469" s="38"/>
      <c r="W469" s="32"/>
      <c r="X469" s="32"/>
      <c r="Y469" s="33"/>
      <c r="Z469" s="33"/>
      <c r="AA469" s="34"/>
      <c r="AB469" s="34"/>
      <c r="AC469" s="35"/>
      <c r="AD469" s="35"/>
      <c r="AE469" s="35"/>
      <c r="AF469" s="36"/>
      <c r="AG469" s="37"/>
      <c r="AH469" s="37"/>
      <c r="AI469" s="37"/>
    </row>
    <row r="470" ht="15.75" customHeight="1">
      <c r="U470" s="38"/>
      <c r="V470" s="38"/>
      <c r="W470" s="32"/>
      <c r="X470" s="32"/>
      <c r="Y470" s="33"/>
      <c r="Z470" s="33"/>
      <c r="AA470" s="34"/>
      <c r="AB470" s="34"/>
      <c r="AC470" s="35"/>
      <c r="AD470" s="35"/>
      <c r="AE470" s="35"/>
      <c r="AF470" s="36"/>
      <c r="AG470" s="37"/>
      <c r="AH470" s="37"/>
      <c r="AI470" s="37"/>
    </row>
    <row r="471" ht="15.75" customHeight="1">
      <c r="U471" s="38"/>
      <c r="V471" s="38"/>
      <c r="W471" s="32"/>
      <c r="X471" s="32"/>
      <c r="Y471" s="33"/>
      <c r="Z471" s="33"/>
      <c r="AA471" s="34"/>
      <c r="AB471" s="34"/>
      <c r="AC471" s="35"/>
      <c r="AD471" s="35"/>
      <c r="AE471" s="35"/>
      <c r="AF471" s="36"/>
      <c r="AG471" s="37"/>
      <c r="AH471" s="37"/>
      <c r="AI471" s="37"/>
    </row>
    <row r="472" ht="15.75" customHeight="1">
      <c r="U472" s="38"/>
      <c r="V472" s="38"/>
      <c r="W472" s="32"/>
      <c r="X472" s="32"/>
      <c r="Y472" s="33"/>
      <c r="Z472" s="33"/>
      <c r="AA472" s="34"/>
      <c r="AB472" s="34"/>
      <c r="AC472" s="35"/>
      <c r="AD472" s="35"/>
      <c r="AE472" s="35"/>
      <c r="AF472" s="36"/>
      <c r="AG472" s="37"/>
      <c r="AH472" s="37"/>
      <c r="AI472" s="37"/>
    </row>
    <row r="473" ht="15.75" customHeight="1">
      <c r="U473" s="38"/>
      <c r="V473" s="38"/>
      <c r="W473" s="32"/>
      <c r="X473" s="32"/>
      <c r="Y473" s="33"/>
      <c r="Z473" s="33"/>
      <c r="AA473" s="34"/>
      <c r="AB473" s="34"/>
      <c r="AC473" s="35"/>
      <c r="AD473" s="35"/>
      <c r="AE473" s="35"/>
      <c r="AF473" s="36"/>
      <c r="AG473" s="37"/>
      <c r="AH473" s="37"/>
      <c r="AI473" s="37"/>
    </row>
    <row r="474" ht="15.75" customHeight="1">
      <c r="U474" s="38"/>
      <c r="V474" s="38"/>
      <c r="W474" s="32"/>
      <c r="X474" s="32"/>
      <c r="Y474" s="33"/>
      <c r="Z474" s="33"/>
      <c r="AA474" s="34"/>
      <c r="AB474" s="34"/>
      <c r="AC474" s="35"/>
      <c r="AD474" s="35"/>
      <c r="AE474" s="35"/>
      <c r="AF474" s="36"/>
      <c r="AG474" s="37"/>
      <c r="AH474" s="37"/>
      <c r="AI474" s="37"/>
    </row>
    <row r="475" ht="15.75" customHeight="1">
      <c r="U475" s="38"/>
      <c r="V475" s="38"/>
      <c r="W475" s="32"/>
      <c r="X475" s="32"/>
      <c r="Y475" s="33"/>
      <c r="Z475" s="33"/>
      <c r="AA475" s="34"/>
      <c r="AB475" s="34"/>
      <c r="AC475" s="35"/>
      <c r="AD475" s="35"/>
      <c r="AE475" s="35"/>
      <c r="AF475" s="36"/>
      <c r="AG475" s="37"/>
      <c r="AH475" s="37"/>
      <c r="AI475" s="37"/>
    </row>
    <row r="476" ht="15.75" customHeight="1">
      <c r="U476" s="38"/>
      <c r="V476" s="38"/>
      <c r="W476" s="32"/>
      <c r="X476" s="32"/>
      <c r="Y476" s="33"/>
      <c r="Z476" s="33"/>
      <c r="AA476" s="34"/>
      <c r="AB476" s="34"/>
      <c r="AC476" s="35"/>
      <c r="AD476" s="35"/>
      <c r="AE476" s="35"/>
      <c r="AF476" s="36"/>
      <c r="AG476" s="37"/>
      <c r="AH476" s="37"/>
      <c r="AI476" s="37"/>
    </row>
    <row r="477" ht="15.75" customHeight="1">
      <c r="U477" s="38"/>
      <c r="V477" s="38"/>
      <c r="W477" s="32"/>
      <c r="X477" s="32"/>
      <c r="Y477" s="33"/>
      <c r="Z477" s="33"/>
      <c r="AA477" s="34"/>
      <c r="AB477" s="34"/>
      <c r="AC477" s="35"/>
      <c r="AD477" s="35"/>
      <c r="AE477" s="35"/>
      <c r="AF477" s="36"/>
      <c r="AG477" s="37"/>
      <c r="AH477" s="37"/>
      <c r="AI477" s="37"/>
    </row>
    <row r="478" ht="15.75" customHeight="1">
      <c r="U478" s="38"/>
      <c r="V478" s="38"/>
      <c r="W478" s="32"/>
      <c r="X478" s="32"/>
      <c r="Y478" s="33"/>
      <c r="Z478" s="33"/>
      <c r="AA478" s="34"/>
      <c r="AB478" s="34"/>
      <c r="AC478" s="35"/>
      <c r="AD478" s="35"/>
      <c r="AE478" s="35"/>
      <c r="AF478" s="36"/>
      <c r="AG478" s="37"/>
      <c r="AH478" s="37"/>
      <c r="AI478" s="37"/>
    </row>
    <row r="479" ht="15.75" customHeight="1">
      <c r="U479" s="38"/>
      <c r="V479" s="38"/>
      <c r="W479" s="32"/>
      <c r="X479" s="32"/>
      <c r="Y479" s="33"/>
      <c r="Z479" s="33"/>
      <c r="AA479" s="34"/>
      <c r="AB479" s="34"/>
      <c r="AC479" s="35"/>
      <c r="AD479" s="35"/>
      <c r="AE479" s="35"/>
      <c r="AF479" s="36"/>
      <c r="AG479" s="37"/>
      <c r="AH479" s="37"/>
      <c r="AI479" s="37"/>
    </row>
    <row r="480" ht="15.75" customHeight="1">
      <c r="U480" s="38"/>
      <c r="V480" s="38"/>
      <c r="W480" s="32"/>
      <c r="X480" s="32"/>
      <c r="Y480" s="33"/>
      <c r="Z480" s="33"/>
      <c r="AA480" s="34"/>
      <c r="AB480" s="34"/>
      <c r="AC480" s="35"/>
      <c r="AD480" s="35"/>
      <c r="AE480" s="35"/>
      <c r="AF480" s="36"/>
      <c r="AG480" s="37"/>
      <c r="AH480" s="37"/>
      <c r="AI480" s="37"/>
    </row>
    <row r="481" ht="15.75" customHeight="1">
      <c r="U481" s="38"/>
      <c r="V481" s="38"/>
      <c r="W481" s="32"/>
      <c r="X481" s="32"/>
      <c r="Y481" s="33"/>
      <c r="Z481" s="33"/>
      <c r="AA481" s="34"/>
      <c r="AB481" s="34"/>
      <c r="AC481" s="35"/>
      <c r="AD481" s="35"/>
      <c r="AE481" s="35"/>
      <c r="AF481" s="36"/>
      <c r="AG481" s="37"/>
      <c r="AH481" s="37"/>
      <c r="AI481" s="37"/>
    </row>
    <row r="482" ht="15.75" customHeight="1">
      <c r="U482" s="38"/>
      <c r="V482" s="38"/>
      <c r="W482" s="32"/>
      <c r="X482" s="32"/>
      <c r="Y482" s="33"/>
      <c r="Z482" s="33"/>
      <c r="AA482" s="34"/>
      <c r="AB482" s="34"/>
      <c r="AC482" s="35"/>
      <c r="AD482" s="35"/>
      <c r="AE482" s="35"/>
      <c r="AF482" s="36"/>
      <c r="AG482" s="37"/>
      <c r="AH482" s="37"/>
      <c r="AI482" s="37"/>
    </row>
    <row r="483" ht="15.75" customHeight="1">
      <c r="U483" s="38"/>
      <c r="V483" s="38"/>
      <c r="W483" s="32"/>
      <c r="X483" s="32"/>
      <c r="Y483" s="33"/>
      <c r="Z483" s="33"/>
      <c r="AA483" s="34"/>
      <c r="AB483" s="34"/>
      <c r="AC483" s="35"/>
      <c r="AD483" s="35"/>
      <c r="AE483" s="35"/>
      <c r="AF483" s="36"/>
      <c r="AG483" s="37"/>
      <c r="AH483" s="37"/>
      <c r="AI483" s="37"/>
    </row>
    <row r="484" ht="15.75" customHeight="1">
      <c r="U484" s="38"/>
      <c r="V484" s="38"/>
      <c r="W484" s="32"/>
      <c r="X484" s="32"/>
      <c r="Y484" s="33"/>
      <c r="Z484" s="33"/>
      <c r="AA484" s="34"/>
      <c r="AB484" s="34"/>
      <c r="AC484" s="35"/>
      <c r="AD484" s="35"/>
      <c r="AE484" s="35"/>
      <c r="AF484" s="36"/>
      <c r="AG484" s="37"/>
      <c r="AH484" s="37"/>
      <c r="AI484" s="37"/>
    </row>
    <row r="485" ht="15.75" customHeight="1">
      <c r="U485" s="38"/>
      <c r="V485" s="38"/>
      <c r="W485" s="32"/>
      <c r="X485" s="32"/>
      <c r="Y485" s="33"/>
      <c r="Z485" s="33"/>
      <c r="AA485" s="34"/>
      <c r="AB485" s="34"/>
      <c r="AC485" s="35"/>
      <c r="AD485" s="35"/>
      <c r="AE485" s="35"/>
      <c r="AF485" s="36"/>
      <c r="AG485" s="37"/>
      <c r="AH485" s="37"/>
      <c r="AI485" s="37"/>
    </row>
    <row r="486" ht="15.75" customHeight="1">
      <c r="U486" s="38"/>
      <c r="V486" s="38"/>
      <c r="W486" s="32"/>
      <c r="X486" s="32"/>
      <c r="Y486" s="33"/>
      <c r="Z486" s="33"/>
      <c r="AA486" s="34"/>
      <c r="AB486" s="34"/>
      <c r="AC486" s="35"/>
      <c r="AD486" s="35"/>
      <c r="AE486" s="35"/>
      <c r="AF486" s="36"/>
      <c r="AG486" s="37"/>
      <c r="AH486" s="37"/>
      <c r="AI486" s="37"/>
    </row>
    <row r="487" ht="15.75" customHeight="1">
      <c r="U487" s="38"/>
      <c r="V487" s="38"/>
      <c r="W487" s="32"/>
      <c r="X487" s="32"/>
      <c r="Y487" s="33"/>
      <c r="Z487" s="33"/>
      <c r="AA487" s="34"/>
      <c r="AB487" s="34"/>
      <c r="AC487" s="35"/>
      <c r="AD487" s="35"/>
      <c r="AE487" s="35"/>
      <c r="AF487" s="36"/>
      <c r="AG487" s="37"/>
      <c r="AH487" s="37"/>
      <c r="AI487" s="37"/>
    </row>
    <row r="488" ht="15.75" customHeight="1">
      <c r="U488" s="38"/>
      <c r="V488" s="38"/>
      <c r="W488" s="32"/>
      <c r="X488" s="32"/>
      <c r="Y488" s="33"/>
      <c r="Z488" s="33"/>
      <c r="AA488" s="34"/>
      <c r="AB488" s="34"/>
      <c r="AC488" s="35"/>
      <c r="AD488" s="35"/>
      <c r="AE488" s="35"/>
      <c r="AF488" s="36"/>
      <c r="AG488" s="37"/>
      <c r="AH488" s="37"/>
      <c r="AI488" s="37"/>
    </row>
    <row r="489" ht="15.75" customHeight="1">
      <c r="U489" s="38"/>
      <c r="V489" s="38"/>
      <c r="W489" s="32"/>
      <c r="X489" s="32"/>
      <c r="Y489" s="33"/>
      <c r="Z489" s="33"/>
      <c r="AA489" s="34"/>
      <c r="AB489" s="34"/>
      <c r="AC489" s="35"/>
      <c r="AD489" s="35"/>
      <c r="AE489" s="35"/>
      <c r="AF489" s="36"/>
      <c r="AG489" s="37"/>
      <c r="AH489" s="37"/>
      <c r="AI489" s="37"/>
    </row>
    <row r="490" ht="15.75" customHeight="1">
      <c r="U490" s="38"/>
      <c r="V490" s="38"/>
      <c r="W490" s="32"/>
      <c r="X490" s="32"/>
      <c r="Y490" s="33"/>
      <c r="Z490" s="33"/>
      <c r="AA490" s="34"/>
      <c r="AB490" s="34"/>
      <c r="AC490" s="35"/>
      <c r="AD490" s="35"/>
      <c r="AE490" s="35"/>
      <c r="AF490" s="36"/>
      <c r="AG490" s="37"/>
      <c r="AH490" s="37"/>
      <c r="AI490" s="37"/>
    </row>
    <row r="491" ht="15.75" customHeight="1">
      <c r="U491" s="38"/>
      <c r="V491" s="38"/>
      <c r="W491" s="32"/>
      <c r="X491" s="32"/>
      <c r="Y491" s="33"/>
      <c r="Z491" s="33"/>
      <c r="AA491" s="34"/>
      <c r="AB491" s="34"/>
      <c r="AC491" s="35"/>
      <c r="AD491" s="35"/>
      <c r="AE491" s="35"/>
      <c r="AF491" s="36"/>
      <c r="AG491" s="37"/>
      <c r="AH491" s="37"/>
      <c r="AI491" s="37"/>
    </row>
    <row r="492" ht="15.75" customHeight="1">
      <c r="U492" s="38"/>
      <c r="V492" s="38"/>
      <c r="W492" s="32"/>
      <c r="X492" s="32"/>
      <c r="Y492" s="33"/>
      <c r="Z492" s="33"/>
      <c r="AA492" s="34"/>
      <c r="AB492" s="34"/>
      <c r="AC492" s="35"/>
      <c r="AD492" s="35"/>
      <c r="AE492" s="35"/>
      <c r="AF492" s="36"/>
      <c r="AG492" s="37"/>
      <c r="AH492" s="37"/>
      <c r="AI492" s="37"/>
    </row>
    <row r="493" ht="15.75" customHeight="1">
      <c r="U493" s="38"/>
      <c r="V493" s="38"/>
      <c r="W493" s="32"/>
      <c r="X493" s="32"/>
      <c r="Y493" s="33"/>
      <c r="Z493" s="33"/>
      <c r="AA493" s="34"/>
      <c r="AB493" s="34"/>
      <c r="AC493" s="35"/>
      <c r="AD493" s="35"/>
      <c r="AE493" s="35"/>
      <c r="AF493" s="36"/>
      <c r="AG493" s="37"/>
      <c r="AH493" s="37"/>
      <c r="AI493" s="37"/>
    </row>
    <row r="494" ht="15.75" customHeight="1">
      <c r="U494" s="38"/>
      <c r="V494" s="38"/>
      <c r="W494" s="32"/>
      <c r="X494" s="32"/>
      <c r="Y494" s="33"/>
      <c r="Z494" s="33"/>
      <c r="AA494" s="34"/>
      <c r="AB494" s="34"/>
      <c r="AC494" s="35"/>
      <c r="AD494" s="35"/>
      <c r="AE494" s="35"/>
      <c r="AF494" s="36"/>
      <c r="AG494" s="37"/>
      <c r="AH494" s="37"/>
      <c r="AI494" s="37"/>
    </row>
    <row r="495" ht="15.75" customHeight="1">
      <c r="U495" s="38"/>
      <c r="V495" s="38"/>
      <c r="W495" s="32"/>
      <c r="X495" s="32"/>
      <c r="Y495" s="33"/>
      <c r="Z495" s="33"/>
      <c r="AA495" s="34"/>
      <c r="AB495" s="34"/>
      <c r="AC495" s="35"/>
      <c r="AD495" s="35"/>
      <c r="AE495" s="35"/>
      <c r="AF495" s="36"/>
      <c r="AG495" s="37"/>
      <c r="AH495" s="37"/>
      <c r="AI495" s="37"/>
    </row>
    <row r="496" ht="15.75" customHeight="1">
      <c r="U496" s="38"/>
      <c r="V496" s="38"/>
      <c r="W496" s="32"/>
      <c r="X496" s="32"/>
      <c r="Y496" s="33"/>
      <c r="Z496" s="33"/>
      <c r="AA496" s="34"/>
      <c r="AB496" s="34"/>
      <c r="AC496" s="35"/>
      <c r="AD496" s="35"/>
      <c r="AE496" s="35"/>
      <c r="AF496" s="36"/>
      <c r="AG496" s="37"/>
      <c r="AH496" s="37"/>
      <c r="AI496" s="37"/>
    </row>
    <row r="497" ht="15.75" customHeight="1">
      <c r="U497" s="38"/>
      <c r="V497" s="38"/>
      <c r="W497" s="32"/>
      <c r="X497" s="32"/>
      <c r="Y497" s="33"/>
      <c r="Z497" s="33"/>
      <c r="AA497" s="34"/>
      <c r="AB497" s="34"/>
      <c r="AC497" s="35"/>
      <c r="AD497" s="35"/>
      <c r="AE497" s="35"/>
      <c r="AF497" s="36"/>
      <c r="AG497" s="37"/>
      <c r="AH497" s="37"/>
      <c r="AI497" s="37"/>
    </row>
    <row r="498" ht="15.75" customHeight="1">
      <c r="U498" s="38"/>
      <c r="V498" s="38"/>
      <c r="W498" s="32"/>
      <c r="X498" s="32"/>
      <c r="Y498" s="33"/>
      <c r="Z498" s="33"/>
      <c r="AA498" s="34"/>
      <c r="AB498" s="34"/>
      <c r="AC498" s="35"/>
      <c r="AD498" s="35"/>
      <c r="AE498" s="35"/>
      <c r="AF498" s="36"/>
      <c r="AG498" s="37"/>
      <c r="AH498" s="37"/>
      <c r="AI498" s="37"/>
    </row>
    <row r="499" ht="15.75" customHeight="1">
      <c r="U499" s="38"/>
      <c r="V499" s="38"/>
      <c r="W499" s="32"/>
      <c r="X499" s="32"/>
      <c r="Y499" s="33"/>
      <c r="Z499" s="33"/>
      <c r="AA499" s="34"/>
      <c r="AB499" s="34"/>
      <c r="AC499" s="35"/>
      <c r="AD499" s="35"/>
      <c r="AE499" s="35"/>
      <c r="AF499" s="36"/>
      <c r="AG499" s="37"/>
      <c r="AH499" s="37"/>
      <c r="AI499" s="37"/>
    </row>
    <row r="500" ht="15.75" customHeight="1">
      <c r="U500" s="38"/>
      <c r="V500" s="38"/>
      <c r="W500" s="32"/>
      <c r="X500" s="32"/>
      <c r="Y500" s="33"/>
      <c r="Z500" s="33"/>
      <c r="AA500" s="34"/>
      <c r="AB500" s="34"/>
      <c r="AC500" s="35"/>
      <c r="AD500" s="35"/>
      <c r="AE500" s="35"/>
      <c r="AF500" s="36"/>
      <c r="AG500" s="37"/>
      <c r="AH500" s="37"/>
      <c r="AI500" s="37"/>
    </row>
    <row r="501" ht="15.75" customHeight="1">
      <c r="U501" s="38"/>
      <c r="V501" s="38"/>
      <c r="W501" s="32"/>
      <c r="X501" s="32"/>
      <c r="Y501" s="33"/>
      <c r="Z501" s="33"/>
      <c r="AA501" s="34"/>
      <c r="AB501" s="34"/>
      <c r="AC501" s="35"/>
      <c r="AD501" s="35"/>
      <c r="AE501" s="35"/>
      <c r="AF501" s="36"/>
      <c r="AG501" s="37"/>
      <c r="AH501" s="37"/>
      <c r="AI501" s="37"/>
    </row>
    <row r="502" ht="15.75" customHeight="1">
      <c r="U502" s="38"/>
      <c r="V502" s="38"/>
      <c r="W502" s="32"/>
      <c r="X502" s="32"/>
      <c r="Y502" s="33"/>
      <c r="Z502" s="33"/>
      <c r="AA502" s="34"/>
      <c r="AB502" s="34"/>
      <c r="AC502" s="35"/>
      <c r="AD502" s="35"/>
      <c r="AE502" s="35"/>
      <c r="AF502" s="36"/>
      <c r="AG502" s="37"/>
      <c r="AH502" s="37"/>
      <c r="AI502" s="37"/>
    </row>
    <row r="503" ht="15.75" customHeight="1">
      <c r="U503" s="38"/>
      <c r="V503" s="38"/>
      <c r="W503" s="32"/>
      <c r="X503" s="32"/>
      <c r="Y503" s="33"/>
      <c r="Z503" s="33"/>
      <c r="AA503" s="34"/>
      <c r="AB503" s="34"/>
      <c r="AC503" s="35"/>
      <c r="AD503" s="35"/>
      <c r="AE503" s="35"/>
      <c r="AF503" s="36"/>
      <c r="AG503" s="37"/>
      <c r="AH503" s="37"/>
      <c r="AI503" s="37"/>
    </row>
    <row r="504" ht="15.75" customHeight="1">
      <c r="U504" s="38"/>
      <c r="V504" s="38"/>
      <c r="W504" s="32"/>
      <c r="X504" s="32"/>
      <c r="Y504" s="33"/>
      <c r="Z504" s="33"/>
      <c r="AA504" s="34"/>
      <c r="AB504" s="34"/>
      <c r="AC504" s="35"/>
      <c r="AD504" s="35"/>
      <c r="AE504" s="35"/>
      <c r="AF504" s="36"/>
      <c r="AG504" s="37"/>
      <c r="AH504" s="37"/>
      <c r="AI504" s="37"/>
    </row>
    <row r="505" ht="15.75" customHeight="1">
      <c r="U505" s="38"/>
      <c r="V505" s="38"/>
      <c r="W505" s="32"/>
      <c r="X505" s="32"/>
      <c r="Y505" s="33"/>
      <c r="Z505" s="33"/>
      <c r="AA505" s="34"/>
      <c r="AB505" s="34"/>
      <c r="AC505" s="35"/>
      <c r="AD505" s="35"/>
      <c r="AE505" s="35"/>
      <c r="AF505" s="36"/>
      <c r="AG505" s="37"/>
      <c r="AH505" s="37"/>
      <c r="AI505" s="37"/>
    </row>
    <row r="506" ht="15.75" customHeight="1">
      <c r="U506" s="38"/>
      <c r="V506" s="38"/>
      <c r="W506" s="32"/>
      <c r="X506" s="32"/>
      <c r="Y506" s="33"/>
      <c r="Z506" s="33"/>
      <c r="AA506" s="34"/>
      <c r="AB506" s="34"/>
      <c r="AC506" s="35"/>
      <c r="AD506" s="35"/>
      <c r="AE506" s="35"/>
      <c r="AF506" s="36"/>
      <c r="AG506" s="37"/>
      <c r="AH506" s="37"/>
      <c r="AI506" s="37"/>
    </row>
    <row r="507" ht="15.75" customHeight="1">
      <c r="U507" s="38"/>
      <c r="V507" s="38"/>
      <c r="W507" s="32"/>
      <c r="X507" s="32"/>
      <c r="Y507" s="33"/>
      <c r="Z507" s="33"/>
      <c r="AA507" s="34"/>
      <c r="AB507" s="34"/>
      <c r="AC507" s="35"/>
      <c r="AD507" s="35"/>
      <c r="AE507" s="35"/>
      <c r="AF507" s="36"/>
      <c r="AG507" s="37"/>
      <c r="AH507" s="37"/>
      <c r="AI507" s="37"/>
    </row>
    <row r="508" ht="15.75" customHeight="1">
      <c r="U508" s="38"/>
      <c r="V508" s="38"/>
      <c r="W508" s="32"/>
      <c r="X508" s="32"/>
      <c r="Y508" s="33"/>
      <c r="Z508" s="33"/>
      <c r="AA508" s="34"/>
      <c r="AB508" s="34"/>
      <c r="AC508" s="35"/>
      <c r="AD508" s="35"/>
      <c r="AE508" s="35"/>
      <c r="AF508" s="36"/>
      <c r="AG508" s="37"/>
      <c r="AH508" s="37"/>
      <c r="AI508" s="37"/>
    </row>
    <row r="509" ht="15.75" customHeight="1">
      <c r="U509" s="38"/>
      <c r="V509" s="38"/>
      <c r="W509" s="32"/>
      <c r="X509" s="32"/>
      <c r="Y509" s="33"/>
      <c r="Z509" s="33"/>
      <c r="AA509" s="34"/>
      <c r="AB509" s="34"/>
      <c r="AC509" s="35"/>
      <c r="AD509" s="35"/>
      <c r="AE509" s="35"/>
      <c r="AF509" s="36"/>
      <c r="AG509" s="37"/>
      <c r="AH509" s="37"/>
      <c r="AI509" s="37"/>
    </row>
    <row r="510" ht="15.75" customHeight="1">
      <c r="U510" s="38"/>
      <c r="V510" s="38"/>
      <c r="W510" s="32"/>
      <c r="X510" s="32"/>
      <c r="Y510" s="33"/>
      <c r="Z510" s="33"/>
      <c r="AA510" s="34"/>
      <c r="AB510" s="34"/>
      <c r="AC510" s="35"/>
      <c r="AD510" s="35"/>
      <c r="AE510" s="35"/>
      <c r="AF510" s="36"/>
      <c r="AG510" s="37"/>
      <c r="AH510" s="37"/>
      <c r="AI510" s="37"/>
    </row>
    <row r="511" ht="15.75" customHeight="1">
      <c r="U511" s="38"/>
      <c r="V511" s="38"/>
      <c r="W511" s="32"/>
      <c r="X511" s="32"/>
      <c r="Y511" s="33"/>
      <c r="Z511" s="33"/>
      <c r="AA511" s="34"/>
      <c r="AB511" s="34"/>
      <c r="AC511" s="35"/>
      <c r="AD511" s="35"/>
      <c r="AE511" s="35"/>
      <c r="AF511" s="36"/>
      <c r="AG511" s="37"/>
      <c r="AH511" s="37"/>
      <c r="AI511" s="37"/>
    </row>
    <row r="512" ht="15.75" customHeight="1">
      <c r="U512" s="38"/>
      <c r="V512" s="38"/>
      <c r="W512" s="32"/>
      <c r="X512" s="32"/>
      <c r="Y512" s="33"/>
      <c r="Z512" s="33"/>
      <c r="AA512" s="34"/>
      <c r="AB512" s="34"/>
      <c r="AC512" s="35"/>
      <c r="AD512" s="35"/>
      <c r="AE512" s="35"/>
      <c r="AF512" s="36"/>
      <c r="AG512" s="37"/>
      <c r="AH512" s="37"/>
      <c r="AI512" s="37"/>
    </row>
    <row r="513" ht="15.75" customHeight="1">
      <c r="U513" s="38"/>
      <c r="V513" s="38"/>
      <c r="W513" s="32"/>
      <c r="X513" s="32"/>
      <c r="Y513" s="33"/>
      <c r="Z513" s="33"/>
      <c r="AA513" s="34"/>
      <c r="AB513" s="34"/>
      <c r="AC513" s="35"/>
      <c r="AD513" s="35"/>
      <c r="AE513" s="35"/>
      <c r="AF513" s="36"/>
      <c r="AG513" s="37"/>
      <c r="AH513" s="37"/>
      <c r="AI513" s="37"/>
    </row>
    <row r="514" ht="15.75" customHeight="1">
      <c r="U514" s="38"/>
      <c r="V514" s="38"/>
      <c r="W514" s="32"/>
      <c r="X514" s="32"/>
      <c r="Y514" s="33"/>
      <c r="Z514" s="33"/>
      <c r="AA514" s="34"/>
      <c r="AB514" s="34"/>
      <c r="AC514" s="35"/>
      <c r="AD514" s="35"/>
      <c r="AE514" s="35"/>
      <c r="AF514" s="36"/>
      <c r="AG514" s="37"/>
      <c r="AH514" s="37"/>
      <c r="AI514" s="37"/>
    </row>
    <row r="515" ht="15.75" customHeight="1">
      <c r="U515" s="38"/>
      <c r="V515" s="38"/>
      <c r="W515" s="32"/>
      <c r="X515" s="32"/>
      <c r="Y515" s="33"/>
      <c r="Z515" s="33"/>
      <c r="AA515" s="34"/>
      <c r="AB515" s="34"/>
      <c r="AC515" s="35"/>
      <c r="AD515" s="35"/>
      <c r="AE515" s="35"/>
      <c r="AF515" s="36"/>
      <c r="AG515" s="37"/>
      <c r="AH515" s="37"/>
      <c r="AI515" s="37"/>
    </row>
    <row r="516" ht="15.75" customHeight="1">
      <c r="U516" s="38"/>
      <c r="V516" s="38"/>
      <c r="W516" s="32"/>
      <c r="X516" s="32"/>
      <c r="Y516" s="33"/>
      <c r="Z516" s="33"/>
      <c r="AA516" s="34"/>
      <c r="AB516" s="34"/>
      <c r="AC516" s="35"/>
      <c r="AD516" s="35"/>
      <c r="AE516" s="35"/>
      <c r="AF516" s="36"/>
      <c r="AG516" s="37"/>
      <c r="AH516" s="37"/>
      <c r="AI516" s="37"/>
    </row>
    <row r="517" ht="15.75" customHeight="1">
      <c r="U517" s="38"/>
      <c r="V517" s="38"/>
      <c r="W517" s="32"/>
      <c r="X517" s="32"/>
      <c r="Y517" s="33"/>
      <c r="Z517" s="33"/>
      <c r="AA517" s="34"/>
      <c r="AB517" s="34"/>
      <c r="AC517" s="35"/>
      <c r="AD517" s="35"/>
      <c r="AE517" s="35"/>
      <c r="AF517" s="36"/>
      <c r="AG517" s="37"/>
      <c r="AH517" s="37"/>
      <c r="AI517" s="37"/>
    </row>
    <row r="518" ht="15.75" customHeight="1">
      <c r="U518" s="38"/>
      <c r="V518" s="38"/>
      <c r="W518" s="32"/>
      <c r="X518" s="32"/>
      <c r="Y518" s="33"/>
      <c r="Z518" s="33"/>
      <c r="AA518" s="34"/>
      <c r="AB518" s="34"/>
      <c r="AC518" s="35"/>
      <c r="AD518" s="35"/>
      <c r="AE518" s="35"/>
      <c r="AF518" s="36"/>
      <c r="AG518" s="37"/>
      <c r="AH518" s="37"/>
      <c r="AI518" s="37"/>
    </row>
    <row r="519" ht="15.75" customHeight="1">
      <c r="U519" s="38"/>
      <c r="V519" s="38"/>
      <c r="W519" s="32"/>
      <c r="X519" s="32"/>
      <c r="Y519" s="33"/>
      <c r="Z519" s="33"/>
      <c r="AA519" s="34"/>
      <c r="AB519" s="34"/>
      <c r="AC519" s="35"/>
      <c r="AD519" s="35"/>
      <c r="AE519" s="35"/>
      <c r="AF519" s="36"/>
      <c r="AG519" s="37"/>
      <c r="AH519" s="37"/>
      <c r="AI519" s="37"/>
    </row>
    <row r="520" ht="15.75" customHeight="1">
      <c r="U520" s="38"/>
      <c r="V520" s="38"/>
      <c r="W520" s="32"/>
      <c r="X520" s="32"/>
      <c r="Y520" s="33"/>
      <c r="Z520" s="33"/>
      <c r="AA520" s="34"/>
      <c r="AB520" s="34"/>
      <c r="AC520" s="35"/>
      <c r="AD520" s="35"/>
      <c r="AE520" s="35"/>
      <c r="AF520" s="36"/>
      <c r="AG520" s="37"/>
      <c r="AH520" s="37"/>
      <c r="AI520" s="37"/>
    </row>
    <row r="521" ht="15.75" customHeight="1">
      <c r="U521" s="38"/>
      <c r="V521" s="38"/>
      <c r="W521" s="32"/>
      <c r="X521" s="32"/>
      <c r="Y521" s="33"/>
      <c r="Z521" s="33"/>
      <c r="AA521" s="34"/>
      <c r="AB521" s="34"/>
      <c r="AC521" s="35"/>
      <c r="AD521" s="35"/>
      <c r="AE521" s="35"/>
      <c r="AF521" s="36"/>
      <c r="AG521" s="37"/>
      <c r="AH521" s="37"/>
      <c r="AI521" s="37"/>
    </row>
    <row r="522" ht="15.75" customHeight="1">
      <c r="U522" s="38"/>
      <c r="V522" s="38"/>
      <c r="W522" s="32"/>
      <c r="X522" s="32"/>
      <c r="Y522" s="33"/>
      <c r="Z522" s="33"/>
      <c r="AA522" s="34"/>
      <c r="AB522" s="34"/>
      <c r="AC522" s="35"/>
      <c r="AD522" s="35"/>
      <c r="AE522" s="35"/>
      <c r="AF522" s="36"/>
      <c r="AG522" s="37"/>
      <c r="AH522" s="37"/>
      <c r="AI522" s="37"/>
    </row>
    <row r="523" ht="15.75" customHeight="1">
      <c r="U523" s="38"/>
      <c r="V523" s="38"/>
      <c r="W523" s="32"/>
      <c r="X523" s="32"/>
      <c r="Y523" s="33"/>
      <c r="Z523" s="33"/>
      <c r="AA523" s="34"/>
      <c r="AB523" s="34"/>
      <c r="AC523" s="35"/>
      <c r="AD523" s="35"/>
      <c r="AE523" s="35"/>
      <c r="AF523" s="36"/>
      <c r="AG523" s="37"/>
      <c r="AH523" s="37"/>
      <c r="AI523" s="37"/>
    </row>
    <row r="524" ht="15.75" customHeight="1">
      <c r="U524" s="38"/>
      <c r="V524" s="38"/>
      <c r="W524" s="32"/>
      <c r="X524" s="32"/>
      <c r="Y524" s="33"/>
      <c r="Z524" s="33"/>
      <c r="AA524" s="34"/>
      <c r="AB524" s="34"/>
      <c r="AC524" s="35"/>
      <c r="AD524" s="35"/>
      <c r="AE524" s="35"/>
      <c r="AF524" s="36"/>
      <c r="AG524" s="37"/>
      <c r="AH524" s="37"/>
      <c r="AI524" s="37"/>
    </row>
    <row r="525" ht="15.75" customHeight="1">
      <c r="U525" s="38"/>
      <c r="V525" s="38"/>
      <c r="W525" s="32"/>
      <c r="X525" s="32"/>
      <c r="Y525" s="33"/>
      <c r="Z525" s="33"/>
      <c r="AA525" s="34"/>
      <c r="AB525" s="34"/>
      <c r="AC525" s="35"/>
      <c r="AD525" s="35"/>
      <c r="AE525" s="35"/>
      <c r="AF525" s="36"/>
      <c r="AG525" s="37"/>
      <c r="AH525" s="37"/>
      <c r="AI525" s="37"/>
    </row>
    <row r="526" ht="15.75" customHeight="1">
      <c r="U526" s="38"/>
      <c r="V526" s="38"/>
      <c r="W526" s="32"/>
      <c r="X526" s="32"/>
      <c r="Y526" s="33"/>
      <c r="Z526" s="33"/>
      <c r="AA526" s="34"/>
      <c r="AB526" s="34"/>
      <c r="AC526" s="35"/>
      <c r="AD526" s="35"/>
      <c r="AE526" s="35"/>
      <c r="AF526" s="36"/>
      <c r="AG526" s="37"/>
      <c r="AH526" s="37"/>
      <c r="AI526" s="37"/>
    </row>
    <row r="527" ht="15.75" customHeight="1">
      <c r="U527" s="38"/>
      <c r="V527" s="38"/>
      <c r="W527" s="32"/>
      <c r="X527" s="32"/>
      <c r="Y527" s="33"/>
      <c r="Z527" s="33"/>
      <c r="AA527" s="34"/>
      <c r="AB527" s="34"/>
      <c r="AC527" s="35"/>
      <c r="AD527" s="35"/>
      <c r="AE527" s="35"/>
      <c r="AF527" s="36"/>
      <c r="AG527" s="37"/>
      <c r="AH527" s="37"/>
      <c r="AI527" s="37"/>
    </row>
    <row r="528" ht="15.75" customHeight="1">
      <c r="U528" s="38"/>
      <c r="V528" s="38"/>
      <c r="W528" s="32"/>
      <c r="X528" s="32"/>
      <c r="Y528" s="33"/>
      <c r="Z528" s="33"/>
      <c r="AA528" s="34"/>
      <c r="AB528" s="34"/>
      <c r="AC528" s="35"/>
      <c r="AD528" s="35"/>
      <c r="AE528" s="35"/>
      <c r="AF528" s="36"/>
      <c r="AG528" s="37"/>
      <c r="AH528" s="37"/>
      <c r="AI528" s="37"/>
    </row>
    <row r="529" ht="15.75" customHeight="1">
      <c r="U529" s="38"/>
      <c r="V529" s="38"/>
      <c r="W529" s="32"/>
      <c r="X529" s="32"/>
      <c r="Y529" s="33"/>
      <c r="Z529" s="33"/>
      <c r="AA529" s="34"/>
      <c r="AB529" s="34"/>
      <c r="AC529" s="35"/>
      <c r="AD529" s="35"/>
      <c r="AE529" s="35"/>
      <c r="AF529" s="36"/>
      <c r="AG529" s="37"/>
      <c r="AH529" s="37"/>
      <c r="AI529" s="37"/>
    </row>
    <row r="530" ht="15.75" customHeight="1">
      <c r="U530" s="38"/>
      <c r="V530" s="38"/>
      <c r="W530" s="32"/>
      <c r="X530" s="32"/>
      <c r="Y530" s="33"/>
      <c r="Z530" s="33"/>
      <c r="AA530" s="34"/>
      <c r="AB530" s="34"/>
      <c r="AC530" s="35"/>
      <c r="AD530" s="35"/>
      <c r="AE530" s="35"/>
      <c r="AF530" s="36"/>
      <c r="AG530" s="37"/>
      <c r="AH530" s="37"/>
      <c r="AI530" s="37"/>
    </row>
    <row r="531" ht="15.75" customHeight="1">
      <c r="U531" s="38"/>
      <c r="V531" s="38"/>
      <c r="W531" s="32"/>
      <c r="X531" s="32"/>
      <c r="Y531" s="33"/>
      <c r="Z531" s="33"/>
      <c r="AA531" s="34"/>
      <c r="AB531" s="34"/>
      <c r="AC531" s="35"/>
      <c r="AD531" s="35"/>
      <c r="AE531" s="35"/>
      <c r="AF531" s="36"/>
      <c r="AG531" s="37"/>
      <c r="AH531" s="37"/>
      <c r="AI531" s="37"/>
    </row>
    <row r="532" ht="15.75" customHeight="1">
      <c r="U532" s="38"/>
      <c r="V532" s="38"/>
      <c r="W532" s="32"/>
      <c r="X532" s="32"/>
      <c r="Y532" s="33"/>
      <c r="Z532" s="33"/>
      <c r="AA532" s="34"/>
      <c r="AB532" s="34"/>
      <c r="AC532" s="35"/>
      <c r="AD532" s="35"/>
      <c r="AE532" s="35"/>
      <c r="AF532" s="36"/>
      <c r="AG532" s="37"/>
      <c r="AH532" s="37"/>
      <c r="AI532" s="37"/>
    </row>
    <row r="533" ht="15.75" customHeight="1">
      <c r="U533" s="38"/>
      <c r="V533" s="38"/>
      <c r="W533" s="32"/>
      <c r="X533" s="32"/>
      <c r="Y533" s="33"/>
      <c r="Z533" s="33"/>
      <c r="AA533" s="34"/>
      <c r="AB533" s="34"/>
      <c r="AC533" s="35"/>
      <c r="AD533" s="35"/>
      <c r="AE533" s="35"/>
      <c r="AF533" s="36"/>
      <c r="AG533" s="37"/>
      <c r="AH533" s="37"/>
      <c r="AI533" s="37"/>
    </row>
    <row r="534" ht="15.75" customHeight="1">
      <c r="U534" s="38"/>
      <c r="V534" s="38"/>
      <c r="W534" s="32"/>
      <c r="X534" s="32"/>
      <c r="Y534" s="33"/>
      <c r="Z534" s="33"/>
      <c r="AA534" s="34"/>
      <c r="AB534" s="34"/>
      <c r="AC534" s="35"/>
      <c r="AD534" s="35"/>
      <c r="AE534" s="35"/>
      <c r="AF534" s="36"/>
      <c r="AG534" s="37"/>
      <c r="AH534" s="37"/>
      <c r="AI534" s="37"/>
    </row>
    <row r="535" ht="15.75" customHeight="1">
      <c r="U535" s="38"/>
      <c r="V535" s="38"/>
      <c r="W535" s="32"/>
      <c r="X535" s="32"/>
      <c r="Y535" s="33"/>
      <c r="Z535" s="33"/>
      <c r="AA535" s="34"/>
      <c r="AB535" s="34"/>
      <c r="AC535" s="35"/>
      <c r="AD535" s="35"/>
      <c r="AE535" s="35"/>
      <c r="AF535" s="36"/>
      <c r="AG535" s="37"/>
      <c r="AH535" s="37"/>
      <c r="AI535" s="37"/>
    </row>
    <row r="536" ht="15.75" customHeight="1">
      <c r="U536" s="38"/>
      <c r="V536" s="38"/>
      <c r="W536" s="32"/>
      <c r="X536" s="32"/>
      <c r="Y536" s="33"/>
      <c r="Z536" s="33"/>
      <c r="AA536" s="34"/>
      <c r="AB536" s="34"/>
      <c r="AC536" s="35"/>
      <c r="AD536" s="35"/>
      <c r="AE536" s="35"/>
      <c r="AF536" s="36"/>
      <c r="AG536" s="37"/>
      <c r="AH536" s="37"/>
      <c r="AI536" s="37"/>
    </row>
    <row r="537" ht="15.75" customHeight="1">
      <c r="U537" s="38"/>
      <c r="V537" s="38"/>
      <c r="W537" s="32"/>
      <c r="X537" s="32"/>
      <c r="Y537" s="33"/>
      <c r="Z537" s="33"/>
      <c r="AA537" s="34"/>
      <c r="AB537" s="34"/>
      <c r="AC537" s="35"/>
      <c r="AD537" s="35"/>
      <c r="AE537" s="35"/>
      <c r="AF537" s="36"/>
      <c r="AG537" s="37"/>
      <c r="AH537" s="37"/>
      <c r="AI537" s="37"/>
    </row>
    <row r="538" ht="15.75" customHeight="1">
      <c r="U538" s="38"/>
      <c r="V538" s="38"/>
      <c r="W538" s="32"/>
      <c r="X538" s="32"/>
      <c r="Y538" s="33"/>
      <c r="Z538" s="33"/>
      <c r="AA538" s="34"/>
      <c r="AB538" s="34"/>
      <c r="AC538" s="35"/>
      <c r="AD538" s="35"/>
      <c r="AE538" s="35"/>
      <c r="AF538" s="36"/>
      <c r="AG538" s="37"/>
      <c r="AH538" s="37"/>
      <c r="AI538" s="37"/>
    </row>
    <row r="539" ht="15.75" customHeight="1">
      <c r="U539" s="38"/>
      <c r="V539" s="38"/>
      <c r="W539" s="32"/>
      <c r="X539" s="32"/>
      <c r="Y539" s="33"/>
      <c r="Z539" s="33"/>
      <c r="AA539" s="34"/>
      <c r="AB539" s="34"/>
      <c r="AC539" s="35"/>
      <c r="AD539" s="35"/>
      <c r="AE539" s="35"/>
      <c r="AF539" s="36"/>
      <c r="AG539" s="37"/>
      <c r="AH539" s="37"/>
      <c r="AI539" s="37"/>
    </row>
    <row r="540" ht="15.75" customHeight="1">
      <c r="U540" s="38"/>
      <c r="V540" s="38"/>
      <c r="W540" s="32"/>
      <c r="X540" s="32"/>
      <c r="Y540" s="33"/>
      <c r="Z540" s="33"/>
      <c r="AA540" s="34"/>
      <c r="AB540" s="34"/>
      <c r="AC540" s="35"/>
      <c r="AD540" s="35"/>
      <c r="AE540" s="35"/>
      <c r="AF540" s="36"/>
      <c r="AG540" s="37"/>
      <c r="AH540" s="37"/>
      <c r="AI540" s="37"/>
    </row>
    <row r="541" ht="15.75" customHeight="1">
      <c r="U541" s="38"/>
      <c r="V541" s="38"/>
      <c r="W541" s="32"/>
      <c r="X541" s="32"/>
      <c r="Y541" s="33"/>
      <c r="Z541" s="33"/>
      <c r="AA541" s="34"/>
      <c r="AB541" s="34"/>
      <c r="AC541" s="35"/>
      <c r="AD541" s="35"/>
      <c r="AE541" s="35"/>
      <c r="AF541" s="36"/>
      <c r="AG541" s="37"/>
      <c r="AH541" s="37"/>
      <c r="AI541" s="37"/>
    </row>
    <row r="542" ht="15.75" customHeight="1">
      <c r="U542" s="38"/>
      <c r="V542" s="38"/>
      <c r="W542" s="32"/>
      <c r="X542" s="32"/>
      <c r="Y542" s="33"/>
      <c r="Z542" s="33"/>
      <c r="AA542" s="34"/>
      <c r="AB542" s="34"/>
      <c r="AC542" s="35"/>
      <c r="AD542" s="35"/>
      <c r="AE542" s="35"/>
      <c r="AF542" s="36"/>
      <c r="AG542" s="37"/>
      <c r="AH542" s="37"/>
      <c r="AI542" s="37"/>
    </row>
    <row r="543" ht="15.75" customHeight="1">
      <c r="U543" s="38"/>
      <c r="V543" s="38"/>
      <c r="W543" s="32"/>
      <c r="X543" s="32"/>
      <c r="Y543" s="33"/>
      <c r="Z543" s="33"/>
      <c r="AA543" s="34"/>
      <c r="AB543" s="34"/>
      <c r="AC543" s="35"/>
      <c r="AD543" s="35"/>
      <c r="AE543" s="35"/>
      <c r="AF543" s="36"/>
      <c r="AG543" s="37"/>
      <c r="AH543" s="37"/>
      <c r="AI543" s="37"/>
    </row>
    <row r="544" ht="15.75" customHeight="1">
      <c r="U544" s="38"/>
      <c r="V544" s="38"/>
      <c r="W544" s="32"/>
      <c r="X544" s="32"/>
      <c r="Y544" s="33"/>
      <c r="Z544" s="33"/>
      <c r="AA544" s="34"/>
      <c r="AB544" s="34"/>
      <c r="AC544" s="35"/>
      <c r="AD544" s="35"/>
      <c r="AE544" s="35"/>
      <c r="AF544" s="36"/>
      <c r="AG544" s="37"/>
      <c r="AH544" s="37"/>
      <c r="AI544" s="37"/>
    </row>
    <row r="545" ht="15.75" customHeight="1">
      <c r="U545" s="38"/>
      <c r="V545" s="38"/>
      <c r="W545" s="32"/>
      <c r="X545" s="32"/>
      <c r="Y545" s="33"/>
      <c r="Z545" s="33"/>
      <c r="AA545" s="34"/>
      <c r="AB545" s="34"/>
      <c r="AC545" s="35"/>
      <c r="AD545" s="35"/>
      <c r="AE545" s="35"/>
      <c r="AF545" s="36"/>
      <c r="AG545" s="37"/>
      <c r="AH545" s="37"/>
      <c r="AI545" s="37"/>
    </row>
    <row r="546" ht="15.75" customHeight="1">
      <c r="U546" s="38"/>
      <c r="V546" s="38"/>
      <c r="W546" s="32"/>
      <c r="X546" s="32"/>
      <c r="Y546" s="33"/>
      <c r="Z546" s="33"/>
      <c r="AA546" s="34"/>
      <c r="AB546" s="34"/>
      <c r="AC546" s="35"/>
      <c r="AD546" s="35"/>
      <c r="AE546" s="35"/>
      <c r="AF546" s="36"/>
      <c r="AG546" s="37"/>
      <c r="AH546" s="37"/>
      <c r="AI546" s="37"/>
    </row>
    <row r="547" ht="15.75" customHeight="1">
      <c r="U547" s="38"/>
      <c r="V547" s="38"/>
      <c r="W547" s="32"/>
      <c r="X547" s="32"/>
      <c r="Y547" s="33"/>
      <c r="Z547" s="33"/>
      <c r="AA547" s="34"/>
      <c r="AB547" s="34"/>
      <c r="AC547" s="35"/>
      <c r="AD547" s="35"/>
      <c r="AE547" s="35"/>
      <c r="AF547" s="36"/>
      <c r="AG547" s="37"/>
      <c r="AH547" s="37"/>
      <c r="AI547" s="37"/>
    </row>
    <row r="548" ht="15.75" customHeight="1">
      <c r="U548" s="38"/>
      <c r="V548" s="38"/>
      <c r="W548" s="32"/>
      <c r="X548" s="32"/>
      <c r="Y548" s="33"/>
      <c r="Z548" s="33"/>
      <c r="AA548" s="34"/>
      <c r="AB548" s="34"/>
      <c r="AC548" s="35"/>
      <c r="AD548" s="35"/>
      <c r="AE548" s="35"/>
      <c r="AF548" s="36"/>
      <c r="AG548" s="37"/>
      <c r="AH548" s="37"/>
      <c r="AI548" s="37"/>
    </row>
    <row r="549" ht="15.75" customHeight="1">
      <c r="U549" s="38"/>
      <c r="V549" s="38"/>
      <c r="W549" s="32"/>
      <c r="X549" s="32"/>
      <c r="Y549" s="33"/>
      <c r="Z549" s="33"/>
      <c r="AA549" s="34"/>
      <c r="AB549" s="34"/>
      <c r="AC549" s="35"/>
      <c r="AD549" s="35"/>
      <c r="AE549" s="35"/>
      <c r="AF549" s="36"/>
      <c r="AG549" s="37"/>
      <c r="AH549" s="37"/>
      <c r="AI549" s="37"/>
    </row>
    <row r="550" ht="15.75" customHeight="1">
      <c r="U550" s="38"/>
      <c r="V550" s="38"/>
      <c r="W550" s="32"/>
      <c r="X550" s="32"/>
      <c r="Y550" s="33"/>
      <c r="Z550" s="33"/>
      <c r="AA550" s="34"/>
      <c r="AB550" s="34"/>
      <c r="AC550" s="35"/>
      <c r="AD550" s="35"/>
      <c r="AE550" s="35"/>
      <c r="AF550" s="36"/>
      <c r="AG550" s="37"/>
      <c r="AH550" s="37"/>
      <c r="AI550" s="37"/>
    </row>
    <row r="551" ht="15.75" customHeight="1">
      <c r="U551" s="38"/>
      <c r="V551" s="38"/>
      <c r="W551" s="32"/>
      <c r="X551" s="32"/>
      <c r="Y551" s="33"/>
      <c r="Z551" s="33"/>
      <c r="AA551" s="34"/>
      <c r="AB551" s="34"/>
      <c r="AC551" s="35"/>
      <c r="AD551" s="35"/>
      <c r="AE551" s="35"/>
      <c r="AF551" s="36"/>
      <c r="AG551" s="37"/>
      <c r="AH551" s="37"/>
      <c r="AI551" s="37"/>
    </row>
    <row r="552" ht="15.75" customHeight="1">
      <c r="U552" s="38"/>
      <c r="V552" s="38"/>
      <c r="W552" s="32"/>
      <c r="X552" s="32"/>
      <c r="Y552" s="33"/>
      <c r="Z552" s="33"/>
      <c r="AA552" s="34"/>
      <c r="AB552" s="34"/>
      <c r="AC552" s="35"/>
      <c r="AD552" s="35"/>
      <c r="AE552" s="35"/>
      <c r="AF552" s="36"/>
      <c r="AG552" s="37"/>
      <c r="AH552" s="37"/>
      <c r="AI552" s="37"/>
    </row>
    <row r="553" ht="15.75" customHeight="1">
      <c r="U553" s="38"/>
      <c r="V553" s="38"/>
      <c r="W553" s="32"/>
      <c r="X553" s="32"/>
      <c r="Y553" s="33"/>
      <c r="Z553" s="33"/>
      <c r="AA553" s="34"/>
      <c r="AB553" s="34"/>
      <c r="AC553" s="35"/>
      <c r="AD553" s="35"/>
      <c r="AE553" s="35"/>
      <c r="AF553" s="36"/>
      <c r="AG553" s="37"/>
      <c r="AH553" s="37"/>
      <c r="AI553" s="37"/>
    </row>
    <row r="554" ht="15.75" customHeight="1">
      <c r="U554" s="38"/>
      <c r="V554" s="38"/>
      <c r="W554" s="32"/>
      <c r="X554" s="32"/>
      <c r="Y554" s="33"/>
      <c r="Z554" s="33"/>
      <c r="AA554" s="34"/>
      <c r="AB554" s="34"/>
      <c r="AC554" s="35"/>
      <c r="AD554" s="35"/>
      <c r="AE554" s="35"/>
      <c r="AF554" s="36"/>
      <c r="AG554" s="37"/>
      <c r="AH554" s="37"/>
      <c r="AI554" s="37"/>
    </row>
    <row r="555" ht="15.75" customHeight="1">
      <c r="U555" s="38"/>
      <c r="V555" s="38"/>
      <c r="W555" s="32"/>
      <c r="X555" s="32"/>
      <c r="Y555" s="33"/>
      <c r="Z555" s="33"/>
      <c r="AA555" s="34"/>
      <c r="AB555" s="34"/>
      <c r="AC555" s="35"/>
      <c r="AD555" s="35"/>
      <c r="AE555" s="35"/>
      <c r="AF555" s="36"/>
      <c r="AG555" s="37"/>
      <c r="AH555" s="37"/>
      <c r="AI555" s="37"/>
    </row>
    <row r="556" ht="15.75" customHeight="1">
      <c r="U556" s="38"/>
      <c r="V556" s="38"/>
      <c r="W556" s="32"/>
      <c r="X556" s="32"/>
      <c r="Y556" s="33"/>
      <c r="Z556" s="33"/>
      <c r="AA556" s="34"/>
      <c r="AB556" s="34"/>
      <c r="AC556" s="35"/>
      <c r="AD556" s="35"/>
      <c r="AE556" s="35"/>
      <c r="AF556" s="36"/>
      <c r="AG556" s="37"/>
      <c r="AH556" s="37"/>
      <c r="AI556" s="37"/>
    </row>
    <row r="557" ht="15.75" customHeight="1">
      <c r="U557" s="38"/>
      <c r="V557" s="38"/>
      <c r="W557" s="32"/>
      <c r="X557" s="32"/>
      <c r="Y557" s="33"/>
      <c r="Z557" s="33"/>
      <c r="AA557" s="34"/>
      <c r="AB557" s="34"/>
      <c r="AC557" s="35"/>
      <c r="AD557" s="35"/>
      <c r="AE557" s="35"/>
      <c r="AF557" s="36"/>
      <c r="AG557" s="37"/>
      <c r="AH557" s="37"/>
      <c r="AI557" s="37"/>
    </row>
    <row r="558" ht="15.75" customHeight="1">
      <c r="U558" s="38"/>
      <c r="V558" s="38"/>
      <c r="W558" s="32"/>
      <c r="X558" s="32"/>
      <c r="Y558" s="33"/>
      <c r="Z558" s="33"/>
      <c r="AA558" s="34"/>
      <c r="AB558" s="34"/>
      <c r="AC558" s="35"/>
      <c r="AD558" s="35"/>
      <c r="AE558" s="35"/>
      <c r="AF558" s="36"/>
      <c r="AG558" s="37"/>
      <c r="AH558" s="37"/>
      <c r="AI558" s="37"/>
    </row>
    <row r="559" ht="15.75" customHeight="1">
      <c r="U559" s="38"/>
      <c r="V559" s="38"/>
      <c r="W559" s="32"/>
      <c r="X559" s="32"/>
      <c r="Y559" s="33"/>
      <c r="Z559" s="33"/>
      <c r="AA559" s="34"/>
      <c r="AB559" s="34"/>
      <c r="AC559" s="35"/>
      <c r="AD559" s="35"/>
      <c r="AE559" s="35"/>
      <c r="AF559" s="36"/>
      <c r="AG559" s="37"/>
      <c r="AH559" s="37"/>
      <c r="AI559" s="37"/>
    </row>
    <row r="560" ht="15.75" customHeight="1">
      <c r="U560" s="38"/>
      <c r="V560" s="38"/>
      <c r="W560" s="32"/>
      <c r="X560" s="32"/>
      <c r="Y560" s="33"/>
      <c r="Z560" s="33"/>
      <c r="AA560" s="34"/>
      <c r="AB560" s="34"/>
      <c r="AC560" s="35"/>
      <c r="AD560" s="35"/>
      <c r="AE560" s="35"/>
      <c r="AF560" s="36"/>
      <c r="AG560" s="37"/>
      <c r="AH560" s="37"/>
      <c r="AI560" s="37"/>
    </row>
    <row r="561" ht="15.75" customHeight="1">
      <c r="U561" s="38"/>
      <c r="V561" s="38"/>
      <c r="W561" s="32"/>
      <c r="X561" s="32"/>
      <c r="Y561" s="33"/>
      <c r="Z561" s="33"/>
      <c r="AA561" s="34"/>
      <c r="AB561" s="34"/>
      <c r="AC561" s="35"/>
      <c r="AD561" s="35"/>
      <c r="AE561" s="35"/>
      <c r="AF561" s="36"/>
      <c r="AG561" s="37"/>
      <c r="AH561" s="37"/>
      <c r="AI561" s="37"/>
    </row>
    <row r="562" ht="15.75" customHeight="1">
      <c r="U562" s="38"/>
      <c r="V562" s="38"/>
      <c r="W562" s="32"/>
      <c r="X562" s="32"/>
      <c r="Y562" s="33"/>
      <c r="Z562" s="33"/>
      <c r="AA562" s="34"/>
      <c r="AB562" s="34"/>
      <c r="AC562" s="35"/>
      <c r="AD562" s="35"/>
      <c r="AE562" s="35"/>
      <c r="AF562" s="36"/>
      <c r="AG562" s="37"/>
      <c r="AH562" s="37"/>
      <c r="AI562" s="37"/>
    </row>
    <row r="563" ht="15.75" customHeight="1">
      <c r="U563" s="38"/>
      <c r="V563" s="38"/>
      <c r="W563" s="32"/>
      <c r="X563" s="32"/>
      <c r="Y563" s="33"/>
      <c r="Z563" s="33"/>
      <c r="AA563" s="34"/>
      <c r="AB563" s="34"/>
      <c r="AC563" s="35"/>
      <c r="AD563" s="35"/>
      <c r="AE563" s="35"/>
      <c r="AF563" s="36"/>
      <c r="AG563" s="37"/>
      <c r="AH563" s="37"/>
      <c r="AI563" s="37"/>
    </row>
    <row r="564" ht="15.75" customHeight="1">
      <c r="U564" s="38"/>
      <c r="V564" s="38"/>
      <c r="W564" s="32"/>
      <c r="X564" s="32"/>
      <c r="Y564" s="33"/>
      <c r="Z564" s="33"/>
      <c r="AA564" s="34"/>
      <c r="AB564" s="34"/>
      <c r="AC564" s="35"/>
      <c r="AD564" s="35"/>
      <c r="AE564" s="35"/>
      <c r="AF564" s="36"/>
      <c r="AG564" s="37"/>
      <c r="AH564" s="37"/>
      <c r="AI564" s="37"/>
    </row>
    <row r="565" ht="15.75" customHeight="1">
      <c r="U565" s="38"/>
      <c r="V565" s="38"/>
      <c r="W565" s="32"/>
      <c r="X565" s="32"/>
      <c r="Y565" s="33"/>
      <c r="Z565" s="33"/>
      <c r="AA565" s="34"/>
      <c r="AB565" s="34"/>
      <c r="AC565" s="35"/>
      <c r="AD565" s="35"/>
      <c r="AE565" s="35"/>
      <c r="AF565" s="36"/>
      <c r="AG565" s="37"/>
      <c r="AH565" s="37"/>
      <c r="AI565" s="37"/>
    </row>
    <row r="566" ht="15.75" customHeight="1">
      <c r="U566" s="38"/>
      <c r="V566" s="38"/>
      <c r="W566" s="32"/>
      <c r="X566" s="32"/>
      <c r="Y566" s="33"/>
      <c r="Z566" s="33"/>
      <c r="AA566" s="34"/>
      <c r="AB566" s="34"/>
      <c r="AC566" s="35"/>
      <c r="AD566" s="35"/>
      <c r="AE566" s="35"/>
      <c r="AF566" s="36"/>
      <c r="AG566" s="37"/>
      <c r="AH566" s="37"/>
      <c r="AI566" s="37"/>
    </row>
    <row r="567" ht="15.75" customHeight="1">
      <c r="U567" s="38"/>
      <c r="V567" s="38"/>
      <c r="W567" s="32"/>
      <c r="X567" s="32"/>
      <c r="Y567" s="33"/>
      <c r="Z567" s="33"/>
      <c r="AA567" s="34"/>
      <c r="AB567" s="34"/>
      <c r="AC567" s="35"/>
      <c r="AD567" s="35"/>
      <c r="AE567" s="35"/>
      <c r="AF567" s="36"/>
      <c r="AG567" s="37"/>
      <c r="AH567" s="37"/>
      <c r="AI567" s="37"/>
    </row>
    <row r="568" ht="15.75" customHeight="1">
      <c r="U568" s="38"/>
      <c r="V568" s="38"/>
      <c r="W568" s="32"/>
      <c r="X568" s="32"/>
      <c r="Y568" s="33"/>
      <c r="Z568" s="33"/>
      <c r="AA568" s="34"/>
      <c r="AB568" s="34"/>
      <c r="AC568" s="35"/>
      <c r="AD568" s="35"/>
      <c r="AE568" s="35"/>
      <c r="AF568" s="36"/>
      <c r="AG568" s="37"/>
      <c r="AH568" s="37"/>
      <c r="AI568" s="37"/>
    </row>
    <row r="569" ht="15.75" customHeight="1">
      <c r="U569" s="38"/>
      <c r="V569" s="38"/>
      <c r="W569" s="32"/>
      <c r="X569" s="32"/>
      <c r="Y569" s="33"/>
      <c r="Z569" s="33"/>
      <c r="AA569" s="34"/>
      <c r="AB569" s="34"/>
      <c r="AC569" s="35"/>
      <c r="AD569" s="35"/>
      <c r="AE569" s="35"/>
      <c r="AF569" s="36"/>
      <c r="AG569" s="37"/>
      <c r="AH569" s="37"/>
      <c r="AI569" s="37"/>
    </row>
    <row r="570" ht="15.75" customHeight="1">
      <c r="U570" s="38"/>
      <c r="V570" s="38"/>
      <c r="W570" s="32"/>
      <c r="X570" s="32"/>
      <c r="Y570" s="33"/>
      <c r="Z570" s="33"/>
      <c r="AA570" s="34"/>
      <c r="AB570" s="34"/>
      <c r="AC570" s="35"/>
      <c r="AD570" s="35"/>
      <c r="AE570" s="35"/>
      <c r="AF570" s="36"/>
      <c r="AG570" s="37"/>
      <c r="AH570" s="37"/>
      <c r="AI570" s="37"/>
    </row>
    <row r="571" ht="15.75" customHeight="1">
      <c r="U571" s="38"/>
      <c r="V571" s="38"/>
      <c r="W571" s="32"/>
      <c r="X571" s="32"/>
      <c r="Y571" s="33"/>
      <c r="Z571" s="33"/>
      <c r="AA571" s="34"/>
      <c r="AB571" s="34"/>
      <c r="AC571" s="35"/>
      <c r="AD571" s="35"/>
      <c r="AE571" s="35"/>
      <c r="AF571" s="36"/>
      <c r="AG571" s="37"/>
      <c r="AH571" s="37"/>
      <c r="AI571" s="37"/>
    </row>
    <row r="572" ht="15.75" customHeight="1">
      <c r="U572" s="38"/>
      <c r="V572" s="38"/>
      <c r="W572" s="32"/>
      <c r="X572" s="32"/>
      <c r="Y572" s="33"/>
      <c r="Z572" s="33"/>
      <c r="AA572" s="34"/>
      <c r="AB572" s="34"/>
      <c r="AC572" s="35"/>
      <c r="AD572" s="35"/>
      <c r="AE572" s="35"/>
      <c r="AF572" s="36"/>
      <c r="AG572" s="37"/>
      <c r="AH572" s="37"/>
      <c r="AI572" s="37"/>
    </row>
    <row r="573" ht="15.75" customHeight="1">
      <c r="U573" s="38"/>
      <c r="V573" s="38"/>
      <c r="W573" s="32"/>
      <c r="X573" s="32"/>
      <c r="Y573" s="33"/>
      <c r="Z573" s="33"/>
      <c r="AA573" s="34"/>
      <c r="AB573" s="34"/>
      <c r="AC573" s="35"/>
      <c r="AD573" s="35"/>
      <c r="AE573" s="35"/>
      <c r="AF573" s="36"/>
      <c r="AG573" s="37"/>
      <c r="AH573" s="37"/>
      <c r="AI573" s="37"/>
    </row>
    <row r="574" ht="15.75" customHeight="1">
      <c r="U574" s="38"/>
      <c r="V574" s="38"/>
      <c r="W574" s="32"/>
      <c r="X574" s="32"/>
      <c r="Y574" s="33"/>
      <c r="Z574" s="33"/>
      <c r="AA574" s="34"/>
      <c r="AB574" s="34"/>
      <c r="AC574" s="35"/>
      <c r="AD574" s="35"/>
      <c r="AE574" s="35"/>
      <c r="AF574" s="36"/>
      <c r="AG574" s="37"/>
      <c r="AH574" s="37"/>
      <c r="AI574" s="37"/>
    </row>
    <row r="575" ht="15.75" customHeight="1">
      <c r="U575" s="38"/>
      <c r="V575" s="38"/>
      <c r="W575" s="32"/>
      <c r="X575" s="32"/>
      <c r="Y575" s="33"/>
      <c r="Z575" s="33"/>
      <c r="AA575" s="34"/>
      <c r="AB575" s="34"/>
      <c r="AC575" s="35"/>
      <c r="AD575" s="35"/>
      <c r="AE575" s="35"/>
      <c r="AF575" s="36"/>
      <c r="AG575" s="37"/>
      <c r="AH575" s="37"/>
      <c r="AI575" s="37"/>
    </row>
    <row r="576" ht="15.75" customHeight="1">
      <c r="U576" s="38"/>
      <c r="V576" s="38"/>
      <c r="W576" s="32"/>
      <c r="X576" s="32"/>
      <c r="Y576" s="33"/>
      <c r="Z576" s="33"/>
      <c r="AA576" s="34"/>
      <c r="AB576" s="34"/>
      <c r="AC576" s="35"/>
      <c r="AD576" s="35"/>
      <c r="AE576" s="35"/>
      <c r="AF576" s="36"/>
      <c r="AG576" s="37"/>
      <c r="AH576" s="37"/>
      <c r="AI576" s="37"/>
    </row>
    <row r="577" ht="15.75" customHeight="1">
      <c r="U577" s="38"/>
      <c r="V577" s="38"/>
      <c r="W577" s="32"/>
      <c r="X577" s="32"/>
      <c r="Y577" s="33"/>
      <c r="Z577" s="33"/>
      <c r="AA577" s="34"/>
      <c r="AB577" s="34"/>
      <c r="AC577" s="35"/>
      <c r="AD577" s="35"/>
      <c r="AE577" s="35"/>
      <c r="AF577" s="36"/>
      <c r="AG577" s="37"/>
      <c r="AH577" s="37"/>
      <c r="AI577" s="37"/>
    </row>
    <row r="578" ht="15.75" customHeight="1">
      <c r="U578" s="38"/>
      <c r="V578" s="38"/>
      <c r="W578" s="32"/>
      <c r="X578" s="32"/>
      <c r="Y578" s="33"/>
      <c r="Z578" s="33"/>
      <c r="AA578" s="34"/>
      <c r="AB578" s="34"/>
      <c r="AC578" s="35"/>
      <c r="AD578" s="35"/>
      <c r="AE578" s="35"/>
      <c r="AF578" s="36"/>
      <c r="AG578" s="37"/>
      <c r="AH578" s="37"/>
      <c r="AI578" s="37"/>
    </row>
    <row r="579" ht="15.75" customHeight="1">
      <c r="U579" s="38"/>
      <c r="V579" s="38"/>
      <c r="W579" s="32"/>
      <c r="X579" s="32"/>
      <c r="Y579" s="33"/>
      <c r="Z579" s="33"/>
      <c r="AA579" s="34"/>
      <c r="AB579" s="34"/>
      <c r="AC579" s="35"/>
      <c r="AD579" s="35"/>
      <c r="AE579" s="35"/>
      <c r="AF579" s="36"/>
      <c r="AG579" s="37"/>
      <c r="AH579" s="37"/>
      <c r="AI579" s="37"/>
    </row>
    <row r="580" ht="15.75" customHeight="1">
      <c r="U580" s="38"/>
      <c r="V580" s="38"/>
      <c r="W580" s="32"/>
      <c r="X580" s="32"/>
      <c r="Y580" s="33"/>
      <c r="Z580" s="33"/>
      <c r="AA580" s="34"/>
      <c r="AB580" s="34"/>
      <c r="AC580" s="35"/>
      <c r="AD580" s="35"/>
      <c r="AE580" s="35"/>
      <c r="AF580" s="36"/>
      <c r="AG580" s="37"/>
      <c r="AH580" s="37"/>
      <c r="AI580" s="37"/>
    </row>
    <row r="581" ht="15.75" customHeight="1">
      <c r="U581" s="38"/>
      <c r="V581" s="38"/>
      <c r="W581" s="32"/>
      <c r="X581" s="32"/>
      <c r="Y581" s="33"/>
      <c r="Z581" s="33"/>
      <c r="AA581" s="34"/>
      <c r="AB581" s="34"/>
      <c r="AC581" s="35"/>
      <c r="AD581" s="35"/>
      <c r="AE581" s="35"/>
      <c r="AF581" s="36"/>
      <c r="AG581" s="37"/>
      <c r="AH581" s="37"/>
      <c r="AI581" s="37"/>
    </row>
    <row r="582" ht="15.75" customHeight="1">
      <c r="U582" s="38"/>
      <c r="V582" s="38"/>
      <c r="W582" s="32"/>
      <c r="X582" s="32"/>
      <c r="Y582" s="33"/>
      <c r="Z582" s="33"/>
      <c r="AA582" s="34"/>
      <c r="AB582" s="34"/>
      <c r="AC582" s="35"/>
      <c r="AD582" s="35"/>
      <c r="AE582" s="35"/>
      <c r="AF582" s="36"/>
      <c r="AG582" s="37"/>
      <c r="AH582" s="37"/>
      <c r="AI582" s="37"/>
    </row>
    <row r="583" ht="15.75" customHeight="1">
      <c r="U583" s="38"/>
      <c r="V583" s="38"/>
      <c r="W583" s="32"/>
      <c r="X583" s="32"/>
      <c r="Y583" s="33"/>
      <c r="Z583" s="33"/>
      <c r="AA583" s="34"/>
      <c r="AB583" s="34"/>
      <c r="AC583" s="35"/>
      <c r="AD583" s="35"/>
      <c r="AE583" s="35"/>
      <c r="AF583" s="36"/>
      <c r="AG583" s="37"/>
      <c r="AH583" s="37"/>
      <c r="AI583" s="37"/>
    </row>
    <row r="584" ht="15.75" customHeight="1">
      <c r="U584" s="38"/>
      <c r="V584" s="38"/>
      <c r="W584" s="32"/>
      <c r="X584" s="32"/>
      <c r="Y584" s="33"/>
      <c r="Z584" s="33"/>
      <c r="AA584" s="34"/>
      <c r="AB584" s="34"/>
      <c r="AC584" s="35"/>
      <c r="AD584" s="35"/>
      <c r="AE584" s="35"/>
      <c r="AF584" s="36"/>
      <c r="AG584" s="37"/>
      <c r="AH584" s="37"/>
      <c r="AI584" s="37"/>
    </row>
    <row r="585" ht="15.75" customHeight="1">
      <c r="U585" s="38"/>
      <c r="V585" s="38"/>
      <c r="W585" s="32"/>
      <c r="X585" s="32"/>
      <c r="Y585" s="33"/>
      <c r="Z585" s="33"/>
      <c r="AA585" s="34"/>
      <c r="AB585" s="34"/>
      <c r="AC585" s="35"/>
      <c r="AD585" s="35"/>
      <c r="AE585" s="35"/>
      <c r="AF585" s="36"/>
      <c r="AG585" s="37"/>
      <c r="AH585" s="37"/>
      <c r="AI585" s="37"/>
    </row>
    <row r="586" ht="15.75" customHeight="1">
      <c r="U586" s="38"/>
      <c r="V586" s="38"/>
      <c r="W586" s="32"/>
      <c r="X586" s="32"/>
      <c r="Y586" s="33"/>
      <c r="Z586" s="33"/>
      <c r="AA586" s="34"/>
      <c r="AB586" s="34"/>
      <c r="AC586" s="35"/>
      <c r="AD586" s="35"/>
      <c r="AE586" s="35"/>
      <c r="AF586" s="36"/>
      <c r="AG586" s="37"/>
      <c r="AH586" s="37"/>
      <c r="AI586" s="37"/>
    </row>
    <row r="587" ht="15.75" customHeight="1">
      <c r="U587" s="38"/>
      <c r="V587" s="38"/>
      <c r="W587" s="32"/>
      <c r="X587" s="32"/>
      <c r="Y587" s="33"/>
      <c r="Z587" s="33"/>
      <c r="AA587" s="34"/>
      <c r="AB587" s="34"/>
      <c r="AC587" s="35"/>
      <c r="AD587" s="35"/>
      <c r="AE587" s="35"/>
      <c r="AF587" s="36"/>
      <c r="AG587" s="37"/>
      <c r="AH587" s="37"/>
      <c r="AI587" s="37"/>
    </row>
    <row r="588" ht="15.75" customHeight="1">
      <c r="U588" s="38"/>
      <c r="V588" s="38"/>
      <c r="W588" s="32"/>
      <c r="X588" s="32"/>
      <c r="Y588" s="33"/>
      <c r="Z588" s="33"/>
      <c r="AA588" s="34"/>
      <c r="AB588" s="34"/>
      <c r="AC588" s="35"/>
      <c r="AD588" s="35"/>
      <c r="AE588" s="35"/>
      <c r="AF588" s="36"/>
      <c r="AG588" s="37"/>
      <c r="AH588" s="37"/>
      <c r="AI588" s="37"/>
    </row>
    <row r="589" ht="15.75" customHeight="1">
      <c r="U589" s="38"/>
      <c r="V589" s="38"/>
      <c r="W589" s="32"/>
      <c r="X589" s="32"/>
      <c r="Y589" s="33"/>
      <c r="Z589" s="33"/>
      <c r="AA589" s="34"/>
      <c r="AB589" s="34"/>
      <c r="AC589" s="35"/>
      <c r="AD589" s="35"/>
      <c r="AE589" s="35"/>
      <c r="AF589" s="36"/>
      <c r="AG589" s="37"/>
      <c r="AH589" s="37"/>
      <c r="AI589" s="37"/>
    </row>
    <row r="590" ht="15.75" customHeight="1">
      <c r="U590" s="38"/>
      <c r="V590" s="38"/>
      <c r="W590" s="32"/>
      <c r="X590" s="32"/>
      <c r="Y590" s="33"/>
      <c r="Z590" s="33"/>
      <c r="AA590" s="34"/>
      <c r="AB590" s="34"/>
      <c r="AC590" s="35"/>
      <c r="AD590" s="35"/>
      <c r="AE590" s="35"/>
      <c r="AF590" s="36"/>
      <c r="AG590" s="37"/>
      <c r="AH590" s="37"/>
      <c r="AI590" s="37"/>
    </row>
    <row r="591" ht="15.75" customHeight="1">
      <c r="U591" s="38"/>
      <c r="V591" s="38"/>
      <c r="W591" s="32"/>
      <c r="X591" s="32"/>
      <c r="Y591" s="33"/>
      <c r="Z591" s="33"/>
      <c r="AA591" s="34"/>
      <c r="AB591" s="34"/>
      <c r="AC591" s="35"/>
      <c r="AD591" s="35"/>
      <c r="AE591" s="35"/>
      <c r="AF591" s="36"/>
      <c r="AG591" s="37"/>
      <c r="AH591" s="37"/>
      <c r="AI591" s="37"/>
    </row>
    <row r="592" ht="15.75" customHeight="1">
      <c r="U592" s="38"/>
      <c r="V592" s="38"/>
      <c r="W592" s="32"/>
      <c r="X592" s="32"/>
      <c r="Y592" s="33"/>
      <c r="Z592" s="33"/>
      <c r="AA592" s="34"/>
      <c r="AB592" s="34"/>
      <c r="AC592" s="35"/>
      <c r="AD592" s="35"/>
      <c r="AE592" s="35"/>
      <c r="AF592" s="36"/>
      <c r="AG592" s="37"/>
      <c r="AH592" s="37"/>
      <c r="AI592" s="37"/>
    </row>
    <row r="593" ht="15.75" customHeight="1">
      <c r="U593" s="38"/>
      <c r="V593" s="38"/>
      <c r="W593" s="32"/>
      <c r="X593" s="32"/>
      <c r="Y593" s="33"/>
      <c r="Z593" s="33"/>
      <c r="AA593" s="34"/>
      <c r="AB593" s="34"/>
      <c r="AC593" s="35"/>
      <c r="AD593" s="35"/>
      <c r="AE593" s="35"/>
      <c r="AF593" s="36"/>
      <c r="AG593" s="37"/>
      <c r="AH593" s="37"/>
      <c r="AI593" s="37"/>
    </row>
    <row r="594" ht="15.75" customHeight="1">
      <c r="U594" s="38"/>
      <c r="V594" s="38"/>
      <c r="W594" s="32"/>
      <c r="X594" s="32"/>
      <c r="Y594" s="33"/>
      <c r="Z594" s="33"/>
      <c r="AA594" s="34"/>
      <c r="AB594" s="34"/>
      <c r="AC594" s="35"/>
      <c r="AD594" s="35"/>
      <c r="AE594" s="35"/>
      <c r="AF594" s="36"/>
      <c r="AG594" s="37"/>
      <c r="AH594" s="37"/>
      <c r="AI594" s="37"/>
    </row>
    <row r="595" ht="15.75" customHeight="1">
      <c r="U595" s="38"/>
      <c r="V595" s="38"/>
      <c r="W595" s="32"/>
      <c r="X595" s="32"/>
      <c r="Y595" s="33"/>
      <c r="Z595" s="33"/>
      <c r="AA595" s="34"/>
      <c r="AB595" s="34"/>
      <c r="AC595" s="35"/>
      <c r="AD595" s="35"/>
      <c r="AE595" s="35"/>
      <c r="AF595" s="36"/>
      <c r="AG595" s="37"/>
      <c r="AH595" s="37"/>
      <c r="AI595" s="37"/>
    </row>
    <row r="596" ht="15.75" customHeight="1">
      <c r="U596" s="38"/>
      <c r="V596" s="38"/>
      <c r="W596" s="32"/>
      <c r="X596" s="32"/>
      <c r="Y596" s="33"/>
      <c r="Z596" s="33"/>
      <c r="AA596" s="34"/>
      <c r="AB596" s="34"/>
      <c r="AC596" s="35"/>
      <c r="AD596" s="35"/>
      <c r="AE596" s="35"/>
      <c r="AF596" s="36"/>
      <c r="AG596" s="37"/>
      <c r="AH596" s="37"/>
      <c r="AI596" s="37"/>
    </row>
    <row r="597" ht="15.75" customHeight="1">
      <c r="U597" s="38"/>
      <c r="V597" s="38"/>
      <c r="W597" s="32"/>
      <c r="X597" s="32"/>
      <c r="Y597" s="33"/>
      <c r="Z597" s="33"/>
      <c r="AA597" s="34"/>
      <c r="AB597" s="34"/>
      <c r="AC597" s="35"/>
      <c r="AD597" s="35"/>
      <c r="AE597" s="35"/>
      <c r="AF597" s="36"/>
      <c r="AG597" s="37"/>
      <c r="AH597" s="37"/>
      <c r="AI597" s="37"/>
    </row>
    <row r="598" ht="15.75" customHeight="1">
      <c r="U598" s="38"/>
      <c r="V598" s="38"/>
      <c r="W598" s="32"/>
      <c r="X598" s="32"/>
      <c r="Y598" s="33"/>
      <c r="Z598" s="33"/>
      <c r="AA598" s="34"/>
      <c r="AB598" s="34"/>
      <c r="AC598" s="35"/>
      <c r="AD598" s="35"/>
      <c r="AE598" s="35"/>
      <c r="AF598" s="36"/>
      <c r="AG598" s="37"/>
      <c r="AH598" s="37"/>
      <c r="AI598" s="37"/>
    </row>
    <row r="599" ht="15.75" customHeight="1">
      <c r="U599" s="38"/>
      <c r="V599" s="38"/>
      <c r="W599" s="32"/>
      <c r="X599" s="32"/>
      <c r="Y599" s="33"/>
      <c r="Z599" s="33"/>
      <c r="AA599" s="34"/>
      <c r="AB599" s="34"/>
      <c r="AC599" s="35"/>
      <c r="AD599" s="35"/>
      <c r="AE599" s="35"/>
      <c r="AF599" s="36"/>
      <c r="AG599" s="37"/>
      <c r="AH599" s="37"/>
      <c r="AI599" s="37"/>
    </row>
    <row r="600" ht="15.75" customHeight="1">
      <c r="U600" s="38"/>
      <c r="V600" s="38"/>
      <c r="W600" s="32"/>
      <c r="X600" s="32"/>
      <c r="Y600" s="33"/>
      <c r="Z600" s="33"/>
      <c r="AA600" s="34"/>
      <c r="AB600" s="34"/>
      <c r="AC600" s="35"/>
      <c r="AD600" s="35"/>
      <c r="AE600" s="35"/>
      <c r="AF600" s="36"/>
      <c r="AG600" s="37"/>
      <c r="AH600" s="37"/>
      <c r="AI600" s="37"/>
    </row>
    <row r="601" ht="15.75" customHeight="1">
      <c r="U601" s="38"/>
      <c r="V601" s="38"/>
      <c r="W601" s="32"/>
      <c r="X601" s="32"/>
      <c r="Y601" s="33"/>
      <c r="Z601" s="33"/>
      <c r="AA601" s="34"/>
      <c r="AB601" s="34"/>
      <c r="AC601" s="35"/>
      <c r="AD601" s="35"/>
      <c r="AE601" s="35"/>
      <c r="AF601" s="36"/>
      <c r="AG601" s="37"/>
      <c r="AH601" s="37"/>
      <c r="AI601" s="37"/>
    </row>
    <row r="602" ht="15.75" customHeight="1">
      <c r="U602" s="38"/>
      <c r="V602" s="38"/>
      <c r="W602" s="32"/>
      <c r="X602" s="32"/>
      <c r="Y602" s="33"/>
      <c r="Z602" s="33"/>
      <c r="AA602" s="34"/>
      <c r="AB602" s="34"/>
      <c r="AC602" s="35"/>
      <c r="AD602" s="35"/>
      <c r="AE602" s="35"/>
      <c r="AF602" s="36"/>
      <c r="AG602" s="37"/>
      <c r="AH602" s="37"/>
      <c r="AI602" s="37"/>
    </row>
    <row r="603" ht="15.75" customHeight="1">
      <c r="U603" s="38"/>
      <c r="V603" s="38"/>
      <c r="W603" s="32"/>
      <c r="X603" s="32"/>
      <c r="Y603" s="33"/>
      <c r="Z603" s="33"/>
      <c r="AA603" s="34"/>
      <c r="AB603" s="34"/>
      <c r="AC603" s="35"/>
      <c r="AD603" s="35"/>
      <c r="AE603" s="35"/>
      <c r="AF603" s="36"/>
      <c r="AG603" s="37"/>
      <c r="AH603" s="37"/>
      <c r="AI603" s="37"/>
    </row>
    <row r="604" ht="15.75" customHeight="1">
      <c r="U604" s="38"/>
      <c r="V604" s="38"/>
      <c r="W604" s="32"/>
      <c r="X604" s="32"/>
      <c r="Y604" s="33"/>
      <c r="Z604" s="33"/>
      <c r="AA604" s="34"/>
      <c r="AB604" s="34"/>
      <c r="AC604" s="35"/>
      <c r="AD604" s="35"/>
      <c r="AE604" s="35"/>
      <c r="AF604" s="36"/>
      <c r="AG604" s="37"/>
      <c r="AH604" s="37"/>
      <c r="AI604" s="37"/>
    </row>
    <row r="605" ht="15.75" customHeight="1">
      <c r="U605" s="38"/>
      <c r="V605" s="38"/>
      <c r="W605" s="32"/>
      <c r="X605" s="32"/>
      <c r="Y605" s="33"/>
      <c r="Z605" s="33"/>
      <c r="AA605" s="34"/>
      <c r="AB605" s="34"/>
      <c r="AC605" s="35"/>
      <c r="AD605" s="35"/>
      <c r="AE605" s="35"/>
      <c r="AF605" s="36"/>
      <c r="AG605" s="37"/>
      <c r="AH605" s="37"/>
      <c r="AI605" s="37"/>
    </row>
    <row r="606" ht="15.75" customHeight="1">
      <c r="U606" s="38"/>
      <c r="V606" s="38"/>
      <c r="W606" s="32"/>
      <c r="X606" s="32"/>
      <c r="Y606" s="33"/>
      <c r="Z606" s="33"/>
      <c r="AA606" s="34"/>
      <c r="AB606" s="34"/>
      <c r="AC606" s="35"/>
      <c r="AD606" s="35"/>
      <c r="AE606" s="35"/>
      <c r="AF606" s="36"/>
      <c r="AG606" s="37"/>
      <c r="AH606" s="37"/>
      <c r="AI606" s="37"/>
    </row>
    <row r="607" ht="15.75" customHeight="1">
      <c r="U607" s="38"/>
      <c r="V607" s="38"/>
      <c r="W607" s="32"/>
      <c r="X607" s="32"/>
      <c r="Y607" s="33"/>
      <c r="Z607" s="33"/>
      <c r="AA607" s="34"/>
      <c r="AB607" s="34"/>
      <c r="AC607" s="35"/>
      <c r="AD607" s="35"/>
      <c r="AE607" s="35"/>
      <c r="AF607" s="36"/>
      <c r="AG607" s="37"/>
      <c r="AH607" s="37"/>
      <c r="AI607" s="37"/>
    </row>
    <row r="608" ht="15.75" customHeight="1">
      <c r="U608" s="38"/>
      <c r="V608" s="38"/>
      <c r="W608" s="32"/>
      <c r="X608" s="32"/>
      <c r="Y608" s="33"/>
      <c r="Z608" s="33"/>
      <c r="AA608" s="34"/>
      <c r="AB608" s="34"/>
      <c r="AC608" s="35"/>
      <c r="AD608" s="35"/>
      <c r="AE608" s="35"/>
      <c r="AF608" s="36"/>
      <c r="AG608" s="37"/>
      <c r="AH608" s="37"/>
      <c r="AI608" s="37"/>
    </row>
    <row r="609" ht="15.75" customHeight="1">
      <c r="U609" s="38"/>
      <c r="V609" s="38"/>
      <c r="W609" s="32"/>
      <c r="X609" s="32"/>
      <c r="Y609" s="33"/>
      <c r="Z609" s="33"/>
      <c r="AA609" s="34"/>
      <c r="AB609" s="34"/>
      <c r="AC609" s="35"/>
      <c r="AD609" s="35"/>
      <c r="AE609" s="35"/>
      <c r="AF609" s="36"/>
      <c r="AG609" s="37"/>
      <c r="AH609" s="37"/>
      <c r="AI609" s="37"/>
    </row>
    <row r="610" ht="15.75" customHeight="1">
      <c r="U610" s="38"/>
      <c r="V610" s="38"/>
      <c r="W610" s="32"/>
      <c r="X610" s="32"/>
      <c r="Y610" s="33"/>
      <c r="Z610" s="33"/>
      <c r="AA610" s="34"/>
      <c r="AB610" s="34"/>
      <c r="AC610" s="35"/>
      <c r="AD610" s="35"/>
      <c r="AE610" s="35"/>
      <c r="AF610" s="36"/>
      <c r="AG610" s="37"/>
      <c r="AH610" s="37"/>
      <c r="AI610" s="37"/>
    </row>
    <row r="611" ht="15.75" customHeight="1">
      <c r="U611" s="38"/>
      <c r="V611" s="38"/>
      <c r="W611" s="32"/>
      <c r="X611" s="32"/>
      <c r="Y611" s="33"/>
      <c r="Z611" s="33"/>
      <c r="AA611" s="34"/>
      <c r="AB611" s="34"/>
      <c r="AC611" s="35"/>
      <c r="AD611" s="35"/>
      <c r="AE611" s="35"/>
      <c r="AF611" s="36"/>
      <c r="AG611" s="37"/>
      <c r="AH611" s="37"/>
      <c r="AI611" s="37"/>
    </row>
    <row r="612" ht="15.75" customHeight="1">
      <c r="U612" s="38"/>
      <c r="V612" s="38"/>
      <c r="W612" s="32"/>
      <c r="X612" s="32"/>
      <c r="Y612" s="33"/>
      <c r="Z612" s="33"/>
      <c r="AA612" s="34"/>
      <c r="AB612" s="34"/>
      <c r="AC612" s="35"/>
      <c r="AD612" s="35"/>
      <c r="AE612" s="35"/>
      <c r="AF612" s="36"/>
      <c r="AG612" s="37"/>
      <c r="AH612" s="37"/>
      <c r="AI612" s="37"/>
    </row>
    <row r="613" ht="15.75" customHeight="1">
      <c r="U613" s="38"/>
      <c r="V613" s="38"/>
      <c r="W613" s="32"/>
      <c r="X613" s="32"/>
      <c r="Y613" s="33"/>
      <c r="Z613" s="33"/>
      <c r="AA613" s="34"/>
      <c r="AB613" s="34"/>
      <c r="AC613" s="35"/>
      <c r="AD613" s="35"/>
      <c r="AE613" s="35"/>
      <c r="AF613" s="36"/>
      <c r="AG613" s="37"/>
      <c r="AH613" s="37"/>
      <c r="AI613" s="37"/>
    </row>
    <row r="614" ht="15.75" customHeight="1">
      <c r="U614" s="38"/>
      <c r="V614" s="38"/>
      <c r="W614" s="32"/>
      <c r="X614" s="32"/>
      <c r="Y614" s="33"/>
      <c r="Z614" s="33"/>
      <c r="AA614" s="34"/>
      <c r="AB614" s="34"/>
      <c r="AC614" s="35"/>
      <c r="AD614" s="35"/>
      <c r="AE614" s="35"/>
      <c r="AF614" s="36"/>
      <c r="AG614" s="37"/>
      <c r="AH614" s="37"/>
      <c r="AI614" s="37"/>
    </row>
    <row r="615" ht="15.75" customHeight="1">
      <c r="U615" s="38"/>
      <c r="V615" s="38"/>
      <c r="W615" s="32"/>
      <c r="X615" s="32"/>
      <c r="Y615" s="33"/>
      <c r="Z615" s="33"/>
      <c r="AA615" s="34"/>
      <c r="AB615" s="34"/>
      <c r="AC615" s="35"/>
      <c r="AD615" s="35"/>
      <c r="AE615" s="35"/>
      <c r="AF615" s="36"/>
      <c r="AG615" s="37"/>
      <c r="AH615" s="37"/>
      <c r="AI615" s="37"/>
    </row>
    <row r="616" ht="15.75" customHeight="1">
      <c r="U616" s="38"/>
      <c r="V616" s="38"/>
      <c r="W616" s="32"/>
      <c r="X616" s="32"/>
      <c r="Y616" s="33"/>
      <c r="Z616" s="33"/>
      <c r="AA616" s="34"/>
      <c r="AB616" s="34"/>
      <c r="AC616" s="35"/>
      <c r="AD616" s="35"/>
      <c r="AE616" s="35"/>
      <c r="AF616" s="36"/>
      <c r="AG616" s="37"/>
      <c r="AH616" s="37"/>
      <c r="AI616" s="37"/>
    </row>
    <row r="617" ht="15.75" customHeight="1">
      <c r="U617" s="38"/>
      <c r="V617" s="38"/>
      <c r="W617" s="32"/>
      <c r="X617" s="32"/>
      <c r="Y617" s="33"/>
      <c r="Z617" s="33"/>
      <c r="AA617" s="34"/>
      <c r="AB617" s="34"/>
      <c r="AC617" s="35"/>
      <c r="AD617" s="35"/>
      <c r="AE617" s="35"/>
      <c r="AF617" s="36"/>
      <c r="AG617" s="37"/>
      <c r="AH617" s="37"/>
      <c r="AI617" s="37"/>
    </row>
    <row r="618" ht="15.75" customHeight="1">
      <c r="U618" s="38"/>
      <c r="V618" s="38"/>
      <c r="W618" s="32"/>
      <c r="X618" s="32"/>
      <c r="Y618" s="33"/>
      <c r="Z618" s="33"/>
      <c r="AA618" s="34"/>
      <c r="AB618" s="34"/>
      <c r="AC618" s="35"/>
      <c r="AD618" s="35"/>
      <c r="AE618" s="35"/>
      <c r="AF618" s="36"/>
      <c r="AG618" s="37"/>
      <c r="AH618" s="37"/>
      <c r="AI618" s="37"/>
    </row>
    <row r="619" ht="15.75" customHeight="1">
      <c r="U619" s="38"/>
      <c r="V619" s="38"/>
      <c r="W619" s="32"/>
      <c r="X619" s="32"/>
      <c r="Y619" s="33"/>
      <c r="Z619" s="33"/>
      <c r="AA619" s="34"/>
      <c r="AB619" s="34"/>
      <c r="AC619" s="35"/>
      <c r="AD619" s="35"/>
      <c r="AE619" s="35"/>
      <c r="AF619" s="36"/>
      <c r="AG619" s="37"/>
      <c r="AH619" s="37"/>
      <c r="AI619" s="37"/>
    </row>
    <row r="620" ht="15.75" customHeight="1">
      <c r="U620" s="38"/>
      <c r="V620" s="38"/>
      <c r="W620" s="32"/>
      <c r="X620" s="32"/>
      <c r="Y620" s="33"/>
      <c r="Z620" s="33"/>
      <c r="AA620" s="34"/>
      <c r="AB620" s="34"/>
      <c r="AC620" s="35"/>
      <c r="AD620" s="35"/>
      <c r="AE620" s="35"/>
      <c r="AF620" s="36"/>
      <c r="AG620" s="37"/>
      <c r="AH620" s="37"/>
      <c r="AI620" s="37"/>
    </row>
    <row r="621" ht="15.75" customHeight="1">
      <c r="U621" s="38"/>
      <c r="V621" s="38"/>
      <c r="W621" s="32"/>
      <c r="X621" s="32"/>
      <c r="Y621" s="33"/>
      <c r="Z621" s="33"/>
      <c r="AA621" s="34"/>
      <c r="AB621" s="34"/>
      <c r="AC621" s="35"/>
      <c r="AD621" s="35"/>
      <c r="AE621" s="35"/>
      <c r="AF621" s="36"/>
      <c r="AG621" s="37"/>
      <c r="AH621" s="37"/>
      <c r="AI621" s="37"/>
    </row>
    <row r="622" ht="15.75" customHeight="1">
      <c r="U622" s="38"/>
      <c r="V622" s="38"/>
      <c r="W622" s="32"/>
      <c r="X622" s="32"/>
      <c r="Y622" s="33"/>
      <c r="Z622" s="33"/>
      <c r="AA622" s="34"/>
      <c r="AB622" s="34"/>
      <c r="AC622" s="35"/>
      <c r="AD622" s="35"/>
      <c r="AE622" s="35"/>
      <c r="AF622" s="36"/>
      <c r="AG622" s="37"/>
      <c r="AH622" s="37"/>
      <c r="AI622" s="37"/>
    </row>
    <row r="623" ht="15.75" customHeight="1">
      <c r="U623" s="38"/>
      <c r="V623" s="38"/>
      <c r="W623" s="32"/>
      <c r="X623" s="32"/>
      <c r="Y623" s="33"/>
      <c r="Z623" s="33"/>
      <c r="AA623" s="34"/>
      <c r="AB623" s="34"/>
      <c r="AC623" s="35"/>
      <c r="AD623" s="35"/>
      <c r="AE623" s="35"/>
      <c r="AF623" s="36"/>
      <c r="AG623" s="37"/>
      <c r="AH623" s="37"/>
      <c r="AI623" s="37"/>
    </row>
    <row r="624" ht="15.75" customHeight="1">
      <c r="U624" s="38"/>
      <c r="V624" s="38"/>
      <c r="W624" s="32"/>
      <c r="X624" s="32"/>
      <c r="Y624" s="33"/>
      <c r="Z624" s="33"/>
      <c r="AA624" s="34"/>
      <c r="AB624" s="34"/>
      <c r="AC624" s="35"/>
      <c r="AD624" s="35"/>
      <c r="AE624" s="35"/>
      <c r="AF624" s="36"/>
      <c r="AG624" s="37"/>
      <c r="AH624" s="37"/>
      <c r="AI624" s="37"/>
    </row>
    <row r="625" ht="15.75" customHeight="1">
      <c r="U625" s="38"/>
      <c r="V625" s="38"/>
      <c r="W625" s="32"/>
      <c r="X625" s="32"/>
      <c r="Y625" s="33"/>
      <c r="Z625" s="33"/>
      <c r="AA625" s="34"/>
      <c r="AB625" s="34"/>
      <c r="AC625" s="35"/>
      <c r="AD625" s="35"/>
      <c r="AE625" s="35"/>
      <c r="AF625" s="36"/>
      <c r="AG625" s="37"/>
      <c r="AH625" s="37"/>
      <c r="AI625" s="37"/>
    </row>
    <row r="626" ht="15.75" customHeight="1">
      <c r="U626" s="38"/>
      <c r="V626" s="38"/>
      <c r="W626" s="32"/>
      <c r="X626" s="32"/>
      <c r="Y626" s="33"/>
      <c r="Z626" s="33"/>
      <c r="AA626" s="34"/>
      <c r="AB626" s="34"/>
      <c r="AC626" s="35"/>
      <c r="AD626" s="35"/>
      <c r="AE626" s="35"/>
      <c r="AF626" s="36"/>
      <c r="AG626" s="37"/>
      <c r="AH626" s="37"/>
      <c r="AI626" s="37"/>
    </row>
    <row r="627" ht="15.75" customHeight="1">
      <c r="U627" s="38"/>
      <c r="V627" s="38"/>
      <c r="W627" s="32"/>
      <c r="X627" s="32"/>
      <c r="Y627" s="33"/>
      <c r="Z627" s="33"/>
      <c r="AA627" s="34"/>
      <c r="AB627" s="34"/>
      <c r="AC627" s="35"/>
      <c r="AD627" s="35"/>
      <c r="AE627" s="35"/>
      <c r="AF627" s="36"/>
      <c r="AG627" s="37"/>
      <c r="AH627" s="37"/>
      <c r="AI627" s="37"/>
    </row>
    <row r="628" ht="15.75" customHeight="1">
      <c r="U628" s="38"/>
      <c r="V628" s="38"/>
      <c r="W628" s="32"/>
      <c r="X628" s="32"/>
      <c r="Y628" s="33"/>
      <c r="Z628" s="33"/>
      <c r="AA628" s="34"/>
      <c r="AB628" s="34"/>
      <c r="AC628" s="35"/>
      <c r="AD628" s="35"/>
      <c r="AE628" s="35"/>
      <c r="AF628" s="36"/>
      <c r="AG628" s="37"/>
      <c r="AH628" s="37"/>
      <c r="AI628" s="37"/>
    </row>
    <row r="629" ht="15.75" customHeight="1">
      <c r="U629" s="38"/>
      <c r="V629" s="38"/>
      <c r="W629" s="32"/>
      <c r="X629" s="32"/>
      <c r="Y629" s="33"/>
      <c r="Z629" s="33"/>
      <c r="AA629" s="34"/>
      <c r="AB629" s="34"/>
      <c r="AC629" s="35"/>
      <c r="AD629" s="35"/>
      <c r="AE629" s="35"/>
      <c r="AF629" s="36"/>
      <c r="AG629" s="37"/>
      <c r="AH629" s="37"/>
      <c r="AI629" s="37"/>
    </row>
    <row r="630" ht="15.75" customHeight="1">
      <c r="U630" s="38"/>
      <c r="V630" s="38"/>
      <c r="W630" s="32"/>
      <c r="X630" s="32"/>
      <c r="Y630" s="33"/>
      <c r="Z630" s="33"/>
      <c r="AA630" s="34"/>
      <c r="AB630" s="34"/>
      <c r="AC630" s="35"/>
      <c r="AD630" s="35"/>
      <c r="AE630" s="35"/>
      <c r="AF630" s="36"/>
      <c r="AG630" s="37"/>
      <c r="AH630" s="37"/>
      <c r="AI630" s="37"/>
    </row>
    <row r="631" ht="15.75" customHeight="1">
      <c r="U631" s="38"/>
      <c r="V631" s="38"/>
      <c r="W631" s="32"/>
      <c r="X631" s="32"/>
      <c r="Y631" s="33"/>
      <c r="Z631" s="33"/>
      <c r="AA631" s="34"/>
      <c r="AB631" s="34"/>
      <c r="AC631" s="35"/>
      <c r="AD631" s="35"/>
      <c r="AE631" s="35"/>
      <c r="AF631" s="36"/>
      <c r="AG631" s="37"/>
      <c r="AH631" s="37"/>
      <c r="AI631" s="37"/>
    </row>
    <row r="632" ht="15.75" customHeight="1">
      <c r="U632" s="38"/>
      <c r="V632" s="38"/>
      <c r="W632" s="32"/>
      <c r="X632" s="32"/>
      <c r="Y632" s="33"/>
      <c r="Z632" s="33"/>
      <c r="AA632" s="34"/>
      <c r="AB632" s="34"/>
      <c r="AC632" s="35"/>
      <c r="AD632" s="35"/>
      <c r="AE632" s="35"/>
      <c r="AF632" s="36"/>
      <c r="AG632" s="37"/>
      <c r="AH632" s="37"/>
      <c r="AI632" s="37"/>
    </row>
    <row r="633" ht="15.75" customHeight="1">
      <c r="U633" s="38"/>
      <c r="V633" s="38"/>
      <c r="W633" s="32"/>
      <c r="X633" s="32"/>
      <c r="Y633" s="33"/>
      <c r="Z633" s="33"/>
      <c r="AA633" s="34"/>
      <c r="AB633" s="34"/>
      <c r="AC633" s="35"/>
      <c r="AD633" s="35"/>
      <c r="AE633" s="35"/>
      <c r="AF633" s="36"/>
      <c r="AG633" s="37"/>
      <c r="AH633" s="37"/>
      <c r="AI633" s="37"/>
    </row>
    <row r="634" ht="15.75" customHeight="1">
      <c r="U634" s="38"/>
      <c r="V634" s="38"/>
      <c r="W634" s="32"/>
      <c r="X634" s="32"/>
      <c r="Y634" s="33"/>
      <c r="Z634" s="33"/>
      <c r="AA634" s="34"/>
      <c r="AB634" s="34"/>
      <c r="AC634" s="35"/>
      <c r="AD634" s="35"/>
      <c r="AE634" s="35"/>
      <c r="AF634" s="36"/>
      <c r="AG634" s="37"/>
      <c r="AH634" s="37"/>
      <c r="AI634" s="37"/>
    </row>
    <row r="635" ht="15.75" customHeight="1">
      <c r="U635" s="38"/>
      <c r="V635" s="38"/>
      <c r="W635" s="32"/>
      <c r="X635" s="32"/>
      <c r="Y635" s="33"/>
      <c r="Z635" s="33"/>
      <c r="AA635" s="34"/>
      <c r="AB635" s="34"/>
      <c r="AC635" s="35"/>
      <c r="AD635" s="35"/>
      <c r="AE635" s="35"/>
      <c r="AF635" s="36"/>
      <c r="AG635" s="37"/>
      <c r="AH635" s="37"/>
      <c r="AI635" s="37"/>
    </row>
    <row r="636" ht="15.75" customHeight="1">
      <c r="U636" s="38"/>
      <c r="V636" s="38"/>
      <c r="W636" s="32"/>
      <c r="X636" s="32"/>
      <c r="Y636" s="33"/>
      <c r="Z636" s="33"/>
      <c r="AA636" s="34"/>
      <c r="AB636" s="34"/>
      <c r="AC636" s="35"/>
      <c r="AD636" s="35"/>
      <c r="AE636" s="35"/>
      <c r="AF636" s="36"/>
      <c r="AG636" s="37"/>
      <c r="AH636" s="37"/>
      <c r="AI636" s="37"/>
    </row>
    <row r="637" ht="15.75" customHeight="1">
      <c r="U637" s="38"/>
      <c r="V637" s="38"/>
      <c r="W637" s="32"/>
      <c r="X637" s="32"/>
      <c r="Y637" s="33"/>
      <c r="Z637" s="33"/>
      <c r="AA637" s="34"/>
      <c r="AB637" s="34"/>
      <c r="AC637" s="35"/>
      <c r="AD637" s="35"/>
      <c r="AE637" s="35"/>
      <c r="AF637" s="36"/>
      <c r="AG637" s="37"/>
      <c r="AH637" s="37"/>
      <c r="AI637" s="37"/>
    </row>
    <row r="638" ht="15.75" customHeight="1">
      <c r="U638" s="38"/>
      <c r="V638" s="38"/>
      <c r="W638" s="32"/>
      <c r="X638" s="32"/>
      <c r="Y638" s="33"/>
      <c r="Z638" s="33"/>
      <c r="AA638" s="34"/>
      <c r="AB638" s="34"/>
      <c r="AC638" s="35"/>
      <c r="AD638" s="35"/>
      <c r="AE638" s="35"/>
      <c r="AF638" s="36"/>
      <c r="AG638" s="37"/>
      <c r="AH638" s="37"/>
      <c r="AI638" s="37"/>
    </row>
    <row r="639" ht="15.75" customHeight="1">
      <c r="U639" s="38"/>
      <c r="V639" s="38"/>
      <c r="W639" s="32"/>
      <c r="X639" s="32"/>
      <c r="Y639" s="33"/>
      <c r="Z639" s="33"/>
      <c r="AA639" s="34"/>
      <c r="AB639" s="34"/>
      <c r="AC639" s="35"/>
      <c r="AD639" s="35"/>
      <c r="AE639" s="35"/>
      <c r="AF639" s="36"/>
      <c r="AG639" s="37"/>
      <c r="AH639" s="37"/>
      <c r="AI639" s="37"/>
    </row>
    <row r="640" ht="15.75" customHeight="1">
      <c r="U640" s="38"/>
      <c r="V640" s="38"/>
      <c r="W640" s="32"/>
      <c r="X640" s="32"/>
      <c r="Y640" s="33"/>
      <c r="Z640" s="33"/>
      <c r="AA640" s="34"/>
      <c r="AB640" s="34"/>
      <c r="AC640" s="35"/>
      <c r="AD640" s="35"/>
      <c r="AE640" s="35"/>
      <c r="AF640" s="36"/>
      <c r="AG640" s="37"/>
      <c r="AH640" s="37"/>
      <c r="AI640" s="37"/>
    </row>
    <row r="641" ht="15.75" customHeight="1">
      <c r="U641" s="38"/>
      <c r="V641" s="38"/>
      <c r="W641" s="32"/>
      <c r="X641" s="32"/>
      <c r="Y641" s="33"/>
      <c r="Z641" s="33"/>
      <c r="AA641" s="34"/>
      <c r="AB641" s="34"/>
      <c r="AC641" s="35"/>
      <c r="AD641" s="35"/>
      <c r="AE641" s="35"/>
      <c r="AF641" s="36"/>
      <c r="AG641" s="37"/>
      <c r="AH641" s="37"/>
      <c r="AI641" s="37"/>
    </row>
    <row r="642" ht="15.75" customHeight="1">
      <c r="U642" s="38"/>
      <c r="V642" s="38"/>
      <c r="W642" s="32"/>
      <c r="X642" s="32"/>
      <c r="Y642" s="33"/>
      <c r="Z642" s="33"/>
      <c r="AA642" s="34"/>
      <c r="AB642" s="34"/>
      <c r="AC642" s="35"/>
      <c r="AD642" s="35"/>
      <c r="AE642" s="35"/>
      <c r="AF642" s="36"/>
      <c r="AG642" s="37"/>
      <c r="AH642" s="37"/>
      <c r="AI642" s="37"/>
    </row>
    <row r="643" ht="15.75" customHeight="1">
      <c r="U643" s="38"/>
      <c r="V643" s="38"/>
      <c r="W643" s="32"/>
      <c r="X643" s="32"/>
      <c r="Y643" s="33"/>
      <c r="Z643" s="33"/>
      <c r="AA643" s="34"/>
      <c r="AB643" s="34"/>
      <c r="AC643" s="35"/>
      <c r="AD643" s="35"/>
      <c r="AE643" s="35"/>
      <c r="AF643" s="36"/>
      <c r="AG643" s="37"/>
      <c r="AH643" s="37"/>
      <c r="AI643" s="37"/>
    </row>
    <row r="644" ht="15.75" customHeight="1">
      <c r="U644" s="38"/>
      <c r="V644" s="38"/>
      <c r="W644" s="32"/>
      <c r="X644" s="32"/>
      <c r="Y644" s="33"/>
      <c r="Z644" s="33"/>
      <c r="AA644" s="34"/>
      <c r="AB644" s="34"/>
      <c r="AC644" s="35"/>
      <c r="AD644" s="35"/>
      <c r="AE644" s="35"/>
      <c r="AF644" s="36"/>
      <c r="AG644" s="37"/>
      <c r="AH644" s="37"/>
      <c r="AI644" s="37"/>
    </row>
    <row r="645" ht="15.75" customHeight="1">
      <c r="U645" s="38"/>
      <c r="V645" s="38"/>
      <c r="W645" s="32"/>
      <c r="X645" s="32"/>
      <c r="Y645" s="33"/>
      <c r="Z645" s="33"/>
      <c r="AA645" s="34"/>
      <c r="AB645" s="34"/>
      <c r="AC645" s="35"/>
      <c r="AD645" s="35"/>
      <c r="AE645" s="35"/>
      <c r="AF645" s="36"/>
      <c r="AG645" s="37"/>
      <c r="AH645" s="37"/>
      <c r="AI645" s="37"/>
    </row>
    <row r="646" ht="15.75" customHeight="1">
      <c r="U646" s="38"/>
      <c r="V646" s="38"/>
      <c r="W646" s="32"/>
      <c r="X646" s="32"/>
      <c r="Y646" s="33"/>
      <c r="Z646" s="33"/>
      <c r="AA646" s="34"/>
      <c r="AB646" s="34"/>
      <c r="AC646" s="35"/>
      <c r="AD646" s="35"/>
      <c r="AE646" s="35"/>
      <c r="AF646" s="36"/>
      <c r="AG646" s="37"/>
      <c r="AH646" s="37"/>
      <c r="AI646" s="37"/>
    </row>
    <row r="647" ht="15.75" customHeight="1">
      <c r="U647" s="38"/>
      <c r="V647" s="38"/>
      <c r="W647" s="32"/>
      <c r="X647" s="32"/>
      <c r="Y647" s="33"/>
      <c r="Z647" s="33"/>
      <c r="AA647" s="34"/>
      <c r="AB647" s="34"/>
      <c r="AC647" s="35"/>
      <c r="AD647" s="35"/>
      <c r="AE647" s="35"/>
      <c r="AF647" s="36"/>
      <c r="AG647" s="37"/>
      <c r="AH647" s="37"/>
      <c r="AI647" s="37"/>
    </row>
    <row r="648" ht="15.75" customHeight="1">
      <c r="U648" s="38"/>
      <c r="V648" s="38"/>
      <c r="W648" s="32"/>
      <c r="X648" s="32"/>
      <c r="Y648" s="33"/>
      <c r="Z648" s="33"/>
      <c r="AA648" s="34"/>
      <c r="AB648" s="34"/>
      <c r="AC648" s="35"/>
      <c r="AD648" s="35"/>
      <c r="AE648" s="35"/>
      <c r="AF648" s="36"/>
      <c r="AG648" s="37"/>
      <c r="AH648" s="37"/>
      <c r="AI648" s="37"/>
    </row>
    <row r="649" ht="15.75" customHeight="1">
      <c r="U649" s="38"/>
      <c r="V649" s="38"/>
      <c r="W649" s="32"/>
      <c r="X649" s="32"/>
      <c r="Y649" s="33"/>
      <c r="Z649" s="33"/>
      <c r="AA649" s="34"/>
      <c r="AB649" s="34"/>
      <c r="AC649" s="35"/>
      <c r="AD649" s="35"/>
      <c r="AE649" s="35"/>
      <c r="AF649" s="36"/>
      <c r="AG649" s="37"/>
      <c r="AH649" s="37"/>
      <c r="AI649" s="37"/>
    </row>
    <row r="650" ht="15.75" customHeight="1">
      <c r="U650" s="38"/>
      <c r="V650" s="38"/>
      <c r="W650" s="32"/>
      <c r="X650" s="32"/>
      <c r="Y650" s="33"/>
      <c r="Z650" s="33"/>
      <c r="AA650" s="34"/>
      <c r="AB650" s="34"/>
      <c r="AC650" s="35"/>
      <c r="AD650" s="35"/>
      <c r="AE650" s="35"/>
      <c r="AF650" s="36"/>
      <c r="AG650" s="37"/>
      <c r="AH650" s="37"/>
      <c r="AI650" s="37"/>
    </row>
    <row r="651" ht="15.75" customHeight="1">
      <c r="U651" s="38"/>
      <c r="V651" s="38"/>
      <c r="W651" s="32"/>
      <c r="X651" s="32"/>
      <c r="Y651" s="33"/>
      <c r="Z651" s="33"/>
      <c r="AA651" s="34"/>
      <c r="AB651" s="34"/>
      <c r="AC651" s="35"/>
      <c r="AD651" s="35"/>
      <c r="AE651" s="35"/>
      <c r="AF651" s="36"/>
      <c r="AG651" s="37"/>
      <c r="AH651" s="37"/>
      <c r="AI651" s="37"/>
    </row>
    <row r="652" ht="15.75" customHeight="1">
      <c r="U652" s="38"/>
      <c r="V652" s="38"/>
      <c r="W652" s="32"/>
      <c r="X652" s="32"/>
      <c r="Y652" s="33"/>
      <c r="Z652" s="33"/>
      <c r="AA652" s="34"/>
      <c r="AB652" s="34"/>
      <c r="AC652" s="35"/>
      <c r="AD652" s="35"/>
      <c r="AE652" s="35"/>
      <c r="AF652" s="36"/>
      <c r="AG652" s="37"/>
      <c r="AH652" s="37"/>
      <c r="AI652" s="37"/>
    </row>
    <row r="653" ht="15.75" customHeight="1">
      <c r="U653" s="38"/>
      <c r="V653" s="38"/>
      <c r="W653" s="32"/>
      <c r="X653" s="32"/>
      <c r="Y653" s="33"/>
      <c r="Z653" s="33"/>
      <c r="AA653" s="34"/>
      <c r="AB653" s="34"/>
      <c r="AC653" s="35"/>
      <c r="AD653" s="35"/>
      <c r="AE653" s="35"/>
      <c r="AF653" s="36"/>
      <c r="AG653" s="37"/>
      <c r="AH653" s="37"/>
      <c r="AI653" s="37"/>
    </row>
    <row r="654" ht="15.75" customHeight="1">
      <c r="U654" s="38"/>
      <c r="V654" s="38"/>
      <c r="W654" s="32"/>
      <c r="X654" s="32"/>
      <c r="Y654" s="33"/>
      <c r="Z654" s="33"/>
      <c r="AA654" s="34"/>
      <c r="AB654" s="34"/>
      <c r="AC654" s="35"/>
      <c r="AD654" s="35"/>
      <c r="AE654" s="35"/>
      <c r="AF654" s="36"/>
      <c r="AG654" s="37"/>
      <c r="AH654" s="37"/>
      <c r="AI654" s="37"/>
    </row>
    <row r="655" ht="15.75" customHeight="1">
      <c r="U655" s="38"/>
      <c r="V655" s="38"/>
      <c r="W655" s="32"/>
      <c r="X655" s="32"/>
      <c r="Y655" s="33"/>
      <c r="Z655" s="33"/>
      <c r="AA655" s="34"/>
      <c r="AB655" s="34"/>
      <c r="AC655" s="35"/>
      <c r="AD655" s="35"/>
      <c r="AE655" s="35"/>
      <c r="AF655" s="36"/>
      <c r="AG655" s="37"/>
      <c r="AH655" s="37"/>
      <c r="AI655" s="37"/>
    </row>
    <row r="656" ht="15.75" customHeight="1">
      <c r="U656" s="38"/>
      <c r="V656" s="38"/>
      <c r="W656" s="32"/>
      <c r="X656" s="32"/>
      <c r="Y656" s="33"/>
      <c r="Z656" s="33"/>
      <c r="AA656" s="34"/>
      <c r="AB656" s="34"/>
      <c r="AC656" s="35"/>
      <c r="AD656" s="35"/>
      <c r="AE656" s="35"/>
      <c r="AF656" s="36"/>
      <c r="AG656" s="37"/>
      <c r="AH656" s="37"/>
      <c r="AI656" s="37"/>
    </row>
    <row r="657" ht="15.75" customHeight="1">
      <c r="U657" s="38"/>
      <c r="V657" s="38"/>
      <c r="W657" s="32"/>
      <c r="X657" s="32"/>
      <c r="Y657" s="33"/>
      <c r="Z657" s="33"/>
      <c r="AA657" s="34"/>
      <c r="AB657" s="34"/>
      <c r="AC657" s="35"/>
      <c r="AD657" s="35"/>
      <c r="AE657" s="35"/>
      <c r="AF657" s="36"/>
      <c r="AG657" s="37"/>
      <c r="AH657" s="37"/>
      <c r="AI657" s="37"/>
    </row>
    <row r="658" ht="15.75" customHeight="1">
      <c r="U658" s="38"/>
      <c r="V658" s="38"/>
      <c r="W658" s="32"/>
      <c r="X658" s="32"/>
      <c r="Y658" s="33"/>
      <c r="Z658" s="33"/>
      <c r="AA658" s="34"/>
      <c r="AB658" s="34"/>
      <c r="AC658" s="35"/>
      <c r="AD658" s="35"/>
      <c r="AE658" s="35"/>
      <c r="AF658" s="36"/>
      <c r="AG658" s="37"/>
      <c r="AH658" s="37"/>
      <c r="AI658" s="37"/>
    </row>
    <row r="659" ht="15.75" customHeight="1">
      <c r="U659" s="38"/>
      <c r="V659" s="38"/>
      <c r="W659" s="32"/>
      <c r="X659" s="32"/>
      <c r="Y659" s="33"/>
      <c r="Z659" s="33"/>
      <c r="AA659" s="34"/>
      <c r="AB659" s="34"/>
      <c r="AC659" s="35"/>
      <c r="AD659" s="35"/>
      <c r="AE659" s="35"/>
      <c r="AF659" s="36"/>
      <c r="AG659" s="37"/>
      <c r="AH659" s="37"/>
      <c r="AI659" s="37"/>
    </row>
    <row r="660" ht="15.75" customHeight="1">
      <c r="U660" s="38"/>
      <c r="V660" s="38"/>
      <c r="W660" s="32"/>
      <c r="X660" s="32"/>
      <c r="Y660" s="33"/>
      <c r="Z660" s="33"/>
      <c r="AA660" s="34"/>
      <c r="AB660" s="34"/>
      <c r="AC660" s="35"/>
      <c r="AD660" s="35"/>
      <c r="AE660" s="35"/>
      <c r="AF660" s="36"/>
      <c r="AG660" s="37"/>
      <c r="AH660" s="37"/>
      <c r="AI660" s="37"/>
    </row>
    <row r="661" ht="15.75" customHeight="1">
      <c r="U661" s="38"/>
      <c r="V661" s="38"/>
      <c r="W661" s="32"/>
      <c r="X661" s="32"/>
      <c r="Y661" s="33"/>
      <c r="Z661" s="33"/>
      <c r="AA661" s="34"/>
      <c r="AB661" s="34"/>
      <c r="AC661" s="35"/>
      <c r="AD661" s="35"/>
      <c r="AE661" s="35"/>
      <c r="AF661" s="36"/>
      <c r="AG661" s="37"/>
      <c r="AH661" s="37"/>
      <c r="AI661" s="37"/>
    </row>
    <row r="662" ht="15.75" customHeight="1">
      <c r="U662" s="38"/>
      <c r="V662" s="38"/>
      <c r="W662" s="32"/>
      <c r="X662" s="32"/>
      <c r="Y662" s="33"/>
      <c r="Z662" s="33"/>
      <c r="AA662" s="34"/>
      <c r="AB662" s="34"/>
      <c r="AC662" s="35"/>
      <c r="AD662" s="35"/>
      <c r="AE662" s="35"/>
      <c r="AF662" s="36"/>
      <c r="AG662" s="37"/>
      <c r="AH662" s="37"/>
      <c r="AI662" s="37"/>
    </row>
    <row r="663" ht="15.75" customHeight="1">
      <c r="U663" s="38"/>
      <c r="V663" s="38"/>
      <c r="W663" s="32"/>
      <c r="X663" s="32"/>
      <c r="Y663" s="33"/>
      <c r="Z663" s="33"/>
      <c r="AA663" s="34"/>
      <c r="AB663" s="34"/>
      <c r="AC663" s="35"/>
      <c r="AD663" s="35"/>
      <c r="AE663" s="35"/>
      <c r="AF663" s="36"/>
      <c r="AG663" s="37"/>
      <c r="AH663" s="37"/>
      <c r="AI663" s="37"/>
    </row>
    <row r="664" ht="15.75" customHeight="1">
      <c r="U664" s="38"/>
      <c r="V664" s="38"/>
      <c r="W664" s="32"/>
      <c r="X664" s="32"/>
      <c r="Y664" s="33"/>
      <c r="Z664" s="33"/>
      <c r="AA664" s="34"/>
      <c r="AB664" s="34"/>
      <c r="AC664" s="35"/>
      <c r="AD664" s="35"/>
      <c r="AE664" s="35"/>
      <c r="AF664" s="36"/>
      <c r="AG664" s="37"/>
      <c r="AH664" s="37"/>
      <c r="AI664" s="37"/>
    </row>
    <row r="665" ht="15.75" customHeight="1">
      <c r="U665" s="38"/>
      <c r="V665" s="38"/>
      <c r="W665" s="32"/>
      <c r="X665" s="32"/>
      <c r="Y665" s="33"/>
      <c r="Z665" s="33"/>
      <c r="AA665" s="34"/>
      <c r="AB665" s="34"/>
      <c r="AC665" s="35"/>
      <c r="AD665" s="35"/>
      <c r="AE665" s="35"/>
      <c r="AF665" s="36"/>
      <c r="AG665" s="37"/>
      <c r="AH665" s="37"/>
      <c r="AI665" s="37"/>
    </row>
    <row r="666" ht="15.75" customHeight="1">
      <c r="U666" s="38"/>
      <c r="V666" s="38"/>
      <c r="W666" s="32"/>
      <c r="X666" s="32"/>
      <c r="Y666" s="33"/>
      <c r="Z666" s="33"/>
      <c r="AA666" s="34"/>
      <c r="AB666" s="34"/>
      <c r="AC666" s="35"/>
      <c r="AD666" s="35"/>
      <c r="AE666" s="35"/>
      <c r="AF666" s="36"/>
      <c r="AG666" s="37"/>
      <c r="AH666" s="37"/>
      <c r="AI666" s="37"/>
    </row>
    <row r="667" ht="15.75" customHeight="1">
      <c r="U667" s="38"/>
      <c r="V667" s="38"/>
      <c r="W667" s="32"/>
      <c r="X667" s="32"/>
      <c r="Y667" s="33"/>
      <c r="Z667" s="33"/>
      <c r="AA667" s="34"/>
      <c r="AB667" s="34"/>
      <c r="AC667" s="35"/>
      <c r="AD667" s="35"/>
      <c r="AE667" s="35"/>
      <c r="AF667" s="36"/>
      <c r="AG667" s="37"/>
      <c r="AH667" s="37"/>
      <c r="AI667" s="37"/>
    </row>
    <row r="668" ht="15.75" customHeight="1">
      <c r="U668" s="38"/>
      <c r="V668" s="38"/>
      <c r="W668" s="32"/>
      <c r="X668" s="32"/>
      <c r="Y668" s="33"/>
      <c r="Z668" s="33"/>
      <c r="AA668" s="34"/>
      <c r="AB668" s="34"/>
      <c r="AC668" s="35"/>
      <c r="AD668" s="35"/>
      <c r="AE668" s="35"/>
      <c r="AF668" s="36"/>
      <c r="AG668" s="37"/>
      <c r="AH668" s="37"/>
      <c r="AI668" s="37"/>
    </row>
    <row r="669" ht="15.75" customHeight="1">
      <c r="U669" s="38"/>
      <c r="V669" s="38"/>
      <c r="W669" s="32"/>
      <c r="X669" s="32"/>
      <c r="Y669" s="33"/>
      <c r="Z669" s="33"/>
      <c r="AA669" s="34"/>
      <c r="AB669" s="34"/>
      <c r="AC669" s="35"/>
      <c r="AD669" s="35"/>
      <c r="AE669" s="35"/>
      <c r="AF669" s="36"/>
      <c r="AG669" s="37"/>
      <c r="AH669" s="37"/>
      <c r="AI669" s="37"/>
    </row>
    <row r="670" ht="15.75" customHeight="1">
      <c r="U670" s="38"/>
      <c r="V670" s="38"/>
      <c r="W670" s="32"/>
      <c r="X670" s="32"/>
      <c r="Y670" s="33"/>
      <c r="Z670" s="33"/>
      <c r="AA670" s="34"/>
      <c r="AB670" s="34"/>
      <c r="AC670" s="35"/>
      <c r="AD670" s="35"/>
      <c r="AE670" s="35"/>
      <c r="AF670" s="36"/>
      <c r="AG670" s="37"/>
      <c r="AH670" s="37"/>
      <c r="AI670" s="37"/>
    </row>
    <row r="671" ht="15.75" customHeight="1">
      <c r="U671" s="38"/>
      <c r="V671" s="38"/>
      <c r="W671" s="32"/>
      <c r="X671" s="32"/>
      <c r="Y671" s="33"/>
      <c r="Z671" s="33"/>
      <c r="AA671" s="34"/>
      <c r="AB671" s="34"/>
      <c r="AC671" s="35"/>
      <c r="AD671" s="35"/>
      <c r="AE671" s="35"/>
      <c r="AF671" s="36"/>
      <c r="AG671" s="37"/>
      <c r="AH671" s="37"/>
      <c r="AI671" s="37"/>
    </row>
    <row r="672" ht="15.75" customHeight="1">
      <c r="U672" s="38"/>
      <c r="V672" s="38"/>
      <c r="W672" s="32"/>
      <c r="X672" s="32"/>
      <c r="Y672" s="33"/>
      <c r="Z672" s="33"/>
      <c r="AA672" s="34"/>
      <c r="AB672" s="34"/>
      <c r="AC672" s="35"/>
      <c r="AD672" s="35"/>
      <c r="AE672" s="35"/>
      <c r="AF672" s="36"/>
      <c r="AG672" s="37"/>
      <c r="AH672" s="37"/>
      <c r="AI672" s="37"/>
    </row>
    <row r="673" ht="15.75" customHeight="1">
      <c r="U673" s="38"/>
      <c r="V673" s="38"/>
      <c r="W673" s="32"/>
      <c r="X673" s="32"/>
      <c r="Y673" s="33"/>
      <c r="Z673" s="33"/>
      <c r="AA673" s="34"/>
      <c r="AB673" s="34"/>
      <c r="AC673" s="35"/>
      <c r="AD673" s="35"/>
      <c r="AE673" s="35"/>
      <c r="AF673" s="36"/>
      <c r="AG673" s="37"/>
      <c r="AH673" s="37"/>
      <c r="AI673" s="37"/>
    </row>
    <row r="674" ht="15.75" customHeight="1">
      <c r="U674" s="38"/>
      <c r="V674" s="38"/>
      <c r="W674" s="32"/>
      <c r="X674" s="32"/>
      <c r="Y674" s="33"/>
      <c r="Z674" s="33"/>
      <c r="AA674" s="34"/>
      <c r="AB674" s="34"/>
      <c r="AC674" s="35"/>
      <c r="AD674" s="35"/>
      <c r="AE674" s="35"/>
      <c r="AF674" s="36"/>
      <c r="AG674" s="37"/>
      <c r="AH674" s="37"/>
      <c r="AI674" s="37"/>
    </row>
    <row r="675" ht="15.75" customHeight="1">
      <c r="U675" s="38"/>
      <c r="V675" s="38"/>
      <c r="W675" s="32"/>
      <c r="X675" s="32"/>
      <c r="Y675" s="33"/>
      <c r="Z675" s="33"/>
      <c r="AA675" s="34"/>
      <c r="AB675" s="34"/>
      <c r="AC675" s="35"/>
      <c r="AD675" s="35"/>
      <c r="AE675" s="35"/>
      <c r="AF675" s="36"/>
      <c r="AG675" s="37"/>
      <c r="AH675" s="37"/>
      <c r="AI675" s="37"/>
    </row>
    <row r="676" ht="15.75" customHeight="1">
      <c r="U676" s="38"/>
      <c r="V676" s="38"/>
      <c r="W676" s="32"/>
      <c r="X676" s="32"/>
      <c r="Y676" s="33"/>
      <c r="Z676" s="33"/>
      <c r="AA676" s="34"/>
      <c r="AB676" s="34"/>
      <c r="AC676" s="35"/>
      <c r="AD676" s="35"/>
      <c r="AE676" s="35"/>
      <c r="AF676" s="36"/>
      <c r="AG676" s="37"/>
      <c r="AH676" s="37"/>
      <c r="AI676" s="37"/>
    </row>
    <row r="677" ht="15.75" customHeight="1">
      <c r="U677" s="38"/>
      <c r="V677" s="38"/>
      <c r="W677" s="32"/>
      <c r="X677" s="32"/>
      <c r="Y677" s="33"/>
      <c r="Z677" s="33"/>
      <c r="AA677" s="34"/>
      <c r="AB677" s="34"/>
      <c r="AC677" s="35"/>
      <c r="AD677" s="35"/>
      <c r="AE677" s="35"/>
      <c r="AF677" s="36"/>
      <c r="AG677" s="37"/>
      <c r="AH677" s="37"/>
      <c r="AI677" s="37"/>
    </row>
    <row r="678" ht="15.75" customHeight="1">
      <c r="U678" s="38"/>
      <c r="V678" s="38"/>
      <c r="W678" s="32"/>
      <c r="X678" s="32"/>
      <c r="Y678" s="33"/>
      <c r="Z678" s="33"/>
      <c r="AA678" s="34"/>
      <c r="AB678" s="34"/>
      <c r="AC678" s="35"/>
      <c r="AD678" s="35"/>
      <c r="AE678" s="35"/>
      <c r="AF678" s="36"/>
      <c r="AG678" s="37"/>
      <c r="AH678" s="37"/>
      <c r="AI678" s="37"/>
    </row>
    <row r="679" ht="15.75" customHeight="1">
      <c r="U679" s="38"/>
      <c r="V679" s="38"/>
      <c r="W679" s="32"/>
      <c r="X679" s="32"/>
      <c r="Y679" s="33"/>
      <c r="Z679" s="33"/>
      <c r="AA679" s="34"/>
      <c r="AB679" s="34"/>
      <c r="AC679" s="35"/>
      <c r="AD679" s="35"/>
      <c r="AE679" s="35"/>
      <c r="AF679" s="36"/>
      <c r="AG679" s="37"/>
      <c r="AH679" s="37"/>
      <c r="AI679" s="37"/>
    </row>
    <row r="680" ht="15.75" customHeight="1">
      <c r="U680" s="38"/>
      <c r="V680" s="38"/>
      <c r="W680" s="32"/>
      <c r="X680" s="32"/>
      <c r="Y680" s="33"/>
      <c r="Z680" s="33"/>
      <c r="AA680" s="34"/>
      <c r="AB680" s="34"/>
      <c r="AC680" s="35"/>
      <c r="AD680" s="35"/>
      <c r="AE680" s="35"/>
      <c r="AF680" s="36"/>
      <c r="AG680" s="37"/>
      <c r="AH680" s="37"/>
      <c r="AI680" s="37"/>
    </row>
    <row r="681" ht="15.75" customHeight="1">
      <c r="U681" s="38"/>
      <c r="V681" s="38"/>
      <c r="W681" s="32"/>
      <c r="X681" s="32"/>
      <c r="Y681" s="33"/>
      <c r="Z681" s="33"/>
      <c r="AA681" s="34"/>
      <c r="AB681" s="34"/>
      <c r="AC681" s="35"/>
      <c r="AD681" s="35"/>
      <c r="AE681" s="35"/>
      <c r="AF681" s="36"/>
      <c r="AG681" s="37"/>
      <c r="AH681" s="37"/>
      <c r="AI681" s="37"/>
    </row>
    <row r="682" ht="15.75" customHeight="1">
      <c r="U682" s="38"/>
      <c r="V682" s="38"/>
      <c r="W682" s="32"/>
      <c r="X682" s="32"/>
      <c r="Y682" s="33"/>
      <c r="Z682" s="33"/>
      <c r="AA682" s="34"/>
      <c r="AB682" s="34"/>
      <c r="AC682" s="35"/>
      <c r="AD682" s="35"/>
      <c r="AE682" s="35"/>
      <c r="AF682" s="36"/>
      <c r="AG682" s="37"/>
      <c r="AH682" s="37"/>
      <c r="AI682" s="37"/>
    </row>
    <row r="683" ht="15.75" customHeight="1">
      <c r="U683" s="38"/>
      <c r="V683" s="38"/>
      <c r="W683" s="32"/>
      <c r="X683" s="32"/>
      <c r="Y683" s="33"/>
      <c r="Z683" s="33"/>
      <c r="AA683" s="34"/>
      <c r="AB683" s="34"/>
      <c r="AC683" s="35"/>
      <c r="AD683" s="35"/>
      <c r="AE683" s="35"/>
      <c r="AF683" s="36"/>
      <c r="AG683" s="37"/>
      <c r="AH683" s="37"/>
      <c r="AI683" s="37"/>
    </row>
    <row r="684" ht="15.75" customHeight="1">
      <c r="U684" s="38"/>
      <c r="V684" s="38"/>
      <c r="W684" s="32"/>
      <c r="X684" s="32"/>
      <c r="Y684" s="33"/>
      <c r="Z684" s="33"/>
      <c r="AA684" s="34"/>
      <c r="AB684" s="34"/>
      <c r="AC684" s="35"/>
      <c r="AD684" s="35"/>
      <c r="AE684" s="35"/>
      <c r="AF684" s="36"/>
      <c r="AG684" s="37"/>
      <c r="AH684" s="37"/>
      <c r="AI684" s="37"/>
    </row>
    <row r="685" ht="15.75" customHeight="1">
      <c r="U685" s="38"/>
      <c r="V685" s="38"/>
      <c r="W685" s="32"/>
      <c r="X685" s="32"/>
      <c r="Y685" s="33"/>
      <c r="Z685" s="33"/>
      <c r="AA685" s="34"/>
      <c r="AB685" s="34"/>
      <c r="AC685" s="35"/>
      <c r="AD685" s="35"/>
      <c r="AE685" s="35"/>
      <c r="AF685" s="36"/>
      <c r="AG685" s="37"/>
      <c r="AH685" s="37"/>
      <c r="AI685" s="37"/>
    </row>
    <row r="686" ht="15.75" customHeight="1">
      <c r="U686" s="38"/>
      <c r="V686" s="38"/>
      <c r="W686" s="32"/>
      <c r="X686" s="32"/>
      <c r="Y686" s="33"/>
      <c r="Z686" s="33"/>
      <c r="AA686" s="34"/>
      <c r="AB686" s="34"/>
      <c r="AC686" s="35"/>
      <c r="AD686" s="35"/>
      <c r="AE686" s="35"/>
      <c r="AF686" s="36"/>
      <c r="AG686" s="37"/>
      <c r="AH686" s="37"/>
      <c r="AI686" s="37"/>
    </row>
    <row r="687" ht="15.75" customHeight="1">
      <c r="U687" s="38"/>
      <c r="V687" s="38"/>
      <c r="W687" s="32"/>
      <c r="X687" s="32"/>
      <c r="Y687" s="33"/>
      <c r="Z687" s="33"/>
      <c r="AA687" s="34"/>
      <c r="AB687" s="34"/>
      <c r="AC687" s="35"/>
      <c r="AD687" s="35"/>
      <c r="AE687" s="35"/>
      <c r="AF687" s="36"/>
      <c r="AG687" s="37"/>
      <c r="AH687" s="37"/>
      <c r="AI687" s="37"/>
    </row>
    <row r="688" ht="15.75" customHeight="1">
      <c r="U688" s="38"/>
      <c r="V688" s="38"/>
      <c r="W688" s="32"/>
      <c r="X688" s="32"/>
      <c r="Y688" s="33"/>
      <c r="Z688" s="33"/>
      <c r="AA688" s="34"/>
      <c r="AB688" s="34"/>
      <c r="AC688" s="35"/>
      <c r="AD688" s="35"/>
      <c r="AE688" s="35"/>
      <c r="AF688" s="36"/>
      <c r="AG688" s="37"/>
      <c r="AH688" s="37"/>
      <c r="AI688" s="37"/>
    </row>
    <row r="689" ht="15.75" customHeight="1">
      <c r="U689" s="38"/>
      <c r="V689" s="38"/>
      <c r="W689" s="32"/>
      <c r="X689" s="32"/>
      <c r="Y689" s="33"/>
      <c r="Z689" s="33"/>
      <c r="AA689" s="34"/>
      <c r="AB689" s="34"/>
      <c r="AC689" s="35"/>
      <c r="AD689" s="35"/>
      <c r="AE689" s="35"/>
      <c r="AF689" s="36"/>
      <c r="AG689" s="37"/>
      <c r="AH689" s="37"/>
      <c r="AI689" s="37"/>
    </row>
    <row r="690" ht="15.75" customHeight="1">
      <c r="U690" s="38"/>
      <c r="V690" s="38"/>
      <c r="W690" s="32"/>
      <c r="X690" s="32"/>
      <c r="Y690" s="33"/>
      <c r="Z690" s="33"/>
      <c r="AA690" s="34"/>
      <c r="AB690" s="34"/>
      <c r="AC690" s="35"/>
      <c r="AD690" s="35"/>
      <c r="AE690" s="35"/>
      <c r="AF690" s="36"/>
      <c r="AG690" s="37"/>
      <c r="AH690" s="37"/>
      <c r="AI690" s="37"/>
    </row>
    <row r="691" ht="15.75" customHeight="1">
      <c r="U691" s="38"/>
      <c r="V691" s="38"/>
      <c r="W691" s="32"/>
      <c r="X691" s="32"/>
      <c r="Y691" s="33"/>
      <c r="Z691" s="33"/>
      <c r="AA691" s="34"/>
      <c r="AB691" s="34"/>
      <c r="AC691" s="35"/>
      <c r="AD691" s="35"/>
      <c r="AE691" s="35"/>
      <c r="AF691" s="36"/>
      <c r="AG691" s="37"/>
      <c r="AH691" s="37"/>
      <c r="AI691" s="37"/>
    </row>
    <row r="692" ht="15.75" customHeight="1">
      <c r="U692" s="38"/>
      <c r="V692" s="38"/>
      <c r="W692" s="32"/>
      <c r="X692" s="32"/>
      <c r="Y692" s="33"/>
      <c r="Z692" s="33"/>
      <c r="AA692" s="34"/>
      <c r="AB692" s="34"/>
      <c r="AC692" s="35"/>
      <c r="AD692" s="35"/>
      <c r="AE692" s="35"/>
      <c r="AF692" s="36"/>
      <c r="AG692" s="37"/>
      <c r="AH692" s="37"/>
      <c r="AI692" s="37"/>
    </row>
    <row r="693" ht="15.75" customHeight="1">
      <c r="U693" s="38"/>
      <c r="V693" s="38"/>
      <c r="W693" s="32"/>
      <c r="X693" s="32"/>
      <c r="Y693" s="33"/>
      <c r="Z693" s="33"/>
      <c r="AA693" s="34"/>
      <c r="AB693" s="34"/>
      <c r="AC693" s="35"/>
      <c r="AD693" s="35"/>
      <c r="AE693" s="35"/>
      <c r="AF693" s="36"/>
      <c r="AG693" s="37"/>
      <c r="AH693" s="37"/>
      <c r="AI693" s="37"/>
    </row>
    <row r="694" ht="15.75" customHeight="1">
      <c r="U694" s="38"/>
      <c r="V694" s="38"/>
      <c r="W694" s="32"/>
      <c r="X694" s="32"/>
      <c r="Y694" s="33"/>
      <c r="Z694" s="33"/>
      <c r="AA694" s="34"/>
      <c r="AB694" s="34"/>
      <c r="AC694" s="35"/>
      <c r="AD694" s="35"/>
      <c r="AE694" s="35"/>
      <c r="AF694" s="36"/>
      <c r="AG694" s="37"/>
      <c r="AH694" s="37"/>
      <c r="AI694" s="37"/>
    </row>
    <row r="695" ht="15.75" customHeight="1">
      <c r="U695" s="38"/>
      <c r="V695" s="38"/>
      <c r="W695" s="32"/>
      <c r="X695" s="32"/>
      <c r="Y695" s="33"/>
      <c r="Z695" s="33"/>
      <c r="AA695" s="34"/>
      <c r="AB695" s="34"/>
      <c r="AC695" s="35"/>
      <c r="AD695" s="35"/>
      <c r="AE695" s="35"/>
      <c r="AF695" s="36"/>
      <c r="AG695" s="37"/>
      <c r="AH695" s="37"/>
      <c r="AI695" s="37"/>
    </row>
    <row r="696" ht="15.75" customHeight="1">
      <c r="U696" s="38"/>
      <c r="V696" s="38"/>
      <c r="W696" s="32"/>
      <c r="X696" s="32"/>
      <c r="Y696" s="33"/>
      <c r="Z696" s="33"/>
      <c r="AA696" s="34"/>
      <c r="AB696" s="34"/>
      <c r="AC696" s="35"/>
      <c r="AD696" s="35"/>
      <c r="AE696" s="35"/>
      <c r="AF696" s="36"/>
      <c r="AG696" s="37"/>
      <c r="AH696" s="37"/>
      <c r="AI696" s="37"/>
    </row>
    <row r="697" ht="15.75" customHeight="1">
      <c r="U697" s="38"/>
      <c r="V697" s="38"/>
      <c r="W697" s="32"/>
      <c r="X697" s="32"/>
      <c r="Y697" s="33"/>
      <c r="Z697" s="33"/>
      <c r="AA697" s="34"/>
      <c r="AB697" s="34"/>
      <c r="AC697" s="35"/>
      <c r="AD697" s="35"/>
      <c r="AE697" s="35"/>
      <c r="AF697" s="36"/>
      <c r="AG697" s="37"/>
      <c r="AH697" s="37"/>
      <c r="AI697" s="37"/>
    </row>
    <row r="698" ht="15.75" customHeight="1">
      <c r="U698" s="38"/>
      <c r="V698" s="38"/>
      <c r="W698" s="32"/>
      <c r="X698" s="32"/>
      <c r="Y698" s="33"/>
      <c r="Z698" s="33"/>
      <c r="AA698" s="34"/>
      <c r="AB698" s="34"/>
      <c r="AC698" s="35"/>
      <c r="AD698" s="35"/>
      <c r="AE698" s="35"/>
      <c r="AF698" s="36"/>
      <c r="AG698" s="37"/>
      <c r="AH698" s="37"/>
      <c r="AI698" s="37"/>
    </row>
    <row r="699" ht="15.75" customHeight="1">
      <c r="U699" s="38"/>
      <c r="V699" s="38"/>
      <c r="W699" s="32"/>
      <c r="X699" s="32"/>
      <c r="Y699" s="33"/>
      <c r="Z699" s="33"/>
      <c r="AA699" s="34"/>
      <c r="AB699" s="34"/>
      <c r="AC699" s="35"/>
      <c r="AD699" s="35"/>
      <c r="AE699" s="35"/>
      <c r="AF699" s="36"/>
      <c r="AG699" s="37"/>
      <c r="AH699" s="37"/>
      <c r="AI699" s="37"/>
    </row>
    <row r="700" ht="15.75" customHeight="1">
      <c r="U700" s="38"/>
      <c r="V700" s="38"/>
      <c r="W700" s="32"/>
      <c r="X700" s="32"/>
      <c r="Y700" s="33"/>
      <c r="Z700" s="33"/>
      <c r="AA700" s="34"/>
      <c r="AB700" s="34"/>
      <c r="AC700" s="35"/>
      <c r="AD700" s="35"/>
      <c r="AE700" s="35"/>
      <c r="AF700" s="36"/>
      <c r="AG700" s="37"/>
      <c r="AH700" s="37"/>
      <c r="AI700" s="37"/>
    </row>
    <row r="701" ht="15.75" customHeight="1">
      <c r="U701" s="38"/>
      <c r="V701" s="38"/>
      <c r="W701" s="32"/>
      <c r="X701" s="32"/>
      <c r="Y701" s="33"/>
      <c r="Z701" s="33"/>
      <c r="AA701" s="34"/>
      <c r="AB701" s="34"/>
      <c r="AC701" s="35"/>
      <c r="AD701" s="35"/>
      <c r="AE701" s="35"/>
      <c r="AF701" s="36"/>
      <c r="AG701" s="37"/>
      <c r="AH701" s="37"/>
      <c r="AI701" s="37"/>
    </row>
    <row r="702" ht="15.75" customHeight="1">
      <c r="U702" s="38"/>
      <c r="V702" s="38"/>
      <c r="W702" s="32"/>
      <c r="X702" s="32"/>
      <c r="Y702" s="33"/>
      <c r="Z702" s="33"/>
      <c r="AA702" s="34"/>
      <c r="AB702" s="34"/>
      <c r="AC702" s="35"/>
      <c r="AD702" s="35"/>
      <c r="AE702" s="35"/>
      <c r="AF702" s="36"/>
      <c r="AG702" s="37"/>
      <c r="AH702" s="37"/>
      <c r="AI702" s="37"/>
    </row>
    <row r="703" ht="15.75" customHeight="1">
      <c r="U703" s="38"/>
      <c r="V703" s="38"/>
      <c r="W703" s="32"/>
      <c r="X703" s="32"/>
      <c r="Y703" s="33"/>
      <c r="Z703" s="33"/>
      <c r="AA703" s="34"/>
      <c r="AB703" s="34"/>
      <c r="AC703" s="35"/>
      <c r="AD703" s="35"/>
      <c r="AE703" s="35"/>
      <c r="AF703" s="36"/>
      <c r="AG703" s="37"/>
      <c r="AH703" s="37"/>
      <c r="AI703" s="37"/>
    </row>
    <row r="704" ht="15.75" customHeight="1">
      <c r="U704" s="38"/>
      <c r="V704" s="38"/>
      <c r="W704" s="32"/>
      <c r="X704" s="32"/>
      <c r="Y704" s="33"/>
      <c r="Z704" s="33"/>
      <c r="AA704" s="34"/>
      <c r="AB704" s="34"/>
      <c r="AC704" s="35"/>
      <c r="AD704" s="35"/>
      <c r="AE704" s="35"/>
      <c r="AF704" s="36"/>
      <c r="AG704" s="37"/>
      <c r="AH704" s="37"/>
      <c r="AI704" s="37"/>
    </row>
    <row r="705" ht="15.75" customHeight="1">
      <c r="U705" s="38"/>
      <c r="V705" s="38"/>
      <c r="W705" s="32"/>
      <c r="X705" s="32"/>
      <c r="Y705" s="33"/>
      <c r="Z705" s="33"/>
      <c r="AA705" s="34"/>
      <c r="AB705" s="34"/>
      <c r="AC705" s="35"/>
      <c r="AD705" s="35"/>
      <c r="AE705" s="35"/>
      <c r="AF705" s="36"/>
      <c r="AG705" s="37"/>
      <c r="AH705" s="37"/>
      <c r="AI705" s="37"/>
    </row>
    <row r="706" ht="15.75" customHeight="1">
      <c r="U706" s="38"/>
      <c r="V706" s="38"/>
      <c r="W706" s="32"/>
      <c r="X706" s="32"/>
      <c r="Y706" s="33"/>
      <c r="Z706" s="33"/>
      <c r="AA706" s="34"/>
      <c r="AB706" s="34"/>
      <c r="AC706" s="35"/>
      <c r="AD706" s="35"/>
      <c r="AE706" s="35"/>
      <c r="AF706" s="36"/>
      <c r="AG706" s="37"/>
      <c r="AH706" s="37"/>
      <c r="AI706" s="37"/>
    </row>
    <row r="707" ht="15.75" customHeight="1">
      <c r="U707" s="38"/>
      <c r="V707" s="38"/>
      <c r="W707" s="32"/>
      <c r="X707" s="32"/>
      <c r="Y707" s="33"/>
      <c r="Z707" s="33"/>
      <c r="AA707" s="34"/>
      <c r="AB707" s="34"/>
      <c r="AC707" s="35"/>
      <c r="AD707" s="35"/>
      <c r="AE707" s="35"/>
      <c r="AF707" s="36"/>
      <c r="AG707" s="37"/>
      <c r="AH707" s="37"/>
      <c r="AI707" s="37"/>
    </row>
    <row r="708" ht="15.75" customHeight="1">
      <c r="U708" s="38"/>
      <c r="V708" s="38"/>
      <c r="W708" s="32"/>
      <c r="X708" s="32"/>
      <c r="Y708" s="33"/>
      <c r="Z708" s="33"/>
      <c r="AA708" s="34"/>
      <c r="AB708" s="34"/>
      <c r="AC708" s="35"/>
      <c r="AD708" s="35"/>
      <c r="AE708" s="35"/>
      <c r="AF708" s="36"/>
      <c r="AG708" s="37"/>
      <c r="AH708" s="37"/>
      <c r="AI708" s="37"/>
    </row>
    <row r="709" ht="15.75" customHeight="1">
      <c r="U709" s="38"/>
      <c r="V709" s="38"/>
      <c r="W709" s="32"/>
      <c r="X709" s="32"/>
      <c r="Y709" s="33"/>
      <c r="Z709" s="33"/>
      <c r="AA709" s="34"/>
      <c r="AB709" s="34"/>
      <c r="AC709" s="35"/>
      <c r="AD709" s="35"/>
      <c r="AE709" s="35"/>
      <c r="AF709" s="36"/>
      <c r="AG709" s="37"/>
      <c r="AH709" s="37"/>
      <c r="AI709" s="37"/>
    </row>
    <row r="710" ht="15.75" customHeight="1">
      <c r="U710" s="38"/>
      <c r="V710" s="38"/>
      <c r="W710" s="32"/>
      <c r="X710" s="32"/>
      <c r="Y710" s="33"/>
      <c r="Z710" s="33"/>
      <c r="AA710" s="34"/>
      <c r="AB710" s="34"/>
      <c r="AC710" s="35"/>
      <c r="AD710" s="35"/>
      <c r="AE710" s="35"/>
      <c r="AF710" s="36"/>
      <c r="AG710" s="37"/>
      <c r="AH710" s="37"/>
      <c r="AI710" s="37"/>
    </row>
    <row r="711" ht="15.75" customHeight="1">
      <c r="U711" s="38"/>
      <c r="V711" s="38"/>
      <c r="W711" s="32"/>
      <c r="X711" s="32"/>
      <c r="Y711" s="33"/>
      <c r="Z711" s="33"/>
      <c r="AA711" s="34"/>
      <c r="AB711" s="34"/>
      <c r="AC711" s="35"/>
      <c r="AD711" s="35"/>
      <c r="AE711" s="35"/>
      <c r="AF711" s="36"/>
      <c r="AG711" s="37"/>
      <c r="AH711" s="37"/>
      <c r="AI711" s="37"/>
    </row>
    <row r="712" ht="15.75" customHeight="1">
      <c r="U712" s="38"/>
      <c r="V712" s="38"/>
      <c r="W712" s="32"/>
      <c r="X712" s="32"/>
      <c r="Y712" s="33"/>
      <c r="Z712" s="33"/>
      <c r="AA712" s="34"/>
      <c r="AB712" s="34"/>
      <c r="AC712" s="35"/>
      <c r="AD712" s="35"/>
      <c r="AE712" s="35"/>
      <c r="AF712" s="36"/>
      <c r="AG712" s="37"/>
      <c r="AH712" s="37"/>
      <c r="AI712" s="37"/>
    </row>
    <row r="713" ht="15.75" customHeight="1">
      <c r="U713" s="38"/>
      <c r="V713" s="38"/>
      <c r="W713" s="32"/>
      <c r="X713" s="32"/>
      <c r="Y713" s="33"/>
      <c r="Z713" s="33"/>
      <c r="AA713" s="34"/>
      <c r="AB713" s="34"/>
      <c r="AC713" s="35"/>
      <c r="AD713" s="35"/>
      <c r="AE713" s="35"/>
      <c r="AF713" s="36"/>
      <c r="AG713" s="37"/>
      <c r="AH713" s="37"/>
      <c r="AI713" s="37"/>
    </row>
    <row r="714" ht="15.75" customHeight="1">
      <c r="U714" s="38"/>
      <c r="V714" s="38"/>
      <c r="W714" s="32"/>
      <c r="X714" s="32"/>
      <c r="Y714" s="33"/>
      <c r="Z714" s="33"/>
      <c r="AA714" s="34"/>
      <c r="AB714" s="34"/>
      <c r="AC714" s="35"/>
      <c r="AD714" s="35"/>
      <c r="AE714" s="35"/>
      <c r="AF714" s="36"/>
      <c r="AG714" s="37"/>
      <c r="AH714" s="37"/>
      <c r="AI714" s="37"/>
    </row>
    <row r="715" ht="15.75" customHeight="1">
      <c r="U715" s="38"/>
      <c r="V715" s="38"/>
      <c r="W715" s="32"/>
      <c r="X715" s="32"/>
      <c r="Y715" s="33"/>
      <c r="Z715" s="33"/>
      <c r="AA715" s="34"/>
      <c r="AB715" s="34"/>
      <c r="AC715" s="35"/>
      <c r="AD715" s="35"/>
      <c r="AE715" s="35"/>
      <c r="AF715" s="36"/>
      <c r="AG715" s="37"/>
      <c r="AH715" s="37"/>
      <c r="AI715" s="37"/>
    </row>
    <row r="716" ht="15.75" customHeight="1">
      <c r="U716" s="38"/>
      <c r="V716" s="38"/>
      <c r="W716" s="32"/>
      <c r="X716" s="32"/>
      <c r="Y716" s="33"/>
      <c r="Z716" s="33"/>
      <c r="AA716" s="34"/>
      <c r="AB716" s="34"/>
      <c r="AC716" s="35"/>
      <c r="AD716" s="35"/>
      <c r="AE716" s="35"/>
      <c r="AF716" s="36"/>
      <c r="AG716" s="37"/>
      <c r="AH716" s="37"/>
      <c r="AI716" s="37"/>
    </row>
    <row r="717" ht="15.75" customHeight="1">
      <c r="U717" s="38"/>
      <c r="V717" s="38"/>
      <c r="W717" s="32"/>
      <c r="X717" s="32"/>
      <c r="Y717" s="33"/>
      <c r="Z717" s="33"/>
      <c r="AA717" s="34"/>
      <c r="AB717" s="34"/>
      <c r="AC717" s="35"/>
      <c r="AD717" s="35"/>
      <c r="AE717" s="35"/>
      <c r="AF717" s="36"/>
      <c r="AG717" s="37"/>
      <c r="AH717" s="37"/>
      <c r="AI717" s="37"/>
    </row>
    <row r="718" ht="15.75" customHeight="1">
      <c r="U718" s="38"/>
      <c r="V718" s="38"/>
      <c r="W718" s="32"/>
      <c r="X718" s="32"/>
      <c r="Y718" s="33"/>
      <c r="Z718" s="33"/>
      <c r="AA718" s="34"/>
      <c r="AB718" s="34"/>
      <c r="AC718" s="35"/>
      <c r="AD718" s="35"/>
      <c r="AE718" s="35"/>
      <c r="AF718" s="36"/>
      <c r="AG718" s="37"/>
      <c r="AH718" s="37"/>
      <c r="AI718" s="37"/>
    </row>
    <row r="719" ht="15.75" customHeight="1">
      <c r="U719" s="38"/>
      <c r="V719" s="38"/>
      <c r="W719" s="32"/>
      <c r="X719" s="32"/>
      <c r="Y719" s="33"/>
      <c r="Z719" s="33"/>
      <c r="AA719" s="34"/>
      <c r="AB719" s="34"/>
      <c r="AC719" s="35"/>
      <c r="AD719" s="35"/>
      <c r="AE719" s="35"/>
      <c r="AF719" s="36"/>
      <c r="AG719" s="37"/>
      <c r="AH719" s="37"/>
      <c r="AI719" s="37"/>
    </row>
    <row r="720" ht="15.75" customHeight="1">
      <c r="U720" s="38"/>
      <c r="V720" s="38"/>
      <c r="W720" s="32"/>
      <c r="X720" s="32"/>
      <c r="Y720" s="33"/>
      <c r="Z720" s="33"/>
      <c r="AA720" s="34"/>
      <c r="AB720" s="34"/>
      <c r="AC720" s="35"/>
      <c r="AD720" s="35"/>
      <c r="AE720" s="35"/>
      <c r="AF720" s="36"/>
      <c r="AG720" s="37"/>
      <c r="AH720" s="37"/>
      <c r="AI720" s="37"/>
    </row>
    <row r="721" ht="15.75" customHeight="1">
      <c r="U721" s="38"/>
      <c r="V721" s="38"/>
      <c r="W721" s="32"/>
      <c r="X721" s="32"/>
      <c r="Y721" s="33"/>
      <c r="Z721" s="33"/>
      <c r="AA721" s="34"/>
      <c r="AB721" s="34"/>
      <c r="AC721" s="35"/>
      <c r="AD721" s="35"/>
      <c r="AE721" s="35"/>
      <c r="AF721" s="36"/>
      <c r="AG721" s="37"/>
      <c r="AH721" s="37"/>
      <c r="AI721" s="37"/>
    </row>
    <row r="722" ht="15.75" customHeight="1">
      <c r="U722" s="38"/>
      <c r="V722" s="38"/>
      <c r="W722" s="32"/>
      <c r="X722" s="32"/>
      <c r="Y722" s="33"/>
      <c r="Z722" s="33"/>
      <c r="AA722" s="34"/>
      <c r="AB722" s="34"/>
      <c r="AC722" s="35"/>
      <c r="AD722" s="35"/>
      <c r="AE722" s="35"/>
      <c r="AF722" s="36"/>
      <c r="AG722" s="37"/>
      <c r="AH722" s="37"/>
      <c r="AI722" s="37"/>
    </row>
    <row r="723" ht="15.75" customHeight="1">
      <c r="U723" s="38"/>
      <c r="V723" s="38"/>
      <c r="W723" s="32"/>
      <c r="X723" s="32"/>
      <c r="Y723" s="33"/>
      <c r="Z723" s="33"/>
      <c r="AA723" s="34"/>
      <c r="AB723" s="34"/>
      <c r="AC723" s="35"/>
      <c r="AD723" s="35"/>
      <c r="AE723" s="35"/>
      <c r="AF723" s="36"/>
      <c r="AG723" s="37"/>
      <c r="AH723" s="37"/>
      <c r="AI723" s="37"/>
    </row>
    <row r="724" ht="15.75" customHeight="1">
      <c r="U724" s="38"/>
      <c r="V724" s="38"/>
      <c r="W724" s="32"/>
      <c r="X724" s="32"/>
      <c r="Y724" s="33"/>
      <c r="Z724" s="33"/>
      <c r="AA724" s="34"/>
      <c r="AB724" s="34"/>
      <c r="AC724" s="35"/>
      <c r="AD724" s="35"/>
      <c r="AE724" s="35"/>
      <c r="AF724" s="36"/>
      <c r="AG724" s="37"/>
      <c r="AH724" s="37"/>
      <c r="AI724" s="37"/>
    </row>
    <row r="725" ht="15.75" customHeight="1">
      <c r="U725" s="38"/>
      <c r="V725" s="38"/>
      <c r="W725" s="32"/>
      <c r="X725" s="32"/>
      <c r="Y725" s="33"/>
      <c r="Z725" s="33"/>
      <c r="AA725" s="34"/>
      <c r="AB725" s="34"/>
      <c r="AC725" s="35"/>
      <c r="AD725" s="35"/>
      <c r="AE725" s="35"/>
      <c r="AF725" s="36"/>
      <c r="AG725" s="37"/>
      <c r="AH725" s="37"/>
      <c r="AI725" s="37"/>
    </row>
    <row r="726" ht="15.75" customHeight="1">
      <c r="U726" s="38"/>
      <c r="V726" s="38"/>
      <c r="W726" s="32"/>
      <c r="X726" s="32"/>
      <c r="Y726" s="33"/>
      <c r="Z726" s="33"/>
      <c r="AA726" s="34"/>
      <c r="AB726" s="34"/>
      <c r="AC726" s="35"/>
      <c r="AD726" s="35"/>
      <c r="AE726" s="35"/>
      <c r="AF726" s="36"/>
      <c r="AG726" s="37"/>
      <c r="AH726" s="37"/>
      <c r="AI726" s="37"/>
    </row>
    <row r="727" ht="15.75" customHeight="1">
      <c r="U727" s="38"/>
      <c r="V727" s="38"/>
      <c r="W727" s="32"/>
      <c r="X727" s="32"/>
      <c r="Y727" s="33"/>
      <c r="Z727" s="33"/>
      <c r="AA727" s="34"/>
      <c r="AB727" s="34"/>
      <c r="AC727" s="35"/>
      <c r="AD727" s="35"/>
      <c r="AE727" s="35"/>
      <c r="AF727" s="36"/>
      <c r="AG727" s="37"/>
      <c r="AH727" s="37"/>
      <c r="AI727" s="37"/>
    </row>
    <row r="728" ht="15.75" customHeight="1">
      <c r="U728" s="38"/>
      <c r="V728" s="38"/>
      <c r="W728" s="32"/>
      <c r="X728" s="32"/>
      <c r="Y728" s="33"/>
      <c r="Z728" s="33"/>
      <c r="AA728" s="34"/>
      <c r="AB728" s="34"/>
      <c r="AC728" s="35"/>
      <c r="AD728" s="35"/>
      <c r="AE728" s="35"/>
      <c r="AF728" s="36"/>
      <c r="AG728" s="37"/>
      <c r="AH728" s="37"/>
      <c r="AI728" s="37"/>
    </row>
    <row r="729" ht="15.75" customHeight="1">
      <c r="U729" s="38"/>
      <c r="V729" s="38"/>
      <c r="W729" s="32"/>
      <c r="X729" s="32"/>
      <c r="Y729" s="33"/>
      <c r="Z729" s="33"/>
      <c r="AA729" s="34"/>
      <c r="AB729" s="34"/>
      <c r="AC729" s="35"/>
      <c r="AD729" s="35"/>
      <c r="AE729" s="35"/>
      <c r="AF729" s="36"/>
      <c r="AG729" s="37"/>
      <c r="AH729" s="37"/>
      <c r="AI729" s="37"/>
    </row>
    <row r="730" ht="15.75" customHeight="1">
      <c r="U730" s="38"/>
      <c r="V730" s="38"/>
      <c r="W730" s="32"/>
      <c r="X730" s="32"/>
      <c r="Y730" s="33"/>
      <c r="Z730" s="33"/>
      <c r="AA730" s="34"/>
      <c r="AB730" s="34"/>
      <c r="AC730" s="35"/>
      <c r="AD730" s="35"/>
      <c r="AE730" s="35"/>
      <c r="AF730" s="36"/>
      <c r="AG730" s="37"/>
      <c r="AH730" s="37"/>
      <c r="AI730" s="37"/>
    </row>
    <row r="731" ht="15.75" customHeight="1">
      <c r="U731" s="38"/>
      <c r="V731" s="38"/>
      <c r="W731" s="32"/>
      <c r="X731" s="32"/>
      <c r="Y731" s="33"/>
      <c r="Z731" s="33"/>
      <c r="AA731" s="34"/>
      <c r="AB731" s="34"/>
      <c r="AC731" s="35"/>
      <c r="AD731" s="35"/>
      <c r="AE731" s="35"/>
      <c r="AF731" s="36"/>
      <c r="AG731" s="37"/>
      <c r="AH731" s="37"/>
      <c r="AI731" s="37"/>
    </row>
    <row r="732" ht="15.75" customHeight="1">
      <c r="U732" s="38"/>
      <c r="V732" s="38"/>
      <c r="W732" s="32"/>
      <c r="X732" s="32"/>
      <c r="Y732" s="33"/>
      <c r="Z732" s="33"/>
      <c r="AA732" s="34"/>
      <c r="AB732" s="34"/>
      <c r="AC732" s="35"/>
      <c r="AD732" s="35"/>
      <c r="AE732" s="35"/>
      <c r="AF732" s="36"/>
      <c r="AG732" s="37"/>
      <c r="AH732" s="37"/>
      <c r="AI732" s="37"/>
    </row>
    <row r="733" ht="15.75" customHeight="1">
      <c r="U733" s="38"/>
      <c r="V733" s="38"/>
      <c r="W733" s="32"/>
      <c r="X733" s="32"/>
      <c r="Y733" s="33"/>
      <c r="Z733" s="33"/>
      <c r="AA733" s="34"/>
      <c r="AB733" s="34"/>
      <c r="AC733" s="35"/>
      <c r="AD733" s="35"/>
      <c r="AE733" s="35"/>
      <c r="AF733" s="36"/>
      <c r="AG733" s="37"/>
      <c r="AH733" s="37"/>
      <c r="AI733" s="37"/>
    </row>
    <row r="734" ht="15.75" customHeight="1">
      <c r="U734" s="38"/>
      <c r="V734" s="38"/>
      <c r="W734" s="32"/>
      <c r="X734" s="32"/>
      <c r="Y734" s="33"/>
      <c r="Z734" s="33"/>
      <c r="AA734" s="34"/>
      <c r="AB734" s="34"/>
      <c r="AC734" s="35"/>
      <c r="AD734" s="35"/>
      <c r="AE734" s="35"/>
      <c r="AF734" s="36"/>
      <c r="AG734" s="37"/>
      <c r="AH734" s="37"/>
      <c r="AI734" s="37"/>
    </row>
    <row r="735" ht="15.75" customHeight="1">
      <c r="U735" s="38"/>
      <c r="V735" s="38"/>
      <c r="W735" s="32"/>
      <c r="X735" s="32"/>
      <c r="Y735" s="33"/>
      <c r="Z735" s="33"/>
      <c r="AA735" s="34"/>
      <c r="AB735" s="34"/>
      <c r="AC735" s="35"/>
      <c r="AD735" s="35"/>
      <c r="AE735" s="35"/>
      <c r="AF735" s="36"/>
      <c r="AG735" s="37"/>
      <c r="AH735" s="37"/>
      <c r="AI735" s="37"/>
    </row>
    <row r="736" ht="15.75" customHeight="1">
      <c r="U736" s="38"/>
      <c r="V736" s="38"/>
      <c r="W736" s="32"/>
      <c r="X736" s="32"/>
      <c r="Y736" s="33"/>
      <c r="Z736" s="33"/>
      <c r="AA736" s="34"/>
      <c r="AB736" s="34"/>
      <c r="AC736" s="35"/>
      <c r="AD736" s="35"/>
      <c r="AE736" s="35"/>
      <c r="AF736" s="36"/>
      <c r="AG736" s="37"/>
      <c r="AH736" s="37"/>
      <c r="AI736" s="37"/>
    </row>
    <row r="737" ht="15.75" customHeight="1">
      <c r="U737" s="38"/>
      <c r="V737" s="38"/>
      <c r="W737" s="32"/>
      <c r="X737" s="32"/>
      <c r="Y737" s="33"/>
      <c r="Z737" s="33"/>
      <c r="AA737" s="34"/>
      <c r="AB737" s="34"/>
      <c r="AC737" s="35"/>
      <c r="AD737" s="35"/>
      <c r="AE737" s="35"/>
      <c r="AF737" s="36"/>
      <c r="AG737" s="37"/>
      <c r="AH737" s="37"/>
      <c r="AI737" s="37"/>
    </row>
    <row r="738" ht="15.75" customHeight="1">
      <c r="U738" s="38"/>
      <c r="V738" s="38"/>
      <c r="W738" s="32"/>
      <c r="X738" s="32"/>
      <c r="Y738" s="33"/>
      <c r="Z738" s="33"/>
      <c r="AA738" s="34"/>
      <c r="AB738" s="34"/>
      <c r="AC738" s="35"/>
      <c r="AD738" s="35"/>
      <c r="AE738" s="35"/>
      <c r="AF738" s="36"/>
      <c r="AG738" s="37"/>
      <c r="AH738" s="37"/>
      <c r="AI738" s="37"/>
    </row>
    <row r="739" ht="15.75" customHeight="1">
      <c r="U739" s="38"/>
      <c r="V739" s="38"/>
      <c r="W739" s="32"/>
      <c r="X739" s="32"/>
      <c r="Y739" s="33"/>
      <c r="Z739" s="33"/>
      <c r="AA739" s="34"/>
      <c r="AB739" s="34"/>
      <c r="AC739" s="35"/>
      <c r="AD739" s="35"/>
      <c r="AE739" s="35"/>
      <c r="AF739" s="36"/>
      <c r="AG739" s="37"/>
      <c r="AH739" s="37"/>
      <c r="AI739" s="37"/>
    </row>
    <row r="740" ht="15.75" customHeight="1">
      <c r="U740" s="38"/>
      <c r="V740" s="38"/>
      <c r="W740" s="32"/>
      <c r="X740" s="32"/>
      <c r="Y740" s="33"/>
      <c r="Z740" s="33"/>
      <c r="AA740" s="34"/>
      <c r="AB740" s="34"/>
      <c r="AC740" s="35"/>
      <c r="AD740" s="35"/>
      <c r="AE740" s="35"/>
      <c r="AF740" s="36"/>
      <c r="AG740" s="37"/>
      <c r="AH740" s="37"/>
      <c r="AI740" s="37"/>
    </row>
    <row r="741" ht="15.75" customHeight="1">
      <c r="U741" s="38"/>
      <c r="V741" s="38"/>
      <c r="W741" s="32"/>
      <c r="X741" s="32"/>
      <c r="Y741" s="33"/>
      <c r="Z741" s="33"/>
      <c r="AA741" s="34"/>
      <c r="AB741" s="34"/>
      <c r="AC741" s="35"/>
      <c r="AD741" s="35"/>
      <c r="AE741" s="35"/>
      <c r="AF741" s="36"/>
      <c r="AG741" s="37"/>
      <c r="AH741" s="37"/>
      <c r="AI741" s="37"/>
    </row>
    <row r="742" ht="15.75" customHeight="1">
      <c r="U742" s="38"/>
      <c r="V742" s="38"/>
      <c r="W742" s="32"/>
      <c r="X742" s="32"/>
      <c r="Y742" s="33"/>
      <c r="Z742" s="33"/>
      <c r="AA742" s="34"/>
      <c r="AB742" s="34"/>
      <c r="AC742" s="35"/>
      <c r="AD742" s="35"/>
      <c r="AE742" s="35"/>
      <c r="AF742" s="36"/>
      <c r="AG742" s="37"/>
      <c r="AH742" s="37"/>
      <c r="AI742" s="37"/>
    </row>
    <row r="743" ht="15.75" customHeight="1">
      <c r="U743" s="38"/>
      <c r="V743" s="38"/>
      <c r="W743" s="32"/>
      <c r="X743" s="32"/>
      <c r="Y743" s="33"/>
      <c r="Z743" s="33"/>
      <c r="AA743" s="34"/>
      <c r="AB743" s="34"/>
      <c r="AC743" s="35"/>
      <c r="AD743" s="35"/>
      <c r="AE743" s="35"/>
      <c r="AF743" s="36"/>
      <c r="AG743" s="37"/>
      <c r="AH743" s="37"/>
      <c r="AI743" s="37"/>
    </row>
    <row r="744" ht="15.75" customHeight="1">
      <c r="U744" s="38"/>
      <c r="V744" s="38"/>
      <c r="W744" s="32"/>
      <c r="X744" s="32"/>
      <c r="Y744" s="33"/>
      <c r="Z744" s="33"/>
      <c r="AA744" s="34"/>
      <c r="AB744" s="34"/>
      <c r="AC744" s="35"/>
      <c r="AD744" s="35"/>
      <c r="AE744" s="35"/>
      <c r="AF744" s="36"/>
      <c r="AG744" s="37"/>
      <c r="AH744" s="37"/>
      <c r="AI744" s="37"/>
    </row>
    <row r="745" ht="15.75" customHeight="1">
      <c r="U745" s="38"/>
      <c r="V745" s="38"/>
      <c r="W745" s="32"/>
      <c r="X745" s="32"/>
      <c r="Y745" s="33"/>
      <c r="Z745" s="33"/>
      <c r="AA745" s="34"/>
      <c r="AB745" s="34"/>
      <c r="AC745" s="35"/>
      <c r="AD745" s="35"/>
      <c r="AE745" s="35"/>
      <c r="AF745" s="36"/>
      <c r="AG745" s="37"/>
      <c r="AH745" s="37"/>
      <c r="AI745" s="37"/>
    </row>
    <row r="746" ht="15.75" customHeight="1">
      <c r="U746" s="38"/>
      <c r="V746" s="38"/>
      <c r="W746" s="32"/>
      <c r="X746" s="32"/>
      <c r="Y746" s="33"/>
      <c r="Z746" s="33"/>
      <c r="AA746" s="34"/>
      <c r="AB746" s="34"/>
      <c r="AC746" s="35"/>
      <c r="AD746" s="35"/>
      <c r="AE746" s="35"/>
      <c r="AF746" s="36"/>
      <c r="AG746" s="37"/>
      <c r="AH746" s="37"/>
      <c r="AI746" s="37"/>
    </row>
    <row r="747" ht="15.75" customHeight="1">
      <c r="U747" s="38"/>
      <c r="V747" s="38"/>
      <c r="W747" s="32"/>
      <c r="X747" s="32"/>
      <c r="Y747" s="33"/>
      <c r="Z747" s="33"/>
      <c r="AA747" s="34"/>
      <c r="AB747" s="34"/>
      <c r="AC747" s="35"/>
      <c r="AD747" s="35"/>
      <c r="AE747" s="35"/>
      <c r="AF747" s="36"/>
      <c r="AG747" s="37"/>
      <c r="AH747" s="37"/>
      <c r="AI747" s="37"/>
    </row>
    <row r="748" ht="15.75" customHeight="1">
      <c r="U748" s="38"/>
      <c r="V748" s="38"/>
      <c r="W748" s="32"/>
      <c r="X748" s="32"/>
      <c r="Y748" s="33"/>
      <c r="Z748" s="33"/>
      <c r="AA748" s="34"/>
      <c r="AB748" s="34"/>
      <c r="AC748" s="35"/>
      <c r="AD748" s="35"/>
      <c r="AE748" s="35"/>
      <c r="AF748" s="36"/>
      <c r="AG748" s="37"/>
      <c r="AH748" s="37"/>
      <c r="AI748" s="37"/>
    </row>
    <row r="749" ht="15.75" customHeight="1">
      <c r="U749" s="38"/>
      <c r="V749" s="38"/>
      <c r="W749" s="32"/>
      <c r="X749" s="32"/>
      <c r="Y749" s="33"/>
      <c r="Z749" s="33"/>
      <c r="AA749" s="34"/>
      <c r="AB749" s="34"/>
      <c r="AC749" s="35"/>
      <c r="AD749" s="35"/>
      <c r="AE749" s="35"/>
      <c r="AF749" s="36"/>
      <c r="AG749" s="37"/>
      <c r="AH749" s="37"/>
      <c r="AI749" s="37"/>
    </row>
    <row r="750" ht="15.75" customHeight="1">
      <c r="U750" s="38"/>
      <c r="V750" s="38"/>
      <c r="W750" s="32"/>
      <c r="X750" s="32"/>
      <c r="Y750" s="33"/>
      <c r="Z750" s="33"/>
      <c r="AA750" s="34"/>
      <c r="AB750" s="34"/>
      <c r="AC750" s="35"/>
      <c r="AD750" s="35"/>
      <c r="AE750" s="35"/>
      <c r="AF750" s="36"/>
      <c r="AG750" s="37"/>
      <c r="AH750" s="37"/>
      <c r="AI750" s="37"/>
    </row>
    <row r="751" ht="15.75" customHeight="1">
      <c r="U751" s="38"/>
      <c r="V751" s="38"/>
      <c r="W751" s="32"/>
      <c r="X751" s="32"/>
      <c r="Y751" s="33"/>
      <c r="Z751" s="33"/>
      <c r="AA751" s="34"/>
      <c r="AB751" s="34"/>
      <c r="AC751" s="35"/>
      <c r="AD751" s="35"/>
      <c r="AE751" s="35"/>
      <c r="AF751" s="36"/>
      <c r="AG751" s="37"/>
      <c r="AH751" s="37"/>
      <c r="AI751" s="37"/>
    </row>
    <row r="752" ht="15.75" customHeight="1">
      <c r="U752" s="38"/>
      <c r="V752" s="38"/>
      <c r="W752" s="32"/>
      <c r="X752" s="32"/>
      <c r="Y752" s="33"/>
      <c r="Z752" s="33"/>
      <c r="AA752" s="34"/>
      <c r="AB752" s="34"/>
      <c r="AC752" s="35"/>
      <c r="AD752" s="35"/>
      <c r="AE752" s="35"/>
      <c r="AF752" s="36"/>
      <c r="AG752" s="37"/>
      <c r="AH752" s="37"/>
      <c r="AI752" s="37"/>
    </row>
    <row r="753" ht="15.75" customHeight="1">
      <c r="U753" s="38"/>
      <c r="V753" s="38"/>
      <c r="W753" s="32"/>
      <c r="X753" s="32"/>
      <c r="Y753" s="33"/>
      <c r="Z753" s="33"/>
      <c r="AA753" s="34"/>
      <c r="AB753" s="34"/>
      <c r="AC753" s="35"/>
      <c r="AD753" s="35"/>
      <c r="AE753" s="35"/>
      <c r="AF753" s="36"/>
      <c r="AG753" s="37"/>
      <c r="AH753" s="37"/>
      <c r="AI753" s="37"/>
    </row>
    <row r="754" ht="15.75" customHeight="1">
      <c r="U754" s="38"/>
      <c r="V754" s="38"/>
      <c r="W754" s="32"/>
      <c r="X754" s="32"/>
      <c r="Y754" s="33"/>
      <c r="Z754" s="33"/>
      <c r="AA754" s="34"/>
      <c r="AB754" s="34"/>
      <c r="AC754" s="35"/>
      <c r="AD754" s="35"/>
      <c r="AE754" s="35"/>
      <c r="AF754" s="36"/>
      <c r="AG754" s="37"/>
      <c r="AH754" s="37"/>
      <c r="AI754" s="37"/>
    </row>
    <row r="755" ht="15.75" customHeight="1">
      <c r="U755" s="38"/>
      <c r="V755" s="38"/>
      <c r="W755" s="32"/>
      <c r="X755" s="32"/>
      <c r="Y755" s="33"/>
      <c r="Z755" s="33"/>
      <c r="AA755" s="34"/>
      <c r="AB755" s="34"/>
      <c r="AC755" s="35"/>
      <c r="AD755" s="35"/>
      <c r="AE755" s="35"/>
      <c r="AF755" s="36"/>
      <c r="AG755" s="37"/>
      <c r="AH755" s="37"/>
      <c r="AI755" s="37"/>
    </row>
    <row r="756" ht="15.75" customHeight="1">
      <c r="U756" s="38"/>
      <c r="V756" s="38"/>
      <c r="W756" s="32"/>
      <c r="X756" s="32"/>
      <c r="Y756" s="33"/>
      <c r="Z756" s="33"/>
      <c r="AA756" s="34"/>
      <c r="AB756" s="34"/>
      <c r="AC756" s="35"/>
      <c r="AD756" s="35"/>
      <c r="AE756" s="35"/>
      <c r="AF756" s="36"/>
      <c r="AG756" s="37"/>
      <c r="AH756" s="37"/>
      <c r="AI756" s="37"/>
    </row>
    <row r="757" ht="15.75" customHeight="1">
      <c r="U757" s="38"/>
      <c r="V757" s="38"/>
      <c r="W757" s="32"/>
      <c r="X757" s="32"/>
      <c r="Y757" s="33"/>
      <c r="Z757" s="33"/>
      <c r="AA757" s="34"/>
      <c r="AB757" s="34"/>
      <c r="AC757" s="35"/>
      <c r="AD757" s="35"/>
      <c r="AE757" s="35"/>
      <c r="AF757" s="36"/>
      <c r="AG757" s="37"/>
      <c r="AH757" s="37"/>
      <c r="AI757" s="37"/>
    </row>
    <row r="758" ht="15.75" customHeight="1">
      <c r="U758" s="38"/>
      <c r="V758" s="38"/>
      <c r="W758" s="32"/>
      <c r="X758" s="32"/>
      <c r="Y758" s="33"/>
      <c r="Z758" s="33"/>
      <c r="AA758" s="34"/>
      <c r="AB758" s="34"/>
      <c r="AC758" s="35"/>
      <c r="AD758" s="35"/>
      <c r="AE758" s="35"/>
      <c r="AF758" s="36"/>
      <c r="AG758" s="37"/>
      <c r="AH758" s="37"/>
      <c r="AI758" s="37"/>
    </row>
    <row r="759" ht="15.75" customHeight="1">
      <c r="U759" s="38"/>
      <c r="V759" s="38"/>
      <c r="W759" s="32"/>
      <c r="X759" s="32"/>
      <c r="Y759" s="33"/>
      <c r="Z759" s="33"/>
      <c r="AA759" s="34"/>
      <c r="AB759" s="34"/>
      <c r="AC759" s="35"/>
      <c r="AD759" s="35"/>
      <c r="AE759" s="35"/>
      <c r="AF759" s="36"/>
      <c r="AG759" s="37"/>
      <c r="AH759" s="37"/>
      <c r="AI759" s="37"/>
    </row>
    <row r="760" ht="15.75" customHeight="1">
      <c r="U760" s="38"/>
      <c r="V760" s="38"/>
      <c r="W760" s="32"/>
      <c r="X760" s="32"/>
      <c r="Y760" s="33"/>
      <c r="Z760" s="33"/>
      <c r="AA760" s="34"/>
      <c r="AB760" s="34"/>
      <c r="AC760" s="35"/>
      <c r="AD760" s="35"/>
      <c r="AE760" s="35"/>
      <c r="AF760" s="36"/>
      <c r="AG760" s="37"/>
      <c r="AH760" s="37"/>
      <c r="AI760" s="37"/>
    </row>
    <row r="761" ht="15.75" customHeight="1">
      <c r="U761" s="38"/>
      <c r="V761" s="38"/>
      <c r="W761" s="32"/>
      <c r="X761" s="32"/>
      <c r="Y761" s="33"/>
      <c r="Z761" s="33"/>
      <c r="AA761" s="34"/>
      <c r="AB761" s="34"/>
      <c r="AC761" s="35"/>
      <c r="AD761" s="35"/>
      <c r="AE761" s="35"/>
      <c r="AF761" s="36"/>
      <c r="AG761" s="37"/>
      <c r="AH761" s="37"/>
      <c r="AI761" s="37"/>
    </row>
    <row r="762" ht="15.75" customHeight="1">
      <c r="U762" s="38"/>
      <c r="V762" s="38"/>
      <c r="W762" s="32"/>
      <c r="X762" s="32"/>
      <c r="Y762" s="33"/>
      <c r="Z762" s="33"/>
      <c r="AA762" s="34"/>
      <c r="AB762" s="34"/>
      <c r="AC762" s="35"/>
      <c r="AD762" s="35"/>
      <c r="AE762" s="35"/>
      <c r="AF762" s="36"/>
      <c r="AG762" s="37"/>
      <c r="AH762" s="37"/>
      <c r="AI762" s="37"/>
    </row>
    <row r="763" ht="15.75" customHeight="1">
      <c r="U763" s="38"/>
      <c r="V763" s="38"/>
      <c r="W763" s="32"/>
      <c r="X763" s="32"/>
      <c r="Y763" s="33"/>
      <c r="Z763" s="33"/>
      <c r="AA763" s="34"/>
      <c r="AB763" s="34"/>
      <c r="AC763" s="35"/>
      <c r="AD763" s="35"/>
      <c r="AE763" s="35"/>
      <c r="AF763" s="36"/>
      <c r="AG763" s="37"/>
      <c r="AH763" s="37"/>
      <c r="AI763" s="37"/>
    </row>
    <row r="764" ht="15.75" customHeight="1">
      <c r="U764" s="38"/>
      <c r="V764" s="38"/>
      <c r="W764" s="32"/>
      <c r="X764" s="32"/>
      <c r="Y764" s="33"/>
      <c r="Z764" s="33"/>
      <c r="AA764" s="34"/>
      <c r="AB764" s="34"/>
      <c r="AC764" s="35"/>
      <c r="AD764" s="35"/>
      <c r="AE764" s="35"/>
      <c r="AF764" s="36"/>
      <c r="AG764" s="37"/>
      <c r="AH764" s="37"/>
      <c r="AI764" s="37"/>
    </row>
    <row r="765" ht="15.75" customHeight="1">
      <c r="U765" s="38"/>
      <c r="V765" s="38"/>
      <c r="W765" s="32"/>
      <c r="X765" s="32"/>
      <c r="Y765" s="33"/>
      <c r="Z765" s="33"/>
      <c r="AA765" s="34"/>
      <c r="AB765" s="34"/>
      <c r="AC765" s="35"/>
      <c r="AD765" s="35"/>
      <c r="AE765" s="35"/>
      <c r="AF765" s="36"/>
      <c r="AG765" s="37"/>
      <c r="AH765" s="37"/>
      <c r="AI765" s="37"/>
    </row>
    <row r="766" ht="15.75" customHeight="1">
      <c r="U766" s="38"/>
      <c r="V766" s="38"/>
      <c r="W766" s="32"/>
      <c r="X766" s="32"/>
      <c r="Y766" s="33"/>
      <c r="Z766" s="33"/>
      <c r="AA766" s="34"/>
      <c r="AB766" s="34"/>
      <c r="AC766" s="35"/>
      <c r="AD766" s="35"/>
      <c r="AE766" s="35"/>
      <c r="AF766" s="36"/>
      <c r="AG766" s="37"/>
      <c r="AH766" s="37"/>
      <c r="AI766" s="37"/>
    </row>
    <row r="767" ht="15.75" customHeight="1">
      <c r="U767" s="38"/>
      <c r="V767" s="38"/>
      <c r="W767" s="32"/>
      <c r="X767" s="32"/>
      <c r="Y767" s="33"/>
      <c r="Z767" s="33"/>
      <c r="AA767" s="34"/>
      <c r="AB767" s="34"/>
      <c r="AC767" s="35"/>
      <c r="AD767" s="35"/>
      <c r="AE767" s="35"/>
      <c r="AF767" s="36"/>
      <c r="AG767" s="37"/>
      <c r="AH767" s="37"/>
      <c r="AI767" s="37"/>
    </row>
    <row r="768" ht="15.75" customHeight="1">
      <c r="U768" s="38"/>
      <c r="V768" s="38"/>
      <c r="W768" s="32"/>
      <c r="X768" s="32"/>
      <c r="Y768" s="33"/>
      <c r="Z768" s="33"/>
      <c r="AA768" s="34"/>
      <c r="AB768" s="34"/>
      <c r="AC768" s="35"/>
      <c r="AD768" s="35"/>
      <c r="AE768" s="35"/>
      <c r="AF768" s="36"/>
      <c r="AG768" s="37"/>
      <c r="AH768" s="37"/>
      <c r="AI768" s="37"/>
    </row>
    <row r="769" ht="15.75" customHeight="1">
      <c r="U769" s="38"/>
      <c r="V769" s="38"/>
      <c r="W769" s="32"/>
      <c r="X769" s="32"/>
      <c r="Y769" s="33"/>
      <c r="Z769" s="33"/>
      <c r="AA769" s="34"/>
      <c r="AB769" s="34"/>
      <c r="AC769" s="35"/>
      <c r="AD769" s="35"/>
      <c r="AE769" s="35"/>
      <c r="AF769" s="36"/>
      <c r="AG769" s="37"/>
      <c r="AH769" s="37"/>
      <c r="AI769" s="37"/>
    </row>
    <row r="770" ht="15.75" customHeight="1">
      <c r="U770" s="38"/>
      <c r="V770" s="38"/>
      <c r="W770" s="32"/>
      <c r="X770" s="32"/>
      <c r="Y770" s="33"/>
      <c r="Z770" s="33"/>
      <c r="AA770" s="34"/>
      <c r="AB770" s="34"/>
      <c r="AC770" s="35"/>
      <c r="AD770" s="35"/>
      <c r="AE770" s="35"/>
      <c r="AF770" s="36"/>
      <c r="AG770" s="37"/>
      <c r="AH770" s="37"/>
      <c r="AI770" s="37"/>
    </row>
    <row r="771" ht="15.75" customHeight="1">
      <c r="U771" s="38"/>
      <c r="V771" s="38"/>
      <c r="W771" s="32"/>
      <c r="X771" s="32"/>
      <c r="Y771" s="33"/>
      <c r="Z771" s="33"/>
      <c r="AA771" s="34"/>
      <c r="AB771" s="34"/>
      <c r="AC771" s="35"/>
      <c r="AD771" s="35"/>
      <c r="AE771" s="35"/>
      <c r="AF771" s="36"/>
      <c r="AG771" s="37"/>
      <c r="AH771" s="37"/>
      <c r="AI771" s="37"/>
    </row>
    <row r="772" ht="15.75" customHeight="1">
      <c r="U772" s="38"/>
      <c r="V772" s="38"/>
      <c r="W772" s="32"/>
      <c r="X772" s="32"/>
      <c r="Y772" s="33"/>
      <c r="Z772" s="33"/>
      <c r="AA772" s="34"/>
      <c r="AB772" s="34"/>
      <c r="AC772" s="35"/>
      <c r="AD772" s="35"/>
      <c r="AE772" s="35"/>
      <c r="AF772" s="36"/>
      <c r="AG772" s="37"/>
      <c r="AH772" s="37"/>
      <c r="AI772" s="37"/>
    </row>
    <row r="773" ht="15.75" customHeight="1">
      <c r="U773" s="38"/>
      <c r="V773" s="38"/>
      <c r="W773" s="32"/>
      <c r="X773" s="32"/>
      <c r="Y773" s="33"/>
      <c r="Z773" s="33"/>
      <c r="AA773" s="34"/>
      <c r="AB773" s="34"/>
      <c r="AC773" s="35"/>
      <c r="AD773" s="35"/>
      <c r="AE773" s="35"/>
      <c r="AF773" s="36"/>
      <c r="AG773" s="37"/>
      <c r="AH773" s="37"/>
      <c r="AI773" s="37"/>
    </row>
    <row r="774" ht="15.75" customHeight="1">
      <c r="U774" s="38"/>
      <c r="V774" s="38"/>
      <c r="W774" s="32"/>
      <c r="X774" s="32"/>
      <c r="Y774" s="33"/>
      <c r="Z774" s="33"/>
      <c r="AA774" s="34"/>
      <c r="AB774" s="34"/>
      <c r="AC774" s="35"/>
      <c r="AD774" s="35"/>
      <c r="AE774" s="35"/>
      <c r="AF774" s="36"/>
      <c r="AG774" s="37"/>
      <c r="AH774" s="37"/>
      <c r="AI774" s="37"/>
    </row>
    <row r="775" ht="15.75" customHeight="1">
      <c r="U775" s="38"/>
      <c r="V775" s="38"/>
      <c r="W775" s="32"/>
      <c r="X775" s="32"/>
      <c r="Y775" s="33"/>
      <c r="Z775" s="33"/>
      <c r="AA775" s="34"/>
      <c r="AB775" s="34"/>
      <c r="AC775" s="35"/>
      <c r="AD775" s="35"/>
      <c r="AE775" s="35"/>
      <c r="AF775" s="36"/>
      <c r="AG775" s="37"/>
      <c r="AH775" s="37"/>
      <c r="AI775" s="37"/>
    </row>
    <row r="776" ht="15.75" customHeight="1">
      <c r="U776" s="38"/>
      <c r="V776" s="38"/>
      <c r="W776" s="32"/>
      <c r="X776" s="32"/>
      <c r="Y776" s="33"/>
      <c r="Z776" s="33"/>
      <c r="AA776" s="34"/>
      <c r="AB776" s="34"/>
      <c r="AC776" s="35"/>
      <c r="AD776" s="35"/>
      <c r="AE776" s="35"/>
      <c r="AF776" s="36"/>
      <c r="AG776" s="37"/>
      <c r="AH776" s="37"/>
      <c r="AI776" s="37"/>
    </row>
    <row r="777" ht="15.75" customHeight="1">
      <c r="U777" s="38"/>
      <c r="V777" s="38"/>
      <c r="W777" s="32"/>
      <c r="X777" s="32"/>
      <c r="Y777" s="33"/>
      <c r="Z777" s="33"/>
      <c r="AA777" s="34"/>
      <c r="AB777" s="34"/>
      <c r="AC777" s="35"/>
      <c r="AD777" s="35"/>
      <c r="AE777" s="35"/>
      <c r="AF777" s="36"/>
      <c r="AG777" s="37"/>
      <c r="AH777" s="37"/>
      <c r="AI777" s="37"/>
    </row>
    <row r="778" ht="15.75" customHeight="1">
      <c r="U778" s="38"/>
      <c r="V778" s="38"/>
      <c r="W778" s="32"/>
      <c r="X778" s="32"/>
      <c r="Y778" s="33"/>
      <c r="Z778" s="33"/>
      <c r="AA778" s="34"/>
      <c r="AB778" s="34"/>
      <c r="AC778" s="35"/>
      <c r="AD778" s="35"/>
      <c r="AE778" s="35"/>
      <c r="AF778" s="36"/>
      <c r="AG778" s="37"/>
      <c r="AH778" s="37"/>
      <c r="AI778" s="37"/>
    </row>
    <row r="779" ht="15.75" customHeight="1">
      <c r="U779" s="38"/>
      <c r="V779" s="38"/>
      <c r="W779" s="32"/>
      <c r="X779" s="32"/>
      <c r="Y779" s="33"/>
      <c r="Z779" s="33"/>
      <c r="AA779" s="34"/>
      <c r="AB779" s="34"/>
      <c r="AC779" s="35"/>
      <c r="AD779" s="35"/>
      <c r="AE779" s="35"/>
      <c r="AF779" s="36"/>
      <c r="AG779" s="37"/>
      <c r="AH779" s="37"/>
      <c r="AI779" s="37"/>
    </row>
    <row r="780" ht="15.75" customHeight="1">
      <c r="U780" s="38"/>
      <c r="V780" s="38"/>
      <c r="W780" s="32"/>
      <c r="X780" s="32"/>
      <c r="Y780" s="33"/>
      <c r="Z780" s="33"/>
      <c r="AA780" s="34"/>
      <c r="AB780" s="34"/>
      <c r="AC780" s="35"/>
      <c r="AD780" s="35"/>
      <c r="AE780" s="35"/>
      <c r="AF780" s="36"/>
      <c r="AG780" s="37"/>
      <c r="AH780" s="37"/>
      <c r="AI780" s="37"/>
    </row>
    <row r="781" ht="15.75" customHeight="1">
      <c r="U781" s="38"/>
      <c r="V781" s="38"/>
      <c r="W781" s="32"/>
      <c r="X781" s="32"/>
      <c r="Y781" s="33"/>
      <c r="Z781" s="33"/>
      <c r="AA781" s="34"/>
      <c r="AB781" s="34"/>
      <c r="AC781" s="35"/>
      <c r="AD781" s="35"/>
      <c r="AE781" s="35"/>
      <c r="AF781" s="36"/>
      <c r="AG781" s="37"/>
      <c r="AH781" s="37"/>
      <c r="AI781" s="37"/>
    </row>
    <row r="782" ht="15.75" customHeight="1">
      <c r="U782" s="38"/>
      <c r="V782" s="38"/>
      <c r="W782" s="32"/>
      <c r="X782" s="32"/>
      <c r="Y782" s="33"/>
      <c r="Z782" s="33"/>
      <c r="AA782" s="34"/>
      <c r="AB782" s="34"/>
      <c r="AC782" s="35"/>
      <c r="AD782" s="35"/>
      <c r="AE782" s="35"/>
      <c r="AF782" s="36"/>
      <c r="AG782" s="37"/>
      <c r="AH782" s="37"/>
      <c r="AI782" s="37"/>
    </row>
    <row r="783" ht="15.75" customHeight="1">
      <c r="U783" s="38"/>
      <c r="V783" s="38"/>
      <c r="W783" s="32"/>
      <c r="X783" s="32"/>
      <c r="Y783" s="33"/>
      <c r="Z783" s="33"/>
      <c r="AA783" s="34"/>
      <c r="AB783" s="34"/>
      <c r="AC783" s="35"/>
      <c r="AD783" s="35"/>
      <c r="AE783" s="35"/>
      <c r="AF783" s="36"/>
      <c r="AG783" s="37"/>
      <c r="AH783" s="37"/>
      <c r="AI783" s="37"/>
    </row>
    <row r="784" ht="15.75" customHeight="1">
      <c r="U784" s="38"/>
      <c r="V784" s="38"/>
      <c r="W784" s="32"/>
      <c r="X784" s="32"/>
      <c r="Y784" s="33"/>
      <c r="Z784" s="33"/>
      <c r="AA784" s="34"/>
      <c r="AB784" s="34"/>
      <c r="AC784" s="35"/>
      <c r="AD784" s="35"/>
      <c r="AE784" s="35"/>
      <c r="AF784" s="36"/>
      <c r="AG784" s="37"/>
      <c r="AH784" s="37"/>
      <c r="AI784" s="37"/>
    </row>
    <row r="785" ht="15.75" customHeight="1">
      <c r="U785" s="38"/>
      <c r="V785" s="38"/>
      <c r="W785" s="32"/>
      <c r="X785" s="32"/>
      <c r="Y785" s="33"/>
      <c r="Z785" s="33"/>
      <c r="AA785" s="34"/>
      <c r="AB785" s="34"/>
      <c r="AC785" s="35"/>
      <c r="AD785" s="35"/>
      <c r="AE785" s="35"/>
      <c r="AF785" s="36"/>
      <c r="AG785" s="37"/>
      <c r="AH785" s="37"/>
      <c r="AI785" s="37"/>
    </row>
    <row r="786" ht="15.75" customHeight="1">
      <c r="U786" s="38"/>
      <c r="V786" s="38"/>
      <c r="W786" s="32"/>
      <c r="X786" s="32"/>
      <c r="Y786" s="33"/>
      <c r="Z786" s="33"/>
      <c r="AA786" s="34"/>
      <c r="AB786" s="34"/>
      <c r="AC786" s="35"/>
      <c r="AD786" s="35"/>
      <c r="AE786" s="35"/>
      <c r="AF786" s="36"/>
      <c r="AG786" s="37"/>
      <c r="AH786" s="37"/>
      <c r="AI786" s="37"/>
    </row>
    <row r="787" ht="15.75" customHeight="1">
      <c r="U787" s="38"/>
      <c r="V787" s="38"/>
      <c r="W787" s="32"/>
      <c r="X787" s="32"/>
      <c r="Y787" s="33"/>
      <c r="Z787" s="33"/>
      <c r="AA787" s="34"/>
      <c r="AB787" s="34"/>
      <c r="AC787" s="35"/>
      <c r="AD787" s="35"/>
      <c r="AE787" s="35"/>
      <c r="AF787" s="36"/>
      <c r="AG787" s="37"/>
      <c r="AH787" s="37"/>
      <c r="AI787" s="37"/>
    </row>
    <row r="788" ht="15.75" customHeight="1">
      <c r="U788" s="38"/>
      <c r="V788" s="38"/>
      <c r="W788" s="32"/>
      <c r="X788" s="32"/>
      <c r="Y788" s="33"/>
      <c r="Z788" s="33"/>
      <c r="AA788" s="34"/>
      <c r="AB788" s="34"/>
      <c r="AC788" s="35"/>
      <c r="AD788" s="35"/>
      <c r="AE788" s="35"/>
      <c r="AF788" s="36"/>
      <c r="AG788" s="37"/>
      <c r="AH788" s="37"/>
      <c r="AI788" s="37"/>
    </row>
    <row r="789" ht="15.75" customHeight="1">
      <c r="U789" s="38"/>
      <c r="V789" s="38"/>
      <c r="W789" s="32"/>
      <c r="X789" s="32"/>
      <c r="Y789" s="33"/>
      <c r="Z789" s="33"/>
      <c r="AA789" s="34"/>
      <c r="AB789" s="34"/>
      <c r="AC789" s="35"/>
      <c r="AD789" s="35"/>
      <c r="AE789" s="35"/>
      <c r="AF789" s="36"/>
      <c r="AG789" s="37"/>
      <c r="AH789" s="37"/>
      <c r="AI789" s="37"/>
    </row>
    <row r="790" ht="15.75" customHeight="1">
      <c r="U790" s="38"/>
      <c r="V790" s="38"/>
      <c r="W790" s="32"/>
      <c r="X790" s="32"/>
      <c r="Y790" s="33"/>
      <c r="Z790" s="33"/>
      <c r="AA790" s="34"/>
      <c r="AB790" s="34"/>
      <c r="AC790" s="35"/>
      <c r="AD790" s="35"/>
      <c r="AE790" s="35"/>
      <c r="AF790" s="36"/>
      <c r="AG790" s="37"/>
      <c r="AH790" s="37"/>
      <c r="AI790" s="37"/>
    </row>
    <row r="791" ht="15.75" customHeight="1">
      <c r="U791" s="38"/>
      <c r="V791" s="38"/>
      <c r="W791" s="32"/>
      <c r="X791" s="32"/>
      <c r="Y791" s="33"/>
      <c r="Z791" s="33"/>
      <c r="AA791" s="34"/>
      <c r="AB791" s="34"/>
      <c r="AC791" s="35"/>
      <c r="AD791" s="35"/>
      <c r="AE791" s="35"/>
      <c r="AF791" s="36"/>
      <c r="AG791" s="37"/>
      <c r="AH791" s="37"/>
      <c r="AI791" s="37"/>
    </row>
    <row r="792" ht="15.75" customHeight="1">
      <c r="U792" s="38"/>
      <c r="V792" s="38"/>
      <c r="W792" s="32"/>
      <c r="X792" s="32"/>
      <c r="Y792" s="33"/>
      <c r="Z792" s="33"/>
      <c r="AA792" s="34"/>
      <c r="AB792" s="34"/>
      <c r="AC792" s="35"/>
      <c r="AD792" s="35"/>
      <c r="AE792" s="35"/>
      <c r="AF792" s="36"/>
      <c r="AG792" s="37"/>
      <c r="AH792" s="37"/>
      <c r="AI792" s="37"/>
    </row>
    <row r="793" ht="15.75" customHeight="1">
      <c r="U793" s="38"/>
      <c r="V793" s="38"/>
      <c r="W793" s="32"/>
      <c r="X793" s="32"/>
      <c r="Y793" s="33"/>
      <c r="Z793" s="33"/>
      <c r="AA793" s="34"/>
      <c r="AB793" s="34"/>
      <c r="AC793" s="35"/>
      <c r="AD793" s="35"/>
      <c r="AE793" s="35"/>
      <c r="AF793" s="36"/>
      <c r="AG793" s="37"/>
      <c r="AH793" s="37"/>
      <c r="AI793" s="37"/>
    </row>
    <row r="794" ht="15.75" customHeight="1">
      <c r="U794" s="38"/>
      <c r="V794" s="38"/>
      <c r="W794" s="32"/>
      <c r="X794" s="32"/>
      <c r="Y794" s="33"/>
      <c r="Z794" s="33"/>
      <c r="AA794" s="34"/>
      <c r="AB794" s="34"/>
      <c r="AC794" s="35"/>
      <c r="AD794" s="35"/>
      <c r="AE794" s="35"/>
      <c r="AF794" s="36"/>
      <c r="AG794" s="37"/>
      <c r="AH794" s="37"/>
      <c r="AI794" s="37"/>
    </row>
    <row r="795" ht="15.75" customHeight="1">
      <c r="U795" s="38"/>
      <c r="V795" s="38"/>
      <c r="W795" s="32"/>
      <c r="X795" s="32"/>
      <c r="Y795" s="33"/>
      <c r="Z795" s="33"/>
      <c r="AA795" s="34"/>
      <c r="AB795" s="34"/>
      <c r="AC795" s="35"/>
      <c r="AD795" s="35"/>
      <c r="AE795" s="35"/>
      <c r="AF795" s="36"/>
      <c r="AG795" s="37"/>
      <c r="AH795" s="37"/>
      <c r="AI795" s="37"/>
    </row>
    <row r="796" ht="15.75" customHeight="1">
      <c r="U796" s="38"/>
      <c r="V796" s="38"/>
      <c r="W796" s="32"/>
      <c r="X796" s="32"/>
      <c r="Y796" s="33"/>
      <c r="Z796" s="33"/>
      <c r="AA796" s="34"/>
      <c r="AB796" s="34"/>
      <c r="AC796" s="35"/>
      <c r="AD796" s="35"/>
      <c r="AE796" s="35"/>
      <c r="AF796" s="36"/>
      <c r="AG796" s="37"/>
      <c r="AH796" s="37"/>
      <c r="AI796" s="37"/>
    </row>
    <row r="797" ht="15.75" customHeight="1">
      <c r="U797" s="38"/>
      <c r="V797" s="38"/>
      <c r="W797" s="32"/>
      <c r="X797" s="32"/>
      <c r="Y797" s="33"/>
      <c r="Z797" s="33"/>
      <c r="AA797" s="34"/>
      <c r="AB797" s="34"/>
      <c r="AC797" s="35"/>
      <c r="AD797" s="35"/>
      <c r="AE797" s="35"/>
      <c r="AF797" s="36"/>
      <c r="AG797" s="37"/>
      <c r="AH797" s="37"/>
      <c r="AI797" s="37"/>
    </row>
    <row r="798" ht="15.75" customHeight="1">
      <c r="U798" s="38"/>
      <c r="V798" s="38"/>
      <c r="W798" s="32"/>
      <c r="X798" s="32"/>
      <c r="Y798" s="33"/>
      <c r="Z798" s="33"/>
      <c r="AA798" s="34"/>
      <c r="AB798" s="34"/>
      <c r="AC798" s="35"/>
      <c r="AD798" s="35"/>
      <c r="AE798" s="35"/>
      <c r="AF798" s="36"/>
      <c r="AG798" s="37"/>
      <c r="AH798" s="37"/>
      <c r="AI798" s="37"/>
    </row>
    <row r="799" ht="15.75" customHeight="1">
      <c r="U799" s="38"/>
      <c r="V799" s="38"/>
      <c r="W799" s="32"/>
      <c r="X799" s="32"/>
      <c r="Y799" s="33"/>
      <c r="Z799" s="33"/>
      <c r="AA799" s="34"/>
      <c r="AB799" s="34"/>
      <c r="AC799" s="35"/>
      <c r="AD799" s="35"/>
      <c r="AE799" s="35"/>
      <c r="AF799" s="36"/>
      <c r="AG799" s="37"/>
      <c r="AH799" s="37"/>
      <c r="AI799" s="37"/>
    </row>
    <row r="800" ht="15.75" customHeight="1">
      <c r="U800" s="38"/>
      <c r="V800" s="38"/>
      <c r="W800" s="32"/>
      <c r="X800" s="32"/>
      <c r="Y800" s="33"/>
      <c r="Z800" s="33"/>
      <c r="AA800" s="34"/>
      <c r="AB800" s="34"/>
      <c r="AC800" s="35"/>
      <c r="AD800" s="35"/>
      <c r="AE800" s="35"/>
      <c r="AF800" s="36"/>
      <c r="AG800" s="37"/>
      <c r="AH800" s="37"/>
      <c r="AI800" s="37"/>
    </row>
    <row r="801" ht="15.75" customHeight="1">
      <c r="U801" s="38"/>
      <c r="V801" s="38"/>
      <c r="W801" s="32"/>
      <c r="X801" s="32"/>
      <c r="Y801" s="33"/>
      <c r="Z801" s="33"/>
      <c r="AA801" s="34"/>
      <c r="AB801" s="34"/>
      <c r="AC801" s="35"/>
      <c r="AD801" s="35"/>
      <c r="AE801" s="35"/>
      <c r="AF801" s="36"/>
      <c r="AG801" s="37"/>
      <c r="AH801" s="37"/>
      <c r="AI801" s="37"/>
    </row>
    <row r="802" ht="15.75" customHeight="1">
      <c r="U802" s="38"/>
      <c r="V802" s="38"/>
      <c r="W802" s="32"/>
      <c r="X802" s="32"/>
      <c r="Y802" s="33"/>
      <c r="Z802" s="33"/>
      <c r="AA802" s="34"/>
      <c r="AB802" s="34"/>
      <c r="AC802" s="35"/>
      <c r="AD802" s="35"/>
      <c r="AE802" s="35"/>
      <c r="AF802" s="36"/>
      <c r="AG802" s="37"/>
      <c r="AH802" s="37"/>
      <c r="AI802" s="37"/>
    </row>
    <row r="803" ht="15.75" customHeight="1">
      <c r="U803" s="38"/>
      <c r="V803" s="38"/>
      <c r="W803" s="32"/>
      <c r="X803" s="32"/>
      <c r="Y803" s="33"/>
      <c r="Z803" s="33"/>
      <c r="AA803" s="34"/>
      <c r="AB803" s="34"/>
      <c r="AC803" s="35"/>
      <c r="AD803" s="35"/>
      <c r="AE803" s="35"/>
      <c r="AF803" s="36"/>
      <c r="AG803" s="37"/>
      <c r="AH803" s="37"/>
      <c r="AI803" s="37"/>
    </row>
    <row r="804" ht="15.75" customHeight="1">
      <c r="U804" s="38"/>
      <c r="V804" s="38"/>
      <c r="W804" s="32"/>
      <c r="X804" s="32"/>
      <c r="Y804" s="33"/>
      <c r="Z804" s="33"/>
      <c r="AA804" s="34"/>
      <c r="AB804" s="34"/>
      <c r="AC804" s="35"/>
      <c r="AD804" s="35"/>
      <c r="AE804" s="35"/>
      <c r="AF804" s="36"/>
      <c r="AG804" s="37"/>
      <c r="AH804" s="37"/>
      <c r="AI804" s="37"/>
    </row>
    <row r="805" ht="15.75" customHeight="1">
      <c r="U805" s="38"/>
      <c r="V805" s="38"/>
      <c r="W805" s="32"/>
      <c r="X805" s="32"/>
      <c r="Y805" s="33"/>
      <c r="Z805" s="33"/>
      <c r="AA805" s="34"/>
      <c r="AB805" s="34"/>
      <c r="AC805" s="35"/>
      <c r="AD805" s="35"/>
      <c r="AE805" s="35"/>
      <c r="AF805" s="36"/>
      <c r="AG805" s="37"/>
      <c r="AH805" s="37"/>
      <c r="AI805" s="37"/>
    </row>
    <row r="806" ht="15.75" customHeight="1">
      <c r="U806" s="38"/>
      <c r="V806" s="38"/>
      <c r="W806" s="32"/>
      <c r="X806" s="32"/>
      <c r="Y806" s="33"/>
      <c r="Z806" s="33"/>
      <c r="AA806" s="34"/>
      <c r="AB806" s="34"/>
      <c r="AC806" s="35"/>
      <c r="AD806" s="35"/>
      <c r="AE806" s="35"/>
      <c r="AF806" s="36"/>
      <c r="AG806" s="37"/>
      <c r="AH806" s="37"/>
      <c r="AI806" s="37"/>
    </row>
    <row r="807" ht="15.75" customHeight="1">
      <c r="U807" s="38"/>
      <c r="V807" s="38"/>
      <c r="W807" s="32"/>
      <c r="X807" s="32"/>
      <c r="Y807" s="33"/>
      <c r="Z807" s="33"/>
      <c r="AA807" s="34"/>
      <c r="AB807" s="34"/>
      <c r="AC807" s="35"/>
      <c r="AD807" s="35"/>
      <c r="AE807" s="35"/>
      <c r="AF807" s="36"/>
      <c r="AG807" s="37"/>
      <c r="AH807" s="37"/>
      <c r="AI807" s="37"/>
    </row>
    <row r="808" ht="15.75" customHeight="1">
      <c r="U808" s="38"/>
      <c r="V808" s="38"/>
      <c r="W808" s="32"/>
      <c r="X808" s="32"/>
      <c r="Y808" s="33"/>
      <c r="Z808" s="33"/>
      <c r="AA808" s="34"/>
      <c r="AB808" s="34"/>
      <c r="AC808" s="35"/>
      <c r="AD808" s="35"/>
      <c r="AE808" s="35"/>
      <c r="AF808" s="36"/>
      <c r="AG808" s="37"/>
      <c r="AH808" s="37"/>
      <c r="AI808" s="37"/>
    </row>
    <row r="809" ht="15.75" customHeight="1">
      <c r="U809" s="38"/>
      <c r="V809" s="38"/>
      <c r="W809" s="32"/>
      <c r="X809" s="32"/>
      <c r="Y809" s="33"/>
      <c r="Z809" s="33"/>
      <c r="AA809" s="34"/>
      <c r="AB809" s="34"/>
      <c r="AC809" s="35"/>
      <c r="AD809" s="35"/>
      <c r="AE809" s="35"/>
      <c r="AF809" s="36"/>
      <c r="AG809" s="37"/>
      <c r="AH809" s="37"/>
      <c r="AI809" s="37"/>
    </row>
    <row r="810" ht="15.75" customHeight="1">
      <c r="U810" s="38"/>
      <c r="V810" s="38"/>
      <c r="W810" s="32"/>
      <c r="X810" s="32"/>
      <c r="Y810" s="33"/>
      <c r="Z810" s="33"/>
      <c r="AA810" s="34"/>
      <c r="AB810" s="34"/>
      <c r="AC810" s="35"/>
      <c r="AD810" s="35"/>
      <c r="AE810" s="35"/>
      <c r="AF810" s="36"/>
      <c r="AG810" s="37"/>
      <c r="AH810" s="37"/>
      <c r="AI810" s="37"/>
    </row>
    <row r="811" ht="15.75" customHeight="1">
      <c r="U811" s="38"/>
      <c r="V811" s="38"/>
      <c r="W811" s="32"/>
      <c r="X811" s="32"/>
      <c r="Y811" s="33"/>
      <c r="Z811" s="33"/>
      <c r="AA811" s="34"/>
      <c r="AB811" s="34"/>
      <c r="AC811" s="35"/>
      <c r="AD811" s="35"/>
      <c r="AE811" s="35"/>
      <c r="AF811" s="36"/>
      <c r="AG811" s="37"/>
      <c r="AH811" s="37"/>
      <c r="AI811" s="37"/>
    </row>
    <row r="812" ht="15.75" customHeight="1">
      <c r="U812" s="38"/>
      <c r="V812" s="38"/>
      <c r="W812" s="32"/>
      <c r="X812" s="32"/>
      <c r="Y812" s="33"/>
      <c r="Z812" s="33"/>
      <c r="AA812" s="34"/>
      <c r="AB812" s="34"/>
      <c r="AC812" s="35"/>
      <c r="AD812" s="35"/>
      <c r="AE812" s="35"/>
      <c r="AF812" s="36"/>
      <c r="AG812" s="37"/>
      <c r="AH812" s="37"/>
      <c r="AI812" s="37"/>
    </row>
    <row r="813" ht="15.75" customHeight="1">
      <c r="U813" s="38"/>
      <c r="V813" s="38"/>
      <c r="W813" s="32"/>
      <c r="X813" s="32"/>
      <c r="Y813" s="33"/>
      <c r="Z813" s="33"/>
      <c r="AA813" s="34"/>
      <c r="AB813" s="34"/>
      <c r="AC813" s="35"/>
      <c r="AD813" s="35"/>
      <c r="AE813" s="35"/>
      <c r="AF813" s="36"/>
      <c r="AG813" s="37"/>
      <c r="AH813" s="37"/>
      <c r="AI813" s="37"/>
    </row>
    <row r="814" ht="15.75" customHeight="1">
      <c r="U814" s="38"/>
      <c r="V814" s="38"/>
      <c r="W814" s="32"/>
      <c r="X814" s="32"/>
      <c r="Y814" s="33"/>
      <c r="Z814" s="33"/>
      <c r="AA814" s="34"/>
      <c r="AB814" s="34"/>
      <c r="AC814" s="35"/>
      <c r="AD814" s="35"/>
      <c r="AE814" s="35"/>
      <c r="AF814" s="36"/>
      <c r="AG814" s="37"/>
      <c r="AH814" s="37"/>
      <c r="AI814" s="37"/>
    </row>
    <row r="815" ht="15.75" customHeight="1">
      <c r="U815" s="38"/>
      <c r="V815" s="38"/>
      <c r="W815" s="32"/>
      <c r="X815" s="32"/>
      <c r="Y815" s="33"/>
      <c r="Z815" s="33"/>
      <c r="AA815" s="34"/>
      <c r="AB815" s="34"/>
      <c r="AC815" s="35"/>
      <c r="AD815" s="35"/>
      <c r="AE815" s="35"/>
      <c r="AF815" s="36"/>
      <c r="AG815" s="37"/>
      <c r="AH815" s="37"/>
      <c r="AI815" s="37"/>
    </row>
    <row r="816" ht="15.75" customHeight="1">
      <c r="U816" s="38"/>
      <c r="V816" s="38"/>
      <c r="W816" s="32"/>
      <c r="X816" s="32"/>
      <c r="Y816" s="33"/>
      <c r="Z816" s="33"/>
      <c r="AA816" s="34"/>
      <c r="AB816" s="34"/>
      <c r="AC816" s="35"/>
      <c r="AD816" s="35"/>
      <c r="AE816" s="35"/>
      <c r="AF816" s="36"/>
      <c r="AG816" s="37"/>
      <c r="AH816" s="37"/>
      <c r="AI816" s="37"/>
    </row>
    <row r="817" ht="15.75" customHeight="1">
      <c r="U817" s="38"/>
      <c r="V817" s="38"/>
      <c r="W817" s="32"/>
      <c r="X817" s="32"/>
      <c r="Y817" s="33"/>
      <c r="Z817" s="33"/>
      <c r="AA817" s="34"/>
      <c r="AB817" s="34"/>
      <c r="AC817" s="35"/>
      <c r="AD817" s="35"/>
      <c r="AE817" s="35"/>
      <c r="AF817" s="36"/>
      <c r="AG817" s="37"/>
      <c r="AH817" s="37"/>
      <c r="AI817" s="37"/>
    </row>
    <row r="818" ht="15.75" customHeight="1">
      <c r="U818" s="38"/>
      <c r="V818" s="38"/>
      <c r="W818" s="32"/>
      <c r="X818" s="32"/>
      <c r="Y818" s="33"/>
      <c r="Z818" s="33"/>
      <c r="AA818" s="34"/>
      <c r="AB818" s="34"/>
      <c r="AC818" s="35"/>
      <c r="AD818" s="35"/>
      <c r="AE818" s="35"/>
      <c r="AF818" s="36"/>
      <c r="AG818" s="37"/>
      <c r="AH818" s="37"/>
      <c r="AI818" s="37"/>
    </row>
    <row r="819" ht="15.75" customHeight="1">
      <c r="U819" s="38"/>
      <c r="V819" s="38"/>
      <c r="W819" s="32"/>
      <c r="X819" s="32"/>
      <c r="Y819" s="33"/>
      <c r="Z819" s="33"/>
      <c r="AA819" s="34"/>
      <c r="AB819" s="34"/>
      <c r="AC819" s="35"/>
      <c r="AD819" s="35"/>
      <c r="AE819" s="35"/>
      <c r="AF819" s="36"/>
      <c r="AG819" s="37"/>
      <c r="AH819" s="37"/>
      <c r="AI819" s="37"/>
    </row>
    <row r="820" ht="15.75" customHeight="1">
      <c r="U820" s="38"/>
      <c r="V820" s="38"/>
      <c r="W820" s="32"/>
      <c r="X820" s="32"/>
      <c r="Y820" s="33"/>
      <c r="Z820" s="33"/>
      <c r="AA820" s="34"/>
      <c r="AB820" s="34"/>
      <c r="AC820" s="35"/>
      <c r="AD820" s="35"/>
      <c r="AE820" s="35"/>
      <c r="AF820" s="36"/>
      <c r="AG820" s="37"/>
      <c r="AH820" s="37"/>
      <c r="AI820" s="37"/>
    </row>
    <row r="821" ht="15.75" customHeight="1">
      <c r="U821" s="38"/>
      <c r="V821" s="38"/>
      <c r="W821" s="32"/>
      <c r="X821" s="32"/>
      <c r="Y821" s="33"/>
      <c r="Z821" s="33"/>
      <c r="AA821" s="34"/>
      <c r="AB821" s="34"/>
      <c r="AC821" s="35"/>
      <c r="AD821" s="35"/>
      <c r="AE821" s="35"/>
      <c r="AF821" s="36"/>
      <c r="AG821" s="37"/>
      <c r="AH821" s="37"/>
      <c r="AI821" s="37"/>
    </row>
    <row r="822" ht="15.75" customHeight="1">
      <c r="U822" s="38"/>
      <c r="V822" s="38"/>
      <c r="W822" s="32"/>
      <c r="X822" s="32"/>
      <c r="Y822" s="33"/>
      <c r="Z822" s="33"/>
      <c r="AA822" s="34"/>
      <c r="AB822" s="34"/>
      <c r="AC822" s="35"/>
      <c r="AD822" s="35"/>
      <c r="AE822" s="35"/>
      <c r="AF822" s="36"/>
      <c r="AG822" s="37"/>
      <c r="AH822" s="37"/>
      <c r="AI822" s="37"/>
    </row>
    <row r="823" ht="15.75" customHeight="1">
      <c r="U823" s="38"/>
      <c r="V823" s="38"/>
      <c r="W823" s="32"/>
      <c r="X823" s="32"/>
      <c r="Y823" s="33"/>
      <c r="Z823" s="33"/>
      <c r="AA823" s="34"/>
      <c r="AB823" s="34"/>
      <c r="AC823" s="35"/>
      <c r="AD823" s="35"/>
      <c r="AE823" s="35"/>
      <c r="AF823" s="36"/>
      <c r="AG823" s="37"/>
      <c r="AH823" s="37"/>
      <c r="AI823" s="37"/>
    </row>
    <row r="824" ht="15.75" customHeight="1">
      <c r="U824" s="38"/>
      <c r="V824" s="38"/>
      <c r="W824" s="32"/>
      <c r="X824" s="32"/>
      <c r="Y824" s="33"/>
      <c r="Z824" s="33"/>
      <c r="AA824" s="34"/>
      <c r="AB824" s="34"/>
      <c r="AC824" s="35"/>
      <c r="AD824" s="35"/>
      <c r="AE824" s="35"/>
      <c r="AF824" s="36"/>
      <c r="AG824" s="37"/>
      <c r="AH824" s="37"/>
      <c r="AI824" s="37"/>
    </row>
    <row r="825" ht="15.75" customHeight="1">
      <c r="U825" s="38"/>
      <c r="V825" s="38"/>
      <c r="W825" s="32"/>
      <c r="X825" s="32"/>
      <c r="Y825" s="33"/>
      <c r="Z825" s="33"/>
      <c r="AA825" s="34"/>
      <c r="AB825" s="34"/>
      <c r="AC825" s="35"/>
      <c r="AD825" s="35"/>
      <c r="AE825" s="35"/>
      <c r="AF825" s="36"/>
      <c r="AG825" s="37"/>
      <c r="AH825" s="37"/>
      <c r="AI825" s="37"/>
    </row>
    <row r="826" ht="15.75" customHeight="1">
      <c r="U826" s="38"/>
      <c r="V826" s="38"/>
      <c r="W826" s="32"/>
      <c r="X826" s="32"/>
      <c r="Y826" s="33"/>
      <c r="Z826" s="33"/>
      <c r="AA826" s="34"/>
      <c r="AB826" s="34"/>
      <c r="AC826" s="35"/>
      <c r="AD826" s="35"/>
      <c r="AE826" s="35"/>
      <c r="AF826" s="36"/>
      <c r="AG826" s="37"/>
      <c r="AH826" s="37"/>
      <c r="AI826" s="37"/>
    </row>
    <row r="827" ht="15.75" customHeight="1">
      <c r="U827" s="38"/>
      <c r="V827" s="38"/>
      <c r="W827" s="32"/>
      <c r="X827" s="32"/>
      <c r="Y827" s="33"/>
      <c r="Z827" s="33"/>
      <c r="AA827" s="34"/>
      <c r="AB827" s="34"/>
      <c r="AC827" s="35"/>
      <c r="AD827" s="35"/>
      <c r="AE827" s="35"/>
      <c r="AF827" s="36"/>
      <c r="AG827" s="37"/>
      <c r="AH827" s="37"/>
      <c r="AI827" s="37"/>
    </row>
    <row r="828" ht="15.75" customHeight="1">
      <c r="U828" s="38"/>
      <c r="V828" s="38"/>
      <c r="W828" s="32"/>
      <c r="X828" s="32"/>
      <c r="Y828" s="33"/>
      <c r="Z828" s="33"/>
      <c r="AA828" s="34"/>
      <c r="AB828" s="34"/>
      <c r="AC828" s="35"/>
      <c r="AD828" s="35"/>
      <c r="AE828" s="35"/>
      <c r="AF828" s="36"/>
      <c r="AG828" s="37"/>
      <c r="AH828" s="37"/>
      <c r="AI828" s="37"/>
    </row>
    <row r="829" ht="15.75" customHeight="1">
      <c r="U829" s="38"/>
      <c r="V829" s="38"/>
      <c r="W829" s="32"/>
      <c r="X829" s="32"/>
      <c r="Y829" s="33"/>
      <c r="Z829" s="33"/>
      <c r="AA829" s="34"/>
      <c r="AB829" s="34"/>
      <c r="AC829" s="35"/>
      <c r="AD829" s="35"/>
      <c r="AE829" s="35"/>
      <c r="AF829" s="36"/>
      <c r="AG829" s="37"/>
      <c r="AH829" s="37"/>
      <c r="AI829" s="37"/>
    </row>
    <row r="830" ht="15.75" customHeight="1">
      <c r="U830" s="38"/>
      <c r="V830" s="38"/>
      <c r="W830" s="32"/>
      <c r="X830" s="32"/>
      <c r="Y830" s="33"/>
      <c r="Z830" s="33"/>
      <c r="AA830" s="34"/>
      <c r="AB830" s="34"/>
      <c r="AC830" s="35"/>
      <c r="AD830" s="35"/>
      <c r="AE830" s="35"/>
      <c r="AF830" s="36"/>
      <c r="AG830" s="37"/>
      <c r="AH830" s="37"/>
      <c r="AI830" s="37"/>
    </row>
    <row r="831" ht="15.75" customHeight="1">
      <c r="U831" s="38"/>
      <c r="V831" s="38"/>
      <c r="W831" s="32"/>
      <c r="X831" s="32"/>
      <c r="Y831" s="33"/>
      <c r="Z831" s="33"/>
      <c r="AA831" s="34"/>
      <c r="AB831" s="34"/>
      <c r="AC831" s="35"/>
      <c r="AD831" s="35"/>
      <c r="AE831" s="35"/>
      <c r="AF831" s="36"/>
      <c r="AG831" s="37"/>
      <c r="AH831" s="37"/>
      <c r="AI831" s="37"/>
    </row>
    <row r="832" ht="15.75" customHeight="1">
      <c r="U832" s="38"/>
      <c r="V832" s="38"/>
      <c r="W832" s="32"/>
      <c r="X832" s="32"/>
      <c r="Y832" s="33"/>
      <c r="Z832" s="33"/>
      <c r="AA832" s="34"/>
      <c r="AB832" s="34"/>
      <c r="AC832" s="35"/>
      <c r="AD832" s="35"/>
      <c r="AE832" s="35"/>
      <c r="AF832" s="36"/>
      <c r="AG832" s="37"/>
      <c r="AH832" s="37"/>
      <c r="AI832" s="37"/>
    </row>
    <row r="833" ht="15.75" customHeight="1">
      <c r="U833" s="38"/>
      <c r="V833" s="38"/>
      <c r="W833" s="32"/>
      <c r="X833" s="32"/>
      <c r="Y833" s="33"/>
      <c r="Z833" s="33"/>
      <c r="AA833" s="34"/>
      <c r="AB833" s="34"/>
      <c r="AC833" s="35"/>
      <c r="AD833" s="35"/>
      <c r="AE833" s="35"/>
      <c r="AF833" s="36"/>
      <c r="AG833" s="37"/>
      <c r="AH833" s="37"/>
      <c r="AI833" s="37"/>
    </row>
    <row r="834" ht="15.75" customHeight="1">
      <c r="U834" s="38"/>
      <c r="V834" s="38"/>
      <c r="W834" s="32"/>
      <c r="X834" s="32"/>
      <c r="Y834" s="33"/>
      <c r="Z834" s="33"/>
      <c r="AA834" s="34"/>
      <c r="AB834" s="34"/>
      <c r="AC834" s="35"/>
      <c r="AD834" s="35"/>
      <c r="AE834" s="35"/>
      <c r="AF834" s="36"/>
      <c r="AG834" s="37"/>
      <c r="AH834" s="37"/>
      <c r="AI834" s="37"/>
    </row>
    <row r="835" ht="15.75" customHeight="1">
      <c r="U835" s="38"/>
      <c r="V835" s="38"/>
      <c r="W835" s="32"/>
      <c r="X835" s="32"/>
      <c r="Y835" s="33"/>
      <c r="Z835" s="33"/>
      <c r="AA835" s="34"/>
      <c r="AB835" s="34"/>
      <c r="AC835" s="35"/>
      <c r="AD835" s="35"/>
      <c r="AE835" s="35"/>
      <c r="AF835" s="36"/>
      <c r="AG835" s="37"/>
      <c r="AH835" s="37"/>
      <c r="AI835" s="37"/>
    </row>
    <row r="836" ht="15.75" customHeight="1">
      <c r="U836" s="38"/>
      <c r="V836" s="38"/>
      <c r="W836" s="32"/>
      <c r="X836" s="32"/>
      <c r="Y836" s="33"/>
      <c r="Z836" s="33"/>
      <c r="AA836" s="34"/>
      <c r="AB836" s="34"/>
      <c r="AC836" s="35"/>
      <c r="AD836" s="35"/>
      <c r="AE836" s="35"/>
      <c r="AF836" s="36"/>
      <c r="AG836" s="37"/>
      <c r="AH836" s="37"/>
      <c r="AI836" s="37"/>
    </row>
    <row r="837" ht="15.75" customHeight="1">
      <c r="U837" s="38"/>
      <c r="V837" s="38"/>
      <c r="W837" s="32"/>
      <c r="X837" s="32"/>
      <c r="Y837" s="33"/>
      <c r="Z837" s="33"/>
      <c r="AA837" s="34"/>
      <c r="AB837" s="34"/>
      <c r="AC837" s="35"/>
      <c r="AD837" s="35"/>
      <c r="AE837" s="35"/>
      <c r="AF837" s="36"/>
      <c r="AG837" s="37"/>
      <c r="AH837" s="37"/>
      <c r="AI837" s="37"/>
    </row>
    <row r="838" ht="15.75" customHeight="1">
      <c r="U838" s="38"/>
      <c r="V838" s="38"/>
      <c r="W838" s="32"/>
      <c r="X838" s="32"/>
      <c r="Y838" s="33"/>
      <c r="Z838" s="33"/>
      <c r="AA838" s="34"/>
      <c r="AB838" s="34"/>
      <c r="AC838" s="35"/>
      <c r="AD838" s="35"/>
      <c r="AE838" s="35"/>
      <c r="AF838" s="36"/>
      <c r="AG838" s="37"/>
      <c r="AH838" s="37"/>
      <c r="AI838" s="37"/>
    </row>
    <row r="839" ht="15.75" customHeight="1">
      <c r="U839" s="38"/>
      <c r="V839" s="38"/>
      <c r="W839" s="32"/>
      <c r="X839" s="32"/>
      <c r="Y839" s="33"/>
      <c r="Z839" s="33"/>
      <c r="AA839" s="34"/>
      <c r="AB839" s="34"/>
      <c r="AC839" s="35"/>
      <c r="AD839" s="35"/>
      <c r="AE839" s="35"/>
      <c r="AF839" s="36"/>
      <c r="AG839" s="37"/>
      <c r="AH839" s="37"/>
      <c r="AI839" s="37"/>
    </row>
    <row r="840" ht="15.75" customHeight="1">
      <c r="U840" s="38"/>
      <c r="V840" s="38"/>
      <c r="W840" s="32"/>
      <c r="X840" s="32"/>
      <c r="Y840" s="33"/>
      <c r="Z840" s="33"/>
      <c r="AA840" s="34"/>
      <c r="AB840" s="34"/>
      <c r="AC840" s="35"/>
      <c r="AD840" s="35"/>
      <c r="AE840" s="35"/>
      <c r="AF840" s="36"/>
      <c r="AG840" s="37"/>
      <c r="AH840" s="37"/>
      <c r="AI840" s="37"/>
    </row>
    <row r="841" ht="15.75" customHeight="1">
      <c r="U841" s="38"/>
      <c r="V841" s="38"/>
      <c r="W841" s="32"/>
      <c r="X841" s="32"/>
      <c r="Y841" s="33"/>
      <c r="Z841" s="33"/>
      <c r="AA841" s="34"/>
      <c r="AB841" s="34"/>
      <c r="AC841" s="35"/>
      <c r="AD841" s="35"/>
      <c r="AE841" s="35"/>
      <c r="AF841" s="36"/>
      <c r="AG841" s="37"/>
      <c r="AH841" s="37"/>
      <c r="AI841" s="37"/>
    </row>
    <row r="842" ht="15.75" customHeight="1">
      <c r="U842" s="38"/>
      <c r="V842" s="38"/>
      <c r="W842" s="32"/>
      <c r="X842" s="32"/>
      <c r="Y842" s="33"/>
      <c r="Z842" s="33"/>
      <c r="AA842" s="34"/>
      <c r="AB842" s="34"/>
      <c r="AC842" s="35"/>
      <c r="AD842" s="35"/>
      <c r="AE842" s="35"/>
      <c r="AF842" s="36"/>
      <c r="AG842" s="37"/>
      <c r="AH842" s="37"/>
      <c r="AI842" s="37"/>
    </row>
    <row r="843" ht="15.75" customHeight="1">
      <c r="U843" s="38"/>
      <c r="V843" s="38"/>
      <c r="W843" s="32"/>
      <c r="X843" s="32"/>
      <c r="Y843" s="33"/>
      <c r="Z843" s="33"/>
      <c r="AA843" s="34"/>
      <c r="AB843" s="34"/>
      <c r="AC843" s="35"/>
      <c r="AD843" s="35"/>
      <c r="AE843" s="35"/>
      <c r="AF843" s="36"/>
      <c r="AG843" s="37"/>
      <c r="AH843" s="37"/>
      <c r="AI843" s="37"/>
    </row>
    <row r="844" ht="15.75" customHeight="1">
      <c r="U844" s="38"/>
      <c r="V844" s="38"/>
      <c r="W844" s="32"/>
      <c r="X844" s="32"/>
      <c r="Y844" s="33"/>
      <c r="Z844" s="33"/>
      <c r="AA844" s="34"/>
      <c r="AB844" s="34"/>
      <c r="AC844" s="35"/>
      <c r="AD844" s="35"/>
      <c r="AE844" s="35"/>
      <c r="AF844" s="36"/>
      <c r="AG844" s="37"/>
      <c r="AH844" s="37"/>
      <c r="AI844" s="37"/>
    </row>
    <row r="845" ht="15.75" customHeight="1">
      <c r="U845" s="38"/>
      <c r="V845" s="38"/>
      <c r="W845" s="32"/>
      <c r="X845" s="32"/>
      <c r="Y845" s="33"/>
      <c r="Z845" s="33"/>
      <c r="AA845" s="34"/>
      <c r="AB845" s="34"/>
      <c r="AC845" s="35"/>
      <c r="AD845" s="35"/>
      <c r="AE845" s="35"/>
      <c r="AF845" s="36"/>
      <c r="AG845" s="37"/>
      <c r="AH845" s="37"/>
      <c r="AI845" s="37"/>
    </row>
    <row r="846" ht="15.75" customHeight="1">
      <c r="U846" s="38"/>
      <c r="V846" s="38"/>
      <c r="W846" s="32"/>
      <c r="X846" s="32"/>
      <c r="Y846" s="33"/>
      <c r="Z846" s="33"/>
      <c r="AA846" s="34"/>
      <c r="AB846" s="34"/>
      <c r="AC846" s="35"/>
      <c r="AD846" s="35"/>
      <c r="AE846" s="35"/>
      <c r="AF846" s="36"/>
      <c r="AG846" s="37"/>
      <c r="AH846" s="37"/>
      <c r="AI846" s="37"/>
    </row>
    <row r="847" ht="15.75" customHeight="1">
      <c r="U847" s="38"/>
      <c r="V847" s="38"/>
      <c r="W847" s="32"/>
      <c r="X847" s="32"/>
      <c r="Y847" s="33"/>
      <c r="Z847" s="33"/>
      <c r="AA847" s="34"/>
      <c r="AB847" s="34"/>
      <c r="AC847" s="35"/>
      <c r="AD847" s="35"/>
      <c r="AE847" s="35"/>
      <c r="AF847" s="36"/>
      <c r="AG847" s="37"/>
      <c r="AH847" s="37"/>
      <c r="AI847" s="37"/>
    </row>
    <row r="848" ht="15.75" customHeight="1">
      <c r="U848" s="38"/>
      <c r="V848" s="38"/>
      <c r="W848" s="32"/>
      <c r="X848" s="32"/>
      <c r="Y848" s="33"/>
      <c r="Z848" s="33"/>
      <c r="AA848" s="34"/>
      <c r="AB848" s="34"/>
      <c r="AC848" s="35"/>
      <c r="AD848" s="35"/>
      <c r="AE848" s="35"/>
      <c r="AF848" s="36"/>
      <c r="AG848" s="37"/>
      <c r="AH848" s="37"/>
      <c r="AI848" s="37"/>
    </row>
    <row r="849" ht="15.75" customHeight="1">
      <c r="U849" s="38"/>
      <c r="V849" s="38"/>
      <c r="W849" s="32"/>
      <c r="X849" s="32"/>
      <c r="Y849" s="33"/>
      <c r="Z849" s="33"/>
      <c r="AA849" s="34"/>
      <c r="AB849" s="34"/>
      <c r="AC849" s="35"/>
      <c r="AD849" s="35"/>
      <c r="AE849" s="35"/>
      <c r="AF849" s="36"/>
      <c r="AG849" s="37"/>
      <c r="AH849" s="37"/>
      <c r="AI849" s="37"/>
    </row>
    <row r="850" ht="15.75" customHeight="1">
      <c r="U850" s="38"/>
      <c r="V850" s="38"/>
      <c r="W850" s="32"/>
      <c r="X850" s="32"/>
      <c r="Y850" s="33"/>
      <c r="Z850" s="33"/>
      <c r="AA850" s="34"/>
      <c r="AB850" s="34"/>
      <c r="AC850" s="35"/>
      <c r="AD850" s="35"/>
      <c r="AE850" s="35"/>
      <c r="AF850" s="36"/>
      <c r="AG850" s="37"/>
      <c r="AH850" s="37"/>
      <c r="AI850" s="37"/>
    </row>
    <row r="851" ht="15.75" customHeight="1">
      <c r="U851" s="38"/>
      <c r="V851" s="38"/>
      <c r="W851" s="32"/>
      <c r="X851" s="32"/>
      <c r="Y851" s="33"/>
      <c r="Z851" s="33"/>
      <c r="AA851" s="34"/>
      <c r="AB851" s="34"/>
      <c r="AC851" s="35"/>
      <c r="AD851" s="35"/>
      <c r="AE851" s="35"/>
      <c r="AF851" s="36"/>
      <c r="AG851" s="37"/>
      <c r="AH851" s="37"/>
      <c r="AI851" s="37"/>
    </row>
    <row r="852" ht="15.75" customHeight="1">
      <c r="U852" s="38"/>
      <c r="V852" s="38"/>
      <c r="W852" s="32"/>
      <c r="X852" s="32"/>
      <c r="Y852" s="33"/>
      <c r="Z852" s="33"/>
      <c r="AA852" s="34"/>
      <c r="AB852" s="34"/>
      <c r="AC852" s="35"/>
      <c r="AD852" s="35"/>
      <c r="AE852" s="35"/>
      <c r="AF852" s="36"/>
      <c r="AG852" s="37"/>
      <c r="AH852" s="37"/>
      <c r="AI852" s="37"/>
    </row>
    <row r="853" ht="15.75" customHeight="1">
      <c r="U853" s="38"/>
      <c r="V853" s="38"/>
      <c r="W853" s="32"/>
      <c r="X853" s="32"/>
      <c r="Y853" s="33"/>
      <c r="Z853" s="33"/>
      <c r="AA853" s="34"/>
      <c r="AB853" s="34"/>
      <c r="AC853" s="35"/>
      <c r="AD853" s="35"/>
      <c r="AE853" s="35"/>
      <c r="AF853" s="36"/>
      <c r="AG853" s="37"/>
      <c r="AH853" s="37"/>
      <c r="AI853" s="37"/>
    </row>
    <row r="854" ht="15.75" customHeight="1">
      <c r="U854" s="38"/>
      <c r="V854" s="38"/>
      <c r="W854" s="32"/>
      <c r="X854" s="32"/>
      <c r="Y854" s="33"/>
      <c r="Z854" s="33"/>
      <c r="AA854" s="34"/>
      <c r="AB854" s="34"/>
      <c r="AC854" s="35"/>
      <c r="AD854" s="35"/>
      <c r="AE854" s="35"/>
      <c r="AF854" s="36"/>
      <c r="AG854" s="37"/>
      <c r="AH854" s="37"/>
      <c r="AI854" s="37"/>
    </row>
    <row r="855" ht="15.75" customHeight="1">
      <c r="U855" s="38"/>
      <c r="V855" s="38"/>
      <c r="W855" s="32"/>
      <c r="X855" s="32"/>
      <c r="Y855" s="33"/>
      <c r="Z855" s="33"/>
      <c r="AA855" s="34"/>
      <c r="AB855" s="34"/>
      <c r="AC855" s="35"/>
      <c r="AD855" s="35"/>
      <c r="AE855" s="35"/>
      <c r="AF855" s="36"/>
      <c r="AG855" s="37"/>
      <c r="AH855" s="37"/>
      <c r="AI855" s="37"/>
    </row>
    <row r="856" ht="15.75" customHeight="1">
      <c r="U856" s="38"/>
      <c r="V856" s="38"/>
      <c r="W856" s="32"/>
      <c r="X856" s="32"/>
      <c r="Y856" s="33"/>
      <c r="Z856" s="33"/>
      <c r="AA856" s="34"/>
      <c r="AB856" s="34"/>
      <c r="AC856" s="35"/>
      <c r="AD856" s="35"/>
      <c r="AE856" s="35"/>
      <c r="AF856" s="36"/>
      <c r="AG856" s="37"/>
      <c r="AH856" s="37"/>
      <c r="AI856" s="37"/>
    </row>
    <row r="857" ht="15.75" customHeight="1">
      <c r="U857" s="38"/>
      <c r="V857" s="38"/>
      <c r="W857" s="32"/>
      <c r="X857" s="32"/>
      <c r="Y857" s="33"/>
      <c r="Z857" s="33"/>
      <c r="AA857" s="34"/>
      <c r="AB857" s="34"/>
      <c r="AC857" s="35"/>
      <c r="AD857" s="35"/>
      <c r="AE857" s="35"/>
      <c r="AF857" s="36"/>
      <c r="AG857" s="37"/>
      <c r="AH857" s="37"/>
      <c r="AI857" s="37"/>
    </row>
    <row r="858" ht="15.75" customHeight="1">
      <c r="U858" s="38"/>
      <c r="V858" s="38"/>
      <c r="W858" s="32"/>
      <c r="X858" s="32"/>
      <c r="Y858" s="33"/>
      <c r="Z858" s="33"/>
      <c r="AA858" s="34"/>
      <c r="AB858" s="34"/>
      <c r="AC858" s="35"/>
      <c r="AD858" s="35"/>
      <c r="AE858" s="35"/>
      <c r="AF858" s="36"/>
      <c r="AG858" s="37"/>
      <c r="AH858" s="37"/>
      <c r="AI858" s="37"/>
    </row>
    <row r="859" ht="15.75" customHeight="1">
      <c r="U859" s="38"/>
      <c r="V859" s="38"/>
      <c r="W859" s="32"/>
      <c r="X859" s="32"/>
      <c r="Y859" s="33"/>
      <c r="Z859" s="33"/>
      <c r="AA859" s="34"/>
      <c r="AB859" s="34"/>
      <c r="AC859" s="35"/>
      <c r="AD859" s="35"/>
      <c r="AE859" s="35"/>
      <c r="AF859" s="36"/>
      <c r="AG859" s="37"/>
      <c r="AH859" s="37"/>
      <c r="AI859" s="37"/>
    </row>
    <row r="860" ht="15.75" customHeight="1">
      <c r="U860" s="38"/>
      <c r="V860" s="38"/>
      <c r="W860" s="32"/>
      <c r="X860" s="32"/>
      <c r="Y860" s="33"/>
      <c r="Z860" s="33"/>
      <c r="AA860" s="34"/>
      <c r="AB860" s="34"/>
      <c r="AC860" s="35"/>
      <c r="AD860" s="35"/>
      <c r="AE860" s="35"/>
      <c r="AF860" s="36"/>
      <c r="AG860" s="37"/>
      <c r="AH860" s="37"/>
      <c r="AI860" s="37"/>
    </row>
    <row r="861" ht="15.75" customHeight="1">
      <c r="U861" s="38"/>
      <c r="V861" s="38"/>
      <c r="W861" s="32"/>
      <c r="X861" s="32"/>
      <c r="Y861" s="33"/>
      <c r="Z861" s="33"/>
      <c r="AA861" s="34"/>
      <c r="AB861" s="34"/>
      <c r="AC861" s="35"/>
      <c r="AD861" s="35"/>
      <c r="AE861" s="35"/>
      <c r="AF861" s="36"/>
      <c r="AG861" s="37"/>
      <c r="AH861" s="37"/>
      <c r="AI861" s="37"/>
    </row>
    <row r="862" ht="15.75" customHeight="1">
      <c r="U862" s="38"/>
      <c r="V862" s="38"/>
      <c r="W862" s="32"/>
      <c r="X862" s="32"/>
      <c r="Y862" s="33"/>
      <c r="Z862" s="33"/>
      <c r="AA862" s="34"/>
      <c r="AB862" s="34"/>
      <c r="AC862" s="35"/>
      <c r="AD862" s="35"/>
      <c r="AE862" s="35"/>
      <c r="AF862" s="36"/>
      <c r="AG862" s="37"/>
      <c r="AH862" s="37"/>
      <c r="AI862" s="37"/>
    </row>
    <row r="863" ht="15.75" customHeight="1">
      <c r="U863" s="38"/>
      <c r="V863" s="38"/>
      <c r="W863" s="32"/>
      <c r="X863" s="32"/>
      <c r="Y863" s="33"/>
      <c r="Z863" s="33"/>
      <c r="AA863" s="34"/>
      <c r="AB863" s="34"/>
      <c r="AC863" s="35"/>
      <c r="AD863" s="35"/>
      <c r="AE863" s="35"/>
      <c r="AF863" s="36"/>
      <c r="AG863" s="37"/>
      <c r="AH863" s="37"/>
      <c r="AI863" s="37"/>
    </row>
    <row r="864" ht="15.75" customHeight="1">
      <c r="U864" s="38"/>
      <c r="V864" s="38"/>
      <c r="W864" s="32"/>
      <c r="X864" s="32"/>
      <c r="Y864" s="33"/>
      <c r="Z864" s="33"/>
      <c r="AA864" s="34"/>
      <c r="AB864" s="34"/>
      <c r="AC864" s="35"/>
      <c r="AD864" s="35"/>
      <c r="AE864" s="35"/>
      <c r="AF864" s="36"/>
      <c r="AG864" s="37"/>
      <c r="AH864" s="37"/>
      <c r="AI864" s="37"/>
    </row>
    <row r="865" ht="15.75" customHeight="1">
      <c r="U865" s="38"/>
      <c r="V865" s="38"/>
      <c r="W865" s="32"/>
      <c r="X865" s="32"/>
      <c r="Y865" s="33"/>
      <c r="Z865" s="33"/>
      <c r="AA865" s="34"/>
      <c r="AB865" s="34"/>
      <c r="AC865" s="35"/>
      <c r="AD865" s="35"/>
      <c r="AE865" s="35"/>
      <c r="AF865" s="36"/>
      <c r="AG865" s="37"/>
      <c r="AH865" s="37"/>
      <c r="AI865" s="37"/>
    </row>
    <row r="866" ht="15.75" customHeight="1">
      <c r="U866" s="38"/>
      <c r="V866" s="38"/>
      <c r="W866" s="32"/>
      <c r="X866" s="32"/>
      <c r="Y866" s="33"/>
      <c r="Z866" s="33"/>
      <c r="AA866" s="34"/>
      <c r="AB866" s="34"/>
      <c r="AC866" s="35"/>
      <c r="AD866" s="35"/>
      <c r="AE866" s="35"/>
      <c r="AF866" s="36"/>
      <c r="AG866" s="37"/>
      <c r="AH866" s="37"/>
      <c r="AI866" s="37"/>
    </row>
    <row r="867" ht="15.75" customHeight="1">
      <c r="U867" s="38"/>
      <c r="V867" s="38"/>
      <c r="W867" s="32"/>
      <c r="X867" s="32"/>
      <c r="Y867" s="33"/>
      <c r="Z867" s="33"/>
      <c r="AA867" s="34"/>
      <c r="AB867" s="34"/>
      <c r="AC867" s="35"/>
      <c r="AD867" s="35"/>
      <c r="AE867" s="35"/>
      <c r="AF867" s="36"/>
      <c r="AG867" s="37"/>
      <c r="AH867" s="37"/>
      <c r="AI867" s="37"/>
    </row>
    <row r="868" ht="15.75" customHeight="1">
      <c r="U868" s="38"/>
      <c r="V868" s="38"/>
      <c r="W868" s="32"/>
      <c r="X868" s="32"/>
      <c r="Y868" s="33"/>
      <c r="Z868" s="33"/>
      <c r="AA868" s="34"/>
      <c r="AB868" s="34"/>
      <c r="AC868" s="35"/>
      <c r="AD868" s="35"/>
      <c r="AE868" s="35"/>
      <c r="AF868" s="36"/>
      <c r="AG868" s="37"/>
      <c r="AH868" s="37"/>
      <c r="AI868" s="37"/>
    </row>
    <row r="869" ht="15.75" customHeight="1">
      <c r="U869" s="38"/>
      <c r="V869" s="38"/>
      <c r="W869" s="32"/>
      <c r="X869" s="32"/>
      <c r="Y869" s="33"/>
      <c r="Z869" s="33"/>
      <c r="AA869" s="34"/>
      <c r="AB869" s="34"/>
      <c r="AC869" s="35"/>
      <c r="AD869" s="35"/>
      <c r="AE869" s="35"/>
      <c r="AF869" s="36"/>
      <c r="AG869" s="37"/>
      <c r="AH869" s="37"/>
      <c r="AI869" s="37"/>
    </row>
    <row r="870" ht="15.75" customHeight="1">
      <c r="U870" s="38"/>
      <c r="V870" s="38"/>
      <c r="W870" s="32"/>
      <c r="X870" s="32"/>
      <c r="Y870" s="33"/>
      <c r="Z870" s="33"/>
      <c r="AA870" s="34"/>
      <c r="AB870" s="34"/>
      <c r="AC870" s="35"/>
      <c r="AD870" s="35"/>
      <c r="AE870" s="35"/>
      <c r="AF870" s="36"/>
      <c r="AG870" s="37"/>
      <c r="AH870" s="37"/>
      <c r="AI870" s="37"/>
    </row>
    <row r="871" ht="15.75" customHeight="1">
      <c r="U871" s="38"/>
      <c r="V871" s="38"/>
      <c r="W871" s="32"/>
      <c r="X871" s="32"/>
      <c r="Y871" s="33"/>
      <c r="Z871" s="33"/>
      <c r="AA871" s="34"/>
      <c r="AB871" s="34"/>
      <c r="AC871" s="35"/>
      <c r="AD871" s="35"/>
      <c r="AE871" s="35"/>
      <c r="AF871" s="36"/>
      <c r="AG871" s="37"/>
      <c r="AH871" s="37"/>
      <c r="AI871" s="37"/>
    </row>
    <row r="872" ht="15.75" customHeight="1">
      <c r="U872" s="38"/>
      <c r="V872" s="38"/>
      <c r="W872" s="32"/>
      <c r="X872" s="32"/>
      <c r="Y872" s="33"/>
      <c r="Z872" s="33"/>
      <c r="AA872" s="34"/>
      <c r="AB872" s="34"/>
      <c r="AC872" s="35"/>
      <c r="AD872" s="35"/>
      <c r="AE872" s="35"/>
      <c r="AF872" s="36"/>
      <c r="AG872" s="37"/>
      <c r="AH872" s="37"/>
      <c r="AI872" s="37"/>
    </row>
    <row r="873" ht="15.75" customHeight="1">
      <c r="U873" s="38"/>
      <c r="V873" s="38"/>
      <c r="W873" s="32"/>
      <c r="X873" s="32"/>
      <c r="Y873" s="33"/>
      <c r="Z873" s="33"/>
      <c r="AA873" s="34"/>
      <c r="AB873" s="34"/>
      <c r="AC873" s="35"/>
      <c r="AD873" s="35"/>
      <c r="AE873" s="35"/>
      <c r="AF873" s="36"/>
      <c r="AG873" s="37"/>
      <c r="AH873" s="37"/>
      <c r="AI873" s="37"/>
    </row>
    <row r="874" ht="15.75" customHeight="1">
      <c r="U874" s="38"/>
      <c r="V874" s="38"/>
      <c r="W874" s="32"/>
      <c r="X874" s="32"/>
      <c r="Y874" s="33"/>
      <c r="Z874" s="33"/>
      <c r="AA874" s="34"/>
      <c r="AB874" s="34"/>
      <c r="AC874" s="35"/>
      <c r="AD874" s="35"/>
      <c r="AE874" s="35"/>
      <c r="AF874" s="36"/>
      <c r="AG874" s="37"/>
      <c r="AH874" s="37"/>
      <c r="AI874" s="37"/>
    </row>
    <row r="875" ht="15.75" customHeight="1">
      <c r="U875" s="38"/>
      <c r="V875" s="38"/>
      <c r="W875" s="32"/>
      <c r="X875" s="32"/>
      <c r="Y875" s="33"/>
      <c r="Z875" s="33"/>
      <c r="AA875" s="34"/>
      <c r="AB875" s="34"/>
      <c r="AC875" s="35"/>
      <c r="AD875" s="35"/>
      <c r="AE875" s="35"/>
      <c r="AF875" s="36"/>
      <c r="AG875" s="37"/>
      <c r="AH875" s="37"/>
      <c r="AI875" s="37"/>
    </row>
    <row r="876" ht="15.75" customHeight="1">
      <c r="U876" s="38"/>
      <c r="V876" s="38"/>
      <c r="W876" s="32"/>
      <c r="X876" s="32"/>
      <c r="Y876" s="33"/>
      <c r="Z876" s="33"/>
      <c r="AA876" s="34"/>
      <c r="AB876" s="34"/>
      <c r="AC876" s="35"/>
      <c r="AD876" s="35"/>
      <c r="AE876" s="35"/>
      <c r="AF876" s="36"/>
      <c r="AG876" s="37"/>
      <c r="AH876" s="37"/>
      <c r="AI876" s="37"/>
    </row>
    <row r="877" ht="15.75" customHeight="1">
      <c r="U877" s="38"/>
      <c r="V877" s="38"/>
      <c r="W877" s="32"/>
      <c r="X877" s="32"/>
      <c r="Y877" s="33"/>
      <c r="Z877" s="33"/>
      <c r="AA877" s="34"/>
      <c r="AB877" s="34"/>
      <c r="AC877" s="35"/>
      <c r="AD877" s="35"/>
      <c r="AE877" s="35"/>
      <c r="AF877" s="36"/>
      <c r="AG877" s="37"/>
      <c r="AH877" s="37"/>
      <c r="AI877" s="37"/>
    </row>
    <row r="878" ht="15.75" customHeight="1">
      <c r="U878" s="38"/>
      <c r="V878" s="38"/>
      <c r="W878" s="32"/>
      <c r="X878" s="32"/>
      <c r="Y878" s="33"/>
      <c r="Z878" s="33"/>
      <c r="AA878" s="34"/>
      <c r="AB878" s="34"/>
      <c r="AC878" s="35"/>
      <c r="AD878" s="35"/>
      <c r="AE878" s="35"/>
      <c r="AF878" s="36"/>
      <c r="AG878" s="37"/>
      <c r="AH878" s="37"/>
      <c r="AI878" s="37"/>
    </row>
    <row r="879" ht="15.75" customHeight="1">
      <c r="U879" s="38"/>
      <c r="V879" s="38"/>
      <c r="W879" s="32"/>
      <c r="X879" s="32"/>
      <c r="Y879" s="33"/>
      <c r="Z879" s="33"/>
      <c r="AA879" s="34"/>
      <c r="AB879" s="34"/>
      <c r="AC879" s="35"/>
      <c r="AD879" s="35"/>
      <c r="AE879" s="35"/>
      <c r="AF879" s="36"/>
      <c r="AG879" s="37"/>
      <c r="AH879" s="37"/>
      <c r="AI879" s="37"/>
    </row>
    <row r="880" ht="15.75" customHeight="1">
      <c r="U880" s="38"/>
      <c r="V880" s="38"/>
      <c r="W880" s="32"/>
      <c r="X880" s="32"/>
      <c r="Y880" s="33"/>
      <c r="Z880" s="33"/>
      <c r="AA880" s="34"/>
      <c r="AB880" s="34"/>
      <c r="AC880" s="35"/>
      <c r="AD880" s="35"/>
      <c r="AE880" s="35"/>
      <c r="AF880" s="36"/>
      <c r="AG880" s="37"/>
      <c r="AH880" s="37"/>
      <c r="AI880" s="37"/>
    </row>
    <row r="881" ht="15.75" customHeight="1">
      <c r="U881" s="38"/>
      <c r="V881" s="38"/>
      <c r="W881" s="32"/>
      <c r="X881" s="32"/>
      <c r="Y881" s="33"/>
      <c r="Z881" s="33"/>
      <c r="AA881" s="34"/>
      <c r="AB881" s="34"/>
      <c r="AC881" s="35"/>
      <c r="AD881" s="35"/>
      <c r="AE881" s="35"/>
      <c r="AF881" s="36"/>
      <c r="AG881" s="37"/>
      <c r="AH881" s="37"/>
      <c r="AI881" s="37"/>
    </row>
    <row r="882" ht="15.75" customHeight="1">
      <c r="U882" s="38"/>
      <c r="V882" s="38"/>
      <c r="W882" s="32"/>
      <c r="X882" s="32"/>
      <c r="Y882" s="33"/>
      <c r="Z882" s="33"/>
      <c r="AA882" s="34"/>
      <c r="AB882" s="34"/>
      <c r="AC882" s="35"/>
      <c r="AD882" s="35"/>
      <c r="AE882" s="35"/>
      <c r="AF882" s="36"/>
      <c r="AG882" s="37"/>
      <c r="AH882" s="37"/>
      <c r="AI882" s="37"/>
    </row>
    <row r="883" ht="15.75" customHeight="1">
      <c r="U883" s="38"/>
      <c r="V883" s="38"/>
      <c r="W883" s="32"/>
      <c r="X883" s="32"/>
      <c r="Y883" s="33"/>
      <c r="Z883" s="33"/>
      <c r="AA883" s="34"/>
      <c r="AB883" s="34"/>
      <c r="AC883" s="35"/>
      <c r="AD883" s="35"/>
      <c r="AE883" s="35"/>
      <c r="AF883" s="36"/>
      <c r="AG883" s="37"/>
      <c r="AH883" s="37"/>
      <c r="AI883" s="37"/>
    </row>
    <row r="884" ht="15.75" customHeight="1">
      <c r="U884" s="38"/>
      <c r="V884" s="38"/>
      <c r="W884" s="32"/>
      <c r="X884" s="32"/>
      <c r="Y884" s="33"/>
      <c r="Z884" s="33"/>
      <c r="AA884" s="34"/>
      <c r="AB884" s="34"/>
      <c r="AC884" s="35"/>
      <c r="AD884" s="35"/>
      <c r="AE884" s="35"/>
      <c r="AF884" s="36"/>
      <c r="AG884" s="37"/>
      <c r="AH884" s="37"/>
      <c r="AI884" s="37"/>
    </row>
    <row r="885" ht="15.75" customHeight="1">
      <c r="U885" s="38"/>
      <c r="V885" s="38"/>
      <c r="W885" s="32"/>
      <c r="X885" s="32"/>
      <c r="Y885" s="33"/>
      <c r="Z885" s="33"/>
      <c r="AA885" s="34"/>
      <c r="AB885" s="34"/>
      <c r="AC885" s="35"/>
      <c r="AD885" s="35"/>
      <c r="AE885" s="35"/>
      <c r="AF885" s="36"/>
      <c r="AG885" s="37"/>
      <c r="AH885" s="37"/>
      <c r="AI885" s="37"/>
    </row>
    <row r="886" ht="15.75" customHeight="1">
      <c r="U886" s="38"/>
      <c r="V886" s="38"/>
      <c r="W886" s="32"/>
      <c r="X886" s="32"/>
      <c r="Y886" s="33"/>
      <c r="Z886" s="33"/>
      <c r="AA886" s="34"/>
      <c r="AB886" s="34"/>
      <c r="AC886" s="35"/>
      <c r="AD886" s="35"/>
      <c r="AE886" s="35"/>
      <c r="AF886" s="36"/>
      <c r="AG886" s="37"/>
      <c r="AH886" s="37"/>
      <c r="AI886" s="37"/>
    </row>
    <row r="887" ht="15.75" customHeight="1">
      <c r="U887" s="38"/>
      <c r="V887" s="38"/>
      <c r="W887" s="32"/>
      <c r="X887" s="32"/>
      <c r="Y887" s="33"/>
      <c r="Z887" s="33"/>
      <c r="AA887" s="34"/>
      <c r="AB887" s="34"/>
      <c r="AC887" s="35"/>
      <c r="AD887" s="35"/>
      <c r="AE887" s="35"/>
      <c r="AF887" s="36"/>
      <c r="AG887" s="37"/>
      <c r="AH887" s="37"/>
      <c r="AI887" s="37"/>
    </row>
    <row r="888" ht="15.75" customHeight="1">
      <c r="U888" s="38"/>
      <c r="V888" s="38"/>
      <c r="W888" s="32"/>
      <c r="X888" s="32"/>
      <c r="Y888" s="33"/>
      <c r="Z888" s="33"/>
      <c r="AA888" s="34"/>
      <c r="AB888" s="34"/>
      <c r="AC888" s="35"/>
      <c r="AD888" s="35"/>
      <c r="AE888" s="35"/>
      <c r="AF888" s="36"/>
      <c r="AG888" s="37"/>
      <c r="AH888" s="37"/>
      <c r="AI888" s="37"/>
    </row>
    <row r="889" ht="15.75" customHeight="1">
      <c r="U889" s="38"/>
      <c r="V889" s="38"/>
      <c r="W889" s="32"/>
      <c r="X889" s="32"/>
      <c r="Y889" s="33"/>
      <c r="Z889" s="33"/>
      <c r="AA889" s="34"/>
      <c r="AB889" s="34"/>
      <c r="AC889" s="35"/>
      <c r="AD889" s="35"/>
      <c r="AE889" s="35"/>
      <c r="AF889" s="36"/>
      <c r="AG889" s="37"/>
      <c r="AH889" s="37"/>
      <c r="AI889" s="37"/>
    </row>
    <row r="890" ht="15.75" customHeight="1">
      <c r="U890" s="38"/>
      <c r="V890" s="38"/>
      <c r="W890" s="32"/>
      <c r="X890" s="32"/>
      <c r="Y890" s="33"/>
      <c r="Z890" s="33"/>
      <c r="AA890" s="34"/>
      <c r="AB890" s="34"/>
      <c r="AC890" s="35"/>
      <c r="AD890" s="35"/>
      <c r="AE890" s="35"/>
      <c r="AF890" s="36"/>
      <c r="AG890" s="37"/>
      <c r="AH890" s="37"/>
      <c r="AI890" s="37"/>
    </row>
    <row r="891" ht="15.75" customHeight="1">
      <c r="U891" s="38"/>
      <c r="V891" s="38"/>
      <c r="W891" s="32"/>
      <c r="X891" s="32"/>
      <c r="Y891" s="33"/>
      <c r="Z891" s="33"/>
      <c r="AA891" s="34"/>
      <c r="AB891" s="34"/>
      <c r="AC891" s="35"/>
      <c r="AD891" s="35"/>
      <c r="AE891" s="35"/>
      <c r="AF891" s="36"/>
      <c r="AG891" s="37"/>
      <c r="AH891" s="37"/>
      <c r="AI891" s="37"/>
    </row>
    <row r="892" ht="15.75" customHeight="1">
      <c r="U892" s="38"/>
      <c r="V892" s="38"/>
      <c r="W892" s="32"/>
      <c r="X892" s="32"/>
      <c r="Y892" s="33"/>
      <c r="Z892" s="33"/>
      <c r="AA892" s="34"/>
      <c r="AB892" s="34"/>
      <c r="AC892" s="35"/>
      <c r="AD892" s="35"/>
      <c r="AE892" s="35"/>
      <c r="AF892" s="36"/>
      <c r="AG892" s="37"/>
      <c r="AH892" s="37"/>
      <c r="AI892" s="37"/>
    </row>
    <row r="893" ht="15.75" customHeight="1">
      <c r="U893" s="38"/>
      <c r="V893" s="38"/>
      <c r="W893" s="32"/>
      <c r="X893" s="32"/>
      <c r="Y893" s="33"/>
      <c r="Z893" s="33"/>
      <c r="AA893" s="34"/>
      <c r="AB893" s="34"/>
      <c r="AC893" s="35"/>
      <c r="AD893" s="35"/>
      <c r="AE893" s="35"/>
      <c r="AF893" s="36"/>
      <c r="AG893" s="37"/>
      <c r="AH893" s="37"/>
      <c r="AI893" s="37"/>
    </row>
    <row r="894" ht="15.75" customHeight="1">
      <c r="U894" s="38"/>
      <c r="V894" s="38"/>
      <c r="W894" s="32"/>
      <c r="X894" s="32"/>
      <c r="Y894" s="33"/>
      <c r="Z894" s="33"/>
      <c r="AA894" s="34"/>
      <c r="AB894" s="34"/>
      <c r="AC894" s="35"/>
      <c r="AD894" s="35"/>
      <c r="AE894" s="35"/>
      <c r="AF894" s="36"/>
      <c r="AG894" s="37"/>
      <c r="AH894" s="37"/>
      <c r="AI894" s="37"/>
    </row>
    <row r="895" ht="15.75" customHeight="1">
      <c r="U895" s="38"/>
      <c r="V895" s="38"/>
      <c r="W895" s="32"/>
      <c r="X895" s="32"/>
      <c r="Y895" s="33"/>
      <c r="Z895" s="33"/>
      <c r="AA895" s="34"/>
      <c r="AB895" s="34"/>
      <c r="AC895" s="35"/>
      <c r="AD895" s="35"/>
      <c r="AE895" s="35"/>
      <c r="AF895" s="36"/>
      <c r="AG895" s="37"/>
      <c r="AH895" s="37"/>
      <c r="AI895" s="37"/>
    </row>
    <row r="896" ht="15.75" customHeight="1">
      <c r="U896" s="38"/>
      <c r="V896" s="38"/>
      <c r="W896" s="32"/>
      <c r="X896" s="32"/>
      <c r="Y896" s="33"/>
      <c r="Z896" s="33"/>
      <c r="AA896" s="34"/>
      <c r="AB896" s="34"/>
      <c r="AC896" s="35"/>
      <c r="AD896" s="35"/>
      <c r="AE896" s="35"/>
      <c r="AF896" s="36"/>
      <c r="AG896" s="37"/>
      <c r="AH896" s="37"/>
      <c r="AI896" s="37"/>
    </row>
    <row r="897" ht="15.75" customHeight="1">
      <c r="U897" s="38"/>
      <c r="V897" s="38"/>
      <c r="W897" s="32"/>
      <c r="X897" s="32"/>
      <c r="Y897" s="33"/>
      <c r="Z897" s="33"/>
      <c r="AA897" s="34"/>
      <c r="AB897" s="34"/>
      <c r="AC897" s="35"/>
      <c r="AD897" s="35"/>
      <c r="AE897" s="35"/>
      <c r="AF897" s="36"/>
      <c r="AG897" s="37"/>
      <c r="AH897" s="37"/>
      <c r="AI897" s="37"/>
    </row>
    <row r="898" ht="15.75" customHeight="1">
      <c r="U898" s="38"/>
      <c r="V898" s="38"/>
      <c r="W898" s="32"/>
      <c r="X898" s="32"/>
      <c r="Y898" s="33"/>
      <c r="Z898" s="33"/>
      <c r="AA898" s="34"/>
      <c r="AB898" s="34"/>
      <c r="AC898" s="35"/>
      <c r="AD898" s="35"/>
      <c r="AE898" s="35"/>
      <c r="AF898" s="36"/>
      <c r="AG898" s="37"/>
      <c r="AH898" s="37"/>
      <c r="AI898" s="37"/>
    </row>
    <row r="899" ht="15.75" customHeight="1">
      <c r="U899" s="38"/>
      <c r="V899" s="38"/>
      <c r="W899" s="32"/>
      <c r="X899" s="32"/>
      <c r="Y899" s="33"/>
      <c r="Z899" s="33"/>
      <c r="AA899" s="34"/>
      <c r="AB899" s="34"/>
      <c r="AC899" s="35"/>
      <c r="AD899" s="35"/>
      <c r="AE899" s="35"/>
      <c r="AF899" s="36"/>
      <c r="AG899" s="37"/>
      <c r="AH899" s="37"/>
      <c r="AI899" s="37"/>
    </row>
    <row r="900" ht="15.75" customHeight="1">
      <c r="U900" s="38"/>
      <c r="V900" s="38"/>
      <c r="W900" s="32"/>
      <c r="X900" s="32"/>
      <c r="Y900" s="33"/>
      <c r="Z900" s="33"/>
      <c r="AA900" s="34"/>
      <c r="AB900" s="34"/>
      <c r="AC900" s="35"/>
      <c r="AD900" s="35"/>
      <c r="AE900" s="35"/>
      <c r="AF900" s="36"/>
      <c r="AG900" s="37"/>
      <c r="AH900" s="37"/>
      <c r="AI900" s="37"/>
    </row>
    <row r="901" ht="15.75" customHeight="1">
      <c r="U901" s="38"/>
      <c r="V901" s="38"/>
      <c r="W901" s="32"/>
      <c r="X901" s="32"/>
      <c r="Y901" s="33"/>
      <c r="Z901" s="33"/>
      <c r="AA901" s="34"/>
      <c r="AB901" s="34"/>
      <c r="AC901" s="35"/>
      <c r="AD901" s="35"/>
      <c r="AE901" s="35"/>
      <c r="AF901" s="36"/>
      <c r="AG901" s="37"/>
      <c r="AH901" s="37"/>
      <c r="AI901" s="37"/>
    </row>
    <row r="902" ht="15.75" customHeight="1">
      <c r="U902" s="38"/>
      <c r="V902" s="38"/>
      <c r="W902" s="32"/>
      <c r="X902" s="32"/>
      <c r="Y902" s="33"/>
      <c r="Z902" s="33"/>
      <c r="AA902" s="34"/>
      <c r="AB902" s="34"/>
      <c r="AC902" s="35"/>
      <c r="AD902" s="35"/>
      <c r="AE902" s="35"/>
      <c r="AF902" s="36"/>
      <c r="AG902" s="37"/>
      <c r="AH902" s="37"/>
      <c r="AI902" s="37"/>
    </row>
    <row r="903" ht="15.75" customHeight="1">
      <c r="U903" s="38"/>
      <c r="V903" s="38"/>
      <c r="W903" s="32"/>
      <c r="X903" s="32"/>
      <c r="Y903" s="33"/>
      <c r="Z903" s="33"/>
      <c r="AA903" s="34"/>
      <c r="AB903" s="34"/>
      <c r="AC903" s="35"/>
      <c r="AD903" s="35"/>
      <c r="AE903" s="35"/>
      <c r="AF903" s="36"/>
      <c r="AG903" s="37"/>
      <c r="AH903" s="37"/>
      <c r="AI903" s="37"/>
    </row>
    <row r="904" ht="15.75" customHeight="1">
      <c r="U904" s="38"/>
      <c r="V904" s="38"/>
      <c r="W904" s="32"/>
      <c r="X904" s="32"/>
      <c r="Y904" s="33"/>
      <c r="Z904" s="33"/>
      <c r="AA904" s="34"/>
      <c r="AB904" s="34"/>
      <c r="AC904" s="35"/>
      <c r="AD904" s="35"/>
      <c r="AE904" s="35"/>
      <c r="AF904" s="36"/>
      <c r="AG904" s="37"/>
      <c r="AH904" s="37"/>
      <c r="AI904" s="37"/>
    </row>
    <row r="905" ht="15.75" customHeight="1">
      <c r="U905" s="38"/>
      <c r="V905" s="38"/>
      <c r="W905" s="32"/>
      <c r="X905" s="32"/>
      <c r="Y905" s="33"/>
      <c r="Z905" s="33"/>
      <c r="AA905" s="34"/>
      <c r="AB905" s="34"/>
      <c r="AC905" s="35"/>
      <c r="AD905" s="35"/>
      <c r="AE905" s="35"/>
      <c r="AF905" s="36"/>
      <c r="AG905" s="37"/>
      <c r="AH905" s="37"/>
      <c r="AI905" s="37"/>
    </row>
    <row r="906" ht="15.75" customHeight="1">
      <c r="U906" s="38"/>
      <c r="V906" s="38"/>
      <c r="W906" s="32"/>
      <c r="X906" s="32"/>
      <c r="Y906" s="33"/>
      <c r="Z906" s="33"/>
      <c r="AA906" s="34"/>
      <c r="AB906" s="34"/>
      <c r="AC906" s="35"/>
      <c r="AD906" s="35"/>
      <c r="AE906" s="35"/>
      <c r="AF906" s="36"/>
      <c r="AG906" s="37"/>
      <c r="AH906" s="37"/>
      <c r="AI906" s="37"/>
    </row>
    <row r="907" ht="15.75" customHeight="1">
      <c r="U907" s="38"/>
      <c r="V907" s="38"/>
      <c r="W907" s="32"/>
      <c r="X907" s="32"/>
      <c r="Y907" s="33"/>
      <c r="Z907" s="33"/>
      <c r="AA907" s="34"/>
      <c r="AB907" s="34"/>
      <c r="AC907" s="35"/>
      <c r="AD907" s="35"/>
      <c r="AE907" s="35"/>
      <c r="AF907" s="36"/>
      <c r="AG907" s="37"/>
      <c r="AH907" s="37"/>
      <c r="AI907" s="37"/>
    </row>
    <row r="908" ht="15.75" customHeight="1">
      <c r="U908" s="38"/>
      <c r="V908" s="38"/>
      <c r="W908" s="32"/>
      <c r="X908" s="32"/>
      <c r="Y908" s="33"/>
      <c r="Z908" s="33"/>
      <c r="AA908" s="34"/>
      <c r="AB908" s="34"/>
      <c r="AC908" s="35"/>
      <c r="AD908" s="35"/>
      <c r="AE908" s="35"/>
      <c r="AF908" s="36"/>
      <c r="AG908" s="37"/>
      <c r="AH908" s="37"/>
      <c r="AI908" s="37"/>
    </row>
    <row r="909" ht="15.75" customHeight="1">
      <c r="U909" s="38"/>
      <c r="V909" s="38"/>
      <c r="W909" s="32"/>
      <c r="X909" s="32"/>
      <c r="Y909" s="33"/>
      <c r="Z909" s="33"/>
      <c r="AA909" s="34"/>
      <c r="AB909" s="34"/>
      <c r="AC909" s="35"/>
      <c r="AD909" s="35"/>
      <c r="AE909" s="35"/>
      <c r="AF909" s="36"/>
      <c r="AG909" s="37"/>
      <c r="AH909" s="37"/>
      <c r="AI909" s="37"/>
    </row>
    <row r="910" ht="15.75" customHeight="1">
      <c r="U910" s="38"/>
      <c r="V910" s="38"/>
      <c r="W910" s="32"/>
      <c r="X910" s="32"/>
      <c r="Y910" s="33"/>
      <c r="Z910" s="33"/>
      <c r="AA910" s="34"/>
      <c r="AB910" s="34"/>
      <c r="AC910" s="35"/>
      <c r="AD910" s="35"/>
      <c r="AE910" s="35"/>
      <c r="AF910" s="36"/>
      <c r="AG910" s="37"/>
      <c r="AH910" s="37"/>
      <c r="AI910" s="37"/>
    </row>
    <row r="911" ht="15.75" customHeight="1">
      <c r="U911" s="38"/>
      <c r="V911" s="38"/>
      <c r="W911" s="32"/>
      <c r="X911" s="32"/>
      <c r="Y911" s="33"/>
      <c r="Z911" s="33"/>
      <c r="AA911" s="34"/>
      <c r="AB911" s="34"/>
      <c r="AC911" s="35"/>
      <c r="AD911" s="35"/>
      <c r="AE911" s="35"/>
      <c r="AF911" s="36"/>
      <c r="AG911" s="37"/>
      <c r="AH911" s="37"/>
      <c r="AI911" s="37"/>
    </row>
    <row r="912" ht="15.75" customHeight="1">
      <c r="U912" s="38"/>
      <c r="V912" s="38"/>
      <c r="W912" s="32"/>
      <c r="X912" s="32"/>
      <c r="Y912" s="33"/>
      <c r="Z912" s="33"/>
      <c r="AA912" s="34"/>
      <c r="AB912" s="34"/>
      <c r="AC912" s="35"/>
      <c r="AD912" s="35"/>
      <c r="AE912" s="35"/>
      <c r="AF912" s="36"/>
      <c r="AG912" s="37"/>
      <c r="AH912" s="37"/>
      <c r="AI912" s="37"/>
    </row>
    <row r="913" ht="15.75" customHeight="1">
      <c r="U913" s="38"/>
      <c r="V913" s="38"/>
      <c r="W913" s="32"/>
      <c r="X913" s="32"/>
      <c r="Y913" s="33"/>
      <c r="Z913" s="33"/>
      <c r="AA913" s="34"/>
      <c r="AB913" s="34"/>
      <c r="AC913" s="35"/>
      <c r="AD913" s="35"/>
      <c r="AE913" s="35"/>
      <c r="AF913" s="36"/>
      <c r="AG913" s="37"/>
      <c r="AH913" s="37"/>
      <c r="AI913" s="37"/>
    </row>
    <row r="914" ht="15.75" customHeight="1">
      <c r="U914" s="38"/>
      <c r="V914" s="38"/>
      <c r="W914" s="32"/>
      <c r="X914" s="32"/>
      <c r="Y914" s="33"/>
      <c r="Z914" s="33"/>
      <c r="AA914" s="34"/>
      <c r="AB914" s="34"/>
      <c r="AC914" s="35"/>
      <c r="AD914" s="35"/>
      <c r="AE914" s="35"/>
      <c r="AF914" s="36"/>
      <c r="AG914" s="37"/>
      <c r="AH914" s="37"/>
      <c r="AI914" s="37"/>
    </row>
    <row r="915" ht="15.75" customHeight="1">
      <c r="U915" s="38"/>
      <c r="V915" s="38"/>
      <c r="W915" s="32"/>
      <c r="X915" s="32"/>
      <c r="Y915" s="33"/>
      <c r="Z915" s="33"/>
      <c r="AA915" s="34"/>
      <c r="AB915" s="34"/>
      <c r="AC915" s="35"/>
      <c r="AD915" s="35"/>
      <c r="AE915" s="35"/>
      <c r="AF915" s="36"/>
      <c r="AG915" s="37"/>
      <c r="AH915" s="37"/>
      <c r="AI915" s="37"/>
    </row>
    <row r="916" ht="15.75" customHeight="1">
      <c r="U916" s="38"/>
      <c r="V916" s="38"/>
      <c r="W916" s="32"/>
      <c r="X916" s="32"/>
      <c r="Y916" s="33"/>
      <c r="Z916" s="33"/>
      <c r="AA916" s="34"/>
      <c r="AB916" s="34"/>
      <c r="AC916" s="35"/>
      <c r="AD916" s="35"/>
      <c r="AE916" s="35"/>
      <c r="AF916" s="36"/>
      <c r="AG916" s="37"/>
      <c r="AH916" s="37"/>
      <c r="AI916" s="37"/>
    </row>
    <row r="917" ht="15.75" customHeight="1">
      <c r="U917" s="38"/>
      <c r="V917" s="38"/>
      <c r="W917" s="32"/>
      <c r="X917" s="32"/>
      <c r="Y917" s="33"/>
      <c r="Z917" s="33"/>
      <c r="AA917" s="34"/>
      <c r="AB917" s="34"/>
      <c r="AC917" s="35"/>
      <c r="AD917" s="35"/>
      <c r="AE917" s="35"/>
      <c r="AF917" s="36"/>
      <c r="AG917" s="37"/>
      <c r="AH917" s="37"/>
      <c r="AI917" s="37"/>
    </row>
    <row r="918" ht="15.75" customHeight="1">
      <c r="U918" s="38"/>
      <c r="V918" s="38"/>
      <c r="W918" s="32"/>
      <c r="X918" s="32"/>
      <c r="Y918" s="33"/>
      <c r="Z918" s="33"/>
      <c r="AA918" s="34"/>
      <c r="AB918" s="34"/>
      <c r="AC918" s="35"/>
      <c r="AD918" s="35"/>
      <c r="AE918" s="35"/>
      <c r="AF918" s="36"/>
      <c r="AG918" s="37"/>
      <c r="AH918" s="37"/>
      <c r="AI918" s="37"/>
    </row>
    <row r="919" ht="15.75" customHeight="1">
      <c r="U919" s="38"/>
      <c r="V919" s="38"/>
      <c r="W919" s="32"/>
      <c r="X919" s="32"/>
      <c r="Y919" s="33"/>
      <c r="Z919" s="33"/>
      <c r="AA919" s="34"/>
      <c r="AB919" s="34"/>
      <c r="AC919" s="35"/>
      <c r="AD919" s="35"/>
      <c r="AE919" s="35"/>
      <c r="AF919" s="36"/>
      <c r="AG919" s="37"/>
      <c r="AH919" s="37"/>
      <c r="AI919" s="37"/>
    </row>
    <row r="920" ht="15.75" customHeight="1">
      <c r="U920" s="38"/>
      <c r="V920" s="38"/>
      <c r="W920" s="32"/>
      <c r="X920" s="32"/>
      <c r="Y920" s="33"/>
      <c r="Z920" s="33"/>
      <c r="AA920" s="34"/>
      <c r="AB920" s="34"/>
      <c r="AC920" s="35"/>
      <c r="AD920" s="35"/>
      <c r="AE920" s="35"/>
      <c r="AF920" s="36"/>
      <c r="AG920" s="37"/>
      <c r="AH920" s="37"/>
      <c r="AI920" s="37"/>
    </row>
    <row r="921" ht="15.75" customHeight="1">
      <c r="U921" s="38"/>
      <c r="V921" s="38"/>
      <c r="W921" s="32"/>
      <c r="X921" s="32"/>
      <c r="Y921" s="33"/>
      <c r="Z921" s="33"/>
      <c r="AA921" s="34"/>
      <c r="AB921" s="34"/>
      <c r="AC921" s="35"/>
      <c r="AD921" s="35"/>
      <c r="AE921" s="35"/>
      <c r="AF921" s="36"/>
      <c r="AG921" s="37"/>
      <c r="AH921" s="37"/>
      <c r="AI921" s="37"/>
    </row>
    <row r="922" ht="15.75" customHeight="1">
      <c r="U922" s="38"/>
      <c r="V922" s="38"/>
      <c r="W922" s="32"/>
      <c r="X922" s="32"/>
      <c r="Y922" s="33"/>
      <c r="Z922" s="33"/>
      <c r="AA922" s="34"/>
      <c r="AB922" s="34"/>
      <c r="AC922" s="35"/>
      <c r="AD922" s="35"/>
      <c r="AE922" s="35"/>
      <c r="AF922" s="36"/>
      <c r="AG922" s="37"/>
      <c r="AH922" s="37"/>
      <c r="AI922" s="37"/>
    </row>
    <row r="923" ht="15.75" customHeight="1">
      <c r="U923" s="38"/>
      <c r="V923" s="38"/>
      <c r="W923" s="32"/>
      <c r="X923" s="32"/>
      <c r="Y923" s="33"/>
      <c r="Z923" s="33"/>
      <c r="AA923" s="34"/>
      <c r="AB923" s="34"/>
      <c r="AC923" s="35"/>
      <c r="AD923" s="35"/>
      <c r="AE923" s="35"/>
      <c r="AF923" s="36"/>
      <c r="AG923" s="37"/>
      <c r="AH923" s="37"/>
      <c r="AI923" s="37"/>
    </row>
    <row r="924" ht="15.75" customHeight="1">
      <c r="U924" s="38"/>
      <c r="V924" s="38"/>
      <c r="W924" s="32"/>
      <c r="X924" s="32"/>
      <c r="Y924" s="33"/>
      <c r="Z924" s="33"/>
      <c r="AA924" s="34"/>
      <c r="AB924" s="34"/>
      <c r="AC924" s="35"/>
      <c r="AD924" s="35"/>
      <c r="AE924" s="35"/>
      <c r="AF924" s="36"/>
      <c r="AG924" s="37"/>
      <c r="AH924" s="37"/>
      <c r="AI924" s="37"/>
    </row>
    <row r="925" ht="15.75" customHeight="1">
      <c r="U925" s="38"/>
      <c r="V925" s="38"/>
      <c r="W925" s="32"/>
      <c r="X925" s="32"/>
      <c r="Y925" s="33"/>
      <c r="Z925" s="33"/>
      <c r="AA925" s="34"/>
      <c r="AB925" s="34"/>
      <c r="AC925" s="35"/>
      <c r="AD925" s="35"/>
      <c r="AE925" s="35"/>
      <c r="AF925" s="36"/>
      <c r="AG925" s="37"/>
      <c r="AH925" s="37"/>
      <c r="AI925" s="37"/>
    </row>
    <row r="926" ht="15.75" customHeight="1">
      <c r="U926" s="38"/>
      <c r="V926" s="38"/>
      <c r="W926" s="32"/>
      <c r="X926" s="32"/>
      <c r="Y926" s="33"/>
      <c r="Z926" s="33"/>
      <c r="AA926" s="34"/>
      <c r="AB926" s="34"/>
      <c r="AC926" s="35"/>
      <c r="AD926" s="35"/>
      <c r="AE926" s="35"/>
      <c r="AF926" s="36"/>
      <c r="AG926" s="37"/>
      <c r="AH926" s="37"/>
      <c r="AI926" s="37"/>
    </row>
    <row r="927" ht="15.75" customHeight="1">
      <c r="U927" s="38"/>
      <c r="V927" s="38"/>
      <c r="W927" s="32"/>
      <c r="X927" s="32"/>
      <c r="Y927" s="33"/>
      <c r="Z927" s="33"/>
      <c r="AA927" s="34"/>
      <c r="AB927" s="34"/>
      <c r="AC927" s="35"/>
      <c r="AD927" s="35"/>
      <c r="AE927" s="35"/>
      <c r="AF927" s="36"/>
      <c r="AG927" s="37"/>
      <c r="AH927" s="37"/>
      <c r="AI927" s="37"/>
    </row>
    <row r="928" ht="15.75" customHeight="1">
      <c r="U928" s="38"/>
      <c r="V928" s="38"/>
      <c r="W928" s="32"/>
      <c r="X928" s="32"/>
      <c r="Y928" s="33"/>
      <c r="Z928" s="33"/>
      <c r="AA928" s="34"/>
      <c r="AB928" s="34"/>
      <c r="AC928" s="35"/>
      <c r="AD928" s="35"/>
      <c r="AE928" s="35"/>
      <c r="AF928" s="36"/>
      <c r="AG928" s="37"/>
      <c r="AH928" s="37"/>
      <c r="AI928" s="37"/>
    </row>
    <row r="929" ht="15.75" customHeight="1">
      <c r="U929" s="38"/>
      <c r="V929" s="38"/>
      <c r="W929" s="32"/>
      <c r="X929" s="32"/>
      <c r="Y929" s="33"/>
      <c r="Z929" s="33"/>
      <c r="AA929" s="34"/>
      <c r="AB929" s="34"/>
      <c r="AC929" s="35"/>
      <c r="AD929" s="35"/>
      <c r="AE929" s="35"/>
      <c r="AF929" s="36"/>
      <c r="AG929" s="37"/>
      <c r="AH929" s="37"/>
      <c r="AI929" s="37"/>
    </row>
    <row r="930" ht="15.75" customHeight="1">
      <c r="U930" s="38"/>
      <c r="V930" s="38"/>
      <c r="W930" s="32"/>
      <c r="X930" s="32"/>
      <c r="Y930" s="33"/>
      <c r="Z930" s="33"/>
      <c r="AA930" s="34"/>
      <c r="AB930" s="34"/>
      <c r="AC930" s="35"/>
      <c r="AD930" s="35"/>
      <c r="AE930" s="35"/>
      <c r="AF930" s="36"/>
      <c r="AG930" s="37"/>
      <c r="AH930" s="37"/>
      <c r="AI930" s="37"/>
    </row>
    <row r="931" ht="15.75" customHeight="1">
      <c r="U931" s="38"/>
      <c r="V931" s="38"/>
      <c r="W931" s="32"/>
      <c r="X931" s="32"/>
      <c r="Y931" s="33"/>
      <c r="Z931" s="33"/>
      <c r="AA931" s="34"/>
      <c r="AB931" s="34"/>
      <c r="AC931" s="35"/>
      <c r="AD931" s="35"/>
      <c r="AE931" s="35"/>
      <c r="AF931" s="36"/>
      <c r="AG931" s="37"/>
      <c r="AH931" s="37"/>
      <c r="AI931" s="37"/>
    </row>
    <row r="932" ht="15.75" customHeight="1">
      <c r="U932" s="38"/>
      <c r="V932" s="38"/>
      <c r="W932" s="32"/>
      <c r="X932" s="32"/>
      <c r="Y932" s="33"/>
      <c r="Z932" s="33"/>
      <c r="AA932" s="34"/>
      <c r="AB932" s="34"/>
      <c r="AC932" s="35"/>
      <c r="AD932" s="35"/>
      <c r="AE932" s="35"/>
      <c r="AF932" s="36"/>
      <c r="AG932" s="37"/>
      <c r="AH932" s="37"/>
      <c r="AI932" s="37"/>
    </row>
    <row r="933" ht="15.75" customHeight="1">
      <c r="U933" s="38"/>
      <c r="V933" s="38"/>
      <c r="W933" s="32"/>
      <c r="X933" s="32"/>
      <c r="Y933" s="33"/>
      <c r="Z933" s="33"/>
      <c r="AA933" s="34"/>
      <c r="AB933" s="34"/>
      <c r="AC933" s="35"/>
      <c r="AD933" s="35"/>
      <c r="AE933" s="35"/>
      <c r="AF933" s="36"/>
      <c r="AG933" s="37"/>
      <c r="AH933" s="37"/>
      <c r="AI933" s="37"/>
    </row>
    <row r="934" ht="15.75" customHeight="1">
      <c r="U934" s="38"/>
      <c r="V934" s="38"/>
      <c r="W934" s="32"/>
      <c r="X934" s="32"/>
      <c r="Y934" s="33"/>
      <c r="Z934" s="33"/>
      <c r="AA934" s="34"/>
      <c r="AB934" s="34"/>
      <c r="AC934" s="35"/>
      <c r="AD934" s="35"/>
      <c r="AE934" s="35"/>
      <c r="AF934" s="36"/>
      <c r="AG934" s="37"/>
      <c r="AH934" s="37"/>
      <c r="AI934" s="37"/>
    </row>
    <row r="935" ht="15.75" customHeight="1">
      <c r="U935" s="38"/>
      <c r="V935" s="38"/>
      <c r="W935" s="32"/>
      <c r="X935" s="32"/>
      <c r="Y935" s="33"/>
      <c r="Z935" s="33"/>
      <c r="AA935" s="34"/>
      <c r="AB935" s="34"/>
      <c r="AC935" s="35"/>
      <c r="AD935" s="35"/>
      <c r="AE935" s="35"/>
      <c r="AF935" s="36"/>
      <c r="AG935" s="37"/>
      <c r="AH935" s="37"/>
      <c r="AI935" s="37"/>
    </row>
    <row r="936" ht="15.75" customHeight="1">
      <c r="U936" s="38"/>
      <c r="V936" s="38"/>
      <c r="W936" s="32"/>
      <c r="X936" s="32"/>
      <c r="Y936" s="33"/>
      <c r="Z936" s="33"/>
      <c r="AA936" s="34"/>
      <c r="AB936" s="34"/>
      <c r="AC936" s="35"/>
      <c r="AD936" s="35"/>
      <c r="AE936" s="35"/>
      <c r="AF936" s="36"/>
      <c r="AG936" s="37"/>
      <c r="AH936" s="37"/>
      <c r="AI936" s="37"/>
    </row>
    <row r="937" ht="15.75" customHeight="1">
      <c r="U937" s="38"/>
      <c r="V937" s="38"/>
      <c r="W937" s="32"/>
      <c r="X937" s="32"/>
      <c r="Y937" s="33"/>
      <c r="Z937" s="33"/>
      <c r="AA937" s="34"/>
      <c r="AB937" s="34"/>
      <c r="AC937" s="35"/>
      <c r="AD937" s="35"/>
      <c r="AE937" s="35"/>
      <c r="AF937" s="36"/>
      <c r="AG937" s="37"/>
      <c r="AH937" s="37"/>
      <c r="AI937" s="37"/>
    </row>
    <row r="938" ht="15.75" customHeight="1">
      <c r="U938" s="38"/>
      <c r="V938" s="38"/>
      <c r="W938" s="32"/>
      <c r="X938" s="32"/>
      <c r="Y938" s="33"/>
      <c r="Z938" s="33"/>
      <c r="AA938" s="34"/>
      <c r="AB938" s="34"/>
      <c r="AC938" s="35"/>
      <c r="AD938" s="35"/>
      <c r="AE938" s="35"/>
      <c r="AF938" s="36"/>
      <c r="AG938" s="37"/>
      <c r="AH938" s="37"/>
      <c r="AI938" s="37"/>
    </row>
    <row r="939" ht="15.75" customHeight="1">
      <c r="U939" s="38"/>
      <c r="V939" s="38"/>
      <c r="W939" s="32"/>
      <c r="X939" s="32"/>
      <c r="Y939" s="33"/>
      <c r="Z939" s="33"/>
      <c r="AA939" s="34"/>
      <c r="AB939" s="34"/>
      <c r="AC939" s="35"/>
      <c r="AD939" s="35"/>
      <c r="AE939" s="35"/>
      <c r="AF939" s="36"/>
      <c r="AG939" s="37"/>
      <c r="AH939" s="37"/>
      <c r="AI939" s="37"/>
    </row>
    <row r="940" ht="15.75" customHeight="1">
      <c r="U940" s="38"/>
      <c r="V940" s="38"/>
      <c r="W940" s="32"/>
      <c r="X940" s="32"/>
      <c r="Y940" s="33"/>
      <c r="Z940" s="33"/>
      <c r="AA940" s="34"/>
      <c r="AB940" s="34"/>
      <c r="AC940" s="35"/>
      <c r="AD940" s="35"/>
      <c r="AE940" s="35"/>
      <c r="AF940" s="36"/>
      <c r="AG940" s="37"/>
      <c r="AH940" s="37"/>
      <c r="AI940" s="37"/>
    </row>
    <row r="941" ht="15.75" customHeight="1">
      <c r="U941" s="38"/>
      <c r="V941" s="38"/>
      <c r="W941" s="32"/>
      <c r="X941" s="32"/>
      <c r="Y941" s="33"/>
      <c r="Z941" s="33"/>
      <c r="AA941" s="34"/>
      <c r="AB941" s="34"/>
      <c r="AC941" s="35"/>
      <c r="AD941" s="35"/>
      <c r="AE941" s="35"/>
      <c r="AF941" s="36"/>
      <c r="AG941" s="37"/>
      <c r="AH941" s="37"/>
      <c r="AI941" s="37"/>
    </row>
    <row r="942" ht="15.75" customHeight="1">
      <c r="U942" s="38"/>
      <c r="V942" s="38"/>
      <c r="W942" s="32"/>
      <c r="X942" s="32"/>
      <c r="Y942" s="33"/>
      <c r="Z942" s="33"/>
      <c r="AA942" s="34"/>
      <c r="AB942" s="34"/>
      <c r="AC942" s="35"/>
      <c r="AD942" s="35"/>
      <c r="AE942" s="35"/>
      <c r="AF942" s="36"/>
      <c r="AG942" s="37"/>
      <c r="AH942" s="37"/>
      <c r="AI942" s="37"/>
    </row>
    <row r="943" ht="15.75" customHeight="1">
      <c r="U943" s="38"/>
      <c r="V943" s="38"/>
      <c r="W943" s="32"/>
      <c r="X943" s="32"/>
      <c r="Y943" s="33"/>
      <c r="Z943" s="33"/>
      <c r="AA943" s="34"/>
      <c r="AB943" s="34"/>
      <c r="AC943" s="35"/>
      <c r="AD943" s="35"/>
      <c r="AE943" s="35"/>
      <c r="AF943" s="36"/>
      <c r="AG943" s="37"/>
      <c r="AH943" s="37"/>
      <c r="AI943" s="37"/>
    </row>
    <row r="944" ht="15.75" customHeight="1">
      <c r="U944" s="38"/>
      <c r="V944" s="38"/>
      <c r="W944" s="32"/>
      <c r="X944" s="32"/>
      <c r="Y944" s="33"/>
      <c r="Z944" s="33"/>
      <c r="AA944" s="34"/>
      <c r="AB944" s="34"/>
      <c r="AC944" s="35"/>
      <c r="AD944" s="35"/>
      <c r="AE944" s="35"/>
      <c r="AF944" s="36"/>
      <c r="AG944" s="37"/>
      <c r="AH944" s="37"/>
      <c r="AI944" s="37"/>
    </row>
    <row r="945" ht="15.75" customHeight="1">
      <c r="U945" s="38"/>
      <c r="V945" s="38"/>
      <c r="W945" s="32"/>
      <c r="X945" s="32"/>
      <c r="Y945" s="33"/>
      <c r="Z945" s="33"/>
      <c r="AA945" s="34"/>
      <c r="AB945" s="34"/>
      <c r="AC945" s="35"/>
      <c r="AD945" s="35"/>
      <c r="AE945" s="35"/>
      <c r="AF945" s="36"/>
      <c r="AG945" s="37"/>
      <c r="AH945" s="37"/>
      <c r="AI945" s="37"/>
    </row>
    <row r="946" ht="15.75" customHeight="1">
      <c r="U946" s="38"/>
      <c r="V946" s="38"/>
      <c r="W946" s="32"/>
      <c r="X946" s="32"/>
      <c r="Y946" s="33"/>
      <c r="Z946" s="33"/>
      <c r="AA946" s="34"/>
      <c r="AB946" s="34"/>
      <c r="AC946" s="35"/>
      <c r="AD946" s="35"/>
      <c r="AE946" s="35"/>
      <c r="AF946" s="36"/>
      <c r="AG946" s="37"/>
      <c r="AH946" s="37"/>
      <c r="AI946" s="37"/>
    </row>
    <row r="947" ht="15.75" customHeight="1">
      <c r="U947" s="38"/>
      <c r="V947" s="38"/>
      <c r="W947" s="32"/>
      <c r="X947" s="32"/>
      <c r="Y947" s="33"/>
      <c r="Z947" s="33"/>
      <c r="AA947" s="34"/>
      <c r="AB947" s="34"/>
      <c r="AC947" s="35"/>
      <c r="AD947" s="35"/>
      <c r="AE947" s="35"/>
      <c r="AF947" s="36"/>
      <c r="AG947" s="37"/>
      <c r="AH947" s="37"/>
      <c r="AI947" s="37"/>
    </row>
    <row r="948" ht="15.75" customHeight="1">
      <c r="U948" s="38"/>
      <c r="V948" s="38"/>
      <c r="W948" s="32"/>
      <c r="X948" s="32"/>
      <c r="Y948" s="33"/>
      <c r="Z948" s="33"/>
      <c r="AA948" s="34"/>
      <c r="AB948" s="34"/>
      <c r="AC948" s="35"/>
      <c r="AD948" s="35"/>
      <c r="AE948" s="35"/>
      <c r="AF948" s="36"/>
      <c r="AG948" s="37"/>
      <c r="AH948" s="37"/>
      <c r="AI948" s="37"/>
    </row>
    <row r="949" ht="15.75" customHeight="1">
      <c r="U949" s="38"/>
      <c r="V949" s="38"/>
      <c r="W949" s="32"/>
      <c r="X949" s="32"/>
      <c r="Y949" s="33"/>
      <c r="Z949" s="33"/>
      <c r="AA949" s="34"/>
      <c r="AB949" s="34"/>
      <c r="AC949" s="35"/>
      <c r="AD949" s="35"/>
      <c r="AE949" s="35"/>
      <c r="AF949" s="36"/>
      <c r="AG949" s="37"/>
      <c r="AH949" s="37"/>
      <c r="AI949" s="37"/>
    </row>
    <row r="950" ht="15.75" customHeight="1">
      <c r="U950" s="38"/>
      <c r="V950" s="38"/>
      <c r="W950" s="32"/>
      <c r="X950" s="32"/>
      <c r="Y950" s="33"/>
      <c r="Z950" s="33"/>
      <c r="AA950" s="34"/>
      <c r="AB950" s="34"/>
      <c r="AC950" s="35"/>
      <c r="AD950" s="35"/>
      <c r="AE950" s="35"/>
      <c r="AF950" s="36"/>
      <c r="AG950" s="37"/>
      <c r="AH950" s="37"/>
      <c r="AI950" s="37"/>
    </row>
    <row r="951" ht="15.75" customHeight="1">
      <c r="U951" s="38"/>
      <c r="V951" s="38"/>
      <c r="W951" s="32"/>
      <c r="X951" s="32"/>
      <c r="Y951" s="33"/>
      <c r="Z951" s="33"/>
      <c r="AA951" s="34"/>
      <c r="AB951" s="34"/>
      <c r="AC951" s="35"/>
      <c r="AD951" s="35"/>
      <c r="AE951" s="35"/>
      <c r="AF951" s="36"/>
      <c r="AG951" s="37"/>
      <c r="AH951" s="37"/>
      <c r="AI951" s="37"/>
    </row>
    <row r="952" ht="15.75" customHeight="1">
      <c r="U952" s="38"/>
      <c r="V952" s="38"/>
      <c r="W952" s="32"/>
      <c r="X952" s="32"/>
      <c r="Y952" s="33"/>
      <c r="Z952" s="33"/>
      <c r="AA952" s="34"/>
      <c r="AB952" s="34"/>
      <c r="AC952" s="35"/>
      <c r="AD952" s="35"/>
      <c r="AE952" s="35"/>
      <c r="AF952" s="36"/>
      <c r="AG952" s="37"/>
      <c r="AH952" s="37"/>
      <c r="AI952" s="37"/>
    </row>
    <row r="953" ht="15.75" customHeight="1">
      <c r="U953" s="38"/>
      <c r="V953" s="38"/>
      <c r="W953" s="32"/>
      <c r="X953" s="32"/>
      <c r="Y953" s="33"/>
      <c r="Z953" s="33"/>
      <c r="AA953" s="34"/>
      <c r="AB953" s="34"/>
      <c r="AC953" s="35"/>
      <c r="AD953" s="35"/>
      <c r="AE953" s="35"/>
      <c r="AF953" s="36"/>
      <c r="AG953" s="37"/>
      <c r="AH953" s="37"/>
      <c r="AI953" s="37"/>
    </row>
    <row r="954" ht="15.75" customHeight="1">
      <c r="U954" s="38"/>
      <c r="V954" s="38"/>
      <c r="W954" s="32"/>
      <c r="X954" s="32"/>
      <c r="Y954" s="33"/>
      <c r="Z954" s="33"/>
      <c r="AA954" s="34"/>
      <c r="AB954" s="34"/>
      <c r="AC954" s="35"/>
      <c r="AD954" s="35"/>
      <c r="AE954" s="35"/>
      <c r="AF954" s="36"/>
      <c r="AG954" s="37"/>
      <c r="AH954" s="37"/>
      <c r="AI954" s="37"/>
    </row>
    <row r="955" ht="15.75" customHeight="1">
      <c r="U955" s="38"/>
      <c r="V955" s="38"/>
      <c r="W955" s="32"/>
      <c r="X955" s="32"/>
      <c r="Y955" s="33"/>
      <c r="Z955" s="33"/>
      <c r="AA955" s="34"/>
      <c r="AB955" s="34"/>
      <c r="AC955" s="35"/>
      <c r="AD955" s="35"/>
      <c r="AE955" s="35"/>
      <c r="AF955" s="36"/>
      <c r="AG955" s="37"/>
      <c r="AH955" s="37"/>
      <c r="AI955" s="37"/>
    </row>
    <row r="956" ht="15.75" customHeight="1">
      <c r="U956" s="38"/>
      <c r="V956" s="38"/>
      <c r="W956" s="32"/>
      <c r="X956" s="32"/>
      <c r="Y956" s="33"/>
      <c r="Z956" s="33"/>
      <c r="AA956" s="34"/>
      <c r="AB956" s="34"/>
      <c r="AC956" s="35"/>
      <c r="AD956" s="35"/>
      <c r="AE956" s="35"/>
      <c r="AF956" s="36"/>
      <c r="AG956" s="37"/>
      <c r="AH956" s="37"/>
      <c r="AI956" s="37"/>
    </row>
    <row r="957" ht="15.75" customHeight="1">
      <c r="U957" s="38"/>
      <c r="V957" s="38"/>
      <c r="W957" s="32"/>
      <c r="X957" s="32"/>
      <c r="Y957" s="33"/>
      <c r="Z957" s="33"/>
      <c r="AA957" s="34"/>
      <c r="AB957" s="34"/>
      <c r="AC957" s="35"/>
      <c r="AD957" s="35"/>
      <c r="AE957" s="35"/>
      <c r="AF957" s="36"/>
      <c r="AG957" s="37"/>
      <c r="AH957" s="37"/>
      <c r="AI957" s="37"/>
    </row>
    <row r="958" ht="15.75" customHeight="1">
      <c r="U958" s="38"/>
      <c r="V958" s="38"/>
      <c r="W958" s="32"/>
      <c r="X958" s="32"/>
      <c r="Y958" s="33"/>
      <c r="Z958" s="33"/>
      <c r="AA958" s="34"/>
      <c r="AB958" s="34"/>
      <c r="AC958" s="35"/>
      <c r="AD958" s="35"/>
      <c r="AE958" s="35"/>
      <c r="AF958" s="36"/>
      <c r="AG958" s="37"/>
      <c r="AH958" s="37"/>
      <c r="AI958" s="37"/>
    </row>
    <row r="959" ht="15.75" customHeight="1">
      <c r="U959" s="38"/>
      <c r="V959" s="38"/>
      <c r="W959" s="32"/>
      <c r="X959" s="32"/>
      <c r="Y959" s="33"/>
      <c r="Z959" s="33"/>
      <c r="AA959" s="34"/>
      <c r="AB959" s="34"/>
      <c r="AC959" s="35"/>
      <c r="AD959" s="35"/>
      <c r="AE959" s="35"/>
      <c r="AF959" s="36"/>
      <c r="AG959" s="37"/>
      <c r="AH959" s="37"/>
      <c r="AI959" s="37"/>
    </row>
    <row r="960" ht="15.75" customHeight="1">
      <c r="U960" s="38"/>
      <c r="V960" s="38"/>
      <c r="W960" s="32"/>
      <c r="X960" s="32"/>
      <c r="Y960" s="33"/>
      <c r="Z960" s="33"/>
      <c r="AA960" s="34"/>
      <c r="AB960" s="34"/>
      <c r="AC960" s="35"/>
      <c r="AD960" s="35"/>
      <c r="AE960" s="35"/>
      <c r="AF960" s="36"/>
      <c r="AG960" s="37"/>
      <c r="AH960" s="37"/>
      <c r="AI960" s="37"/>
    </row>
    <row r="961" ht="15.75" customHeight="1">
      <c r="U961" s="38"/>
      <c r="V961" s="38"/>
      <c r="W961" s="32"/>
      <c r="X961" s="32"/>
      <c r="Y961" s="33"/>
      <c r="Z961" s="33"/>
      <c r="AA961" s="34"/>
      <c r="AB961" s="34"/>
      <c r="AC961" s="35"/>
      <c r="AD961" s="35"/>
      <c r="AE961" s="35"/>
      <c r="AF961" s="36"/>
      <c r="AG961" s="37"/>
      <c r="AH961" s="37"/>
      <c r="AI961" s="37"/>
    </row>
    <row r="962" ht="15.75" customHeight="1">
      <c r="U962" s="38"/>
      <c r="V962" s="38"/>
      <c r="W962" s="32"/>
      <c r="X962" s="32"/>
      <c r="Y962" s="33"/>
      <c r="Z962" s="33"/>
      <c r="AA962" s="34"/>
      <c r="AB962" s="34"/>
      <c r="AC962" s="35"/>
      <c r="AD962" s="35"/>
      <c r="AE962" s="35"/>
      <c r="AF962" s="36"/>
      <c r="AG962" s="37"/>
      <c r="AH962" s="37"/>
      <c r="AI962" s="37"/>
    </row>
    <row r="963" ht="15.75" customHeight="1">
      <c r="U963" s="38"/>
      <c r="V963" s="38"/>
      <c r="W963" s="32"/>
      <c r="X963" s="32"/>
      <c r="Y963" s="33"/>
      <c r="Z963" s="33"/>
      <c r="AA963" s="34"/>
      <c r="AB963" s="34"/>
      <c r="AC963" s="35"/>
      <c r="AD963" s="35"/>
      <c r="AE963" s="35"/>
      <c r="AF963" s="36"/>
      <c r="AG963" s="37"/>
      <c r="AH963" s="37"/>
      <c r="AI963" s="37"/>
    </row>
    <row r="964" ht="15.75" customHeight="1">
      <c r="U964" s="38"/>
      <c r="V964" s="38"/>
      <c r="W964" s="32"/>
      <c r="X964" s="32"/>
      <c r="Y964" s="33"/>
      <c r="Z964" s="33"/>
      <c r="AA964" s="34"/>
      <c r="AB964" s="34"/>
      <c r="AC964" s="35"/>
      <c r="AD964" s="35"/>
      <c r="AE964" s="35"/>
      <c r="AF964" s="36"/>
      <c r="AG964" s="37"/>
      <c r="AH964" s="37"/>
      <c r="AI964" s="37"/>
    </row>
    <row r="965" ht="15.75" customHeight="1">
      <c r="U965" s="38"/>
      <c r="V965" s="38"/>
      <c r="W965" s="32"/>
      <c r="X965" s="32"/>
      <c r="Y965" s="33"/>
      <c r="Z965" s="33"/>
      <c r="AA965" s="34"/>
      <c r="AB965" s="34"/>
      <c r="AC965" s="35"/>
      <c r="AD965" s="35"/>
      <c r="AE965" s="35"/>
      <c r="AF965" s="36"/>
      <c r="AG965" s="37"/>
      <c r="AH965" s="37"/>
      <c r="AI965" s="37"/>
    </row>
    <row r="966" ht="15.75" customHeight="1">
      <c r="U966" s="38"/>
      <c r="V966" s="38"/>
      <c r="W966" s="32"/>
      <c r="X966" s="32"/>
      <c r="Y966" s="33"/>
      <c r="Z966" s="33"/>
      <c r="AA966" s="34"/>
      <c r="AB966" s="34"/>
      <c r="AC966" s="35"/>
      <c r="AD966" s="35"/>
      <c r="AE966" s="35"/>
      <c r="AF966" s="36"/>
      <c r="AG966" s="37"/>
      <c r="AH966" s="37"/>
      <c r="AI966" s="37"/>
    </row>
    <row r="967" ht="15.75" customHeight="1">
      <c r="U967" s="38"/>
      <c r="V967" s="38"/>
      <c r="W967" s="32"/>
      <c r="X967" s="32"/>
      <c r="Y967" s="33"/>
      <c r="Z967" s="33"/>
      <c r="AA967" s="34"/>
      <c r="AB967" s="34"/>
      <c r="AC967" s="35"/>
      <c r="AD967" s="35"/>
      <c r="AE967" s="35"/>
      <c r="AF967" s="36"/>
      <c r="AG967" s="37"/>
      <c r="AH967" s="37"/>
      <c r="AI967" s="37"/>
    </row>
    <row r="968" ht="15.75" customHeight="1">
      <c r="U968" s="38"/>
      <c r="V968" s="38"/>
      <c r="W968" s="32"/>
      <c r="X968" s="32"/>
      <c r="Y968" s="33"/>
      <c r="Z968" s="33"/>
      <c r="AA968" s="34"/>
      <c r="AB968" s="34"/>
      <c r="AC968" s="35"/>
      <c r="AD968" s="35"/>
      <c r="AE968" s="35"/>
      <c r="AF968" s="36"/>
      <c r="AG968" s="37"/>
      <c r="AH968" s="37"/>
      <c r="AI968" s="37"/>
    </row>
    <row r="969" ht="15.75" customHeight="1">
      <c r="U969" s="38"/>
      <c r="V969" s="38"/>
      <c r="W969" s="32"/>
      <c r="X969" s="32"/>
      <c r="Y969" s="33"/>
      <c r="Z969" s="33"/>
      <c r="AA969" s="34"/>
      <c r="AB969" s="34"/>
      <c r="AC969" s="35"/>
      <c r="AD969" s="35"/>
      <c r="AE969" s="35"/>
      <c r="AF969" s="36"/>
      <c r="AG969" s="37"/>
      <c r="AH969" s="37"/>
      <c r="AI969" s="37"/>
    </row>
    <row r="970" ht="15.75" customHeight="1">
      <c r="U970" s="38"/>
      <c r="V970" s="38"/>
      <c r="W970" s="32"/>
      <c r="X970" s="32"/>
      <c r="Y970" s="33"/>
      <c r="Z970" s="33"/>
      <c r="AA970" s="34"/>
      <c r="AB970" s="34"/>
      <c r="AC970" s="35"/>
      <c r="AD970" s="35"/>
      <c r="AE970" s="35"/>
      <c r="AF970" s="36"/>
      <c r="AG970" s="37"/>
      <c r="AH970" s="37"/>
      <c r="AI970" s="37"/>
    </row>
    <row r="971" ht="15.75" customHeight="1">
      <c r="U971" s="38"/>
      <c r="V971" s="38"/>
      <c r="W971" s="32"/>
      <c r="X971" s="32"/>
      <c r="Y971" s="33"/>
      <c r="Z971" s="33"/>
      <c r="AA971" s="34"/>
      <c r="AB971" s="34"/>
      <c r="AC971" s="35"/>
      <c r="AD971" s="35"/>
      <c r="AE971" s="35"/>
      <c r="AF971" s="36"/>
      <c r="AG971" s="37"/>
      <c r="AH971" s="37"/>
      <c r="AI971" s="37"/>
    </row>
    <row r="972" ht="15.75" customHeight="1">
      <c r="U972" s="38"/>
      <c r="V972" s="38"/>
      <c r="W972" s="32"/>
      <c r="X972" s="32"/>
      <c r="Y972" s="33"/>
      <c r="Z972" s="33"/>
      <c r="AA972" s="34"/>
      <c r="AB972" s="34"/>
      <c r="AC972" s="35"/>
      <c r="AD972" s="35"/>
      <c r="AE972" s="35"/>
      <c r="AF972" s="36"/>
      <c r="AG972" s="37"/>
      <c r="AH972" s="37"/>
      <c r="AI972" s="37"/>
    </row>
    <row r="973" ht="15.75" customHeight="1">
      <c r="U973" s="38"/>
      <c r="V973" s="38"/>
      <c r="W973" s="32"/>
      <c r="X973" s="32"/>
      <c r="Y973" s="33"/>
      <c r="Z973" s="33"/>
      <c r="AA973" s="34"/>
      <c r="AB973" s="34"/>
      <c r="AC973" s="35"/>
      <c r="AD973" s="35"/>
      <c r="AE973" s="35"/>
      <c r="AF973" s="36"/>
      <c r="AG973" s="37"/>
      <c r="AH973" s="37"/>
      <c r="AI973" s="37"/>
    </row>
    <row r="974" ht="15.75" customHeight="1">
      <c r="U974" s="38"/>
      <c r="V974" s="38"/>
      <c r="W974" s="32"/>
      <c r="X974" s="32"/>
      <c r="Y974" s="33"/>
      <c r="Z974" s="33"/>
      <c r="AA974" s="34"/>
      <c r="AB974" s="34"/>
      <c r="AC974" s="35"/>
      <c r="AD974" s="35"/>
      <c r="AE974" s="35"/>
      <c r="AF974" s="36"/>
      <c r="AG974" s="37"/>
      <c r="AH974" s="37"/>
      <c r="AI974" s="37"/>
    </row>
    <row r="975" ht="15.75" customHeight="1">
      <c r="U975" s="38"/>
      <c r="V975" s="38"/>
      <c r="W975" s="32"/>
      <c r="X975" s="32"/>
      <c r="Y975" s="33"/>
      <c r="Z975" s="33"/>
      <c r="AA975" s="34"/>
      <c r="AB975" s="34"/>
      <c r="AC975" s="35"/>
      <c r="AD975" s="35"/>
      <c r="AE975" s="35"/>
      <c r="AF975" s="36"/>
      <c r="AG975" s="37"/>
      <c r="AH975" s="37"/>
      <c r="AI975" s="37"/>
    </row>
    <row r="976" ht="15.75" customHeight="1">
      <c r="U976" s="38"/>
      <c r="V976" s="38"/>
      <c r="W976" s="32"/>
      <c r="X976" s="32"/>
      <c r="Y976" s="33"/>
      <c r="Z976" s="33"/>
      <c r="AA976" s="34"/>
      <c r="AB976" s="34"/>
      <c r="AC976" s="35"/>
      <c r="AD976" s="35"/>
      <c r="AE976" s="35"/>
      <c r="AF976" s="36"/>
      <c r="AG976" s="37"/>
      <c r="AH976" s="37"/>
      <c r="AI976" s="37"/>
    </row>
    <row r="977" ht="15.75" customHeight="1">
      <c r="U977" s="38"/>
      <c r="V977" s="38"/>
      <c r="W977" s="32"/>
      <c r="X977" s="32"/>
      <c r="Y977" s="33"/>
      <c r="Z977" s="33"/>
      <c r="AA977" s="34"/>
      <c r="AB977" s="34"/>
      <c r="AC977" s="35"/>
      <c r="AD977" s="35"/>
      <c r="AE977" s="35"/>
      <c r="AF977" s="36"/>
      <c r="AG977" s="37"/>
      <c r="AH977" s="37"/>
      <c r="AI977" s="37"/>
    </row>
    <row r="978" ht="15.75" customHeight="1">
      <c r="U978" s="38"/>
      <c r="V978" s="38"/>
      <c r="W978" s="32"/>
      <c r="X978" s="32"/>
      <c r="Y978" s="33"/>
      <c r="Z978" s="33"/>
      <c r="AA978" s="34"/>
      <c r="AB978" s="34"/>
      <c r="AC978" s="35"/>
      <c r="AD978" s="35"/>
      <c r="AE978" s="35"/>
      <c r="AF978" s="36"/>
      <c r="AG978" s="37"/>
      <c r="AH978" s="37"/>
      <c r="AI978" s="37"/>
    </row>
    <row r="979" ht="15.75" customHeight="1">
      <c r="U979" s="38"/>
      <c r="V979" s="38"/>
      <c r="W979" s="32"/>
      <c r="X979" s="32"/>
      <c r="Y979" s="33"/>
      <c r="Z979" s="33"/>
      <c r="AA979" s="34"/>
      <c r="AB979" s="34"/>
      <c r="AC979" s="35"/>
      <c r="AD979" s="35"/>
      <c r="AE979" s="35"/>
      <c r="AF979" s="36"/>
      <c r="AG979" s="37"/>
      <c r="AH979" s="37"/>
      <c r="AI979" s="37"/>
    </row>
    <row r="980" ht="15.75" customHeight="1">
      <c r="U980" s="38"/>
      <c r="V980" s="38"/>
      <c r="W980" s="32"/>
      <c r="X980" s="32"/>
      <c r="Y980" s="33"/>
      <c r="Z980" s="33"/>
      <c r="AA980" s="34"/>
      <c r="AB980" s="34"/>
      <c r="AC980" s="35"/>
      <c r="AD980" s="35"/>
      <c r="AE980" s="35"/>
      <c r="AF980" s="36"/>
      <c r="AG980" s="37"/>
      <c r="AH980" s="37"/>
      <c r="AI980" s="37"/>
    </row>
    <row r="981" ht="15.75" customHeight="1">
      <c r="U981" s="38"/>
      <c r="V981" s="38"/>
      <c r="W981" s="32"/>
      <c r="X981" s="32"/>
      <c r="Y981" s="33"/>
      <c r="Z981" s="33"/>
      <c r="AA981" s="34"/>
      <c r="AB981" s="34"/>
      <c r="AC981" s="35"/>
      <c r="AD981" s="35"/>
      <c r="AE981" s="35"/>
      <c r="AF981" s="36"/>
      <c r="AG981" s="37"/>
      <c r="AH981" s="37"/>
      <c r="AI981" s="37"/>
    </row>
    <row r="982" ht="15.75" customHeight="1">
      <c r="U982" s="38"/>
      <c r="V982" s="38"/>
      <c r="W982" s="32"/>
      <c r="X982" s="32"/>
      <c r="Y982" s="33"/>
      <c r="Z982" s="33"/>
      <c r="AA982" s="34"/>
      <c r="AB982" s="34"/>
      <c r="AC982" s="35"/>
      <c r="AD982" s="35"/>
      <c r="AE982" s="35"/>
      <c r="AF982" s="36"/>
      <c r="AG982" s="37"/>
      <c r="AH982" s="37"/>
      <c r="AI982" s="37"/>
    </row>
    <row r="983" ht="15.75" customHeight="1">
      <c r="U983" s="38"/>
      <c r="V983" s="38"/>
      <c r="W983" s="32"/>
      <c r="X983" s="32"/>
      <c r="Y983" s="33"/>
      <c r="Z983" s="33"/>
      <c r="AA983" s="34"/>
      <c r="AB983" s="34"/>
      <c r="AC983" s="35"/>
      <c r="AD983" s="35"/>
      <c r="AE983" s="35"/>
      <c r="AF983" s="36"/>
      <c r="AG983" s="37"/>
      <c r="AH983" s="37"/>
      <c r="AI983" s="37"/>
    </row>
    <row r="984" ht="15.75" customHeight="1">
      <c r="U984" s="38"/>
      <c r="V984" s="38"/>
      <c r="W984" s="32"/>
      <c r="X984" s="32"/>
      <c r="Y984" s="33"/>
      <c r="Z984" s="33"/>
      <c r="AA984" s="34"/>
      <c r="AB984" s="34"/>
      <c r="AC984" s="35"/>
      <c r="AD984" s="35"/>
      <c r="AE984" s="35"/>
      <c r="AF984" s="36"/>
      <c r="AG984" s="37"/>
      <c r="AH984" s="37"/>
      <c r="AI984" s="37"/>
    </row>
    <row r="985" ht="15.75" customHeight="1">
      <c r="U985" s="38"/>
      <c r="V985" s="38"/>
      <c r="W985" s="32"/>
      <c r="X985" s="32"/>
      <c r="Y985" s="33"/>
      <c r="Z985" s="33"/>
      <c r="AA985" s="34"/>
      <c r="AB985" s="34"/>
      <c r="AC985" s="35"/>
      <c r="AD985" s="35"/>
      <c r="AE985" s="35"/>
      <c r="AF985" s="36"/>
      <c r="AG985" s="37"/>
      <c r="AH985" s="37"/>
      <c r="AI985" s="37"/>
    </row>
    <row r="986" ht="15.75" customHeight="1">
      <c r="U986" s="38"/>
      <c r="V986" s="38"/>
      <c r="W986" s="32"/>
      <c r="X986" s="32"/>
      <c r="Y986" s="33"/>
      <c r="Z986" s="33"/>
      <c r="AA986" s="34"/>
      <c r="AB986" s="34"/>
      <c r="AC986" s="35"/>
      <c r="AD986" s="35"/>
      <c r="AE986" s="35"/>
      <c r="AF986" s="36"/>
      <c r="AG986" s="37"/>
      <c r="AH986" s="37"/>
      <c r="AI986" s="37"/>
    </row>
    <row r="987" ht="15.75" customHeight="1">
      <c r="U987" s="38"/>
      <c r="V987" s="38"/>
      <c r="W987" s="32"/>
      <c r="X987" s="32"/>
      <c r="Y987" s="33"/>
      <c r="Z987" s="33"/>
      <c r="AA987" s="34"/>
      <c r="AB987" s="34"/>
      <c r="AC987" s="35"/>
      <c r="AD987" s="35"/>
      <c r="AE987" s="35"/>
      <c r="AF987" s="36"/>
      <c r="AG987" s="37"/>
      <c r="AH987" s="37"/>
      <c r="AI987" s="37"/>
    </row>
    <row r="988" ht="15.75" customHeight="1">
      <c r="U988" s="38"/>
      <c r="V988" s="38"/>
      <c r="W988" s="32"/>
      <c r="X988" s="32"/>
      <c r="Y988" s="33"/>
      <c r="Z988" s="33"/>
      <c r="AA988" s="34"/>
      <c r="AB988" s="34"/>
      <c r="AC988" s="35"/>
      <c r="AD988" s="35"/>
      <c r="AE988" s="35"/>
      <c r="AF988" s="36"/>
      <c r="AG988" s="37"/>
      <c r="AH988" s="37"/>
      <c r="AI988" s="37"/>
    </row>
    <row r="989" ht="15.75" customHeight="1">
      <c r="U989" s="38"/>
      <c r="V989" s="38"/>
      <c r="W989" s="32"/>
      <c r="X989" s="32"/>
      <c r="Y989" s="33"/>
      <c r="Z989" s="33"/>
      <c r="AA989" s="34"/>
      <c r="AB989" s="34"/>
      <c r="AC989" s="35"/>
      <c r="AD989" s="35"/>
      <c r="AE989" s="35"/>
      <c r="AF989" s="36"/>
      <c r="AG989" s="37"/>
      <c r="AH989" s="37"/>
      <c r="AI989" s="37"/>
    </row>
    <row r="990" ht="15.75" customHeight="1">
      <c r="U990" s="38"/>
      <c r="V990" s="38"/>
      <c r="W990" s="32"/>
      <c r="X990" s="32"/>
      <c r="Y990" s="33"/>
      <c r="Z990" s="33"/>
      <c r="AA990" s="34"/>
      <c r="AB990" s="34"/>
      <c r="AC990" s="35"/>
      <c r="AD990" s="35"/>
      <c r="AE990" s="35"/>
      <c r="AF990" s="36"/>
      <c r="AG990" s="37"/>
      <c r="AH990" s="37"/>
      <c r="AI990" s="37"/>
    </row>
    <row r="991" ht="15.75" customHeight="1">
      <c r="U991" s="38"/>
      <c r="V991" s="38"/>
      <c r="W991" s="32"/>
      <c r="X991" s="32"/>
      <c r="Y991" s="33"/>
      <c r="Z991" s="33"/>
      <c r="AA991" s="34"/>
      <c r="AB991" s="34"/>
      <c r="AC991" s="35"/>
      <c r="AD991" s="35"/>
      <c r="AE991" s="35"/>
      <c r="AF991" s="36"/>
      <c r="AG991" s="37"/>
      <c r="AH991" s="37"/>
      <c r="AI991" s="37"/>
    </row>
    <row r="992" ht="15.75" customHeight="1">
      <c r="U992" s="38"/>
      <c r="V992" s="38"/>
      <c r="W992" s="32"/>
      <c r="X992" s="32"/>
      <c r="Y992" s="33"/>
      <c r="Z992" s="33"/>
      <c r="AA992" s="34"/>
      <c r="AB992" s="34"/>
      <c r="AC992" s="35"/>
      <c r="AD992" s="35"/>
      <c r="AE992" s="35"/>
      <c r="AF992" s="36"/>
      <c r="AG992" s="37"/>
      <c r="AH992" s="37"/>
      <c r="AI992" s="37"/>
    </row>
    <row r="993" ht="15.75" customHeight="1">
      <c r="U993" s="38"/>
      <c r="V993" s="38"/>
      <c r="W993" s="32"/>
      <c r="X993" s="32"/>
      <c r="Y993" s="33"/>
      <c r="Z993" s="33"/>
      <c r="AA993" s="34"/>
      <c r="AB993" s="34"/>
      <c r="AC993" s="35"/>
      <c r="AD993" s="35"/>
      <c r="AE993" s="35"/>
      <c r="AF993" s="36"/>
      <c r="AG993" s="37"/>
      <c r="AH993" s="37"/>
      <c r="AI993" s="37"/>
    </row>
    <row r="994" ht="15.75" customHeight="1">
      <c r="U994" s="38"/>
      <c r="V994" s="38"/>
      <c r="W994" s="32"/>
      <c r="X994" s="32"/>
      <c r="Y994" s="33"/>
      <c r="Z994" s="33"/>
      <c r="AA994" s="34"/>
      <c r="AB994" s="34"/>
      <c r="AC994" s="35"/>
      <c r="AD994" s="35"/>
      <c r="AE994" s="35"/>
      <c r="AF994" s="36"/>
      <c r="AG994" s="37"/>
      <c r="AH994" s="37"/>
      <c r="AI994" s="37"/>
    </row>
    <row r="995" ht="15.75" customHeight="1">
      <c r="U995" s="38"/>
      <c r="V995" s="38"/>
      <c r="W995" s="32"/>
      <c r="X995" s="32"/>
      <c r="Y995" s="33"/>
      <c r="Z995" s="33"/>
      <c r="AA995" s="34"/>
      <c r="AB995" s="34"/>
      <c r="AC995" s="35"/>
      <c r="AD995" s="35"/>
      <c r="AE995" s="35"/>
      <c r="AF995" s="36"/>
      <c r="AG995" s="37"/>
      <c r="AH995" s="37"/>
      <c r="AI995" s="37"/>
    </row>
    <row r="996" ht="15.75" customHeight="1">
      <c r="U996" s="38"/>
      <c r="V996" s="38"/>
      <c r="W996" s="32"/>
      <c r="X996" s="32"/>
      <c r="Y996" s="33"/>
      <c r="Z996" s="33"/>
      <c r="AA996" s="34"/>
      <c r="AB996" s="34"/>
      <c r="AC996" s="35"/>
      <c r="AD996" s="35"/>
      <c r="AE996" s="35"/>
      <c r="AF996" s="36"/>
      <c r="AG996" s="37"/>
      <c r="AH996" s="37"/>
      <c r="AI996" s="37"/>
    </row>
    <row r="997" ht="15.75" customHeight="1">
      <c r="U997" s="38"/>
      <c r="V997" s="38"/>
      <c r="W997" s="32"/>
      <c r="X997" s="32"/>
      <c r="Y997" s="33"/>
      <c r="Z997" s="33"/>
      <c r="AA997" s="34"/>
      <c r="AB997" s="34"/>
      <c r="AC997" s="35"/>
      <c r="AD997" s="35"/>
      <c r="AE997" s="35"/>
      <c r="AF997" s="36"/>
      <c r="AG997" s="37"/>
      <c r="AH997" s="37"/>
      <c r="AI997" s="37"/>
    </row>
    <row r="998" ht="15.75" customHeight="1">
      <c r="U998" s="38"/>
      <c r="V998" s="38"/>
      <c r="W998" s="32"/>
      <c r="X998" s="32"/>
      <c r="Y998" s="33"/>
      <c r="Z998" s="33"/>
      <c r="AA998" s="34"/>
      <c r="AB998" s="34"/>
      <c r="AC998" s="35"/>
      <c r="AD998" s="35"/>
      <c r="AE998" s="35"/>
      <c r="AF998" s="36"/>
      <c r="AG998" s="37"/>
      <c r="AH998" s="37"/>
      <c r="AI998" s="37"/>
    </row>
    <row r="999" ht="15.75" customHeight="1">
      <c r="U999" s="38"/>
      <c r="V999" s="38"/>
      <c r="W999" s="32"/>
      <c r="X999" s="32"/>
      <c r="Y999" s="33"/>
      <c r="Z999" s="33"/>
      <c r="AA999" s="34"/>
      <c r="AB999" s="34"/>
      <c r="AC999" s="35"/>
      <c r="AD999" s="35"/>
      <c r="AE999" s="35"/>
      <c r="AF999" s="36"/>
      <c r="AG999" s="37"/>
      <c r="AH999" s="37"/>
      <c r="AI999" s="37"/>
    </row>
    <row r="1000" ht="15.75" customHeight="1">
      <c r="U1000" s="38"/>
      <c r="V1000" s="38"/>
      <c r="W1000" s="32"/>
      <c r="X1000" s="32"/>
      <c r="Y1000" s="33"/>
      <c r="Z1000" s="33"/>
      <c r="AA1000" s="34"/>
      <c r="AB1000" s="34"/>
      <c r="AC1000" s="35"/>
      <c r="AD1000" s="35"/>
      <c r="AE1000" s="35"/>
      <c r="AF1000" s="36"/>
      <c r="AG1000" s="37"/>
      <c r="AH1000" s="37"/>
      <c r="AI1000" s="3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9.29"/>
    <col customWidth="1" min="3" max="3" width="23.86"/>
  </cols>
  <sheetData>
    <row r="1">
      <c r="A1" s="39" t="s">
        <v>194</v>
      </c>
      <c r="B1" s="40">
        <f>MAX(Principal!O:O)</f>
        <v>4762926995</v>
      </c>
      <c r="C1" s="41" t="str">
        <f>vlookUp(B1,Principal!O:Q,3,0)</f>
        <v>Vale</v>
      </c>
    </row>
    <row r="2">
      <c r="A2" s="39" t="s">
        <v>195</v>
      </c>
      <c r="B2" s="40">
        <f>MIN(Principal!O:O)</f>
        <v>-1807432634</v>
      </c>
      <c r="C2" s="41" t="str">
        <f>vlookUp(B2,Principal!O:Q,3,0)</f>
        <v>Localiza</v>
      </c>
    </row>
    <row r="3">
      <c r="A3" s="39" t="s">
        <v>196</v>
      </c>
      <c r="B3" s="40">
        <f>average(Principal!O:O)</f>
        <v>165190210.5</v>
      </c>
      <c r="C3" s="41"/>
    </row>
    <row r="4">
      <c r="A4" s="39" t="s">
        <v>197</v>
      </c>
      <c r="B4" s="40">
        <f>averageif(Principal!P:P,"Subiu",Principal!O:O)</f>
        <v>448164250.2</v>
      </c>
      <c r="C4" s="41"/>
    </row>
    <row r="5">
      <c r="A5" s="42" t="s">
        <v>198</v>
      </c>
      <c r="B5" s="40">
        <f>AVERAGEIF(Principal!P:P,"Desceu",Principal!O:O)</f>
        <v>-181109141.8</v>
      </c>
      <c r="C5" s="41"/>
    </row>
    <row r="6">
      <c r="B6" s="43"/>
      <c r="C6" s="44"/>
    </row>
    <row r="7">
      <c r="B7" s="43"/>
      <c r="C7" s="44"/>
    </row>
    <row r="8">
      <c r="B8" s="43"/>
      <c r="C8" s="44"/>
    </row>
    <row r="9">
      <c r="A9" s="39" t="s">
        <v>17</v>
      </c>
      <c r="B9" s="45" t="s">
        <v>199</v>
      </c>
      <c r="C9" s="46" t="s">
        <v>200</v>
      </c>
    </row>
    <row r="10">
      <c r="A10" s="47" t="str">
        <f>IFERROR(__xludf.DUMMYFUNCTION("UNIQUE(Principal!R2:R82)"),"Siderurgia")</f>
        <v>Siderurgia</v>
      </c>
      <c r="B10" s="40">
        <f>sumif(Principal!R:R,A10,Principal!O:O)</f>
        <v>667451901.2</v>
      </c>
      <c r="C10" s="41">
        <f>SUMIFS(Principal!O:O,Principal!R:R,A10,Principal!P:P,"Subiu")</f>
        <v>667451901.2</v>
      </c>
    </row>
    <row r="11">
      <c r="A11" s="47" t="str">
        <f>IFERROR(__xludf.DUMMYFUNCTION("""COMPUTED_VALUE"""),"Petróleo e Gás")</f>
        <v>Petróleo e Gás</v>
      </c>
      <c r="B11" s="40">
        <f>sumif(Principal!R:R,A11,Principal!O:O)</f>
        <v>6093288832</v>
      </c>
      <c r="C11" s="41">
        <f>SUMIFS(Principal!O:O,Principal!R:R,A11,Principal!P:P,"Subiu")</f>
        <v>6093288832</v>
      </c>
    </row>
    <row r="12">
      <c r="A12" s="47" t="str">
        <f>IFERROR(__xludf.DUMMYFUNCTION("""COMPUTED_VALUE"""),"Papel e Celulose")</f>
        <v>Papel e Celulose</v>
      </c>
      <c r="B12" s="40">
        <f>sumif(Principal!R:R,A12,Principal!O:O)</f>
        <v>722946282.7</v>
      </c>
      <c r="C12" s="41">
        <f>SUMIFS(Principal!O:O,Principal!R:R,A12,Principal!P:P,"Subiu")</f>
        <v>722946282.7</v>
      </c>
    </row>
    <row r="13">
      <c r="A13" s="47" t="str">
        <f>IFERROR(__xludf.DUMMYFUNCTION("""COMPUTED_VALUE"""),"Energia")</f>
        <v>Energia</v>
      </c>
      <c r="B13" s="40">
        <f>sumif(Principal!R:R,A13,Principal!O:O)</f>
        <v>368265294.4</v>
      </c>
      <c r="C13" s="41">
        <f>SUMIFS(Principal!O:O,Principal!R:R,A13,Principal!P:P,"Subiu")</f>
        <v>1209821624</v>
      </c>
    </row>
    <row r="14">
      <c r="A14" s="47" t="str">
        <f>IFERROR(__xludf.DUMMYFUNCTION("""COMPUTED_VALUE"""),"Mineração")</f>
        <v>Mineração</v>
      </c>
      <c r="B14" s="40">
        <f>sumif(Principal!R:R,A14,Principal!O:O)</f>
        <v>4762926995</v>
      </c>
      <c r="C14" s="41">
        <f>SUMIFS(Principal!O:O,Principal!R:R,A14,Principal!P:P,"Subiu")</f>
        <v>4762926995</v>
      </c>
    </row>
    <row r="15">
      <c r="A15" s="47" t="str">
        <f>IFERROR(__xludf.DUMMYFUNCTION("""COMPUTED_VALUE"""),"Shopping Centers")</f>
        <v>Shopping Centers</v>
      </c>
      <c r="B15" s="40">
        <f>sumif(Principal!R:R,A15,Principal!O:O)</f>
        <v>117732680.1</v>
      </c>
      <c r="C15" s="41">
        <f>SUMIFS(Principal!O:O,Principal!R:R,A15,Principal!P:P,"Subiu")</f>
        <v>117732680.1</v>
      </c>
    </row>
    <row r="16">
      <c r="A16" s="47" t="str">
        <f>IFERROR(__xludf.DUMMYFUNCTION("""COMPUTED_VALUE"""),"Bancário")</f>
        <v>Bancário</v>
      </c>
      <c r="B16" s="40">
        <f>sumif(Principal!R:R,A16,Principal!O:O)</f>
        <v>4156604263</v>
      </c>
      <c r="C16" s="41">
        <f>SUMIFS(Principal!O:O,Principal!R:R,A16,Principal!P:P,"Subiu")</f>
        <v>4156604263</v>
      </c>
    </row>
    <row r="17">
      <c r="A17" s="47" t="str">
        <f>IFERROR(__xludf.DUMMYFUNCTION("""COMPUTED_VALUE"""),"Saúde")</f>
        <v>Saúde</v>
      </c>
      <c r="B17" s="40">
        <f>sumif(Principal!R:R,A17,Principal!O:O)</f>
        <v>262673943.6</v>
      </c>
      <c r="C17" s="41">
        <f>SUMIFS(Principal!O:O,Principal!R:R,A17,Principal!P:P,"Subiu")</f>
        <v>656270380.8</v>
      </c>
    </row>
    <row r="18">
      <c r="A18" s="47" t="str">
        <f>IFERROR(__xludf.DUMMYFUNCTION("""COMPUTED_VALUE"""),"Petroquímica")</f>
        <v>Petroquímica</v>
      </c>
      <c r="B18" s="40">
        <f>sumif(Principal!R:R,A18,Principal!O:O)</f>
        <v>69054317.64</v>
      </c>
      <c r="C18" s="41">
        <f>SUMIFS(Principal!O:O,Principal!R:R,A18,Principal!P:P,"Subiu")</f>
        <v>69054317.64</v>
      </c>
    </row>
    <row r="19">
      <c r="A19" s="47" t="str">
        <f>IFERROR(__xludf.DUMMYFUNCTION("""COMPUTED_VALUE"""),"Aviação")</f>
        <v>Aviação</v>
      </c>
      <c r="B19" s="40">
        <f>sumif(Principal!R:R,A19,Principal!O:O)</f>
        <v>-271192940.6</v>
      </c>
      <c r="C19" s="41">
        <f>SUMIFS(Principal!O:O,Principal!R:R,A19,Principal!P:P,"Subiu")</f>
        <v>65452205.55</v>
      </c>
    </row>
    <row r="20">
      <c r="A20" s="47" t="str">
        <f>IFERROR(__xludf.DUMMYFUNCTION("""COMPUTED_VALUE"""),"Educação")</f>
        <v>Educação</v>
      </c>
      <c r="B20" s="40">
        <f>sumif(Principal!R:R,A20,Principal!O:O)</f>
        <v>54641872.47</v>
      </c>
      <c r="C20" s="41">
        <f>SUMIFS(Principal!O:O,Principal!R:R,A20,Principal!P:P,"Subiu")</f>
        <v>72295838.99</v>
      </c>
    </row>
    <row r="21">
      <c r="A21" s="47" t="str">
        <f>IFERROR(__xludf.DUMMYFUNCTION("""COMPUTED_VALUE"""),"Construção Civil")</f>
        <v>Construção Civil</v>
      </c>
      <c r="B21" s="40">
        <f>sumif(Principal!R:R,A21,Principal!O:O)</f>
        <v>-61087401.61</v>
      </c>
      <c r="C21" s="41">
        <f>SUMIFS(Principal!O:O,Principal!R:R,A21,Principal!P:P,"Subiu")</f>
        <v>37525872.38</v>
      </c>
    </row>
    <row r="22">
      <c r="A22" s="47" t="str">
        <f>IFERROR(__xludf.DUMMYFUNCTION("""COMPUTED_VALUE"""),"Moda")</f>
        <v>Moda</v>
      </c>
      <c r="B22" s="40">
        <f>sumif(Principal!R:R,A22,Principal!O:O)</f>
        <v>-24449852.2</v>
      </c>
      <c r="C22" s="41">
        <f>SUMIFS(Principal!O:O,Principal!R:R,A22,Principal!P:P,"Subiu")</f>
        <v>41021792.09</v>
      </c>
    </row>
    <row r="23">
      <c r="A23" s="47" t="str">
        <f>IFERROR(__xludf.DUMMYFUNCTION("""COMPUTED_VALUE"""),"Alimentos")</f>
        <v>Alimentos</v>
      </c>
      <c r="B23" s="40">
        <f>sumif(Principal!R:R,A23,Principal!O:O)</f>
        <v>407833683.1</v>
      </c>
      <c r="C23" s="41">
        <f>SUMIFS(Principal!O:O,Principal!R:R,A23,Principal!P:P,"Subiu")</f>
        <v>407833683.1</v>
      </c>
    </row>
    <row r="24">
      <c r="A24" s="47" t="str">
        <f>IFERROR(__xludf.DUMMYFUNCTION("""COMPUTED_VALUE"""),"Varejo")</f>
        <v>Varejo</v>
      </c>
      <c r="B24" s="40">
        <f>sumif(Principal!R:R,A24,Principal!O:O)</f>
        <v>-749643797.7</v>
      </c>
      <c r="C24" s="41">
        <f>SUMIFS(Principal!O:O,Principal!R:R,A24,Principal!P:P,"Subiu")</f>
        <v>34834535.5</v>
      </c>
    </row>
    <row r="25">
      <c r="A25" s="47" t="str">
        <f>IFERROR(__xludf.DUMMYFUNCTION("""COMPUTED_VALUE"""),"Telecomunicações")</f>
        <v>Telecomunicações</v>
      </c>
      <c r="B25" s="40">
        <f>sumif(Principal!R:R,A25,Principal!O:O)</f>
        <v>292938114.4</v>
      </c>
      <c r="C25" s="41">
        <f>SUMIFS(Principal!O:O,Principal!R:R,A25,Principal!P:P,"Subiu")</f>
        <v>292938114.4</v>
      </c>
    </row>
    <row r="26">
      <c r="A26" s="47" t="str">
        <f>IFERROR(__xludf.DUMMYFUNCTION("""COMPUTED_VALUE"""),"Transporte")</f>
        <v>Transporte</v>
      </c>
      <c r="B26" s="40">
        <f>sumif(Principal!R:R,A26,Principal!O:O)</f>
        <v>-1617404855</v>
      </c>
      <c r="C26" s="41">
        <f>SUMIFS(Principal!O:O,Principal!R:R,A26,Principal!P:P,"Subiu")</f>
        <v>229771333.6</v>
      </c>
    </row>
    <row r="27">
      <c r="A27" s="47" t="str">
        <f>IFERROR(__xludf.DUMMYFUNCTION("""COMPUTED_VALUE"""),"Serviços Financeiros")</f>
        <v>Serviços Financeiros</v>
      </c>
      <c r="B27" s="40">
        <f>sumif(Principal!R:R,A27,Principal!O:O)</f>
        <v>43657683.38</v>
      </c>
      <c r="C27" s="41">
        <f>SUMIFS(Principal!O:O,Principal!R:R,A27,Principal!P:P,"Subiu")</f>
        <v>43657683.38</v>
      </c>
    </row>
    <row r="28">
      <c r="A28" s="47" t="str">
        <f>IFERROR(__xludf.DUMMYFUNCTION("""COMPUTED_VALUE"""),"Tecnologia")</f>
        <v>Tecnologia</v>
      </c>
      <c r="B28" s="40">
        <f>sumif(Principal!R:R,A28,Principal!O:O)</f>
        <v>-130914007.3</v>
      </c>
      <c r="C28" s="41">
        <f>SUMIFS(Principal!O:O,Principal!R:R,A28,Principal!P:P,"Subiu")</f>
        <v>33667333.26</v>
      </c>
    </row>
    <row r="29">
      <c r="A29" s="47" t="str">
        <f>IFERROR(__xludf.DUMMYFUNCTION("""COMPUTED_VALUE"""),"Logística")</f>
        <v>Logística</v>
      </c>
      <c r="B29" s="40">
        <f>sumif(Principal!R:R,A29,Principal!O:O)</f>
        <v>4131341.158</v>
      </c>
      <c r="C29" s="41">
        <f>SUMIFS(Principal!O:O,Principal!R:R,A29,Principal!P:P,"Subiu")</f>
        <v>4131341.158</v>
      </c>
    </row>
    <row r="30">
      <c r="A30" s="47" t="str">
        <f>IFERROR(__xludf.DUMMYFUNCTION("""COMPUTED_VALUE"""),"Seguros")</f>
        <v>Seguros</v>
      </c>
      <c r="B30" s="40">
        <f>sumif(Principal!R:R,A30,Principal!O:O)</f>
        <v>-26297880.21</v>
      </c>
      <c r="C30" s="41">
        <f>SUMIFS(Principal!O:O,Principal!R:R,A30,Principal!P:P,"Subiu")</f>
        <v>0</v>
      </c>
    </row>
    <row r="31">
      <c r="A31" s="47" t="str">
        <f>IFERROR(__xludf.DUMMYFUNCTION("""COMPUTED_VALUE"""),"Saneamento")</f>
        <v>Saneamento</v>
      </c>
      <c r="B31" s="40">
        <f>sumif(Principal!R:R,A31,Principal!O:O)</f>
        <v>-15725678.56</v>
      </c>
      <c r="C31" s="41">
        <f>SUMIFS(Principal!O:O,Principal!R:R,A31,Principal!P:P,"Subiu")</f>
        <v>0</v>
      </c>
    </row>
    <row r="32">
      <c r="A32" s="47" t="str">
        <f>IFERROR(__xludf.DUMMYFUNCTION("""COMPUTED_VALUE"""),"Agronegócio")</f>
        <v>Agronegócio</v>
      </c>
      <c r="B32" s="40">
        <f>sumif(Principal!R:R,A32,Principal!O:O)</f>
        <v>-88901449.42</v>
      </c>
      <c r="C32" s="41">
        <f>SUMIFS(Principal!O:O,Principal!R:R,A32,Principal!P:P,"Subiu")</f>
        <v>0</v>
      </c>
    </row>
    <row r="33">
      <c r="A33" s="47" t="str">
        <f>IFERROR(__xludf.DUMMYFUNCTION("""COMPUTED_VALUE"""),"Pet Shop")</f>
        <v>Pet Shop</v>
      </c>
      <c r="B33" s="40">
        <f>sumif(Principal!R:R,A33,Principal!O:O)</f>
        <v>-9242203.652</v>
      </c>
      <c r="C33" s="41">
        <f>SUMIFS(Principal!O:O,Principal!R:R,A33,Principal!P:P,"Subiu")</f>
        <v>0</v>
      </c>
    </row>
    <row r="34">
      <c r="A34" s="47" t="str">
        <f>IFERROR(__xludf.DUMMYFUNCTION("""COMPUTED_VALUE"""),"Cosméticos")</f>
        <v>Cosméticos</v>
      </c>
      <c r="B34" s="40">
        <f>sumif(Principal!R:R,A34,Principal!O:O)</f>
        <v>-193280001.2</v>
      </c>
      <c r="C34" s="41">
        <f>SUMIFS(Principal!O:O,Principal!R:R,A34,Principal!P:P,"Subiu")</f>
        <v>0</v>
      </c>
    </row>
    <row r="35">
      <c r="A35" s="47" t="str">
        <f>IFERROR(__xludf.DUMMYFUNCTION("""COMPUTED_VALUE"""),"Bolsa de Valores")</f>
        <v>Bolsa de Valores</v>
      </c>
      <c r="B35" s="40">
        <f>sumif(Principal!R:R,A35,Principal!O:O)</f>
        <v>-1173785666</v>
      </c>
      <c r="C35" s="41">
        <f>SUMIFS(Principal!O:O,Principal!R:R,A35,Principal!P:P,"Subiu")</f>
        <v>0</v>
      </c>
    </row>
    <row r="36">
      <c r="A36" s="47" t="str">
        <f>IFERROR(__xludf.DUMMYFUNCTION("""COMPUTED_VALUE"""),"Farmacêutica")</f>
        <v>Farmacêutica</v>
      </c>
      <c r="B36" s="40">
        <f>sumif(Principal!R:R,A36,Principal!O:O)</f>
        <v>-208257014.2</v>
      </c>
      <c r="C36" s="41">
        <f>SUMIFS(Principal!O:O,Principal!R:R,A36,Principal!P:P,"Subiu")</f>
        <v>0</v>
      </c>
    </row>
    <row r="37">
      <c r="A37" s="47" t="str">
        <f>IFERROR(__xludf.DUMMYFUNCTION("""COMPUTED_VALUE"""),"Turismo")</f>
        <v>Turismo</v>
      </c>
      <c r="B37" s="40">
        <f>sumif(Principal!R:R,A37,Principal!O:O)</f>
        <v>-73557408.06</v>
      </c>
      <c r="C37" s="41">
        <f>SUMIFS(Principal!O:O,Principal!R:R,A37,Principal!P:P,"Subiu")</f>
        <v>0</v>
      </c>
    </row>
    <row r="38">
      <c r="B38" s="43"/>
      <c r="C38" s="44"/>
    </row>
    <row r="39">
      <c r="B39" s="43"/>
      <c r="C39" s="44"/>
    </row>
    <row r="40">
      <c r="B40" s="43"/>
      <c r="C40" s="44"/>
    </row>
    <row r="41">
      <c r="B41" s="43"/>
      <c r="C41" s="44"/>
    </row>
    <row r="42">
      <c r="B42" s="43"/>
      <c r="C42" s="44"/>
    </row>
    <row r="43">
      <c r="B43" s="43"/>
      <c r="C43" s="44"/>
    </row>
    <row r="44">
      <c r="B44" s="43"/>
      <c r="C44" s="44"/>
    </row>
    <row r="45">
      <c r="B45" s="43"/>
      <c r="C45" s="44"/>
    </row>
    <row r="46">
      <c r="B46" s="43"/>
      <c r="C46" s="44"/>
    </row>
    <row r="47">
      <c r="B47" s="43"/>
      <c r="C47" s="44"/>
    </row>
    <row r="48">
      <c r="B48" s="43"/>
      <c r="C48" s="44"/>
    </row>
    <row r="49">
      <c r="B49" s="43"/>
      <c r="C49" s="44"/>
    </row>
    <row r="50">
      <c r="A50" s="48" t="str">
        <f>IFERROR(__xludf.DUMMYFUNCTION("UNIQUE(Principal!P:P)"),"Resultado")</f>
        <v>Resultado</v>
      </c>
      <c r="B50" s="49" t="s">
        <v>14</v>
      </c>
      <c r="C50" s="44"/>
    </row>
    <row r="51">
      <c r="A51" s="47" t="str">
        <f>IFERROR(__xludf.DUMMYFUNCTION("""COMPUTED_VALUE"""),"Subiu")</f>
        <v>Subiu</v>
      </c>
      <c r="B51" s="40">
        <f>SUMIF(Principal!P:P,"Subiu",Principal!O:O)</f>
        <v>19719227010</v>
      </c>
      <c r="C51" s="44"/>
    </row>
    <row r="52">
      <c r="A52" s="47" t="str">
        <f>IFERROR(__xludf.DUMMYFUNCTION("""COMPUTED_VALUE"""),"Estável")</f>
        <v>Estável</v>
      </c>
      <c r="B52" s="40">
        <f>SUMIF(Principal!P:P,"Estável",Principal!O:O)</f>
        <v>0</v>
      </c>
      <c r="C52" s="44"/>
    </row>
    <row r="53">
      <c r="A53" s="47" t="str">
        <f>IFERROR(__xludf.DUMMYFUNCTION("""COMPUTED_VALUE"""),"Desceu")</f>
        <v>Desceu</v>
      </c>
      <c r="B53" s="40">
        <f>SUMIF(Principal!P:P,"Desceu",Principal!O:O)</f>
        <v>-6338819961</v>
      </c>
      <c r="C53" s="44"/>
    </row>
    <row r="54">
      <c r="A54" s="50"/>
      <c r="B54" s="40">
        <f>B51+B53</f>
        <v>13380407049</v>
      </c>
      <c r="C54" s="44"/>
    </row>
    <row r="55">
      <c r="B55" s="43"/>
      <c r="C55" s="44"/>
    </row>
    <row r="56">
      <c r="B56" s="43"/>
      <c r="C56" s="44"/>
    </row>
    <row r="57">
      <c r="B57" s="43"/>
      <c r="C57" s="44"/>
    </row>
    <row r="58">
      <c r="A58" s="51" t="s">
        <v>201</v>
      </c>
      <c r="B58" s="45" t="s">
        <v>14</v>
      </c>
      <c r="C58" s="52" t="s">
        <v>202</v>
      </c>
    </row>
    <row r="59">
      <c r="A59" s="47" t="str">
        <f>IFERROR(__xludf.DUMMYFUNCTION("UNIQUE(Principal!T2:T82)"),"Entre 50 e 100")</f>
        <v>Entre 50 e 100</v>
      </c>
      <c r="B59" s="40">
        <f>SUMIF(Principal!T:T,A59,Principal!O:O)</f>
        <v>11342479342</v>
      </c>
      <c r="C59" s="53">
        <f>COUNTIF(Principal!T:T,A59)</f>
        <v>31</v>
      </c>
    </row>
    <row r="60">
      <c r="A60" s="47" t="str">
        <f>IFERROR(__xludf.DUMMYFUNCTION("""COMPUTED_VALUE"""),"Menos de 50")</f>
        <v>Menos de 50</v>
      </c>
      <c r="B60" s="40">
        <f>SUMIF(Principal!T:T,A60,Principal!O:O)</f>
        <v>1066550350</v>
      </c>
      <c r="C60" s="53">
        <f>COUNTIF(Principal!T:T,A60)</f>
        <v>44</v>
      </c>
    </row>
    <row r="61">
      <c r="A61" s="47" t="str">
        <f>IFERROR(__xludf.DUMMYFUNCTION("""COMPUTED_VALUE"""),"Mais de cem anos")</f>
        <v>Mais de cem anos</v>
      </c>
      <c r="B61" s="40">
        <f>SUMIF(Principal!T:T,A61,Principal!O:O)</f>
        <v>971377356.5</v>
      </c>
      <c r="C61" s="53">
        <f>COUNTIF(Principal!T:T,A61)</f>
        <v>6</v>
      </c>
    </row>
    <row r="62">
      <c r="B62" s="43"/>
      <c r="C62" s="44"/>
    </row>
    <row r="63">
      <c r="B63" s="43"/>
      <c r="C63" s="44"/>
    </row>
    <row r="64">
      <c r="B64" s="43"/>
      <c r="C64" s="44"/>
    </row>
    <row r="65">
      <c r="B65" s="43"/>
      <c r="C65" s="44"/>
    </row>
    <row r="66">
      <c r="B66" s="43"/>
      <c r="C66" s="44"/>
    </row>
    <row r="67">
      <c r="B67" s="43"/>
      <c r="C67" s="44"/>
    </row>
    <row r="68">
      <c r="B68" s="43"/>
      <c r="C68" s="44"/>
    </row>
    <row r="69">
      <c r="B69" s="43"/>
      <c r="C69" s="44"/>
    </row>
    <row r="70">
      <c r="B70" s="43"/>
      <c r="C70" s="44"/>
    </row>
    <row r="71">
      <c r="B71" s="43"/>
      <c r="C71" s="44"/>
    </row>
    <row r="72">
      <c r="B72" s="43"/>
      <c r="C72" s="44"/>
    </row>
    <row r="73">
      <c r="B73" s="43"/>
      <c r="C73" s="44"/>
    </row>
    <row r="74">
      <c r="B74" s="43"/>
      <c r="C74" s="44"/>
    </row>
    <row r="75">
      <c r="B75" s="43"/>
      <c r="C75" s="44"/>
    </row>
    <row r="76">
      <c r="B76" s="43"/>
      <c r="C76" s="44"/>
    </row>
    <row r="77">
      <c r="B77" s="43"/>
      <c r="C77" s="44"/>
    </row>
    <row r="78">
      <c r="B78" s="43"/>
      <c r="C78" s="44"/>
    </row>
    <row r="79">
      <c r="B79" s="43"/>
      <c r="C79" s="44"/>
    </row>
    <row r="80">
      <c r="B80" s="43"/>
      <c r="C80" s="44"/>
    </row>
    <row r="81">
      <c r="B81" s="43"/>
      <c r="C81" s="44"/>
    </row>
    <row r="82">
      <c r="B82" s="43"/>
      <c r="C82" s="44"/>
    </row>
    <row r="83">
      <c r="B83" s="43"/>
      <c r="C83" s="44"/>
    </row>
    <row r="84">
      <c r="B84" s="43"/>
      <c r="C84" s="44"/>
    </row>
    <row r="85">
      <c r="B85" s="43"/>
      <c r="C85" s="44"/>
    </row>
    <row r="86">
      <c r="B86" s="43"/>
      <c r="C86" s="44"/>
    </row>
    <row r="87">
      <c r="B87" s="43"/>
      <c r="C87" s="44"/>
    </row>
    <row r="88">
      <c r="B88" s="43"/>
      <c r="C88" s="44"/>
    </row>
    <row r="89">
      <c r="B89" s="43"/>
      <c r="C89" s="44"/>
    </row>
    <row r="90">
      <c r="B90" s="43"/>
      <c r="C90" s="44"/>
    </row>
    <row r="91">
      <c r="B91" s="43"/>
      <c r="C91" s="44"/>
    </row>
    <row r="92">
      <c r="B92" s="43"/>
      <c r="C92" s="44"/>
    </row>
    <row r="93">
      <c r="B93" s="43"/>
      <c r="C93" s="44"/>
    </row>
    <row r="94">
      <c r="B94" s="43"/>
      <c r="C94" s="44"/>
    </row>
    <row r="95">
      <c r="B95" s="43"/>
      <c r="C95" s="44"/>
    </row>
    <row r="96">
      <c r="B96" s="43"/>
      <c r="C96" s="44"/>
    </row>
    <row r="97">
      <c r="B97" s="43"/>
      <c r="C97" s="44"/>
    </row>
    <row r="98">
      <c r="B98" s="43"/>
      <c r="C98" s="44"/>
    </row>
    <row r="99">
      <c r="B99" s="43"/>
      <c r="C99" s="44"/>
    </row>
    <row r="100">
      <c r="B100" s="43"/>
      <c r="C100" s="44"/>
    </row>
    <row r="101">
      <c r="B101" s="43"/>
      <c r="C101" s="44"/>
    </row>
    <row r="102">
      <c r="B102" s="43"/>
      <c r="C102" s="44"/>
    </row>
    <row r="103">
      <c r="B103" s="43"/>
      <c r="C103" s="44"/>
    </row>
    <row r="104">
      <c r="B104" s="43"/>
      <c r="C104" s="44"/>
    </row>
    <row r="105">
      <c r="B105" s="43"/>
      <c r="C105" s="44"/>
    </row>
    <row r="106">
      <c r="B106" s="43"/>
      <c r="C106" s="44"/>
    </row>
    <row r="107">
      <c r="B107" s="43"/>
      <c r="C107" s="44"/>
    </row>
    <row r="108">
      <c r="B108" s="43"/>
      <c r="C108" s="44"/>
    </row>
    <row r="109">
      <c r="B109" s="43"/>
      <c r="C109" s="44"/>
    </row>
    <row r="110">
      <c r="B110" s="43"/>
      <c r="C110" s="44"/>
    </row>
    <row r="111">
      <c r="B111" s="43"/>
      <c r="C111" s="44"/>
    </row>
    <row r="112">
      <c r="B112" s="43"/>
      <c r="C112" s="44"/>
    </row>
    <row r="113">
      <c r="B113" s="43"/>
      <c r="C113" s="44"/>
    </row>
    <row r="114">
      <c r="B114" s="43"/>
      <c r="C114" s="44"/>
    </row>
    <row r="115">
      <c r="B115" s="43"/>
      <c r="C115" s="44"/>
    </row>
    <row r="116">
      <c r="B116" s="43"/>
      <c r="C116" s="44"/>
    </row>
    <row r="117">
      <c r="B117" s="43"/>
      <c r="C117" s="44"/>
    </row>
    <row r="118">
      <c r="B118" s="43"/>
      <c r="C118" s="44"/>
    </row>
    <row r="119">
      <c r="B119" s="43"/>
      <c r="C119" s="44"/>
    </row>
    <row r="120">
      <c r="B120" s="43"/>
      <c r="C120" s="44"/>
    </row>
    <row r="121">
      <c r="B121" s="43"/>
      <c r="C121" s="44"/>
    </row>
    <row r="122">
      <c r="B122" s="43"/>
      <c r="C122" s="44"/>
    </row>
    <row r="123">
      <c r="B123" s="43"/>
      <c r="C123" s="44"/>
    </row>
    <row r="124">
      <c r="B124" s="43"/>
      <c r="C124" s="44"/>
    </row>
    <row r="125">
      <c r="B125" s="43"/>
      <c r="C125" s="44"/>
    </row>
    <row r="126">
      <c r="B126" s="43"/>
      <c r="C126" s="44"/>
    </row>
    <row r="127">
      <c r="B127" s="43"/>
      <c r="C127" s="44"/>
    </row>
    <row r="128">
      <c r="B128" s="43"/>
      <c r="C128" s="44"/>
    </row>
    <row r="129">
      <c r="B129" s="43"/>
      <c r="C129" s="44"/>
    </row>
    <row r="130">
      <c r="B130" s="43"/>
      <c r="C130" s="44"/>
    </row>
    <row r="131">
      <c r="B131" s="43"/>
      <c r="C131" s="44"/>
    </row>
    <row r="132">
      <c r="B132" s="43"/>
      <c r="C132" s="44"/>
    </row>
    <row r="133">
      <c r="B133" s="43"/>
      <c r="C133" s="44"/>
    </row>
    <row r="134">
      <c r="B134" s="43"/>
      <c r="C134" s="44"/>
    </row>
    <row r="135">
      <c r="B135" s="43"/>
      <c r="C135" s="44"/>
    </row>
    <row r="136">
      <c r="B136" s="43"/>
      <c r="C136" s="44"/>
    </row>
    <row r="137">
      <c r="B137" s="43"/>
      <c r="C137" s="44"/>
    </row>
    <row r="138">
      <c r="B138" s="43"/>
      <c r="C138" s="44"/>
    </row>
    <row r="139">
      <c r="B139" s="43"/>
      <c r="C139" s="44"/>
    </row>
    <row r="140">
      <c r="B140" s="43"/>
      <c r="C140" s="44"/>
    </row>
    <row r="141">
      <c r="B141" s="43"/>
      <c r="C141" s="44"/>
    </row>
    <row r="142">
      <c r="B142" s="43"/>
      <c r="C142" s="44"/>
    </row>
    <row r="143">
      <c r="B143" s="43"/>
      <c r="C143" s="44"/>
    </row>
    <row r="144">
      <c r="B144" s="43"/>
      <c r="C144" s="44"/>
    </row>
    <row r="145">
      <c r="B145" s="43"/>
      <c r="C145" s="44"/>
    </row>
    <row r="146">
      <c r="B146" s="43"/>
      <c r="C146" s="44"/>
    </row>
    <row r="147">
      <c r="B147" s="43"/>
      <c r="C147" s="44"/>
    </row>
    <row r="148">
      <c r="B148" s="43"/>
      <c r="C148" s="44"/>
    </row>
    <row r="149">
      <c r="B149" s="43"/>
      <c r="C149" s="44"/>
    </row>
    <row r="150">
      <c r="B150" s="43"/>
      <c r="C150" s="44"/>
    </row>
    <row r="151">
      <c r="B151" s="43"/>
      <c r="C151" s="44"/>
    </row>
    <row r="152">
      <c r="B152" s="43"/>
      <c r="C152" s="44"/>
    </row>
    <row r="153">
      <c r="B153" s="43"/>
      <c r="C153" s="44"/>
    </row>
    <row r="154">
      <c r="B154" s="43"/>
      <c r="C154" s="44"/>
    </row>
    <row r="155">
      <c r="B155" s="43"/>
      <c r="C155" s="44"/>
    </row>
    <row r="156">
      <c r="B156" s="43"/>
      <c r="C156" s="44"/>
    </row>
    <row r="157">
      <c r="B157" s="43"/>
      <c r="C157" s="44"/>
    </row>
    <row r="158">
      <c r="B158" s="43"/>
      <c r="C158" s="44"/>
    </row>
    <row r="159">
      <c r="B159" s="43"/>
      <c r="C159" s="44"/>
    </row>
    <row r="160">
      <c r="B160" s="43"/>
      <c r="C160" s="44"/>
    </row>
    <row r="161">
      <c r="B161" s="43"/>
      <c r="C161" s="44"/>
    </row>
    <row r="162">
      <c r="B162" s="43"/>
      <c r="C162" s="44"/>
    </row>
    <row r="163">
      <c r="B163" s="43"/>
      <c r="C163" s="44"/>
    </row>
    <row r="164">
      <c r="B164" s="43"/>
      <c r="C164" s="44"/>
    </row>
    <row r="165">
      <c r="B165" s="43"/>
      <c r="C165" s="44"/>
    </row>
    <row r="166">
      <c r="B166" s="43"/>
      <c r="C166" s="44"/>
    </row>
    <row r="167">
      <c r="B167" s="43"/>
      <c r="C167" s="44"/>
    </row>
    <row r="168">
      <c r="B168" s="43"/>
      <c r="C168" s="44"/>
    </row>
    <row r="169">
      <c r="B169" s="43"/>
      <c r="C169" s="44"/>
    </row>
    <row r="170">
      <c r="B170" s="43"/>
      <c r="C170" s="44"/>
    </row>
    <row r="171">
      <c r="B171" s="43"/>
      <c r="C171" s="44"/>
    </row>
    <row r="172">
      <c r="B172" s="43"/>
      <c r="C172" s="44"/>
    </row>
    <row r="173">
      <c r="B173" s="43"/>
      <c r="C173" s="44"/>
    </row>
    <row r="174">
      <c r="B174" s="43"/>
      <c r="C174" s="44"/>
    </row>
    <row r="175">
      <c r="B175" s="43"/>
      <c r="C175" s="44"/>
    </row>
    <row r="176">
      <c r="B176" s="43"/>
      <c r="C176" s="44"/>
    </row>
    <row r="177">
      <c r="B177" s="43"/>
      <c r="C177" s="44"/>
    </row>
    <row r="178">
      <c r="B178" s="43"/>
      <c r="C178" s="44"/>
    </row>
    <row r="179">
      <c r="B179" s="43"/>
      <c r="C179" s="44"/>
    </row>
    <row r="180">
      <c r="B180" s="43"/>
      <c r="C180" s="44"/>
    </row>
    <row r="181">
      <c r="B181" s="43"/>
      <c r="C181" s="44"/>
    </row>
    <row r="182">
      <c r="B182" s="43"/>
      <c r="C182" s="44"/>
    </row>
    <row r="183">
      <c r="B183" s="43"/>
      <c r="C183" s="44"/>
    </row>
    <row r="184">
      <c r="B184" s="43"/>
      <c r="C184" s="44"/>
    </row>
    <row r="185">
      <c r="B185" s="43"/>
      <c r="C185" s="44"/>
    </row>
    <row r="186">
      <c r="B186" s="43"/>
      <c r="C186" s="44"/>
    </row>
    <row r="187">
      <c r="B187" s="43"/>
      <c r="C187" s="44"/>
    </row>
    <row r="188">
      <c r="B188" s="43"/>
      <c r="C188" s="44"/>
    </row>
    <row r="189">
      <c r="B189" s="43"/>
      <c r="C189" s="44"/>
    </row>
    <row r="190">
      <c r="B190" s="43"/>
      <c r="C190" s="44"/>
    </row>
    <row r="191">
      <c r="B191" s="43"/>
      <c r="C191" s="44"/>
    </row>
    <row r="192">
      <c r="B192" s="43"/>
      <c r="C192" s="44"/>
    </row>
    <row r="193">
      <c r="B193" s="43"/>
      <c r="C193" s="44"/>
    </row>
    <row r="194">
      <c r="B194" s="43"/>
      <c r="C194" s="44"/>
    </row>
    <row r="195">
      <c r="B195" s="43"/>
      <c r="C195" s="44"/>
    </row>
    <row r="196">
      <c r="B196" s="43"/>
      <c r="C196" s="44"/>
    </row>
    <row r="197">
      <c r="B197" s="43"/>
      <c r="C197" s="44"/>
    </row>
    <row r="198">
      <c r="B198" s="43"/>
      <c r="C198" s="44"/>
    </row>
    <row r="199">
      <c r="B199" s="43"/>
      <c r="C199" s="44"/>
    </row>
    <row r="200">
      <c r="B200" s="43"/>
      <c r="C200" s="44"/>
    </row>
    <row r="201">
      <c r="B201" s="43"/>
      <c r="C201" s="44"/>
    </row>
    <row r="202">
      <c r="B202" s="43"/>
      <c r="C202" s="44"/>
    </row>
    <row r="203">
      <c r="B203" s="43"/>
      <c r="C203" s="44"/>
    </row>
    <row r="204">
      <c r="B204" s="43"/>
      <c r="C204" s="44"/>
    </row>
    <row r="205">
      <c r="B205" s="43"/>
      <c r="C205" s="44"/>
    </row>
    <row r="206">
      <c r="B206" s="43"/>
      <c r="C206" s="44"/>
    </row>
    <row r="207">
      <c r="B207" s="43"/>
      <c r="C207" s="44"/>
    </row>
    <row r="208">
      <c r="B208" s="43"/>
      <c r="C208" s="44"/>
    </row>
    <row r="209">
      <c r="B209" s="43"/>
      <c r="C209" s="44"/>
    </row>
    <row r="210">
      <c r="B210" s="43"/>
      <c r="C210" s="44"/>
    </row>
    <row r="211">
      <c r="B211" s="43"/>
      <c r="C211" s="44"/>
    </row>
    <row r="212">
      <c r="B212" s="43"/>
      <c r="C212" s="44"/>
    </row>
    <row r="213">
      <c r="B213" s="43"/>
      <c r="C213" s="44"/>
    </row>
    <row r="214">
      <c r="B214" s="43"/>
      <c r="C214" s="44"/>
    </row>
    <row r="215">
      <c r="B215" s="43"/>
      <c r="C215" s="44"/>
    </row>
    <row r="216">
      <c r="B216" s="43"/>
      <c r="C216" s="44"/>
    </row>
    <row r="217">
      <c r="B217" s="43"/>
      <c r="C217" s="44"/>
    </row>
    <row r="218">
      <c r="B218" s="43"/>
      <c r="C218" s="44"/>
    </row>
    <row r="219">
      <c r="B219" s="43"/>
      <c r="C219" s="44"/>
    </row>
    <row r="220">
      <c r="B220" s="43"/>
      <c r="C220" s="44"/>
    </row>
    <row r="221">
      <c r="B221" s="43"/>
      <c r="C221" s="44"/>
    </row>
    <row r="222">
      <c r="B222" s="43"/>
      <c r="C222" s="44"/>
    </row>
    <row r="223">
      <c r="B223" s="43"/>
      <c r="C223" s="44"/>
    </row>
    <row r="224">
      <c r="B224" s="43"/>
      <c r="C224" s="44"/>
    </row>
    <row r="225">
      <c r="B225" s="43"/>
      <c r="C225" s="44"/>
    </row>
    <row r="226">
      <c r="B226" s="43"/>
      <c r="C226" s="44"/>
    </row>
    <row r="227">
      <c r="B227" s="43"/>
      <c r="C227" s="44"/>
    </row>
    <row r="228">
      <c r="B228" s="43"/>
      <c r="C228" s="44"/>
    </row>
    <row r="229">
      <c r="B229" s="43"/>
      <c r="C229" s="44"/>
    </row>
    <row r="230">
      <c r="B230" s="43"/>
      <c r="C230" s="44"/>
    </row>
    <row r="231">
      <c r="B231" s="43"/>
      <c r="C231" s="44"/>
    </row>
    <row r="232">
      <c r="B232" s="43"/>
      <c r="C232" s="44"/>
    </row>
    <row r="233">
      <c r="B233" s="43"/>
      <c r="C233" s="44"/>
    </row>
    <row r="234">
      <c r="B234" s="43"/>
      <c r="C234" s="44"/>
    </row>
    <row r="235">
      <c r="B235" s="43"/>
      <c r="C235" s="44"/>
    </row>
    <row r="236">
      <c r="B236" s="43"/>
      <c r="C236" s="44"/>
    </row>
    <row r="237">
      <c r="B237" s="43"/>
      <c r="C237" s="44"/>
    </row>
    <row r="238">
      <c r="B238" s="43"/>
      <c r="C238" s="44"/>
    </row>
    <row r="239">
      <c r="B239" s="43"/>
      <c r="C239" s="44"/>
    </row>
    <row r="240">
      <c r="B240" s="43"/>
      <c r="C240" s="44"/>
    </row>
    <row r="241">
      <c r="B241" s="43"/>
      <c r="C241" s="44"/>
    </row>
    <row r="242">
      <c r="B242" s="43"/>
      <c r="C242" s="44"/>
    </row>
    <row r="243">
      <c r="B243" s="43"/>
      <c r="C243" s="44"/>
    </row>
    <row r="244">
      <c r="B244" s="43"/>
      <c r="C244" s="44"/>
    </row>
    <row r="245">
      <c r="B245" s="43"/>
      <c r="C245" s="44"/>
    </row>
    <row r="246">
      <c r="B246" s="43"/>
      <c r="C246" s="44"/>
    </row>
    <row r="247">
      <c r="B247" s="43"/>
      <c r="C247" s="44"/>
    </row>
    <row r="248">
      <c r="B248" s="43"/>
      <c r="C248" s="44"/>
    </row>
    <row r="249">
      <c r="B249" s="43"/>
      <c r="C249" s="44"/>
    </row>
    <row r="250">
      <c r="B250" s="43"/>
      <c r="C250" s="44"/>
    </row>
    <row r="251">
      <c r="B251" s="43"/>
      <c r="C251" s="44"/>
    </row>
    <row r="252">
      <c r="B252" s="43"/>
      <c r="C252" s="44"/>
    </row>
    <row r="253">
      <c r="B253" s="43"/>
      <c r="C253" s="44"/>
    </row>
    <row r="254">
      <c r="B254" s="43"/>
      <c r="C254" s="44"/>
    </row>
    <row r="255">
      <c r="B255" s="43"/>
      <c r="C255" s="44"/>
    </row>
    <row r="256">
      <c r="B256" s="43"/>
      <c r="C256" s="44"/>
    </row>
    <row r="257">
      <c r="B257" s="43"/>
      <c r="C257" s="44"/>
    </row>
    <row r="258">
      <c r="B258" s="43"/>
      <c r="C258" s="44"/>
    </row>
    <row r="259">
      <c r="B259" s="43"/>
      <c r="C259" s="44"/>
    </row>
    <row r="260">
      <c r="B260" s="43"/>
      <c r="C260" s="44"/>
    </row>
    <row r="261">
      <c r="B261" s="43"/>
      <c r="C261" s="44"/>
    </row>
    <row r="262">
      <c r="B262" s="43"/>
      <c r="C262" s="44"/>
    </row>
    <row r="263">
      <c r="B263" s="43"/>
      <c r="C263" s="44"/>
    </row>
    <row r="264">
      <c r="B264" s="43"/>
      <c r="C264" s="44"/>
    </row>
    <row r="265">
      <c r="B265" s="43"/>
      <c r="C265" s="44"/>
    </row>
    <row r="266">
      <c r="B266" s="43"/>
      <c r="C266" s="44"/>
    </row>
    <row r="267">
      <c r="B267" s="43"/>
      <c r="C267" s="44"/>
    </row>
    <row r="268">
      <c r="B268" s="43"/>
      <c r="C268" s="44"/>
    </row>
    <row r="269">
      <c r="B269" s="43"/>
      <c r="C269" s="44"/>
    </row>
    <row r="270">
      <c r="B270" s="43"/>
      <c r="C270" s="44"/>
    </row>
    <row r="271">
      <c r="B271" s="43"/>
      <c r="C271" s="44"/>
    </row>
    <row r="272">
      <c r="B272" s="43"/>
      <c r="C272" s="44"/>
    </row>
    <row r="273">
      <c r="B273" s="43"/>
      <c r="C273" s="44"/>
    </row>
    <row r="274">
      <c r="B274" s="43"/>
      <c r="C274" s="44"/>
    </row>
    <row r="275">
      <c r="B275" s="43"/>
      <c r="C275" s="44"/>
    </row>
    <row r="276">
      <c r="B276" s="43"/>
      <c r="C276" s="44"/>
    </row>
    <row r="277">
      <c r="B277" s="43"/>
      <c r="C277" s="44"/>
    </row>
    <row r="278">
      <c r="B278" s="43"/>
      <c r="C278" s="44"/>
    </row>
    <row r="279">
      <c r="B279" s="43"/>
      <c r="C279" s="44"/>
    </row>
    <row r="280">
      <c r="B280" s="43"/>
      <c r="C280" s="44"/>
    </row>
    <row r="281">
      <c r="B281" s="43"/>
      <c r="C281" s="44"/>
    </row>
    <row r="282">
      <c r="B282" s="43"/>
      <c r="C282" s="44"/>
    </row>
    <row r="283">
      <c r="B283" s="43"/>
      <c r="C283" s="44"/>
    </row>
    <row r="284">
      <c r="B284" s="43"/>
      <c r="C284" s="44"/>
    </row>
    <row r="285">
      <c r="B285" s="43"/>
      <c r="C285" s="44"/>
    </row>
    <row r="286">
      <c r="B286" s="43"/>
      <c r="C286" s="44"/>
    </row>
    <row r="287">
      <c r="B287" s="43"/>
      <c r="C287" s="44"/>
    </row>
    <row r="288">
      <c r="B288" s="43"/>
      <c r="C288" s="44"/>
    </row>
    <row r="289">
      <c r="B289" s="43"/>
      <c r="C289" s="44"/>
    </row>
    <row r="290">
      <c r="B290" s="43"/>
      <c r="C290" s="44"/>
    </row>
    <row r="291">
      <c r="B291" s="43"/>
      <c r="C291" s="44"/>
    </row>
    <row r="292">
      <c r="B292" s="43"/>
      <c r="C292" s="44"/>
    </row>
    <row r="293">
      <c r="B293" s="43"/>
      <c r="C293" s="44"/>
    </row>
    <row r="294">
      <c r="B294" s="43"/>
      <c r="C294" s="44"/>
    </row>
    <row r="295">
      <c r="B295" s="43"/>
      <c r="C295" s="44"/>
    </row>
    <row r="296">
      <c r="B296" s="43"/>
      <c r="C296" s="44"/>
    </row>
    <row r="297">
      <c r="B297" s="43"/>
      <c r="C297" s="44"/>
    </row>
    <row r="298">
      <c r="B298" s="43"/>
      <c r="C298" s="44"/>
    </row>
    <row r="299">
      <c r="B299" s="43"/>
      <c r="C299" s="44"/>
    </row>
    <row r="300">
      <c r="B300" s="43"/>
      <c r="C300" s="44"/>
    </row>
    <row r="301">
      <c r="B301" s="43"/>
      <c r="C301" s="44"/>
    </row>
    <row r="302">
      <c r="B302" s="43"/>
      <c r="C302" s="44"/>
    </row>
    <row r="303">
      <c r="B303" s="43"/>
      <c r="C303" s="44"/>
    </row>
    <row r="304">
      <c r="B304" s="43"/>
      <c r="C304" s="44"/>
    </row>
    <row r="305">
      <c r="B305" s="43"/>
      <c r="C305" s="44"/>
    </row>
    <row r="306">
      <c r="B306" s="43"/>
      <c r="C306" s="44"/>
    </row>
    <row r="307">
      <c r="B307" s="43"/>
      <c r="C307" s="44"/>
    </row>
    <row r="308">
      <c r="B308" s="43"/>
      <c r="C308" s="44"/>
    </row>
    <row r="309">
      <c r="B309" s="43"/>
      <c r="C309" s="44"/>
    </row>
    <row r="310">
      <c r="B310" s="43"/>
      <c r="C310" s="44"/>
    </row>
    <row r="311">
      <c r="B311" s="43"/>
      <c r="C311" s="44"/>
    </row>
    <row r="312">
      <c r="B312" s="43"/>
      <c r="C312" s="44"/>
    </row>
    <row r="313">
      <c r="B313" s="43"/>
      <c r="C313" s="44"/>
    </row>
    <row r="314">
      <c r="B314" s="43"/>
      <c r="C314" s="44"/>
    </row>
    <row r="315">
      <c r="B315" s="43"/>
      <c r="C315" s="44"/>
    </row>
    <row r="316">
      <c r="B316" s="43"/>
      <c r="C316" s="44"/>
    </row>
    <row r="317">
      <c r="B317" s="43"/>
      <c r="C317" s="44"/>
    </row>
    <row r="318">
      <c r="B318" s="43"/>
      <c r="C318" s="44"/>
    </row>
    <row r="319">
      <c r="B319" s="43"/>
      <c r="C319" s="44"/>
    </row>
    <row r="320">
      <c r="B320" s="43"/>
      <c r="C320" s="44"/>
    </row>
    <row r="321">
      <c r="B321" s="43"/>
      <c r="C321" s="44"/>
    </row>
    <row r="322">
      <c r="B322" s="43"/>
      <c r="C322" s="44"/>
    </row>
    <row r="323">
      <c r="B323" s="43"/>
      <c r="C323" s="44"/>
    </row>
    <row r="324">
      <c r="B324" s="43"/>
      <c r="C324" s="44"/>
    </row>
    <row r="325">
      <c r="B325" s="43"/>
      <c r="C325" s="44"/>
    </row>
    <row r="326">
      <c r="B326" s="43"/>
      <c r="C326" s="44"/>
    </row>
    <row r="327">
      <c r="B327" s="43"/>
      <c r="C327" s="44"/>
    </row>
    <row r="328">
      <c r="B328" s="43"/>
      <c r="C328" s="44"/>
    </row>
    <row r="329">
      <c r="B329" s="43"/>
      <c r="C329" s="44"/>
    </row>
    <row r="330">
      <c r="B330" s="43"/>
      <c r="C330" s="44"/>
    </row>
    <row r="331">
      <c r="B331" s="43"/>
      <c r="C331" s="44"/>
    </row>
    <row r="332">
      <c r="B332" s="43"/>
      <c r="C332" s="44"/>
    </row>
    <row r="333">
      <c r="B333" s="43"/>
      <c r="C333" s="44"/>
    </row>
    <row r="334">
      <c r="B334" s="43"/>
      <c r="C334" s="44"/>
    </row>
    <row r="335">
      <c r="B335" s="43"/>
      <c r="C335" s="44"/>
    </row>
    <row r="336">
      <c r="B336" s="43"/>
      <c r="C336" s="44"/>
    </row>
    <row r="337">
      <c r="B337" s="43"/>
      <c r="C337" s="44"/>
    </row>
    <row r="338">
      <c r="B338" s="43"/>
      <c r="C338" s="44"/>
    </row>
    <row r="339">
      <c r="B339" s="43"/>
      <c r="C339" s="44"/>
    </row>
    <row r="340">
      <c r="B340" s="43"/>
      <c r="C340" s="44"/>
    </row>
    <row r="341">
      <c r="B341" s="43"/>
      <c r="C341" s="44"/>
    </row>
    <row r="342">
      <c r="B342" s="43"/>
      <c r="C342" s="44"/>
    </row>
    <row r="343">
      <c r="B343" s="43"/>
      <c r="C343" s="44"/>
    </row>
    <row r="344">
      <c r="B344" s="43"/>
      <c r="C344" s="44"/>
    </row>
    <row r="345">
      <c r="B345" s="43"/>
      <c r="C345" s="44"/>
    </row>
    <row r="346">
      <c r="B346" s="43"/>
      <c r="C346" s="44"/>
    </row>
    <row r="347">
      <c r="B347" s="43"/>
      <c r="C347" s="44"/>
    </row>
    <row r="348">
      <c r="B348" s="43"/>
      <c r="C348" s="44"/>
    </row>
    <row r="349">
      <c r="B349" s="43"/>
      <c r="C349" s="44"/>
    </row>
    <row r="350">
      <c r="B350" s="43"/>
      <c r="C350" s="44"/>
    </row>
    <row r="351">
      <c r="B351" s="43"/>
      <c r="C351" s="44"/>
    </row>
    <row r="352">
      <c r="B352" s="43"/>
      <c r="C352" s="44"/>
    </row>
    <row r="353">
      <c r="B353" s="43"/>
      <c r="C353" s="44"/>
    </row>
    <row r="354">
      <c r="B354" s="43"/>
      <c r="C354" s="44"/>
    </row>
    <row r="355">
      <c r="B355" s="43"/>
      <c r="C355" s="44"/>
    </row>
    <row r="356">
      <c r="B356" s="43"/>
      <c r="C356" s="44"/>
    </row>
    <row r="357">
      <c r="B357" s="43"/>
      <c r="C357" s="44"/>
    </row>
    <row r="358">
      <c r="B358" s="43"/>
      <c r="C358" s="44"/>
    </row>
    <row r="359">
      <c r="B359" s="43"/>
      <c r="C359" s="44"/>
    </row>
    <row r="360">
      <c r="B360" s="43"/>
      <c r="C360" s="44"/>
    </row>
    <row r="361">
      <c r="B361" s="43"/>
      <c r="C361" s="44"/>
    </row>
    <row r="362">
      <c r="B362" s="43"/>
      <c r="C362" s="44"/>
    </row>
    <row r="363">
      <c r="B363" s="43"/>
      <c r="C363" s="44"/>
    </row>
    <row r="364">
      <c r="B364" s="43"/>
      <c r="C364" s="44"/>
    </row>
    <row r="365">
      <c r="B365" s="43"/>
      <c r="C365" s="44"/>
    </row>
    <row r="366">
      <c r="B366" s="43"/>
      <c r="C366" s="44"/>
    </row>
    <row r="367">
      <c r="B367" s="43"/>
      <c r="C367" s="44"/>
    </row>
    <row r="368">
      <c r="B368" s="43"/>
      <c r="C368" s="44"/>
    </row>
    <row r="369">
      <c r="B369" s="43"/>
      <c r="C369" s="44"/>
    </row>
    <row r="370">
      <c r="B370" s="43"/>
      <c r="C370" s="44"/>
    </row>
    <row r="371">
      <c r="B371" s="43"/>
      <c r="C371" s="44"/>
    </row>
    <row r="372">
      <c r="B372" s="43"/>
      <c r="C372" s="44"/>
    </row>
    <row r="373">
      <c r="B373" s="43"/>
      <c r="C373" s="44"/>
    </row>
    <row r="374">
      <c r="B374" s="43"/>
      <c r="C374" s="44"/>
    </row>
    <row r="375">
      <c r="B375" s="43"/>
      <c r="C375" s="44"/>
    </row>
    <row r="376">
      <c r="B376" s="43"/>
      <c r="C376" s="44"/>
    </row>
    <row r="377">
      <c r="B377" s="43"/>
      <c r="C377" s="44"/>
    </row>
    <row r="378">
      <c r="B378" s="43"/>
      <c r="C378" s="44"/>
    </row>
    <row r="379">
      <c r="B379" s="43"/>
      <c r="C379" s="44"/>
    </row>
    <row r="380">
      <c r="B380" s="43"/>
      <c r="C380" s="44"/>
    </row>
    <row r="381">
      <c r="B381" s="43"/>
      <c r="C381" s="44"/>
    </row>
    <row r="382">
      <c r="B382" s="43"/>
      <c r="C382" s="44"/>
    </row>
    <row r="383">
      <c r="B383" s="43"/>
      <c r="C383" s="44"/>
    </row>
    <row r="384">
      <c r="B384" s="43"/>
      <c r="C384" s="44"/>
    </row>
    <row r="385">
      <c r="B385" s="43"/>
      <c r="C385" s="44"/>
    </row>
    <row r="386">
      <c r="B386" s="43"/>
      <c r="C386" s="44"/>
    </row>
    <row r="387">
      <c r="B387" s="43"/>
      <c r="C387" s="44"/>
    </row>
    <row r="388">
      <c r="B388" s="43"/>
      <c r="C388" s="44"/>
    </row>
    <row r="389">
      <c r="B389" s="43"/>
      <c r="C389" s="44"/>
    </row>
    <row r="390">
      <c r="B390" s="43"/>
      <c r="C390" s="44"/>
    </row>
    <row r="391">
      <c r="B391" s="43"/>
      <c r="C391" s="44"/>
    </row>
    <row r="392">
      <c r="B392" s="43"/>
      <c r="C392" s="44"/>
    </row>
    <row r="393">
      <c r="B393" s="43"/>
      <c r="C393" s="44"/>
    </row>
    <row r="394">
      <c r="B394" s="43"/>
      <c r="C394" s="44"/>
    </row>
    <row r="395">
      <c r="B395" s="43"/>
      <c r="C395" s="44"/>
    </row>
    <row r="396">
      <c r="B396" s="43"/>
      <c r="C396" s="44"/>
    </row>
    <row r="397">
      <c r="B397" s="43"/>
      <c r="C397" s="44"/>
    </row>
    <row r="398">
      <c r="B398" s="43"/>
      <c r="C398" s="44"/>
    </row>
    <row r="399">
      <c r="B399" s="43"/>
      <c r="C399" s="44"/>
    </row>
    <row r="400">
      <c r="B400" s="43"/>
      <c r="C400" s="44"/>
    </row>
    <row r="401">
      <c r="B401" s="43"/>
      <c r="C401" s="44"/>
    </row>
    <row r="402">
      <c r="B402" s="43"/>
      <c r="C402" s="44"/>
    </row>
    <row r="403">
      <c r="B403" s="43"/>
      <c r="C403" s="44"/>
    </row>
    <row r="404">
      <c r="B404" s="43"/>
      <c r="C404" s="44"/>
    </row>
    <row r="405">
      <c r="B405" s="43"/>
      <c r="C405" s="44"/>
    </row>
    <row r="406">
      <c r="B406" s="43"/>
      <c r="C406" s="44"/>
    </row>
    <row r="407">
      <c r="B407" s="43"/>
      <c r="C407" s="44"/>
    </row>
    <row r="408">
      <c r="B408" s="43"/>
      <c r="C408" s="44"/>
    </row>
    <row r="409">
      <c r="B409" s="43"/>
      <c r="C409" s="44"/>
    </row>
    <row r="410">
      <c r="B410" s="43"/>
      <c r="C410" s="44"/>
    </row>
    <row r="411">
      <c r="B411" s="43"/>
      <c r="C411" s="44"/>
    </row>
    <row r="412">
      <c r="B412" s="43"/>
      <c r="C412" s="44"/>
    </row>
    <row r="413">
      <c r="B413" s="43"/>
      <c r="C413" s="44"/>
    </row>
    <row r="414">
      <c r="B414" s="43"/>
      <c r="C414" s="44"/>
    </row>
    <row r="415">
      <c r="B415" s="43"/>
      <c r="C415" s="44"/>
    </row>
    <row r="416">
      <c r="B416" s="43"/>
      <c r="C416" s="44"/>
    </row>
    <row r="417">
      <c r="B417" s="43"/>
      <c r="C417" s="44"/>
    </row>
    <row r="418">
      <c r="B418" s="43"/>
      <c r="C418" s="44"/>
    </row>
    <row r="419">
      <c r="B419" s="43"/>
      <c r="C419" s="44"/>
    </row>
    <row r="420">
      <c r="B420" s="43"/>
      <c r="C420" s="44"/>
    </row>
    <row r="421">
      <c r="B421" s="43"/>
      <c r="C421" s="44"/>
    </row>
    <row r="422">
      <c r="B422" s="43"/>
      <c r="C422" s="44"/>
    </row>
    <row r="423">
      <c r="B423" s="43"/>
      <c r="C423" s="44"/>
    </row>
    <row r="424">
      <c r="B424" s="43"/>
      <c r="C424" s="44"/>
    </row>
    <row r="425">
      <c r="B425" s="43"/>
      <c r="C425" s="44"/>
    </row>
    <row r="426">
      <c r="B426" s="43"/>
      <c r="C426" s="44"/>
    </row>
    <row r="427">
      <c r="B427" s="43"/>
      <c r="C427" s="44"/>
    </row>
    <row r="428">
      <c r="B428" s="43"/>
      <c r="C428" s="44"/>
    </row>
    <row r="429">
      <c r="B429" s="43"/>
      <c r="C429" s="44"/>
    </row>
    <row r="430">
      <c r="B430" s="43"/>
      <c r="C430" s="44"/>
    </row>
    <row r="431">
      <c r="B431" s="43"/>
      <c r="C431" s="44"/>
    </row>
    <row r="432">
      <c r="B432" s="43"/>
      <c r="C432" s="44"/>
    </row>
    <row r="433">
      <c r="B433" s="43"/>
      <c r="C433" s="44"/>
    </row>
    <row r="434">
      <c r="B434" s="43"/>
      <c r="C434" s="44"/>
    </row>
    <row r="435">
      <c r="B435" s="43"/>
      <c r="C435" s="44"/>
    </row>
    <row r="436">
      <c r="B436" s="43"/>
      <c r="C436" s="44"/>
    </row>
    <row r="437">
      <c r="B437" s="43"/>
      <c r="C437" s="44"/>
    </row>
    <row r="438">
      <c r="B438" s="43"/>
      <c r="C438" s="44"/>
    </row>
    <row r="439">
      <c r="B439" s="43"/>
      <c r="C439" s="44"/>
    </row>
    <row r="440">
      <c r="B440" s="43"/>
      <c r="C440" s="44"/>
    </row>
    <row r="441">
      <c r="B441" s="43"/>
      <c r="C441" s="44"/>
    </row>
    <row r="442">
      <c r="B442" s="43"/>
      <c r="C442" s="44"/>
    </row>
    <row r="443">
      <c r="B443" s="43"/>
      <c r="C443" s="44"/>
    </row>
    <row r="444">
      <c r="B444" s="43"/>
      <c r="C444" s="44"/>
    </row>
    <row r="445">
      <c r="B445" s="43"/>
      <c r="C445" s="44"/>
    </row>
    <row r="446">
      <c r="B446" s="43"/>
      <c r="C446" s="44"/>
    </row>
    <row r="447">
      <c r="B447" s="43"/>
      <c r="C447" s="44"/>
    </row>
    <row r="448">
      <c r="B448" s="43"/>
      <c r="C448" s="44"/>
    </row>
    <row r="449">
      <c r="B449" s="43"/>
      <c r="C449" s="44"/>
    </row>
    <row r="450">
      <c r="B450" s="43"/>
      <c r="C450" s="44"/>
    </row>
    <row r="451">
      <c r="B451" s="43"/>
      <c r="C451" s="44"/>
    </row>
    <row r="452">
      <c r="B452" s="43"/>
      <c r="C452" s="44"/>
    </row>
    <row r="453">
      <c r="B453" s="43"/>
      <c r="C453" s="44"/>
    </row>
    <row r="454">
      <c r="B454" s="43"/>
      <c r="C454" s="44"/>
    </row>
    <row r="455">
      <c r="B455" s="43"/>
      <c r="C455" s="44"/>
    </row>
    <row r="456">
      <c r="B456" s="43"/>
      <c r="C456" s="44"/>
    </row>
    <row r="457">
      <c r="B457" s="43"/>
      <c r="C457" s="44"/>
    </row>
    <row r="458">
      <c r="B458" s="43"/>
      <c r="C458" s="44"/>
    </row>
    <row r="459">
      <c r="B459" s="43"/>
      <c r="C459" s="44"/>
    </row>
    <row r="460">
      <c r="B460" s="43"/>
      <c r="C460" s="44"/>
    </row>
    <row r="461">
      <c r="B461" s="43"/>
      <c r="C461" s="44"/>
    </row>
    <row r="462">
      <c r="B462" s="43"/>
      <c r="C462" s="44"/>
    </row>
    <row r="463">
      <c r="B463" s="43"/>
      <c r="C463" s="44"/>
    </row>
    <row r="464">
      <c r="B464" s="43"/>
      <c r="C464" s="44"/>
    </row>
    <row r="465">
      <c r="B465" s="43"/>
      <c r="C465" s="44"/>
    </row>
    <row r="466">
      <c r="B466" s="43"/>
      <c r="C466" s="44"/>
    </row>
    <row r="467">
      <c r="B467" s="43"/>
      <c r="C467" s="44"/>
    </row>
    <row r="468">
      <c r="B468" s="43"/>
      <c r="C468" s="44"/>
    </row>
    <row r="469">
      <c r="B469" s="43"/>
      <c r="C469" s="44"/>
    </row>
    <row r="470">
      <c r="B470" s="43"/>
      <c r="C470" s="44"/>
    </row>
    <row r="471">
      <c r="B471" s="43"/>
      <c r="C471" s="44"/>
    </row>
    <row r="472">
      <c r="B472" s="43"/>
      <c r="C472" s="44"/>
    </row>
    <row r="473">
      <c r="B473" s="43"/>
      <c r="C473" s="44"/>
    </row>
    <row r="474">
      <c r="B474" s="43"/>
      <c r="C474" s="44"/>
    </row>
    <row r="475">
      <c r="B475" s="43"/>
      <c r="C475" s="44"/>
    </row>
    <row r="476">
      <c r="B476" s="43"/>
      <c r="C476" s="44"/>
    </row>
    <row r="477">
      <c r="B477" s="43"/>
      <c r="C477" s="44"/>
    </row>
    <row r="478">
      <c r="B478" s="43"/>
      <c r="C478" s="44"/>
    </row>
    <row r="479">
      <c r="B479" s="43"/>
      <c r="C479" s="44"/>
    </row>
    <row r="480">
      <c r="B480" s="43"/>
      <c r="C480" s="44"/>
    </row>
    <row r="481">
      <c r="B481" s="43"/>
      <c r="C481" s="44"/>
    </row>
    <row r="482">
      <c r="B482" s="43"/>
      <c r="C482" s="44"/>
    </row>
    <row r="483">
      <c r="B483" s="43"/>
      <c r="C483" s="44"/>
    </row>
    <row r="484">
      <c r="B484" s="43"/>
      <c r="C484" s="44"/>
    </row>
    <row r="485">
      <c r="B485" s="43"/>
      <c r="C485" s="44"/>
    </row>
    <row r="486">
      <c r="B486" s="43"/>
      <c r="C486" s="44"/>
    </row>
    <row r="487">
      <c r="B487" s="43"/>
      <c r="C487" s="44"/>
    </row>
    <row r="488">
      <c r="B488" s="43"/>
      <c r="C488" s="44"/>
    </row>
    <row r="489">
      <c r="B489" s="43"/>
      <c r="C489" s="44"/>
    </row>
    <row r="490">
      <c r="B490" s="43"/>
      <c r="C490" s="44"/>
    </row>
    <row r="491">
      <c r="B491" s="43"/>
      <c r="C491" s="44"/>
    </row>
    <row r="492">
      <c r="B492" s="43"/>
      <c r="C492" s="44"/>
    </row>
    <row r="493">
      <c r="B493" s="43"/>
      <c r="C493" s="44"/>
    </row>
    <row r="494">
      <c r="B494" s="43"/>
      <c r="C494" s="44"/>
    </row>
    <row r="495">
      <c r="B495" s="43"/>
      <c r="C495" s="44"/>
    </row>
    <row r="496">
      <c r="B496" s="43"/>
      <c r="C496" s="44"/>
    </row>
    <row r="497">
      <c r="B497" s="43"/>
      <c r="C497" s="44"/>
    </row>
    <row r="498">
      <c r="B498" s="43"/>
      <c r="C498" s="44"/>
    </row>
    <row r="499">
      <c r="B499" s="43"/>
      <c r="C499" s="44"/>
    </row>
    <row r="500">
      <c r="B500" s="43"/>
      <c r="C500" s="44"/>
    </row>
    <row r="501">
      <c r="B501" s="43"/>
      <c r="C501" s="44"/>
    </row>
    <row r="502">
      <c r="B502" s="43"/>
      <c r="C502" s="44"/>
    </row>
    <row r="503">
      <c r="B503" s="43"/>
      <c r="C503" s="44"/>
    </row>
    <row r="504">
      <c r="B504" s="43"/>
      <c r="C504" s="44"/>
    </row>
    <row r="505">
      <c r="B505" s="43"/>
      <c r="C505" s="44"/>
    </row>
    <row r="506">
      <c r="B506" s="43"/>
      <c r="C506" s="44"/>
    </row>
    <row r="507">
      <c r="B507" s="43"/>
      <c r="C507" s="44"/>
    </row>
    <row r="508">
      <c r="B508" s="43"/>
      <c r="C508" s="44"/>
    </row>
    <row r="509">
      <c r="B509" s="43"/>
      <c r="C509" s="44"/>
    </row>
    <row r="510">
      <c r="B510" s="43"/>
      <c r="C510" s="44"/>
    </row>
    <row r="511">
      <c r="B511" s="43"/>
      <c r="C511" s="44"/>
    </row>
    <row r="512">
      <c r="B512" s="43"/>
      <c r="C512" s="44"/>
    </row>
    <row r="513">
      <c r="B513" s="43"/>
      <c r="C513" s="44"/>
    </row>
    <row r="514">
      <c r="B514" s="43"/>
      <c r="C514" s="44"/>
    </row>
    <row r="515">
      <c r="B515" s="43"/>
      <c r="C515" s="44"/>
    </row>
    <row r="516">
      <c r="B516" s="43"/>
      <c r="C516" s="44"/>
    </row>
    <row r="517">
      <c r="B517" s="43"/>
      <c r="C517" s="44"/>
    </row>
    <row r="518">
      <c r="B518" s="43"/>
      <c r="C518" s="44"/>
    </row>
    <row r="519">
      <c r="B519" s="43"/>
      <c r="C519" s="44"/>
    </row>
    <row r="520">
      <c r="B520" s="43"/>
      <c r="C520" s="44"/>
    </row>
    <row r="521">
      <c r="B521" s="43"/>
      <c r="C521" s="44"/>
    </row>
    <row r="522">
      <c r="B522" s="43"/>
      <c r="C522" s="44"/>
    </row>
    <row r="523">
      <c r="B523" s="43"/>
      <c r="C523" s="44"/>
    </row>
    <row r="524">
      <c r="B524" s="43"/>
      <c r="C524" s="44"/>
    </row>
    <row r="525">
      <c r="B525" s="43"/>
      <c r="C525" s="44"/>
    </row>
    <row r="526">
      <c r="B526" s="43"/>
      <c r="C526" s="44"/>
    </row>
    <row r="527">
      <c r="B527" s="43"/>
      <c r="C527" s="44"/>
    </row>
    <row r="528">
      <c r="B528" s="43"/>
      <c r="C528" s="44"/>
    </row>
    <row r="529">
      <c r="B529" s="43"/>
      <c r="C529" s="44"/>
    </row>
    <row r="530">
      <c r="B530" s="43"/>
      <c r="C530" s="44"/>
    </row>
    <row r="531">
      <c r="B531" s="43"/>
      <c r="C531" s="44"/>
    </row>
    <row r="532">
      <c r="B532" s="43"/>
      <c r="C532" s="44"/>
    </row>
    <row r="533">
      <c r="B533" s="43"/>
      <c r="C533" s="44"/>
    </row>
    <row r="534">
      <c r="B534" s="43"/>
      <c r="C534" s="44"/>
    </row>
    <row r="535">
      <c r="B535" s="43"/>
      <c r="C535" s="44"/>
    </row>
    <row r="536">
      <c r="B536" s="43"/>
      <c r="C536" s="44"/>
    </row>
    <row r="537">
      <c r="B537" s="43"/>
      <c r="C537" s="44"/>
    </row>
    <row r="538">
      <c r="B538" s="43"/>
      <c r="C538" s="44"/>
    </row>
    <row r="539">
      <c r="B539" s="43"/>
      <c r="C539" s="44"/>
    </row>
    <row r="540">
      <c r="B540" s="43"/>
      <c r="C540" s="44"/>
    </row>
    <row r="541">
      <c r="B541" s="43"/>
      <c r="C541" s="44"/>
    </row>
    <row r="542">
      <c r="B542" s="43"/>
      <c r="C542" s="44"/>
    </row>
    <row r="543">
      <c r="B543" s="43"/>
      <c r="C543" s="44"/>
    </row>
    <row r="544">
      <c r="B544" s="43"/>
      <c r="C544" s="44"/>
    </row>
    <row r="545">
      <c r="B545" s="43"/>
      <c r="C545" s="44"/>
    </row>
    <row r="546">
      <c r="B546" s="43"/>
      <c r="C546" s="44"/>
    </row>
    <row r="547">
      <c r="B547" s="43"/>
      <c r="C547" s="44"/>
    </row>
    <row r="548">
      <c r="B548" s="43"/>
      <c r="C548" s="44"/>
    </row>
    <row r="549">
      <c r="B549" s="43"/>
      <c r="C549" s="44"/>
    </row>
    <row r="550">
      <c r="B550" s="43"/>
      <c r="C550" s="44"/>
    </row>
    <row r="551">
      <c r="B551" s="43"/>
      <c r="C551" s="44"/>
    </row>
    <row r="552">
      <c r="B552" s="43"/>
      <c r="C552" s="44"/>
    </row>
    <row r="553">
      <c r="B553" s="43"/>
      <c r="C553" s="44"/>
    </row>
    <row r="554">
      <c r="B554" s="43"/>
      <c r="C554" s="44"/>
    </row>
    <row r="555">
      <c r="B555" s="43"/>
      <c r="C555" s="44"/>
    </row>
    <row r="556">
      <c r="B556" s="43"/>
      <c r="C556" s="44"/>
    </row>
    <row r="557">
      <c r="B557" s="43"/>
      <c r="C557" s="44"/>
    </row>
    <row r="558">
      <c r="B558" s="43"/>
      <c r="C558" s="44"/>
    </row>
    <row r="559">
      <c r="B559" s="43"/>
      <c r="C559" s="44"/>
    </row>
    <row r="560">
      <c r="B560" s="43"/>
      <c r="C560" s="44"/>
    </row>
    <row r="561">
      <c r="B561" s="43"/>
      <c r="C561" s="44"/>
    </row>
    <row r="562">
      <c r="B562" s="43"/>
      <c r="C562" s="44"/>
    </row>
    <row r="563">
      <c r="B563" s="43"/>
      <c r="C563" s="44"/>
    </row>
    <row r="564">
      <c r="B564" s="43"/>
      <c r="C564" s="44"/>
    </row>
    <row r="565">
      <c r="B565" s="43"/>
      <c r="C565" s="44"/>
    </row>
    <row r="566">
      <c r="B566" s="43"/>
      <c r="C566" s="44"/>
    </row>
    <row r="567">
      <c r="B567" s="43"/>
      <c r="C567" s="44"/>
    </row>
    <row r="568">
      <c r="B568" s="43"/>
      <c r="C568" s="44"/>
    </row>
    <row r="569">
      <c r="B569" s="43"/>
      <c r="C569" s="44"/>
    </row>
    <row r="570">
      <c r="B570" s="43"/>
      <c r="C570" s="44"/>
    </row>
    <row r="571">
      <c r="B571" s="43"/>
      <c r="C571" s="44"/>
    </row>
    <row r="572">
      <c r="B572" s="43"/>
      <c r="C572" s="44"/>
    </row>
    <row r="573">
      <c r="B573" s="43"/>
      <c r="C573" s="44"/>
    </row>
    <row r="574">
      <c r="B574" s="43"/>
      <c r="C574" s="44"/>
    </row>
    <row r="575">
      <c r="B575" s="43"/>
      <c r="C575" s="44"/>
    </row>
    <row r="576">
      <c r="B576" s="43"/>
      <c r="C576" s="44"/>
    </row>
    <row r="577">
      <c r="B577" s="43"/>
      <c r="C577" s="44"/>
    </row>
    <row r="578">
      <c r="B578" s="43"/>
      <c r="C578" s="44"/>
    </row>
    <row r="579">
      <c r="B579" s="43"/>
      <c r="C579" s="44"/>
    </row>
    <row r="580">
      <c r="B580" s="43"/>
      <c r="C580" s="44"/>
    </row>
    <row r="581">
      <c r="B581" s="43"/>
      <c r="C581" s="44"/>
    </row>
    <row r="582">
      <c r="B582" s="43"/>
      <c r="C582" s="44"/>
    </row>
    <row r="583">
      <c r="B583" s="43"/>
      <c r="C583" s="44"/>
    </row>
    <row r="584">
      <c r="B584" s="43"/>
      <c r="C584" s="44"/>
    </row>
    <row r="585">
      <c r="B585" s="43"/>
      <c r="C585" s="44"/>
    </row>
    <row r="586">
      <c r="B586" s="43"/>
      <c r="C586" s="44"/>
    </row>
    <row r="587">
      <c r="B587" s="43"/>
      <c r="C587" s="44"/>
    </row>
    <row r="588">
      <c r="B588" s="43"/>
      <c r="C588" s="44"/>
    </row>
    <row r="589">
      <c r="B589" s="43"/>
      <c r="C589" s="44"/>
    </row>
    <row r="590">
      <c r="B590" s="43"/>
      <c r="C590" s="44"/>
    </row>
    <row r="591">
      <c r="B591" s="43"/>
      <c r="C591" s="44"/>
    </row>
    <row r="592">
      <c r="B592" s="43"/>
      <c r="C592" s="44"/>
    </row>
    <row r="593">
      <c r="B593" s="43"/>
      <c r="C593" s="44"/>
    </row>
    <row r="594">
      <c r="B594" s="43"/>
      <c r="C594" s="44"/>
    </row>
    <row r="595">
      <c r="B595" s="43"/>
      <c r="C595" s="44"/>
    </row>
    <row r="596">
      <c r="B596" s="43"/>
      <c r="C596" s="44"/>
    </row>
    <row r="597">
      <c r="B597" s="43"/>
      <c r="C597" s="44"/>
    </row>
    <row r="598">
      <c r="B598" s="43"/>
      <c r="C598" s="44"/>
    </row>
    <row r="599">
      <c r="B599" s="43"/>
      <c r="C599" s="44"/>
    </row>
    <row r="600">
      <c r="B600" s="43"/>
      <c r="C600" s="44"/>
    </row>
    <row r="601">
      <c r="B601" s="43"/>
      <c r="C601" s="44"/>
    </row>
    <row r="602">
      <c r="B602" s="43"/>
      <c r="C602" s="44"/>
    </row>
    <row r="603">
      <c r="B603" s="43"/>
      <c r="C603" s="44"/>
    </row>
    <row r="604">
      <c r="B604" s="43"/>
      <c r="C604" s="44"/>
    </row>
    <row r="605">
      <c r="B605" s="43"/>
      <c r="C605" s="44"/>
    </row>
    <row r="606">
      <c r="B606" s="43"/>
      <c r="C606" s="44"/>
    </row>
    <row r="607">
      <c r="B607" s="43"/>
      <c r="C607" s="44"/>
    </row>
    <row r="608">
      <c r="B608" s="43"/>
      <c r="C608" s="44"/>
    </row>
    <row r="609">
      <c r="B609" s="43"/>
      <c r="C609" s="44"/>
    </row>
    <row r="610">
      <c r="B610" s="43"/>
      <c r="C610" s="44"/>
    </row>
    <row r="611">
      <c r="B611" s="43"/>
      <c r="C611" s="44"/>
    </row>
    <row r="612">
      <c r="B612" s="43"/>
      <c r="C612" s="44"/>
    </row>
    <row r="613">
      <c r="B613" s="43"/>
      <c r="C613" s="44"/>
    </row>
    <row r="614">
      <c r="B614" s="43"/>
      <c r="C614" s="44"/>
    </row>
    <row r="615">
      <c r="B615" s="43"/>
      <c r="C615" s="44"/>
    </row>
    <row r="616">
      <c r="B616" s="43"/>
      <c r="C616" s="44"/>
    </row>
    <row r="617">
      <c r="B617" s="43"/>
      <c r="C617" s="44"/>
    </row>
    <row r="618">
      <c r="B618" s="43"/>
      <c r="C618" s="44"/>
    </row>
    <row r="619">
      <c r="B619" s="43"/>
      <c r="C619" s="44"/>
    </row>
    <row r="620">
      <c r="B620" s="43"/>
      <c r="C620" s="44"/>
    </row>
    <row r="621">
      <c r="B621" s="43"/>
      <c r="C621" s="44"/>
    </row>
    <row r="622">
      <c r="B622" s="43"/>
      <c r="C622" s="44"/>
    </row>
    <row r="623">
      <c r="B623" s="43"/>
      <c r="C623" s="44"/>
    </row>
    <row r="624">
      <c r="B624" s="43"/>
      <c r="C624" s="44"/>
    </row>
    <row r="625">
      <c r="B625" s="43"/>
      <c r="C625" s="44"/>
    </row>
    <row r="626">
      <c r="B626" s="43"/>
      <c r="C626" s="44"/>
    </row>
    <row r="627">
      <c r="B627" s="43"/>
      <c r="C627" s="44"/>
    </row>
    <row r="628">
      <c r="B628" s="43"/>
      <c r="C628" s="44"/>
    </row>
    <row r="629">
      <c r="B629" s="43"/>
      <c r="C629" s="44"/>
    </row>
    <row r="630">
      <c r="B630" s="43"/>
      <c r="C630" s="44"/>
    </row>
    <row r="631">
      <c r="B631" s="43"/>
      <c r="C631" s="44"/>
    </row>
    <row r="632">
      <c r="B632" s="43"/>
      <c r="C632" s="44"/>
    </row>
    <row r="633">
      <c r="B633" s="43"/>
      <c r="C633" s="44"/>
    </row>
    <row r="634">
      <c r="B634" s="43"/>
      <c r="C634" s="44"/>
    </row>
    <row r="635">
      <c r="B635" s="43"/>
      <c r="C635" s="44"/>
    </row>
    <row r="636">
      <c r="B636" s="43"/>
      <c r="C636" s="44"/>
    </row>
    <row r="637">
      <c r="B637" s="43"/>
      <c r="C637" s="44"/>
    </row>
    <row r="638">
      <c r="B638" s="43"/>
      <c r="C638" s="44"/>
    </row>
    <row r="639">
      <c r="B639" s="43"/>
      <c r="C639" s="44"/>
    </row>
    <row r="640">
      <c r="B640" s="43"/>
      <c r="C640" s="44"/>
    </row>
    <row r="641">
      <c r="B641" s="43"/>
      <c r="C641" s="44"/>
    </row>
    <row r="642">
      <c r="B642" s="43"/>
      <c r="C642" s="44"/>
    </row>
    <row r="643">
      <c r="B643" s="43"/>
      <c r="C643" s="44"/>
    </row>
    <row r="644">
      <c r="B644" s="43"/>
      <c r="C644" s="44"/>
    </row>
    <row r="645">
      <c r="B645" s="43"/>
      <c r="C645" s="44"/>
    </row>
    <row r="646">
      <c r="B646" s="43"/>
      <c r="C646" s="44"/>
    </row>
    <row r="647">
      <c r="B647" s="43"/>
      <c r="C647" s="44"/>
    </row>
    <row r="648">
      <c r="B648" s="43"/>
      <c r="C648" s="44"/>
    </row>
    <row r="649">
      <c r="B649" s="43"/>
      <c r="C649" s="44"/>
    </row>
    <row r="650">
      <c r="B650" s="43"/>
      <c r="C650" s="44"/>
    </row>
    <row r="651">
      <c r="B651" s="43"/>
      <c r="C651" s="44"/>
    </row>
    <row r="652">
      <c r="B652" s="43"/>
      <c r="C652" s="44"/>
    </row>
    <row r="653">
      <c r="B653" s="43"/>
      <c r="C653" s="44"/>
    </row>
    <row r="654">
      <c r="B654" s="43"/>
      <c r="C654" s="44"/>
    </row>
    <row r="655">
      <c r="B655" s="43"/>
      <c r="C655" s="44"/>
    </row>
    <row r="656">
      <c r="B656" s="43"/>
      <c r="C656" s="44"/>
    </row>
    <row r="657">
      <c r="B657" s="43"/>
      <c r="C657" s="44"/>
    </row>
    <row r="658">
      <c r="B658" s="43"/>
      <c r="C658" s="44"/>
    </row>
    <row r="659">
      <c r="B659" s="43"/>
      <c r="C659" s="44"/>
    </row>
    <row r="660">
      <c r="B660" s="43"/>
      <c r="C660" s="44"/>
    </row>
    <row r="661">
      <c r="B661" s="43"/>
      <c r="C661" s="44"/>
    </row>
    <row r="662">
      <c r="B662" s="43"/>
      <c r="C662" s="44"/>
    </row>
    <row r="663">
      <c r="B663" s="43"/>
      <c r="C663" s="44"/>
    </row>
    <row r="664">
      <c r="B664" s="43"/>
      <c r="C664" s="44"/>
    </row>
    <row r="665">
      <c r="B665" s="43"/>
      <c r="C665" s="44"/>
    </row>
    <row r="666">
      <c r="B666" s="43"/>
      <c r="C666" s="44"/>
    </row>
    <row r="667">
      <c r="B667" s="43"/>
      <c r="C667" s="44"/>
    </row>
    <row r="668">
      <c r="B668" s="43"/>
      <c r="C668" s="44"/>
    </row>
    <row r="669">
      <c r="B669" s="43"/>
      <c r="C669" s="44"/>
    </row>
    <row r="670">
      <c r="B670" s="43"/>
      <c r="C670" s="44"/>
    </row>
    <row r="671">
      <c r="B671" s="43"/>
      <c r="C671" s="44"/>
    </row>
    <row r="672">
      <c r="B672" s="43"/>
      <c r="C672" s="44"/>
    </row>
    <row r="673">
      <c r="B673" s="43"/>
      <c r="C673" s="44"/>
    </row>
    <row r="674">
      <c r="B674" s="43"/>
      <c r="C674" s="44"/>
    </row>
    <row r="675">
      <c r="B675" s="43"/>
      <c r="C675" s="44"/>
    </row>
    <row r="676">
      <c r="B676" s="43"/>
      <c r="C676" s="44"/>
    </row>
    <row r="677">
      <c r="B677" s="43"/>
      <c r="C677" s="44"/>
    </row>
    <row r="678">
      <c r="B678" s="43"/>
      <c r="C678" s="44"/>
    </row>
    <row r="679">
      <c r="B679" s="43"/>
      <c r="C679" s="44"/>
    </row>
    <row r="680">
      <c r="B680" s="43"/>
      <c r="C680" s="44"/>
    </row>
    <row r="681">
      <c r="B681" s="43"/>
      <c r="C681" s="44"/>
    </row>
    <row r="682">
      <c r="B682" s="43"/>
      <c r="C682" s="44"/>
    </row>
    <row r="683">
      <c r="B683" s="43"/>
      <c r="C683" s="44"/>
    </row>
    <row r="684">
      <c r="B684" s="43"/>
      <c r="C684" s="44"/>
    </row>
    <row r="685">
      <c r="B685" s="43"/>
      <c r="C685" s="44"/>
    </row>
    <row r="686">
      <c r="B686" s="43"/>
      <c r="C686" s="44"/>
    </row>
    <row r="687">
      <c r="B687" s="43"/>
      <c r="C687" s="44"/>
    </row>
    <row r="688">
      <c r="B688" s="43"/>
      <c r="C688" s="44"/>
    </row>
    <row r="689">
      <c r="B689" s="43"/>
      <c r="C689" s="44"/>
    </row>
    <row r="690">
      <c r="B690" s="43"/>
      <c r="C690" s="44"/>
    </row>
    <row r="691">
      <c r="B691" s="43"/>
      <c r="C691" s="44"/>
    </row>
    <row r="692">
      <c r="B692" s="43"/>
      <c r="C692" s="44"/>
    </row>
    <row r="693">
      <c r="B693" s="43"/>
      <c r="C693" s="44"/>
    </row>
    <row r="694">
      <c r="B694" s="43"/>
      <c r="C694" s="44"/>
    </row>
    <row r="695">
      <c r="B695" s="43"/>
      <c r="C695" s="44"/>
    </row>
    <row r="696">
      <c r="B696" s="43"/>
      <c r="C696" s="44"/>
    </row>
    <row r="697">
      <c r="B697" s="43"/>
      <c r="C697" s="44"/>
    </row>
    <row r="698">
      <c r="B698" s="43"/>
      <c r="C698" s="44"/>
    </row>
    <row r="699">
      <c r="B699" s="43"/>
      <c r="C699" s="44"/>
    </row>
    <row r="700">
      <c r="B700" s="43"/>
      <c r="C700" s="44"/>
    </row>
    <row r="701">
      <c r="B701" s="43"/>
      <c r="C701" s="44"/>
    </row>
    <row r="702">
      <c r="B702" s="43"/>
      <c r="C702" s="44"/>
    </row>
    <row r="703">
      <c r="B703" s="43"/>
      <c r="C703" s="44"/>
    </row>
    <row r="704">
      <c r="B704" s="43"/>
      <c r="C704" s="44"/>
    </row>
    <row r="705">
      <c r="B705" s="43"/>
      <c r="C705" s="44"/>
    </row>
    <row r="706">
      <c r="B706" s="43"/>
      <c r="C706" s="44"/>
    </row>
    <row r="707">
      <c r="B707" s="43"/>
      <c r="C707" s="44"/>
    </row>
    <row r="708">
      <c r="B708" s="43"/>
      <c r="C708" s="44"/>
    </row>
    <row r="709">
      <c r="B709" s="43"/>
      <c r="C709" s="44"/>
    </row>
    <row r="710">
      <c r="B710" s="43"/>
      <c r="C710" s="44"/>
    </row>
    <row r="711">
      <c r="B711" s="43"/>
      <c r="C711" s="44"/>
    </row>
    <row r="712">
      <c r="B712" s="43"/>
      <c r="C712" s="44"/>
    </row>
    <row r="713">
      <c r="B713" s="43"/>
      <c r="C713" s="44"/>
    </row>
    <row r="714">
      <c r="B714" s="43"/>
      <c r="C714" s="44"/>
    </row>
    <row r="715">
      <c r="B715" s="43"/>
      <c r="C715" s="44"/>
    </row>
    <row r="716">
      <c r="B716" s="43"/>
      <c r="C716" s="44"/>
    </row>
    <row r="717">
      <c r="B717" s="43"/>
      <c r="C717" s="44"/>
    </row>
    <row r="718">
      <c r="B718" s="43"/>
      <c r="C718" s="44"/>
    </row>
    <row r="719">
      <c r="B719" s="43"/>
      <c r="C719" s="44"/>
    </row>
    <row r="720">
      <c r="B720" s="43"/>
      <c r="C720" s="44"/>
    </row>
    <row r="721">
      <c r="B721" s="43"/>
      <c r="C721" s="44"/>
    </row>
    <row r="722">
      <c r="B722" s="43"/>
      <c r="C722" s="44"/>
    </row>
    <row r="723">
      <c r="B723" s="43"/>
      <c r="C723" s="44"/>
    </row>
    <row r="724">
      <c r="B724" s="43"/>
      <c r="C724" s="44"/>
    </row>
    <row r="725">
      <c r="B725" s="43"/>
      <c r="C725" s="44"/>
    </row>
    <row r="726">
      <c r="B726" s="43"/>
      <c r="C726" s="44"/>
    </row>
    <row r="727">
      <c r="B727" s="43"/>
      <c r="C727" s="44"/>
    </row>
    <row r="728">
      <c r="B728" s="43"/>
      <c r="C728" s="44"/>
    </row>
    <row r="729">
      <c r="B729" s="43"/>
      <c r="C729" s="44"/>
    </row>
    <row r="730">
      <c r="B730" s="43"/>
      <c r="C730" s="44"/>
    </row>
    <row r="731">
      <c r="B731" s="43"/>
      <c r="C731" s="44"/>
    </row>
    <row r="732">
      <c r="B732" s="43"/>
      <c r="C732" s="44"/>
    </row>
    <row r="733">
      <c r="B733" s="43"/>
      <c r="C733" s="44"/>
    </row>
    <row r="734">
      <c r="B734" s="43"/>
      <c r="C734" s="44"/>
    </row>
    <row r="735">
      <c r="B735" s="43"/>
      <c r="C735" s="44"/>
    </row>
    <row r="736">
      <c r="B736" s="43"/>
      <c r="C736" s="44"/>
    </row>
    <row r="737">
      <c r="B737" s="43"/>
      <c r="C737" s="44"/>
    </row>
    <row r="738">
      <c r="B738" s="43"/>
      <c r="C738" s="44"/>
    </row>
    <row r="739">
      <c r="B739" s="43"/>
      <c r="C739" s="44"/>
    </row>
    <row r="740">
      <c r="B740" s="43"/>
      <c r="C740" s="44"/>
    </row>
    <row r="741">
      <c r="B741" s="43"/>
      <c r="C741" s="44"/>
    </row>
    <row r="742">
      <c r="B742" s="43"/>
      <c r="C742" s="44"/>
    </row>
    <row r="743">
      <c r="B743" s="43"/>
      <c r="C743" s="44"/>
    </row>
    <row r="744">
      <c r="B744" s="43"/>
      <c r="C744" s="44"/>
    </row>
    <row r="745">
      <c r="B745" s="43"/>
      <c r="C745" s="44"/>
    </row>
    <row r="746">
      <c r="B746" s="43"/>
      <c r="C746" s="44"/>
    </row>
    <row r="747">
      <c r="B747" s="43"/>
      <c r="C747" s="44"/>
    </row>
    <row r="748">
      <c r="B748" s="43"/>
      <c r="C748" s="44"/>
    </row>
    <row r="749">
      <c r="B749" s="43"/>
      <c r="C749" s="44"/>
    </row>
    <row r="750">
      <c r="B750" s="43"/>
      <c r="C750" s="44"/>
    </row>
    <row r="751">
      <c r="B751" s="43"/>
      <c r="C751" s="44"/>
    </row>
    <row r="752">
      <c r="B752" s="43"/>
      <c r="C752" s="44"/>
    </row>
    <row r="753">
      <c r="B753" s="43"/>
      <c r="C753" s="44"/>
    </row>
    <row r="754">
      <c r="B754" s="43"/>
      <c r="C754" s="44"/>
    </row>
    <row r="755">
      <c r="B755" s="43"/>
      <c r="C755" s="44"/>
    </row>
    <row r="756">
      <c r="B756" s="43"/>
      <c r="C756" s="44"/>
    </row>
    <row r="757">
      <c r="B757" s="43"/>
      <c r="C757" s="44"/>
    </row>
    <row r="758">
      <c r="B758" s="43"/>
      <c r="C758" s="44"/>
    </row>
    <row r="759">
      <c r="B759" s="43"/>
      <c r="C759" s="44"/>
    </row>
    <row r="760">
      <c r="B760" s="43"/>
      <c r="C760" s="44"/>
    </row>
    <row r="761">
      <c r="B761" s="43"/>
      <c r="C761" s="44"/>
    </row>
    <row r="762">
      <c r="B762" s="43"/>
      <c r="C762" s="44"/>
    </row>
    <row r="763">
      <c r="B763" s="43"/>
      <c r="C763" s="44"/>
    </row>
    <row r="764">
      <c r="B764" s="43"/>
      <c r="C764" s="44"/>
    </row>
    <row r="765">
      <c r="B765" s="43"/>
      <c r="C765" s="44"/>
    </row>
    <row r="766">
      <c r="B766" s="43"/>
      <c r="C766" s="44"/>
    </row>
    <row r="767">
      <c r="B767" s="43"/>
      <c r="C767" s="44"/>
    </row>
    <row r="768">
      <c r="B768" s="43"/>
      <c r="C768" s="44"/>
    </row>
    <row r="769">
      <c r="B769" s="43"/>
      <c r="C769" s="44"/>
    </row>
    <row r="770">
      <c r="B770" s="43"/>
      <c r="C770" s="44"/>
    </row>
    <row r="771">
      <c r="B771" s="43"/>
      <c r="C771" s="44"/>
    </row>
    <row r="772">
      <c r="B772" s="43"/>
      <c r="C772" s="44"/>
    </row>
    <row r="773">
      <c r="B773" s="43"/>
      <c r="C773" s="44"/>
    </row>
    <row r="774">
      <c r="B774" s="43"/>
      <c r="C774" s="44"/>
    </row>
    <row r="775">
      <c r="B775" s="43"/>
      <c r="C775" s="44"/>
    </row>
    <row r="776">
      <c r="B776" s="43"/>
      <c r="C776" s="44"/>
    </row>
    <row r="777">
      <c r="B777" s="43"/>
      <c r="C777" s="44"/>
    </row>
    <row r="778">
      <c r="B778" s="43"/>
      <c r="C778" s="44"/>
    </row>
    <row r="779">
      <c r="B779" s="43"/>
      <c r="C779" s="44"/>
    </row>
    <row r="780">
      <c r="B780" s="43"/>
      <c r="C780" s="44"/>
    </row>
    <row r="781">
      <c r="B781" s="43"/>
      <c r="C781" s="44"/>
    </row>
    <row r="782">
      <c r="B782" s="43"/>
      <c r="C782" s="44"/>
    </row>
    <row r="783">
      <c r="B783" s="43"/>
      <c r="C783" s="44"/>
    </row>
    <row r="784">
      <c r="B784" s="43"/>
      <c r="C784" s="44"/>
    </row>
    <row r="785">
      <c r="B785" s="43"/>
      <c r="C785" s="44"/>
    </row>
    <row r="786">
      <c r="B786" s="43"/>
      <c r="C786" s="44"/>
    </row>
    <row r="787">
      <c r="B787" s="43"/>
      <c r="C787" s="44"/>
    </row>
    <row r="788">
      <c r="B788" s="43"/>
      <c r="C788" s="44"/>
    </row>
    <row r="789">
      <c r="B789" s="43"/>
      <c r="C789" s="44"/>
    </row>
    <row r="790">
      <c r="B790" s="43"/>
      <c r="C790" s="44"/>
    </row>
    <row r="791">
      <c r="B791" s="43"/>
      <c r="C791" s="44"/>
    </row>
    <row r="792">
      <c r="B792" s="43"/>
      <c r="C792" s="44"/>
    </row>
    <row r="793">
      <c r="B793" s="43"/>
      <c r="C793" s="44"/>
    </row>
    <row r="794">
      <c r="B794" s="43"/>
      <c r="C794" s="44"/>
    </row>
    <row r="795">
      <c r="B795" s="43"/>
      <c r="C795" s="44"/>
    </row>
    <row r="796">
      <c r="B796" s="43"/>
      <c r="C796" s="44"/>
    </row>
    <row r="797">
      <c r="B797" s="43"/>
      <c r="C797" s="44"/>
    </row>
    <row r="798">
      <c r="B798" s="43"/>
      <c r="C798" s="44"/>
    </row>
    <row r="799">
      <c r="B799" s="43"/>
      <c r="C799" s="44"/>
    </row>
    <row r="800">
      <c r="B800" s="43"/>
      <c r="C800" s="44"/>
    </row>
    <row r="801">
      <c r="B801" s="43"/>
      <c r="C801" s="44"/>
    </row>
    <row r="802">
      <c r="B802" s="43"/>
      <c r="C802" s="44"/>
    </row>
    <row r="803">
      <c r="B803" s="43"/>
      <c r="C803" s="44"/>
    </row>
    <row r="804">
      <c r="B804" s="43"/>
      <c r="C804" s="44"/>
    </row>
    <row r="805">
      <c r="B805" s="43"/>
      <c r="C805" s="44"/>
    </row>
    <row r="806">
      <c r="B806" s="43"/>
      <c r="C806" s="44"/>
    </row>
    <row r="807">
      <c r="B807" s="43"/>
      <c r="C807" s="44"/>
    </row>
    <row r="808">
      <c r="B808" s="43"/>
      <c r="C808" s="44"/>
    </row>
    <row r="809">
      <c r="B809" s="43"/>
      <c r="C809" s="44"/>
    </row>
    <row r="810">
      <c r="B810" s="43"/>
      <c r="C810" s="44"/>
    </row>
    <row r="811">
      <c r="B811" s="43"/>
      <c r="C811" s="44"/>
    </row>
    <row r="812">
      <c r="B812" s="43"/>
      <c r="C812" s="44"/>
    </row>
    <row r="813">
      <c r="B813" s="43"/>
      <c r="C813" s="44"/>
    </row>
    <row r="814">
      <c r="B814" s="43"/>
      <c r="C814" s="44"/>
    </row>
    <row r="815">
      <c r="B815" s="43"/>
      <c r="C815" s="44"/>
    </row>
    <row r="816">
      <c r="B816" s="43"/>
      <c r="C816" s="44"/>
    </row>
    <row r="817">
      <c r="B817" s="43"/>
      <c r="C817" s="44"/>
    </row>
    <row r="818">
      <c r="B818" s="43"/>
      <c r="C818" s="44"/>
    </row>
    <row r="819">
      <c r="B819" s="43"/>
      <c r="C819" s="44"/>
    </row>
    <row r="820">
      <c r="B820" s="43"/>
      <c r="C820" s="44"/>
    </row>
    <row r="821">
      <c r="B821" s="43"/>
      <c r="C821" s="44"/>
    </row>
    <row r="822">
      <c r="B822" s="43"/>
      <c r="C822" s="44"/>
    </row>
    <row r="823">
      <c r="B823" s="43"/>
      <c r="C823" s="44"/>
    </row>
    <row r="824">
      <c r="B824" s="43"/>
      <c r="C824" s="44"/>
    </row>
    <row r="825">
      <c r="B825" s="43"/>
      <c r="C825" s="44"/>
    </row>
    <row r="826">
      <c r="B826" s="43"/>
      <c r="C826" s="44"/>
    </row>
    <row r="827">
      <c r="B827" s="43"/>
      <c r="C827" s="44"/>
    </row>
    <row r="828">
      <c r="B828" s="43"/>
      <c r="C828" s="44"/>
    </row>
    <row r="829">
      <c r="B829" s="43"/>
      <c r="C829" s="44"/>
    </row>
    <row r="830">
      <c r="B830" s="43"/>
      <c r="C830" s="44"/>
    </row>
    <row r="831">
      <c r="B831" s="43"/>
      <c r="C831" s="44"/>
    </row>
    <row r="832">
      <c r="B832" s="43"/>
      <c r="C832" s="44"/>
    </row>
    <row r="833">
      <c r="B833" s="43"/>
      <c r="C833" s="44"/>
    </row>
    <row r="834">
      <c r="B834" s="43"/>
      <c r="C834" s="44"/>
    </row>
    <row r="835">
      <c r="B835" s="43"/>
      <c r="C835" s="44"/>
    </row>
    <row r="836">
      <c r="B836" s="43"/>
      <c r="C836" s="44"/>
    </row>
    <row r="837">
      <c r="B837" s="43"/>
      <c r="C837" s="44"/>
    </row>
    <row r="838">
      <c r="B838" s="43"/>
      <c r="C838" s="44"/>
    </row>
    <row r="839">
      <c r="B839" s="43"/>
      <c r="C839" s="44"/>
    </row>
    <row r="840">
      <c r="B840" s="43"/>
      <c r="C840" s="44"/>
    </row>
    <row r="841">
      <c r="B841" s="43"/>
      <c r="C841" s="44"/>
    </row>
    <row r="842">
      <c r="B842" s="43"/>
      <c r="C842" s="44"/>
    </row>
    <row r="843">
      <c r="B843" s="43"/>
      <c r="C843" s="44"/>
    </row>
    <row r="844">
      <c r="B844" s="43"/>
      <c r="C844" s="44"/>
    </row>
    <row r="845">
      <c r="B845" s="43"/>
      <c r="C845" s="44"/>
    </row>
    <row r="846">
      <c r="B846" s="43"/>
      <c r="C846" s="44"/>
    </row>
    <row r="847">
      <c r="B847" s="43"/>
      <c r="C847" s="44"/>
    </row>
    <row r="848">
      <c r="B848" s="43"/>
      <c r="C848" s="44"/>
    </row>
    <row r="849">
      <c r="B849" s="43"/>
      <c r="C849" s="44"/>
    </row>
    <row r="850">
      <c r="B850" s="43"/>
      <c r="C850" s="44"/>
    </row>
    <row r="851">
      <c r="B851" s="43"/>
      <c r="C851" s="44"/>
    </row>
    <row r="852">
      <c r="B852" s="43"/>
      <c r="C852" s="44"/>
    </row>
    <row r="853">
      <c r="B853" s="43"/>
      <c r="C853" s="44"/>
    </row>
    <row r="854">
      <c r="B854" s="43"/>
      <c r="C854" s="44"/>
    </row>
    <row r="855">
      <c r="B855" s="43"/>
      <c r="C855" s="44"/>
    </row>
    <row r="856">
      <c r="B856" s="43"/>
      <c r="C856" s="44"/>
    </row>
    <row r="857">
      <c r="B857" s="43"/>
      <c r="C857" s="44"/>
    </row>
    <row r="858">
      <c r="B858" s="43"/>
      <c r="C858" s="44"/>
    </row>
    <row r="859">
      <c r="B859" s="43"/>
      <c r="C859" s="44"/>
    </row>
    <row r="860">
      <c r="B860" s="43"/>
      <c r="C860" s="44"/>
    </row>
    <row r="861">
      <c r="B861" s="43"/>
      <c r="C861" s="44"/>
    </row>
    <row r="862">
      <c r="B862" s="43"/>
      <c r="C862" s="44"/>
    </row>
    <row r="863">
      <c r="B863" s="43"/>
      <c r="C863" s="44"/>
    </row>
    <row r="864">
      <c r="B864" s="43"/>
      <c r="C864" s="44"/>
    </row>
    <row r="865">
      <c r="B865" s="43"/>
      <c r="C865" s="44"/>
    </row>
    <row r="866">
      <c r="B866" s="43"/>
      <c r="C866" s="44"/>
    </row>
    <row r="867">
      <c r="B867" s="43"/>
      <c r="C867" s="44"/>
    </row>
    <row r="868">
      <c r="B868" s="43"/>
      <c r="C868" s="44"/>
    </row>
    <row r="869">
      <c r="B869" s="43"/>
      <c r="C869" s="44"/>
    </row>
    <row r="870">
      <c r="B870" s="43"/>
      <c r="C870" s="44"/>
    </row>
    <row r="871">
      <c r="B871" s="43"/>
      <c r="C871" s="44"/>
    </row>
    <row r="872">
      <c r="B872" s="43"/>
      <c r="C872" s="44"/>
    </row>
    <row r="873">
      <c r="B873" s="43"/>
      <c r="C873" s="44"/>
    </row>
    <row r="874">
      <c r="B874" s="43"/>
      <c r="C874" s="44"/>
    </row>
    <row r="875">
      <c r="B875" s="43"/>
      <c r="C875" s="44"/>
    </row>
    <row r="876">
      <c r="B876" s="43"/>
      <c r="C876" s="44"/>
    </row>
    <row r="877">
      <c r="B877" s="43"/>
      <c r="C877" s="44"/>
    </row>
    <row r="878">
      <c r="B878" s="43"/>
      <c r="C878" s="44"/>
    </row>
    <row r="879">
      <c r="B879" s="43"/>
      <c r="C879" s="44"/>
    </row>
    <row r="880">
      <c r="B880" s="43"/>
      <c r="C880" s="44"/>
    </row>
    <row r="881">
      <c r="B881" s="43"/>
      <c r="C881" s="44"/>
    </row>
    <row r="882">
      <c r="B882" s="43"/>
      <c r="C882" s="44"/>
    </row>
    <row r="883">
      <c r="B883" s="43"/>
      <c r="C883" s="44"/>
    </row>
    <row r="884">
      <c r="B884" s="43"/>
      <c r="C884" s="44"/>
    </row>
    <row r="885">
      <c r="B885" s="43"/>
      <c r="C885" s="44"/>
    </row>
    <row r="886">
      <c r="B886" s="43"/>
      <c r="C886" s="44"/>
    </row>
    <row r="887">
      <c r="B887" s="43"/>
      <c r="C887" s="44"/>
    </row>
    <row r="888">
      <c r="B888" s="43"/>
      <c r="C888" s="44"/>
    </row>
    <row r="889">
      <c r="B889" s="43"/>
      <c r="C889" s="44"/>
    </row>
    <row r="890">
      <c r="B890" s="43"/>
      <c r="C890" s="44"/>
    </row>
    <row r="891">
      <c r="B891" s="43"/>
      <c r="C891" s="44"/>
    </row>
    <row r="892">
      <c r="B892" s="43"/>
      <c r="C892" s="44"/>
    </row>
    <row r="893">
      <c r="B893" s="43"/>
      <c r="C893" s="44"/>
    </row>
    <row r="894">
      <c r="B894" s="43"/>
      <c r="C894" s="44"/>
    </row>
    <row r="895">
      <c r="B895" s="43"/>
      <c r="C895" s="44"/>
    </row>
    <row r="896">
      <c r="B896" s="43"/>
      <c r="C896" s="44"/>
    </row>
    <row r="897">
      <c r="B897" s="43"/>
      <c r="C897" s="44"/>
    </row>
    <row r="898">
      <c r="B898" s="43"/>
      <c r="C898" s="44"/>
    </row>
    <row r="899">
      <c r="B899" s="43"/>
      <c r="C899" s="44"/>
    </row>
    <row r="900">
      <c r="B900" s="43"/>
      <c r="C900" s="44"/>
    </row>
    <row r="901">
      <c r="B901" s="43"/>
      <c r="C901" s="44"/>
    </row>
    <row r="902">
      <c r="B902" s="43"/>
      <c r="C902" s="44"/>
    </row>
    <row r="903">
      <c r="B903" s="43"/>
      <c r="C903" s="44"/>
    </row>
    <row r="904">
      <c r="B904" s="43"/>
      <c r="C904" s="44"/>
    </row>
    <row r="905">
      <c r="B905" s="43"/>
      <c r="C905" s="44"/>
    </row>
    <row r="906">
      <c r="B906" s="43"/>
      <c r="C906" s="44"/>
    </row>
    <row r="907">
      <c r="B907" s="43"/>
      <c r="C907" s="44"/>
    </row>
    <row r="908">
      <c r="B908" s="43"/>
      <c r="C908" s="44"/>
    </row>
    <row r="909">
      <c r="B909" s="43"/>
      <c r="C909" s="44"/>
    </row>
    <row r="910">
      <c r="B910" s="43"/>
      <c r="C910" s="44"/>
    </row>
    <row r="911">
      <c r="B911" s="43"/>
      <c r="C911" s="44"/>
    </row>
    <row r="912">
      <c r="B912" s="43"/>
      <c r="C912" s="44"/>
    </row>
    <row r="913">
      <c r="B913" s="43"/>
      <c r="C913" s="44"/>
    </row>
    <row r="914">
      <c r="B914" s="43"/>
      <c r="C914" s="44"/>
    </row>
    <row r="915">
      <c r="B915" s="43"/>
      <c r="C915" s="44"/>
    </row>
    <row r="916">
      <c r="B916" s="43"/>
      <c r="C916" s="44"/>
    </row>
    <row r="917">
      <c r="B917" s="43"/>
      <c r="C917" s="44"/>
    </row>
    <row r="918">
      <c r="B918" s="43"/>
      <c r="C918" s="44"/>
    </row>
    <row r="919">
      <c r="B919" s="43"/>
      <c r="C919" s="44"/>
    </row>
    <row r="920">
      <c r="B920" s="43"/>
      <c r="C920" s="44"/>
    </row>
    <row r="921">
      <c r="B921" s="43"/>
      <c r="C921" s="44"/>
    </row>
    <row r="922">
      <c r="B922" s="43"/>
      <c r="C922" s="44"/>
    </row>
    <row r="923">
      <c r="B923" s="43"/>
      <c r="C923" s="44"/>
    </row>
    <row r="924">
      <c r="B924" s="43"/>
      <c r="C924" s="44"/>
    </row>
    <row r="925">
      <c r="B925" s="43"/>
      <c r="C925" s="44"/>
    </row>
    <row r="926">
      <c r="B926" s="43"/>
      <c r="C926" s="44"/>
    </row>
    <row r="927">
      <c r="B927" s="43"/>
      <c r="C927" s="44"/>
    </row>
    <row r="928">
      <c r="B928" s="43"/>
      <c r="C928" s="44"/>
    </row>
    <row r="929">
      <c r="B929" s="43"/>
      <c r="C929" s="44"/>
    </row>
    <row r="930">
      <c r="B930" s="43"/>
      <c r="C930" s="44"/>
    </row>
    <row r="931">
      <c r="B931" s="43"/>
      <c r="C931" s="44"/>
    </row>
    <row r="932">
      <c r="B932" s="43"/>
      <c r="C932" s="44"/>
    </row>
    <row r="933">
      <c r="B933" s="43"/>
      <c r="C933" s="44"/>
    </row>
    <row r="934">
      <c r="B934" s="43"/>
      <c r="C934" s="44"/>
    </row>
    <row r="935">
      <c r="B935" s="43"/>
      <c r="C935" s="44"/>
    </row>
    <row r="936">
      <c r="B936" s="43"/>
      <c r="C936" s="44"/>
    </row>
    <row r="937">
      <c r="B937" s="43"/>
      <c r="C937" s="44"/>
    </row>
    <row r="938">
      <c r="B938" s="43"/>
      <c r="C938" s="44"/>
    </row>
    <row r="939">
      <c r="B939" s="43"/>
      <c r="C939" s="44"/>
    </row>
    <row r="940">
      <c r="B940" s="43"/>
      <c r="C940" s="44"/>
    </row>
    <row r="941">
      <c r="B941" s="43"/>
      <c r="C941" s="44"/>
    </row>
    <row r="942">
      <c r="B942" s="43"/>
      <c r="C942" s="44"/>
    </row>
    <row r="943">
      <c r="B943" s="43"/>
      <c r="C943" s="44"/>
    </row>
    <row r="944">
      <c r="B944" s="43"/>
      <c r="C944" s="44"/>
    </row>
    <row r="945">
      <c r="B945" s="43"/>
      <c r="C945" s="44"/>
    </row>
    <row r="946">
      <c r="B946" s="43"/>
      <c r="C946" s="44"/>
    </row>
    <row r="947">
      <c r="B947" s="43"/>
      <c r="C947" s="44"/>
    </row>
    <row r="948">
      <c r="B948" s="43"/>
      <c r="C948" s="44"/>
    </row>
    <row r="949">
      <c r="B949" s="43"/>
      <c r="C949" s="44"/>
    </row>
    <row r="950">
      <c r="B950" s="43"/>
      <c r="C950" s="44"/>
    </row>
    <row r="951">
      <c r="B951" s="43"/>
      <c r="C951" s="44"/>
    </row>
    <row r="952">
      <c r="B952" s="43"/>
      <c r="C952" s="44"/>
    </row>
    <row r="953">
      <c r="B953" s="43"/>
      <c r="C953" s="44"/>
    </row>
    <row r="954">
      <c r="B954" s="43"/>
      <c r="C954" s="44"/>
    </row>
    <row r="955">
      <c r="B955" s="43"/>
      <c r="C955" s="44"/>
    </row>
    <row r="956">
      <c r="B956" s="43"/>
      <c r="C956" s="44"/>
    </row>
    <row r="957">
      <c r="B957" s="43"/>
      <c r="C957" s="44"/>
    </row>
    <row r="958">
      <c r="B958" s="43"/>
      <c r="C958" s="44"/>
    </row>
    <row r="959">
      <c r="B959" s="43"/>
      <c r="C959" s="44"/>
    </row>
    <row r="960">
      <c r="B960" s="43"/>
      <c r="C960" s="44"/>
    </row>
    <row r="961">
      <c r="B961" s="43"/>
      <c r="C961" s="44"/>
    </row>
    <row r="962">
      <c r="B962" s="43"/>
      <c r="C962" s="44"/>
    </row>
    <row r="963">
      <c r="B963" s="43"/>
      <c r="C963" s="44"/>
    </row>
    <row r="964">
      <c r="B964" s="43"/>
      <c r="C964" s="44"/>
    </row>
    <row r="965">
      <c r="B965" s="43"/>
      <c r="C965" s="44"/>
    </row>
    <row r="966">
      <c r="B966" s="43"/>
      <c r="C966" s="44"/>
    </row>
    <row r="967">
      <c r="B967" s="43"/>
      <c r="C967" s="44"/>
    </row>
    <row r="968">
      <c r="B968" s="43"/>
      <c r="C968" s="44"/>
    </row>
    <row r="969">
      <c r="B969" s="43"/>
      <c r="C969" s="44"/>
    </row>
    <row r="970">
      <c r="B970" s="43"/>
      <c r="C970" s="44"/>
    </row>
    <row r="971">
      <c r="B971" s="43"/>
      <c r="C971" s="44"/>
    </row>
    <row r="972">
      <c r="B972" s="43"/>
      <c r="C972" s="44"/>
    </row>
    <row r="973">
      <c r="B973" s="43"/>
      <c r="C973" s="44"/>
    </row>
    <row r="974">
      <c r="B974" s="43"/>
      <c r="C974" s="44"/>
    </row>
    <row r="975">
      <c r="B975" s="43"/>
      <c r="C975" s="44"/>
    </row>
    <row r="976">
      <c r="B976" s="43"/>
      <c r="C976" s="44"/>
    </row>
    <row r="977">
      <c r="B977" s="43"/>
      <c r="C977" s="44"/>
    </row>
    <row r="978">
      <c r="B978" s="43"/>
      <c r="C978" s="44"/>
    </row>
    <row r="979">
      <c r="B979" s="43"/>
      <c r="C979" s="44"/>
    </row>
    <row r="980">
      <c r="B980" s="43"/>
      <c r="C980" s="44"/>
    </row>
    <row r="981">
      <c r="B981" s="43"/>
      <c r="C981" s="44"/>
    </row>
    <row r="982">
      <c r="B982" s="43"/>
      <c r="C982" s="44"/>
    </row>
    <row r="983">
      <c r="B983" s="43"/>
      <c r="C983" s="44"/>
    </row>
    <row r="984">
      <c r="B984" s="43"/>
      <c r="C984" s="44"/>
    </row>
    <row r="985">
      <c r="B985" s="43"/>
      <c r="C985" s="44"/>
    </row>
    <row r="986">
      <c r="B986" s="43"/>
      <c r="C986" s="44"/>
    </row>
    <row r="987">
      <c r="B987" s="43"/>
      <c r="C987" s="44"/>
    </row>
    <row r="988">
      <c r="B988" s="43"/>
      <c r="C988" s="44"/>
    </row>
    <row r="989">
      <c r="B989" s="43"/>
      <c r="C989" s="44"/>
    </row>
    <row r="990">
      <c r="B990" s="43"/>
      <c r="C990" s="44"/>
    </row>
    <row r="991">
      <c r="B991" s="43"/>
      <c r="C991" s="44"/>
    </row>
    <row r="992">
      <c r="B992" s="43"/>
      <c r="C992" s="44"/>
    </row>
    <row r="993">
      <c r="B993" s="43"/>
      <c r="C993" s="44"/>
    </row>
    <row r="994">
      <c r="B994" s="43"/>
      <c r="C994" s="44"/>
    </row>
    <row r="995">
      <c r="B995" s="43"/>
      <c r="C995" s="44"/>
    </row>
    <row r="996">
      <c r="B996" s="43"/>
      <c r="C996" s="44"/>
    </row>
    <row r="997">
      <c r="B997" s="43"/>
      <c r="C997" s="44"/>
    </row>
    <row r="998">
      <c r="B998" s="43"/>
      <c r="C998" s="44"/>
    </row>
    <row r="999">
      <c r="B999" s="43"/>
      <c r="C999" s="44"/>
    </row>
    <row r="1000">
      <c r="B1000" s="43"/>
      <c r="C1000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86"/>
    <col customWidth="1" min="3" max="26" width="8.71"/>
  </cols>
  <sheetData>
    <row r="1">
      <c r="A1" s="54" t="s">
        <v>203</v>
      </c>
      <c r="B1" s="54" t="s">
        <v>204</v>
      </c>
    </row>
    <row r="2">
      <c r="A2" s="55" t="s">
        <v>59</v>
      </c>
      <c r="B2" s="56">
        <v>2.35665566E8</v>
      </c>
    </row>
    <row r="3">
      <c r="A3" s="55" t="s">
        <v>141</v>
      </c>
      <c r="B3" s="56">
        <v>5.32616595E8</v>
      </c>
    </row>
    <row r="4">
      <c r="A4" s="55" t="s">
        <v>164</v>
      </c>
      <c r="B4" s="56">
        <v>1.76733968E8</v>
      </c>
    </row>
    <row r="5">
      <c r="A5" s="55" t="s">
        <v>123</v>
      </c>
      <c r="B5" s="56">
        <v>4.394245879E9</v>
      </c>
    </row>
    <row r="6">
      <c r="A6" s="55" t="s">
        <v>71</v>
      </c>
      <c r="B6" s="56">
        <v>6.2305891E7</v>
      </c>
    </row>
    <row r="7">
      <c r="A7" s="55" t="s">
        <v>172</v>
      </c>
      <c r="B7" s="56">
        <v>1.349217892E9</v>
      </c>
    </row>
    <row r="8">
      <c r="A8" s="55" t="s">
        <v>57</v>
      </c>
      <c r="B8" s="56">
        <v>3.27593725E8</v>
      </c>
    </row>
    <row r="9">
      <c r="A9" s="55" t="s">
        <v>174</v>
      </c>
      <c r="B9" s="56">
        <v>5.60279011E9</v>
      </c>
    </row>
    <row r="10">
      <c r="A10" s="55" t="s">
        <v>125</v>
      </c>
      <c r="B10" s="56">
        <v>6.71750768E8</v>
      </c>
    </row>
    <row r="11">
      <c r="A11" s="55" t="s">
        <v>111</v>
      </c>
      <c r="B11" s="56">
        <v>1.500728902E9</v>
      </c>
    </row>
    <row r="12">
      <c r="A12" s="55" t="s">
        <v>73</v>
      </c>
      <c r="B12" s="56">
        <v>5.146576868E9</v>
      </c>
    </row>
    <row r="13">
      <c r="A13" s="55" t="s">
        <v>91</v>
      </c>
      <c r="B13" s="56">
        <v>2.51003438E8</v>
      </c>
    </row>
    <row r="14">
      <c r="A14" s="55" t="s">
        <v>99</v>
      </c>
      <c r="B14" s="56">
        <v>1.420949112E9</v>
      </c>
    </row>
    <row r="15">
      <c r="A15" s="55" t="s">
        <v>55</v>
      </c>
      <c r="B15" s="56">
        <v>2.65877867E8</v>
      </c>
    </row>
    <row r="16">
      <c r="A16" s="55" t="s">
        <v>79</v>
      </c>
      <c r="B16" s="56">
        <v>1.677525446E9</v>
      </c>
    </row>
    <row r="17">
      <c r="A17" s="55" t="s">
        <v>205</v>
      </c>
      <c r="B17" s="56">
        <v>1.150645866E9</v>
      </c>
    </row>
    <row r="18">
      <c r="A18" s="55" t="s">
        <v>184</v>
      </c>
      <c r="B18" s="56">
        <v>5.33990587E8</v>
      </c>
    </row>
    <row r="19">
      <c r="A19" s="55" t="s">
        <v>186</v>
      </c>
      <c r="B19" s="56">
        <v>9.4843047E7</v>
      </c>
    </row>
    <row r="20">
      <c r="A20" s="55" t="s">
        <v>143</v>
      </c>
      <c r="B20" s="56">
        <v>9.95335937E8</v>
      </c>
    </row>
    <row r="21" ht="15.75" customHeight="1">
      <c r="A21" s="55" t="s">
        <v>131</v>
      </c>
      <c r="B21" s="56">
        <v>1.437415777E9</v>
      </c>
    </row>
    <row r="22" ht="15.75" customHeight="1">
      <c r="A22" s="55" t="s">
        <v>85</v>
      </c>
      <c r="B22" s="56">
        <v>1.095462329E9</v>
      </c>
    </row>
    <row r="23" ht="15.75" customHeight="1">
      <c r="A23" s="55" t="s">
        <v>145</v>
      </c>
      <c r="B23" s="56">
        <v>1.81492098E9</v>
      </c>
    </row>
    <row r="24" ht="15.75" customHeight="1">
      <c r="A24" s="55" t="s">
        <v>117</v>
      </c>
      <c r="B24" s="56">
        <v>1.67933529E9</v>
      </c>
    </row>
    <row r="25" ht="15.75" customHeight="1">
      <c r="A25" s="55" t="s">
        <v>105</v>
      </c>
      <c r="B25" s="56">
        <v>1.168097881E9</v>
      </c>
    </row>
    <row r="26" ht="15.75" customHeight="1">
      <c r="A26" s="55" t="s">
        <v>41</v>
      </c>
      <c r="B26" s="56">
        <v>1.87732538E8</v>
      </c>
    </row>
    <row r="27" ht="15.75" customHeight="1">
      <c r="A27" s="55" t="s">
        <v>35</v>
      </c>
      <c r="B27" s="56">
        <v>1.110559345E9</v>
      </c>
    </row>
    <row r="28" ht="15.75" customHeight="1">
      <c r="A28" s="55" t="s">
        <v>190</v>
      </c>
      <c r="B28" s="56">
        <v>5.25582771E8</v>
      </c>
    </row>
    <row r="29" ht="15.75" customHeight="1">
      <c r="A29" s="55" t="s">
        <v>166</v>
      </c>
      <c r="B29" s="56">
        <v>2.65784616E8</v>
      </c>
    </row>
    <row r="30" ht="15.75" customHeight="1">
      <c r="A30" s="55" t="s">
        <v>87</v>
      </c>
      <c r="B30" s="56">
        <v>3.0276824E8</v>
      </c>
    </row>
    <row r="31" ht="15.75" customHeight="1">
      <c r="A31" s="55" t="s">
        <v>155</v>
      </c>
      <c r="B31" s="56">
        <v>1.980568384E9</v>
      </c>
    </row>
    <row r="32" ht="15.75" customHeight="1">
      <c r="A32" s="55" t="s">
        <v>133</v>
      </c>
      <c r="B32" s="56">
        <v>2.68544014E8</v>
      </c>
    </row>
    <row r="33" ht="15.75" customHeight="1">
      <c r="A33" s="55" t="s">
        <v>168</v>
      </c>
      <c r="B33" s="56">
        <v>7.34632705E8</v>
      </c>
    </row>
    <row r="34" ht="15.75" customHeight="1">
      <c r="A34" s="55" t="s">
        <v>206</v>
      </c>
      <c r="B34" s="56">
        <v>2.90386402E8</v>
      </c>
    </row>
    <row r="35" ht="15.75" customHeight="1">
      <c r="A35" s="55" t="s">
        <v>135</v>
      </c>
      <c r="B35" s="56">
        <v>1.579130168E9</v>
      </c>
    </row>
    <row r="36" ht="15.75" customHeight="1">
      <c r="A36" s="55" t="s">
        <v>149</v>
      </c>
      <c r="B36" s="56">
        <v>2.55236961E8</v>
      </c>
    </row>
    <row r="37" ht="15.75" customHeight="1">
      <c r="A37" s="55" t="s">
        <v>61</v>
      </c>
      <c r="B37" s="56">
        <v>1.095587251E9</v>
      </c>
    </row>
    <row r="38" ht="15.75" customHeight="1">
      <c r="A38" s="55" t="s">
        <v>159</v>
      </c>
      <c r="B38" s="56">
        <v>9.1514307E7</v>
      </c>
    </row>
    <row r="39" ht="15.75" customHeight="1">
      <c r="A39" s="55" t="s">
        <v>161</v>
      </c>
      <c r="B39" s="56">
        <v>2.40822651E8</v>
      </c>
    </row>
    <row r="40" ht="15.75" customHeight="1">
      <c r="A40" s="55" t="s">
        <v>113</v>
      </c>
      <c r="B40" s="56">
        <v>1.118525506E9</v>
      </c>
    </row>
    <row r="41" ht="15.75" customHeight="1">
      <c r="A41" s="55" t="s">
        <v>103</v>
      </c>
      <c r="B41" s="56">
        <v>6.60411219E8</v>
      </c>
    </row>
    <row r="42" ht="15.75" customHeight="1">
      <c r="A42" s="55" t="s">
        <v>192</v>
      </c>
      <c r="B42" s="56">
        <v>1.98184909E8</v>
      </c>
    </row>
    <row r="43" ht="15.75" customHeight="1">
      <c r="A43" s="55" t="s">
        <v>170</v>
      </c>
      <c r="B43" s="56">
        <v>8.46244302E8</v>
      </c>
    </row>
    <row r="44" ht="15.75" customHeight="1">
      <c r="A44" s="55" t="s">
        <v>162</v>
      </c>
      <c r="B44" s="56">
        <v>4.96029967E8</v>
      </c>
    </row>
    <row r="45" ht="15.75" customHeight="1">
      <c r="A45" s="55" t="s">
        <v>180</v>
      </c>
      <c r="B45" s="56">
        <v>4.394332306E9</v>
      </c>
    </row>
    <row r="46" ht="15.75" customHeight="1">
      <c r="A46" s="55" t="s">
        <v>176</v>
      </c>
      <c r="B46" s="56">
        <v>4.09490388E8</v>
      </c>
    </row>
    <row r="47" ht="15.75" customHeight="1">
      <c r="A47" s="55" t="s">
        <v>207</v>
      </c>
      <c r="B47" s="56">
        <v>2.17622138E8</v>
      </c>
    </row>
    <row r="48" ht="15.75" customHeight="1">
      <c r="A48" s="55" t="s">
        <v>153</v>
      </c>
      <c r="B48" s="56">
        <v>8.1838843E7</v>
      </c>
    </row>
    <row r="49" ht="15.75" customHeight="1">
      <c r="A49" s="55" t="s">
        <v>97</v>
      </c>
      <c r="B49" s="56">
        <v>5.372783971E9</v>
      </c>
    </row>
    <row r="50" ht="15.75" customHeight="1">
      <c r="A50" s="55" t="s">
        <v>51</v>
      </c>
      <c r="B50" s="56">
        <v>4.801593832E9</v>
      </c>
    </row>
    <row r="51" ht="15.75" customHeight="1">
      <c r="A51" s="55" t="s">
        <v>107</v>
      </c>
      <c r="B51" s="56">
        <v>1.134986472E9</v>
      </c>
    </row>
    <row r="52" ht="15.75" customHeight="1">
      <c r="A52" s="55" t="s">
        <v>208</v>
      </c>
      <c r="B52" s="56">
        <v>7.06747385E8</v>
      </c>
    </row>
    <row r="53" ht="15.75" customHeight="1">
      <c r="A53" s="55" t="s">
        <v>188</v>
      </c>
      <c r="B53" s="56">
        <v>8.53202347E8</v>
      </c>
    </row>
    <row r="54" ht="15.75" customHeight="1">
      <c r="A54" s="55" t="s">
        <v>182</v>
      </c>
      <c r="B54" s="56">
        <v>9.5132977E8</v>
      </c>
    </row>
    <row r="55" ht="15.75" customHeight="1">
      <c r="A55" s="55" t="s">
        <v>93</v>
      </c>
      <c r="B55" s="56">
        <v>3.93173139E8</v>
      </c>
    </row>
    <row r="56" ht="15.75" customHeight="1">
      <c r="A56" s="55" t="s">
        <v>109</v>
      </c>
      <c r="B56" s="56">
        <v>2.867627068E9</v>
      </c>
    </row>
    <row r="57" ht="15.75" customHeight="1">
      <c r="A57" s="55" t="s">
        <v>121</v>
      </c>
      <c r="B57" s="56">
        <v>3.31799687E8</v>
      </c>
    </row>
    <row r="58" ht="15.75" customHeight="1">
      <c r="A58" s="55" t="s">
        <v>75</v>
      </c>
      <c r="B58" s="56">
        <v>2.61036182E8</v>
      </c>
    </row>
    <row r="59" ht="15.75" customHeight="1">
      <c r="A59" s="55" t="s">
        <v>69</v>
      </c>
      <c r="B59" s="56">
        <v>3.76187582E8</v>
      </c>
    </row>
    <row r="60" ht="15.75" customHeight="1">
      <c r="A60" s="55" t="s">
        <v>49</v>
      </c>
      <c r="B60" s="56">
        <v>2.68505432E8</v>
      </c>
    </row>
    <row r="61" ht="15.75" customHeight="1">
      <c r="A61" s="55" t="s">
        <v>77</v>
      </c>
      <c r="B61" s="56">
        <v>1.59430826E8</v>
      </c>
    </row>
    <row r="62" ht="15.75" customHeight="1">
      <c r="A62" s="55" t="s">
        <v>37</v>
      </c>
      <c r="B62" s="56">
        <v>2.379877655E9</v>
      </c>
    </row>
    <row r="63" ht="15.75" customHeight="1">
      <c r="A63" s="55" t="s">
        <v>45</v>
      </c>
      <c r="B63" s="56">
        <v>4.566445852E9</v>
      </c>
    </row>
    <row r="64" ht="15.75" customHeight="1">
      <c r="A64" s="55" t="s">
        <v>95</v>
      </c>
      <c r="B64" s="56">
        <v>2.75005663E8</v>
      </c>
    </row>
    <row r="65" ht="15.75" customHeight="1">
      <c r="A65" s="55" t="s">
        <v>43</v>
      </c>
      <c r="B65" s="56">
        <v>8.00010734E8</v>
      </c>
    </row>
    <row r="66" ht="15.75" customHeight="1">
      <c r="A66" s="55" t="s">
        <v>157</v>
      </c>
      <c r="B66" s="56">
        <v>3.09729428E8</v>
      </c>
    </row>
    <row r="67" ht="15.75" customHeight="1">
      <c r="A67" s="55" t="s">
        <v>101</v>
      </c>
      <c r="B67" s="56">
        <v>1.275798515E9</v>
      </c>
    </row>
    <row r="68" ht="15.75" customHeight="1">
      <c r="A68" s="55" t="s">
        <v>115</v>
      </c>
      <c r="B68" s="56">
        <v>1.193047233E9</v>
      </c>
    </row>
    <row r="69" ht="15.75" customHeight="1">
      <c r="A69" s="55" t="s">
        <v>53</v>
      </c>
      <c r="B69" s="56">
        <v>1.168230366E9</v>
      </c>
    </row>
    <row r="70" ht="15.75" customHeight="1">
      <c r="A70" s="55" t="s">
        <v>83</v>
      </c>
      <c r="B70" s="56">
        <v>1.218352541E9</v>
      </c>
    </row>
    <row r="71" ht="15.75" customHeight="1">
      <c r="A71" s="55" t="s">
        <v>127</v>
      </c>
      <c r="B71" s="56">
        <v>3.40001799E8</v>
      </c>
    </row>
    <row r="72" ht="15.75" customHeight="1">
      <c r="A72" s="55" t="s">
        <v>209</v>
      </c>
      <c r="B72" s="56">
        <v>3.42918449E8</v>
      </c>
    </row>
    <row r="73" ht="15.75" customHeight="1">
      <c r="A73" s="55" t="s">
        <v>178</v>
      </c>
      <c r="B73" s="56">
        <v>1.4237733E8</v>
      </c>
    </row>
    <row r="74" ht="15.75" customHeight="1">
      <c r="A74" s="55" t="s">
        <v>63</v>
      </c>
      <c r="B74" s="56">
        <v>6.00865451E8</v>
      </c>
    </row>
    <row r="75" ht="15.75" customHeight="1">
      <c r="A75" s="55" t="s">
        <v>139</v>
      </c>
      <c r="B75" s="56">
        <v>1.9575113E8</v>
      </c>
    </row>
    <row r="76" ht="15.75" customHeight="1">
      <c r="A76" s="55" t="s">
        <v>39</v>
      </c>
      <c r="B76" s="56">
        <v>6.83452836E8</v>
      </c>
    </row>
    <row r="77" ht="15.75" customHeight="1">
      <c r="A77" s="55" t="s">
        <v>210</v>
      </c>
      <c r="B77" s="56">
        <v>2.18568234E8</v>
      </c>
    </row>
    <row r="78" ht="15.75" customHeight="1">
      <c r="A78" s="55" t="s">
        <v>81</v>
      </c>
      <c r="B78" s="56">
        <v>4.23091712E8</v>
      </c>
    </row>
    <row r="79" ht="15.75" customHeight="1">
      <c r="A79" s="55" t="s">
        <v>89</v>
      </c>
      <c r="B79" s="56">
        <v>8.07896814E8</v>
      </c>
    </row>
    <row r="80" ht="15.75" customHeight="1">
      <c r="A80" s="55" t="s">
        <v>129</v>
      </c>
      <c r="B80" s="56">
        <v>5.14122351E8</v>
      </c>
    </row>
    <row r="81" ht="15.75" customHeight="1">
      <c r="A81" s="55" t="s">
        <v>147</v>
      </c>
      <c r="B81" s="56">
        <v>3.95801044E8</v>
      </c>
    </row>
    <row r="82" ht="15.75" customHeight="1">
      <c r="A82" s="55" t="s">
        <v>67</v>
      </c>
      <c r="B82" s="56">
        <v>1.086411192E9</v>
      </c>
    </row>
    <row r="83" ht="15.75" customHeight="1">
      <c r="A83" s="55" t="s">
        <v>32</v>
      </c>
      <c r="B83" s="56">
        <v>5.15117391E8</v>
      </c>
    </row>
    <row r="84" ht="15.75" customHeight="1">
      <c r="A84" s="55" t="s">
        <v>47</v>
      </c>
      <c r="B84" s="56">
        <v>4.196924316E9</v>
      </c>
    </row>
    <row r="85" ht="15.75" customHeight="1">
      <c r="A85" s="55" t="s">
        <v>119</v>
      </c>
      <c r="B85" s="56">
        <v>4.2138333E8</v>
      </c>
    </row>
    <row r="86" ht="15.75" customHeight="1">
      <c r="A86" s="55" t="s">
        <v>151</v>
      </c>
      <c r="B86" s="56">
        <v>1.114412532E9</v>
      </c>
    </row>
    <row r="87" ht="15.75" customHeight="1">
      <c r="A87" s="55" t="s">
        <v>137</v>
      </c>
      <c r="B87" s="56">
        <v>1.481593024E9</v>
      </c>
    </row>
    <row r="88" ht="15.75" customHeight="1">
      <c r="A88" s="55" t="s">
        <v>65</v>
      </c>
      <c r="B88" s="56">
        <v>2.89347914E8</v>
      </c>
    </row>
    <row r="89" ht="15.75" customHeight="1">
      <c r="A89" s="55" t="s">
        <v>211</v>
      </c>
      <c r="B89" s="56">
        <v>9.6372098181E10</v>
      </c>
    </row>
    <row r="90" ht="15.75" customHeight="1">
      <c r="A90" s="55" t="s">
        <v>212</v>
      </c>
      <c r="B90" s="57">
        <v>1.704785079E7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43"/>
    <col customWidth="1" min="3" max="26" width="8.71"/>
  </cols>
  <sheetData>
    <row r="1">
      <c r="A1" s="58" t="s">
        <v>213</v>
      </c>
      <c r="B1" s="58" t="s">
        <v>214</v>
      </c>
    </row>
    <row r="2">
      <c r="A2" s="11" t="s">
        <v>109</v>
      </c>
      <c r="B2" s="11" t="s">
        <v>215</v>
      </c>
    </row>
    <row r="3">
      <c r="A3" s="28" t="s">
        <v>180</v>
      </c>
      <c r="B3" s="28" t="s">
        <v>216</v>
      </c>
    </row>
    <row r="4">
      <c r="A4" s="11" t="s">
        <v>45</v>
      </c>
      <c r="B4" s="11" t="s">
        <v>217</v>
      </c>
    </row>
    <row r="5">
      <c r="A5" s="28" t="s">
        <v>174</v>
      </c>
      <c r="B5" s="28" t="s">
        <v>218</v>
      </c>
    </row>
    <row r="6">
      <c r="A6" s="11" t="s">
        <v>32</v>
      </c>
      <c r="B6" s="11" t="s">
        <v>219</v>
      </c>
    </row>
    <row r="7">
      <c r="A7" s="28" t="s">
        <v>190</v>
      </c>
      <c r="B7" s="28" t="s">
        <v>220</v>
      </c>
    </row>
    <row r="8">
      <c r="A8" s="11" t="s">
        <v>85</v>
      </c>
      <c r="B8" s="11" t="s">
        <v>221</v>
      </c>
    </row>
    <row r="9">
      <c r="A9" s="28" t="s">
        <v>47</v>
      </c>
      <c r="B9" s="28" t="s">
        <v>222</v>
      </c>
    </row>
    <row r="10">
      <c r="A10" s="11" t="s">
        <v>192</v>
      </c>
      <c r="B10" s="11" t="s">
        <v>223</v>
      </c>
    </row>
    <row r="11">
      <c r="A11" s="28" t="s">
        <v>73</v>
      </c>
      <c r="B11" s="28" t="s">
        <v>224</v>
      </c>
    </row>
    <row r="12">
      <c r="A12" s="11" t="s">
        <v>57</v>
      </c>
      <c r="B12" s="11" t="s">
        <v>225</v>
      </c>
    </row>
    <row r="13">
      <c r="A13" s="28" t="s">
        <v>145</v>
      </c>
      <c r="B13" s="28" t="s">
        <v>226</v>
      </c>
    </row>
    <row r="14">
      <c r="A14" s="11" t="s">
        <v>97</v>
      </c>
      <c r="B14" s="11" t="s">
        <v>227</v>
      </c>
    </row>
    <row r="15">
      <c r="A15" s="28" t="s">
        <v>51</v>
      </c>
      <c r="B15" s="28" t="s">
        <v>228</v>
      </c>
    </row>
    <row r="16">
      <c r="A16" s="11" t="s">
        <v>157</v>
      </c>
      <c r="B16" s="11" t="s">
        <v>229</v>
      </c>
    </row>
    <row r="17">
      <c r="A17" s="28" t="s">
        <v>69</v>
      </c>
      <c r="B17" s="28" t="s">
        <v>230</v>
      </c>
    </row>
    <row r="18">
      <c r="A18" s="11" t="s">
        <v>170</v>
      </c>
      <c r="B18" s="11" t="s">
        <v>231</v>
      </c>
    </row>
    <row r="19">
      <c r="A19" s="28" t="s">
        <v>182</v>
      </c>
      <c r="B19" s="28" t="s">
        <v>232</v>
      </c>
    </row>
    <row r="20">
      <c r="A20" s="11" t="s">
        <v>61</v>
      </c>
      <c r="B20" s="11" t="s">
        <v>233</v>
      </c>
    </row>
    <row r="21" ht="15.75" customHeight="1">
      <c r="A21" s="28" t="s">
        <v>188</v>
      </c>
      <c r="B21" s="28" t="s">
        <v>234</v>
      </c>
    </row>
    <row r="22" ht="15.75" customHeight="1">
      <c r="A22" s="11" t="s">
        <v>235</v>
      </c>
      <c r="B22" s="11" t="s">
        <v>236</v>
      </c>
    </row>
    <row r="23" ht="15.75" customHeight="1">
      <c r="A23" s="28" t="s">
        <v>237</v>
      </c>
      <c r="B23" s="28" t="s">
        <v>238</v>
      </c>
    </row>
    <row r="24" ht="15.75" customHeight="1">
      <c r="A24" s="11" t="s">
        <v>37</v>
      </c>
      <c r="B24" s="11" t="s">
        <v>217</v>
      </c>
    </row>
    <row r="25" ht="15.75" customHeight="1">
      <c r="A25" s="28" t="s">
        <v>93</v>
      </c>
      <c r="B25" s="28" t="s">
        <v>239</v>
      </c>
    </row>
    <row r="26" ht="15.75" customHeight="1">
      <c r="A26" s="11" t="s">
        <v>117</v>
      </c>
      <c r="B26" s="11" t="s">
        <v>240</v>
      </c>
    </row>
    <row r="27" ht="15.75" customHeight="1">
      <c r="A27" s="28" t="s">
        <v>241</v>
      </c>
      <c r="B27" s="28" t="s">
        <v>242</v>
      </c>
    </row>
    <row r="28" ht="15.75" customHeight="1">
      <c r="A28" s="11" t="s">
        <v>162</v>
      </c>
      <c r="B28" s="11" t="s">
        <v>243</v>
      </c>
    </row>
    <row r="29" ht="15.75" customHeight="1">
      <c r="A29" s="28" t="s">
        <v>99</v>
      </c>
      <c r="B29" s="28" t="s">
        <v>244</v>
      </c>
    </row>
    <row r="30" ht="15.75" customHeight="1">
      <c r="A30" s="11" t="s">
        <v>245</v>
      </c>
      <c r="B30" s="11" t="s">
        <v>246</v>
      </c>
    </row>
    <row r="31" ht="15.75" customHeight="1">
      <c r="A31" s="28" t="s">
        <v>83</v>
      </c>
      <c r="B31" s="28" t="s">
        <v>247</v>
      </c>
    </row>
    <row r="32" ht="15.75" customHeight="1">
      <c r="A32" s="11" t="s">
        <v>43</v>
      </c>
      <c r="B32" s="11" t="s">
        <v>248</v>
      </c>
    </row>
    <row r="33" ht="15.75" customHeight="1">
      <c r="A33" s="28" t="s">
        <v>249</v>
      </c>
      <c r="B33" s="28" t="s">
        <v>240</v>
      </c>
    </row>
    <row r="34" ht="15.75" customHeight="1">
      <c r="A34" s="11" t="s">
        <v>79</v>
      </c>
      <c r="B34" s="11" t="s">
        <v>250</v>
      </c>
    </row>
    <row r="35" ht="15.75" customHeight="1">
      <c r="A35" s="28" t="s">
        <v>123</v>
      </c>
      <c r="B35" s="28" t="s">
        <v>251</v>
      </c>
    </row>
    <row r="36" ht="15.75" customHeight="1">
      <c r="A36" s="11" t="s">
        <v>252</v>
      </c>
      <c r="B36" s="11" t="s">
        <v>253</v>
      </c>
    </row>
    <row r="37" ht="15.75" customHeight="1">
      <c r="A37" s="28" t="s">
        <v>254</v>
      </c>
      <c r="B37" s="28" t="s">
        <v>255</v>
      </c>
    </row>
    <row r="38" ht="15.75" customHeight="1">
      <c r="A38" s="11" t="s">
        <v>256</v>
      </c>
      <c r="B38" s="11" t="s">
        <v>257</v>
      </c>
    </row>
    <row r="39" ht="15.75" customHeight="1">
      <c r="A39" s="28" t="s">
        <v>63</v>
      </c>
      <c r="B39" s="28" t="s">
        <v>258</v>
      </c>
    </row>
    <row r="40" ht="15.75" customHeight="1">
      <c r="A40" s="11" t="s">
        <v>75</v>
      </c>
      <c r="B40" s="11" t="s">
        <v>259</v>
      </c>
    </row>
    <row r="41" ht="15.75" customHeight="1">
      <c r="A41" s="28" t="s">
        <v>172</v>
      </c>
      <c r="B41" s="28" t="s">
        <v>260</v>
      </c>
    </row>
    <row r="42" ht="15.75" customHeight="1">
      <c r="A42" s="11" t="s">
        <v>131</v>
      </c>
      <c r="B42" s="11" t="s">
        <v>261</v>
      </c>
    </row>
    <row r="43" ht="15.75" customHeight="1">
      <c r="A43" s="28" t="s">
        <v>262</v>
      </c>
      <c r="B43" s="28" t="s">
        <v>263</v>
      </c>
    </row>
    <row r="44" ht="15.75" customHeight="1">
      <c r="A44" s="11" t="s">
        <v>115</v>
      </c>
      <c r="B44" s="11" t="s">
        <v>264</v>
      </c>
    </row>
    <row r="45" ht="15.75" customHeight="1">
      <c r="A45" s="28" t="s">
        <v>77</v>
      </c>
      <c r="B45" s="28" t="s">
        <v>265</v>
      </c>
    </row>
    <row r="46" ht="15.75" customHeight="1">
      <c r="A46" s="11" t="s">
        <v>119</v>
      </c>
      <c r="B46" s="11" t="s">
        <v>266</v>
      </c>
    </row>
    <row r="47" ht="15.75" customHeight="1">
      <c r="A47" s="28" t="s">
        <v>113</v>
      </c>
      <c r="B47" s="28" t="s">
        <v>267</v>
      </c>
    </row>
    <row r="48" ht="15.75" customHeight="1">
      <c r="A48" s="11" t="s">
        <v>268</v>
      </c>
      <c r="B48" s="11" t="s">
        <v>269</v>
      </c>
    </row>
    <row r="49" ht="15.75" customHeight="1">
      <c r="A49" s="28" t="s">
        <v>35</v>
      </c>
      <c r="B49" s="28" t="s">
        <v>270</v>
      </c>
    </row>
    <row r="50" ht="15.75" customHeight="1">
      <c r="A50" s="11" t="s">
        <v>271</v>
      </c>
      <c r="B50" s="11" t="s">
        <v>272</v>
      </c>
    </row>
    <row r="51" ht="15.75" customHeight="1">
      <c r="A51" s="28" t="s">
        <v>273</v>
      </c>
      <c r="B51" s="28" t="s">
        <v>274</v>
      </c>
    </row>
    <row r="52" ht="15.75" customHeight="1">
      <c r="A52" s="11" t="s">
        <v>166</v>
      </c>
      <c r="B52" s="11" t="s">
        <v>275</v>
      </c>
    </row>
    <row r="53" ht="15.75" customHeight="1">
      <c r="A53" s="28" t="s">
        <v>276</v>
      </c>
      <c r="B53" s="28" t="s">
        <v>277</v>
      </c>
    </row>
    <row r="54" ht="15.75" customHeight="1">
      <c r="A54" s="11" t="s">
        <v>278</v>
      </c>
      <c r="B54" s="11" t="s">
        <v>255</v>
      </c>
    </row>
    <row r="55" ht="15.75" customHeight="1">
      <c r="A55" s="28" t="s">
        <v>121</v>
      </c>
      <c r="B55" s="28" t="s">
        <v>279</v>
      </c>
    </row>
    <row r="56" ht="15.75" customHeight="1">
      <c r="A56" s="11" t="s">
        <v>280</v>
      </c>
      <c r="B56" s="11" t="s">
        <v>281</v>
      </c>
    </row>
    <row r="57" ht="15.75" customHeight="1">
      <c r="A57" s="28" t="s">
        <v>101</v>
      </c>
      <c r="B57" s="28" t="s">
        <v>282</v>
      </c>
    </row>
    <row r="58" ht="15.75" customHeight="1">
      <c r="A58" s="11" t="s">
        <v>137</v>
      </c>
      <c r="B58" s="11" t="s">
        <v>283</v>
      </c>
    </row>
    <row r="59" ht="15.75" customHeight="1">
      <c r="A59" s="28" t="s">
        <v>67</v>
      </c>
      <c r="B59" s="28" t="s">
        <v>284</v>
      </c>
    </row>
    <row r="60" ht="15.75" customHeight="1">
      <c r="A60" s="11" t="s">
        <v>49</v>
      </c>
      <c r="B60" s="11" t="s">
        <v>285</v>
      </c>
    </row>
    <row r="61" ht="15.75" customHeight="1">
      <c r="A61" s="28" t="s">
        <v>103</v>
      </c>
      <c r="B61" s="28" t="s">
        <v>286</v>
      </c>
    </row>
    <row r="62" ht="15.75" customHeight="1">
      <c r="A62" s="11" t="s">
        <v>89</v>
      </c>
      <c r="B62" s="11" t="s">
        <v>287</v>
      </c>
    </row>
    <row r="63" ht="15.75" customHeight="1">
      <c r="A63" s="28" t="s">
        <v>288</v>
      </c>
      <c r="B63" s="28" t="s">
        <v>289</v>
      </c>
    </row>
    <row r="64" ht="15.75" customHeight="1">
      <c r="A64" s="11" t="s">
        <v>184</v>
      </c>
      <c r="B64" s="11" t="s">
        <v>290</v>
      </c>
    </row>
    <row r="65" ht="15.75" customHeight="1">
      <c r="A65" s="28" t="s">
        <v>71</v>
      </c>
      <c r="B65" s="28" t="s">
        <v>291</v>
      </c>
    </row>
    <row r="66" ht="15.75" customHeight="1">
      <c r="A66" s="11" t="s">
        <v>292</v>
      </c>
      <c r="B66" s="11" t="s">
        <v>293</v>
      </c>
    </row>
    <row r="67" ht="15.75" customHeight="1">
      <c r="A67" s="28" t="s">
        <v>176</v>
      </c>
      <c r="B67" s="28" t="s">
        <v>294</v>
      </c>
    </row>
    <row r="68" ht="15.75" customHeight="1">
      <c r="A68" s="11" t="s">
        <v>295</v>
      </c>
      <c r="B68" s="11" t="s">
        <v>296</v>
      </c>
    </row>
    <row r="69" ht="15.75" customHeight="1">
      <c r="A69" s="28" t="s">
        <v>111</v>
      </c>
      <c r="B69" s="28" t="s">
        <v>224</v>
      </c>
    </row>
    <row r="70" ht="15.75" customHeight="1">
      <c r="A70" s="11" t="s">
        <v>65</v>
      </c>
      <c r="B70" s="11" t="s">
        <v>297</v>
      </c>
    </row>
    <row r="71" ht="15.75" customHeight="1">
      <c r="A71" s="28" t="s">
        <v>298</v>
      </c>
      <c r="B71" s="28" t="s">
        <v>299</v>
      </c>
    </row>
    <row r="72" ht="15.75" customHeight="1">
      <c r="A72" s="11" t="s">
        <v>186</v>
      </c>
      <c r="B72" s="11" t="s">
        <v>300</v>
      </c>
    </row>
    <row r="73" ht="15.75" customHeight="1">
      <c r="A73" s="28" t="s">
        <v>39</v>
      </c>
      <c r="B73" s="28" t="s">
        <v>301</v>
      </c>
    </row>
    <row r="74" ht="15.75" customHeight="1">
      <c r="A74" s="11" t="s">
        <v>302</v>
      </c>
      <c r="B74" s="11" t="s">
        <v>303</v>
      </c>
    </row>
    <row r="75" ht="15.75" customHeight="1">
      <c r="A75" s="28" t="s">
        <v>91</v>
      </c>
      <c r="B75" s="28" t="s">
        <v>304</v>
      </c>
    </row>
    <row r="76" ht="15.75" customHeight="1">
      <c r="A76" s="11" t="s">
        <v>305</v>
      </c>
      <c r="B76" s="11" t="s">
        <v>306</v>
      </c>
    </row>
    <row r="77" ht="15.75" customHeight="1">
      <c r="A77" s="28" t="s">
        <v>125</v>
      </c>
      <c r="B77" s="28" t="s">
        <v>307</v>
      </c>
    </row>
    <row r="78" ht="15.75" customHeight="1">
      <c r="A78" s="11" t="s">
        <v>308</v>
      </c>
      <c r="B78" s="11" t="s">
        <v>309</v>
      </c>
    </row>
    <row r="79" ht="15.75" customHeight="1">
      <c r="A79" s="28" t="s">
        <v>310</v>
      </c>
      <c r="B79" s="28" t="s">
        <v>311</v>
      </c>
    </row>
    <row r="80" ht="15.75" customHeight="1">
      <c r="A80" s="11" t="s">
        <v>312</v>
      </c>
      <c r="B80" s="11" t="s">
        <v>313</v>
      </c>
    </row>
    <row r="81" ht="15.75" customHeight="1">
      <c r="A81" s="28" t="s">
        <v>314</v>
      </c>
      <c r="B81" s="28" t="s">
        <v>315</v>
      </c>
    </row>
    <row r="82" ht="15.75" customHeight="1">
      <c r="A82" s="11" t="s">
        <v>87</v>
      </c>
      <c r="B82" s="11" t="s">
        <v>316</v>
      </c>
    </row>
    <row r="83" ht="15.75" customHeight="1">
      <c r="A83" s="28" t="s">
        <v>59</v>
      </c>
      <c r="B83" s="28" t="s">
        <v>317</v>
      </c>
    </row>
    <row r="84" ht="15.75" customHeight="1">
      <c r="A84" s="11" t="s">
        <v>168</v>
      </c>
      <c r="B84" s="11" t="s">
        <v>318</v>
      </c>
    </row>
    <row r="85" ht="15.75" customHeight="1">
      <c r="A85" s="28" t="s">
        <v>155</v>
      </c>
      <c r="B85" s="28" t="s">
        <v>319</v>
      </c>
    </row>
    <row r="86" ht="15.75" customHeight="1">
      <c r="A86" s="11" t="s">
        <v>53</v>
      </c>
      <c r="B86" s="11" t="s">
        <v>320</v>
      </c>
    </row>
    <row r="87" ht="15.75" customHeight="1">
      <c r="A87" s="28" t="s">
        <v>178</v>
      </c>
      <c r="B87" s="28" t="s">
        <v>321</v>
      </c>
    </row>
    <row r="88" ht="15.75" customHeight="1">
      <c r="A88" s="11" t="s">
        <v>322</v>
      </c>
      <c r="B88" s="11" t="s">
        <v>323</v>
      </c>
    </row>
    <row r="89" ht="15.75" customHeight="1">
      <c r="A89" s="28" t="s">
        <v>324</v>
      </c>
      <c r="B89" s="28" t="s">
        <v>325</v>
      </c>
    </row>
    <row r="90" ht="15.75" customHeight="1">
      <c r="A90" s="11" t="s">
        <v>151</v>
      </c>
      <c r="B90" s="11" t="s">
        <v>326</v>
      </c>
    </row>
    <row r="91" ht="15.75" customHeight="1">
      <c r="A91" s="28" t="s">
        <v>327</v>
      </c>
      <c r="B91" s="28" t="s">
        <v>328</v>
      </c>
    </row>
    <row r="92" ht="15.75" customHeight="1">
      <c r="A92" s="11" t="s">
        <v>135</v>
      </c>
      <c r="B92" s="11" t="s">
        <v>329</v>
      </c>
    </row>
    <row r="93" ht="15.75" customHeight="1">
      <c r="A93" s="28" t="s">
        <v>95</v>
      </c>
      <c r="B93" s="28" t="s">
        <v>330</v>
      </c>
    </row>
    <row r="94" ht="15.75" customHeight="1">
      <c r="A94" s="11" t="s">
        <v>331</v>
      </c>
      <c r="B94" s="11" t="s">
        <v>332</v>
      </c>
    </row>
    <row r="95" ht="15.75" customHeight="1">
      <c r="A95" s="28" t="s">
        <v>143</v>
      </c>
      <c r="B95" s="28" t="s">
        <v>333</v>
      </c>
    </row>
    <row r="96" ht="15.75" customHeight="1">
      <c r="A96" s="11" t="s">
        <v>105</v>
      </c>
      <c r="B96" s="11" t="s">
        <v>334</v>
      </c>
    </row>
    <row r="97" ht="15.75" customHeight="1">
      <c r="A97" s="28" t="s">
        <v>55</v>
      </c>
      <c r="B97" s="28" t="s">
        <v>335</v>
      </c>
    </row>
    <row r="98" ht="15.75" customHeight="1">
      <c r="A98" s="11" t="s">
        <v>336</v>
      </c>
      <c r="B98" s="11" t="s">
        <v>337</v>
      </c>
    </row>
    <row r="99" ht="15.75" customHeight="1">
      <c r="A99" s="28" t="s">
        <v>161</v>
      </c>
      <c r="B99" s="28" t="s">
        <v>338</v>
      </c>
    </row>
    <row r="100" ht="15.75" customHeight="1">
      <c r="A100" s="11" t="s">
        <v>339</v>
      </c>
      <c r="B100" s="11" t="s">
        <v>340</v>
      </c>
    </row>
    <row r="101" ht="15.75" customHeight="1">
      <c r="A101" s="28" t="s">
        <v>341</v>
      </c>
      <c r="B101" s="28" t="s">
        <v>342</v>
      </c>
    </row>
    <row r="102" ht="15.75" customHeight="1">
      <c r="A102" s="11" t="s">
        <v>41</v>
      </c>
      <c r="B102" s="11" t="s">
        <v>343</v>
      </c>
    </row>
    <row r="103" ht="15.75" customHeight="1">
      <c r="A103" s="28" t="s">
        <v>344</v>
      </c>
      <c r="B103" s="28" t="s">
        <v>345</v>
      </c>
    </row>
    <row r="104" ht="15.75" customHeight="1">
      <c r="A104" s="11" t="s">
        <v>346</v>
      </c>
      <c r="B104" s="11" t="s">
        <v>219</v>
      </c>
    </row>
    <row r="105" ht="15.75" customHeight="1">
      <c r="A105" s="28" t="s">
        <v>153</v>
      </c>
      <c r="B105" s="28" t="s">
        <v>347</v>
      </c>
    </row>
    <row r="106" ht="15.75" customHeight="1">
      <c r="A106" s="11" t="s">
        <v>348</v>
      </c>
      <c r="B106" s="11" t="s">
        <v>349</v>
      </c>
    </row>
    <row r="107" ht="15.75" customHeight="1">
      <c r="A107" s="28" t="s">
        <v>350</v>
      </c>
      <c r="B107" s="28" t="s">
        <v>351</v>
      </c>
    </row>
    <row r="108" ht="15.75" customHeight="1">
      <c r="A108" s="11" t="s">
        <v>107</v>
      </c>
      <c r="B108" s="11" t="s">
        <v>352</v>
      </c>
    </row>
    <row r="109" ht="15.75" customHeight="1">
      <c r="A109" s="28" t="s">
        <v>127</v>
      </c>
      <c r="B109" s="28" t="s">
        <v>353</v>
      </c>
    </row>
    <row r="110" ht="15.75" customHeight="1">
      <c r="A110" s="11" t="s">
        <v>354</v>
      </c>
      <c r="B110" s="11" t="s">
        <v>355</v>
      </c>
    </row>
    <row r="111" ht="15.75" customHeight="1">
      <c r="A111" s="28" t="s">
        <v>164</v>
      </c>
      <c r="B111" s="28" t="s">
        <v>356</v>
      </c>
    </row>
    <row r="112" ht="15.75" customHeight="1">
      <c r="A112" s="11" t="s">
        <v>139</v>
      </c>
      <c r="B112" s="11" t="s">
        <v>357</v>
      </c>
    </row>
    <row r="113" ht="15.75" customHeight="1">
      <c r="A113" s="28" t="s">
        <v>358</v>
      </c>
      <c r="B113" s="28" t="s">
        <v>359</v>
      </c>
    </row>
    <row r="114" ht="15.75" customHeight="1">
      <c r="A114" s="11" t="s">
        <v>360</v>
      </c>
      <c r="B114" s="11" t="s">
        <v>361</v>
      </c>
    </row>
    <row r="115" ht="15.75" customHeight="1">
      <c r="A115" s="28" t="s">
        <v>141</v>
      </c>
      <c r="B115" s="28" t="s">
        <v>141</v>
      </c>
    </row>
    <row r="116" ht="15.75" customHeight="1">
      <c r="A116" s="11" t="s">
        <v>159</v>
      </c>
      <c r="B116" s="11" t="s">
        <v>362</v>
      </c>
    </row>
    <row r="117" ht="15.75" customHeight="1">
      <c r="A117" s="28" t="s">
        <v>129</v>
      </c>
      <c r="B117" s="28" t="s">
        <v>363</v>
      </c>
    </row>
    <row r="118" ht="15.75" customHeight="1">
      <c r="A118" s="11" t="s">
        <v>364</v>
      </c>
      <c r="B118" s="11" t="s">
        <v>365</v>
      </c>
    </row>
    <row r="119" ht="15.75" customHeight="1">
      <c r="A119" s="28" t="s">
        <v>366</v>
      </c>
      <c r="B119" s="28" t="s">
        <v>367</v>
      </c>
    </row>
    <row r="120" ht="15.75" customHeight="1">
      <c r="A120" s="11" t="s">
        <v>368</v>
      </c>
      <c r="B120" s="11" t="s">
        <v>369</v>
      </c>
    </row>
    <row r="121" ht="15.75" customHeight="1">
      <c r="A121" s="28" t="s">
        <v>81</v>
      </c>
      <c r="B121" s="28" t="s">
        <v>370</v>
      </c>
    </row>
    <row r="122" ht="15.75" customHeight="1">
      <c r="A122" s="11" t="s">
        <v>371</v>
      </c>
      <c r="B122" s="11" t="s">
        <v>372</v>
      </c>
    </row>
    <row r="123" ht="15.75" customHeight="1">
      <c r="A123" s="28" t="s">
        <v>373</v>
      </c>
      <c r="B123" s="28" t="s">
        <v>374</v>
      </c>
    </row>
    <row r="124" ht="15.75" customHeight="1">
      <c r="A124" s="11" t="s">
        <v>375</v>
      </c>
      <c r="B124" s="11" t="s">
        <v>376</v>
      </c>
    </row>
    <row r="125" ht="15.75" customHeight="1">
      <c r="A125" s="28" t="s">
        <v>377</v>
      </c>
      <c r="B125" s="28" t="s">
        <v>378</v>
      </c>
    </row>
    <row r="126" ht="15.75" customHeight="1">
      <c r="A126" s="11" t="s">
        <v>379</v>
      </c>
      <c r="B126" s="11" t="s">
        <v>380</v>
      </c>
    </row>
    <row r="127" ht="15.75" customHeight="1">
      <c r="A127" s="28" t="s">
        <v>381</v>
      </c>
      <c r="B127" s="28" t="s">
        <v>382</v>
      </c>
    </row>
    <row r="128" ht="15.75" customHeight="1">
      <c r="A128" s="11" t="s">
        <v>383</v>
      </c>
      <c r="B128" s="11" t="s">
        <v>384</v>
      </c>
    </row>
    <row r="129" ht="15.75" customHeight="1">
      <c r="A129" s="28" t="s">
        <v>385</v>
      </c>
      <c r="B129" s="28" t="s">
        <v>386</v>
      </c>
    </row>
    <row r="130" ht="15.75" customHeight="1">
      <c r="A130" s="11" t="s">
        <v>147</v>
      </c>
      <c r="B130" s="11" t="s">
        <v>387</v>
      </c>
    </row>
    <row r="131" ht="15.75" customHeight="1">
      <c r="A131" s="28" t="s">
        <v>149</v>
      </c>
      <c r="B131" s="28" t="s">
        <v>388</v>
      </c>
    </row>
    <row r="132" ht="15.75" customHeight="1">
      <c r="A132" s="11" t="s">
        <v>389</v>
      </c>
      <c r="B132" s="11" t="s">
        <v>390</v>
      </c>
    </row>
    <row r="133" ht="15.75" customHeight="1">
      <c r="A133" s="28" t="s">
        <v>391</v>
      </c>
      <c r="B133" s="28" t="s">
        <v>392</v>
      </c>
    </row>
    <row r="134" ht="15.75" customHeight="1">
      <c r="A134" s="11" t="s">
        <v>393</v>
      </c>
      <c r="B134" s="11" t="s">
        <v>394</v>
      </c>
    </row>
    <row r="135" ht="15.75" customHeight="1">
      <c r="A135" s="28" t="s">
        <v>395</v>
      </c>
      <c r="B135" s="28" t="s">
        <v>396</v>
      </c>
    </row>
    <row r="136" ht="15.75" customHeight="1">
      <c r="A136" s="11" t="s">
        <v>397</v>
      </c>
      <c r="B136" s="11" t="s">
        <v>398</v>
      </c>
    </row>
    <row r="137" ht="15.75" customHeight="1">
      <c r="A137" s="28" t="s">
        <v>399</v>
      </c>
      <c r="B137" s="28" t="s">
        <v>400</v>
      </c>
    </row>
    <row r="138" ht="15.75" customHeight="1">
      <c r="A138" s="11" t="s">
        <v>401</v>
      </c>
      <c r="B138" s="11" t="s">
        <v>402</v>
      </c>
    </row>
    <row r="139" ht="15.75" customHeight="1">
      <c r="A139" s="28" t="s">
        <v>403</v>
      </c>
      <c r="B139" s="28" t="s">
        <v>404</v>
      </c>
    </row>
    <row r="140" ht="15.75" customHeight="1">
      <c r="A140" s="11" t="s">
        <v>405</v>
      </c>
      <c r="B140" s="11" t="s">
        <v>406</v>
      </c>
    </row>
    <row r="141" ht="15.75" customHeight="1">
      <c r="A141" s="28" t="s">
        <v>407</v>
      </c>
      <c r="B141" s="28" t="s">
        <v>408</v>
      </c>
    </row>
    <row r="142" ht="15.75" customHeight="1">
      <c r="A142" s="11" t="s">
        <v>409</v>
      </c>
      <c r="B142" s="11" t="s">
        <v>410</v>
      </c>
    </row>
    <row r="143" ht="15.75" customHeight="1">
      <c r="A143" s="28" t="s">
        <v>411</v>
      </c>
      <c r="B143" s="28" t="s">
        <v>412</v>
      </c>
    </row>
    <row r="144" ht="15.75" customHeight="1">
      <c r="A144" s="11" t="s">
        <v>413</v>
      </c>
      <c r="B144" s="11" t="s">
        <v>414</v>
      </c>
    </row>
    <row r="145" ht="15.75" customHeight="1">
      <c r="A145" s="28" t="s">
        <v>415</v>
      </c>
      <c r="B145" s="28" t="s">
        <v>415</v>
      </c>
    </row>
    <row r="146" ht="15.75" customHeight="1">
      <c r="A146" s="11" t="s">
        <v>416</v>
      </c>
      <c r="B146" s="11" t="s">
        <v>417</v>
      </c>
    </row>
    <row r="147" ht="15.75" customHeight="1">
      <c r="A147" s="28" t="s">
        <v>418</v>
      </c>
      <c r="B147" s="28" t="s">
        <v>419</v>
      </c>
    </row>
    <row r="148" ht="15.75" customHeight="1">
      <c r="A148" s="11" t="s">
        <v>420</v>
      </c>
      <c r="B148" s="11" t="s">
        <v>421</v>
      </c>
    </row>
    <row r="149" ht="15.75" customHeight="1">
      <c r="A149" s="28" t="s">
        <v>422</v>
      </c>
      <c r="B149" s="28" t="s">
        <v>228</v>
      </c>
    </row>
    <row r="150" ht="15.75" customHeight="1">
      <c r="A150" s="11" t="s">
        <v>423</v>
      </c>
      <c r="B150" s="11" t="s">
        <v>424</v>
      </c>
    </row>
    <row r="151" ht="15.75" customHeight="1">
      <c r="A151" s="28" t="s">
        <v>425</v>
      </c>
      <c r="B151" s="28" t="s">
        <v>426</v>
      </c>
    </row>
    <row r="152" ht="15.75" customHeight="1">
      <c r="A152" s="11" t="s">
        <v>427</v>
      </c>
      <c r="B152" s="11" t="s">
        <v>428</v>
      </c>
    </row>
    <row r="153" ht="15.75" customHeight="1">
      <c r="A153" s="28" t="s">
        <v>429</v>
      </c>
      <c r="B153" s="28" t="s">
        <v>430</v>
      </c>
    </row>
    <row r="154" ht="15.75" customHeight="1">
      <c r="A154" s="11" t="s">
        <v>431</v>
      </c>
      <c r="B154" s="11" t="s">
        <v>432</v>
      </c>
    </row>
    <row r="155" ht="15.75" customHeight="1">
      <c r="A155" s="28" t="s">
        <v>433</v>
      </c>
      <c r="B155" s="28" t="s">
        <v>434</v>
      </c>
    </row>
    <row r="156" ht="15.75" customHeight="1">
      <c r="A156" s="11" t="s">
        <v>435</v>
      </c>
      <c r="B156" s="11" t="s">
        <v>436</v>
      </c>
    </row>
    <row r="157" ht="15.75" customHeight="1">
      <c r="A157" s="28" t="s">
        <v>437</v>
      </c>
      <c r="B157" s="28" t="s">
        <v>438</v>
      </c>
    </row>
    <row r="158" ht="15.75" customHeight="1">
      <c r="A158" s="11" t="s">
        <v>439</v>
      </c>
      <c r="B158" s="11" t="s">
        <v>440</v>
      </c>
    </row>
    <row r="159" ht="15.75" customHeight="1">
      <c r="A159" s="28" t="s">
        <v>441</v>
      </c>
      <c r="B159" s="28" t="s">
        <v>442</v>
      </c>
    </row>
    <row r="160" ht="15.75" customHeight="1">
      <c r="A160" s="11" t="s">
        <v>443</v>
      </c>
      <c r="B160" s="11" t="s">
        <v>444</v>
      </c>
    </row>
    <row r="161" ht="15.75" customHeight="1">
      <c r="A161" s="28" t="s">
        <v>445</v>
      </c>
      <c r="B161" s="28" t="s">
        <v>446</v>
      </c>
    </row>
    <row r="162" ht="15.75" customHeight="1">
      <c r="A162" s="11" t="s">
        <v>447</v>
      </c>
      <c r="B162" s="11" t="s">
        <v>448</v>
      </c>
    </row>
    <row r="163" ht="15.75" customHeight="1">
      <c r="A163" s="28" t="s">
        <v>449</v>
      </c>
      <c r="B163" s="28" t="s">
        <v>450</v>
      </c>
    </row>
    <row r="164" ht="15.75" customHeight="1">
      <c r="A164" s="11" t="s">
        <v>451</v>
      </c>
      <c r="B164" s="11" t="s">
        <v>452</v>
      </c>
    </row>
    <row r="165" ht="15.75" customHeight="1">
      <c r="A165" s="28" t="s">
        <v>453</v>
      </c>
      <c r="B165" s="28" t="s">
        <v>454</v>
      </c>
    </row>
    <row r="166" ht="15.75" customHeight="1">
      <c r="A166" s="11" t="s">
        <v>455</v>
      </c>
      <c r="B166" s="11" t="s">
        <v>456</v>
      </c>
    </row>
    <row r="167" ht="15.75" customHeight="1">
      <c r="A167" s="28" t="s">
        <v>457</v>
      </c>
      <c r="B167" s="28" t="s">
        <v>458</v>
      </c>
    </row>
    <row r="168" ht="15.75" customHeight="1">
      <c r="A168" s="11" t="s">
        <v>459</v>
      </c>
      <c r="B168" s="11" t="s">
        <v>460</v>
      </c>
    </row>
    <row r="169" ht="15.75" customHeight="1">
      <c r="A169" s="28" t="s">
        <v>461</v>
      </c>
      <c r="B169" s="28" t="s">
        <v>462</v>
      </c>
    </row>
    <row r="170" ht="15.75" customHeight="1">
      <c r="A170" s="11" t="s">
        <v>463</v>
      </c>
      <c r="B170" s="11" t="s">
        <v>464</v>
      </c>
    </row>
    <row r="171" ht="15.75" customHeight="1">
      <c r="A171" s="28" t="s">
        <v>465</v>
      </c>
      <c r="B171" s="28" t="s">
        <v>466</v>
      </c>
    </row>
    <row r="172" ht="15.75" customHeight="1">
      <c r="A172" s="11" t="s">
        <v>467</v>
      </c>
      <c r="B172" s="11" t="s">
        <v>261</v>
      </c>
    </row>
    <row r="173" ht="15.75" customHeight="1">
      <c r="A173" s="28" t="s">
        <v>133</v>
      </c>
      <c r="B173" s="28" t="s">
        <v>319</v>
      </c>
    </row>
    <row r="174" ht="15.75" customHeight="1">
      <c r="A174" s="11" t="s">
        <v>468</v>
      </c>
      <c r="B174" s="11" t="s">
        <v>469</v>
      </c>
    </row>
    <row r="175" ht="15.75" customHeight="1">
      <c r="A175" s="28" t="s">
        <v>470</v>
      </c>
      <c r="B175" s="28" t="s">
        <v>471</v>
      </c>
    </row>
    <row r="176" ht="15.75" customHeight="1">
      <c r="A176" s="11" t="s">
        <v>472</v>
      </c>
      <c r="B176" s="11" t="s">
        <v>473</v>
      </c>
    </row>
    <row r="177" ht="15.75" customHeight="1">
      <c r="A177" s="28" t="s">
        <v>474</v>
      </c>
      <c r="B177" s="28" t="s">
        <v>475</v>
      </c>
    </row>
    <row r="178" ht="15.75" customHeight="1">
      <c r="A178" s="11" t="s">
        <v>476</v>
      </c>
      <c r="B178" s="11" t="s">
        <v>477</v>
      </c>
    </row>
    <row r="179" ht="15.75" customHeight="1">
      <c r="A179" s="28" t="s">
        <v>478</v>
      </c>
      <c r="B179" s="28" t="s">
        <v>479</v>
      </c>
    </row>
    <row r="180" ht="15.75" customHeight="1">
      <c r="A180" s="11" t="s">
        <v>480</v>
      </c>
      <c r="B180" s="11" t="s">
        <v>355</v>
      </c>
    </row>
    <row r="181" ht="15.75" customHeight="1">
      <c r="A181" s="28" t="s">
        <v>481</v>
      </c>
      <c r="B181" s="28" t="s">
        <v>482</v>
      </c>
    </row>
    <row r="182" ht="15.75" customHeight="1">
      <c r="A182" s="11" t="s">
        <v>483</v>
      </c>
      <c r="B182" s="11" t="s">
        <v>484</v>
      </c>
    </row>
    <row r="183" ht="15.75" customHeight="1">
      <c r="A183" s="28" t="s">
        <v>485</v>
      </c>
      <c r="B183" s="28" t="s">
        <v>486</v>
      </c>
    </row>
    <row r="184" ht="15.75" customHeight="1">
      <c r="A184" s="11" t="s">
        <v>487</v>
      </c>
      <c r="B184" s="11" t="s">
        <v>488</v>
      </c>
    </row>
    <row r="185" ht="15.75" customHeight="1">
      <c r="A185" s="28" t="s">
        <v>489</v>
      </c>
      <c r="B185" s="28" t="s">
        <v>490</v>
      </c>
    </row>
    <row r="186" ht="15.75" customHeight="1">
      <c r="A186" s="11" t="s">
        <v>491</v>
      </c>
      <c r="B186" s="11" t="s">
        <v>492</v>
      </c>
    </row>
    <row r="187" ht="15.75" customHeight="1">
      <c r="A187" s="28" t="s">
        <v>493</v>
      </c>
      <c r="B187" s="28" t="s">
        <v>494</v>
      </c>
    </row>
    <row r="188" ht="15.75" customHeight="1">
      <c r="A188" s="11" t="s">
        <v>495</v>
      </c>
      <c r="B188" s="11" t="s">
        <v>496</v>
      </c>
    </row>
    <row r="189" ht="15.75" customHeight="1">
      <c r="A189" s="28" t="s">
        <v>497</v>
      </c>
      <c r="B189" s="28" t="s">
        <v>498</v>
      </c>
    </row>
    <row r="190" ht="15.75" customHeight="1">
      <c r="A190" s="11" t="s">
        <v>499</v>
      </c>
      <c r="B190" s="11" t="s">
        <v>500</v>
      </c>
    </row>
    <row r="191" ht="15.75" customHeight="1">
      <c r="A191" s="28" t="s">
        <v>501</v>
      </c>
      <c r="B191" s="28" t="s">
        <v>378</v>
      </c>
    </row>
    <row r="192" ht="15.75" customHeight="1">
      <c r="A192" s="11" t="s">
        <v>502</v>
      </c>
      <c r="B192" s="11" t="s">
        <v>412</v>
      </c>
    </row>
    <row r="193" ht="15.75" customHeight="1">
      <c r="A193" s="28" t="s">
        <v>503</v>
      </c>
      <c r="B193" s="28" t="s">
        <v>504</v>
      </c>
    </row>
    <row r="194" ht="15.75" customHeight="1">
      <c r="A194" s="11" t="s">
        <v>505</v>
      </c>
      <c r="B194" s="11" t="s">
        <v>506</v>
      </c>
    </row>
    <row r="195" ht="15.75" customHeight="1">
      <c r="A195" s="28" t="s">
        <v>507</v>
      </c>
      <c r="B195" s="28" t="s">
        <v>508</v>
      </c>
    </row>
    <row r="196" ht="15.75" customHeight="1">
      <c r="A196" s="11" t="s">
        <v>509</v>
      </c>
      <c r="B196" s="11" t="s">
        <v>510</v>
      </c>
    </row>
    <row r="197" ht="15.75" customHeight="1">
      <c r="A197" s="28" t="s">
        <v>511</v>
      </c>
      <c r="B197" s="28" t="s">
        <v>512</v>
      </c>
    </row>
    <row r="198" ht="15.75" customHeight="1">
      <c r="A198" s="11" t="s">
        <v>513</v>
      </c>
      <c r="B198" s="11" t="s">
        <v>514</v>
      </c>
    </row>
    <row r="199" ht="15.75" customHeight="1">
      <c r="A199" s="28" t="s">
        <v>515</v>
      </c>
      <c r="B199" s="28" t="s">
        <v>516</v>
      </c>
    </row>
    <row r="200" ht="15.75" customHeight="1">
      <c r="A200" s="11" t="s">
        <v>517</v>
      </c>
      <c r="B200" s="11" t="s">
        <v>518</v>
      </c>
    </row>
    <row r="201" ht="15.75" customHeight="1">
      <c r="A201" s="28" t="s">
        <v>519</v>
      </c>
      <c r="B201" s="28" t="s">
        <v>520</v>
      </c>
    </row>
    <row r="202" ht="15.75" customHeight="1">
      <c r="A202" s="11" t="s">
        <v>521</v>
      </c>
      <c r="B202" s="11" t="s">
        <v>522</v>
      </c>
    </row>
    <row r="203" ht="15.75" customHeight="1">
      <c r="A203" s="28" t="s">
        <v>523</v>
      </c>
      <c r="B203" s="28" t="s">
        <v>524</v>
      </c>
    </row>
    <row r="204" ht="15.75" customHeight="1">
      <c r="A204" s="11" t="s">
        <v>525</v>
      </c>
      <c r="B204" s="11" t="s">
        <v>526</v>
      </c>
    </row>
    <row r="205" ht="15.75" customHeight="1">
      <c r="A205" s="28" t="s">
        <v>527</v>
      </c>
      <c r="B205" s="28" t="s">
        <v>528</v>
      </c>
    </row>
    <row r="206" ht="15.75" customHeight="1">
      <c r="A206" s="11" t="s">
        <v>529</v>
      </c>
      <c r="B206" s="11" t="s">
        <v>530</v>
      </c>
    </row>
    <row r="207" ht="15.75" customHeight="1">
      <c r="A207" s="28" t="s">
        <v>531</v>
      </c>
      <c r="B207" s="28" t="s">
        <v>532</v>
      </c>
    </row>
    <row r="208" ht="15.75" customHeight="1">
      <c r="A208" s="11" t="s">
        <v>533</v>
      </c>
      <c r="B208" s="11" t="s">
        <v>236</v>
      </c>
    </row>
    <row r="209" ht="15.75" customHeight="1">
      <c r="A209" s="28" t="s">
        <v>534</v>
      </c>
      <c r="B209" s="28" t="s">
        <v>535</v>
      </c>
    </row>
    <row r="210" ht="15.75" customHeight="1">
      <c r="A210" s="11" t="s">
        <v>536</v>
      </c>
      <c r="B210" s="11" t="s">
        <v>537</v>
      </c>
    </row>
    <row r="211" ht="15.75" customHeight="1">
      <c r="A211" s="28" t="s">
        <v>538</v>
      </c>
      <c r="B211" s="28" t="s">
        <v>539</v>
      </c>
    </row>
    <row r="212" ht="15.75" customHeight="1">
      <c r="A212" s="11" t="s">
        <v>540</v>
      </c>
      <c r="B212" s="11" t="s">
        <v>541</v>
      </c>
    </row>
    <row r="213" ht="15.75" customHeight="1">
      <c r="A213" s="28" t="s">
        <v>542</v>
      </c>
      <c r="B213" s="28" t="s">
        <v>543</v>
      </c>
    </row>
    <row r="214" ht="15.75" customHeight="1">
      <c r="A214" s="11" t="s">
        <v>544</v>
      </c>
      <c r="B214" s="11" t="s">
        <v>545</v>
      </c>
    </row>
    <row r="215" ht="15.75" customHeight="1">
      <c r="A215" s="28" t="s">
        <v>546</v>
      </c>
      <c r="B215" s="28" t="s">
        <v>269</v>
      </c>
    </row>
    <row r="216" ht="15.75" customHeight="1">
      <c r="A216" s="11" t="s">
        <v>547</v>
      </c>
      <c r="B216" s="11" t="s">
        <v>548</v>
      </c>
    </row>
    <row r="217" ht="15.75" customHeight="1">
      <c r="A217" s="28" t="s">
        <v>549</v>
      </c>
      <c r="B217" s="28" t="s">
        <v>550</v>
      </c>
    </row>
    <row r="218" ht="15.75" customHeight="1">
      <c r="A218" s="11" t="s">
        <v>551</v>
      </c>
      <c r="B218" s="11" t="s">
        <v>552</v>
      </c>
    </row>
    <row r="219" ht="15.75" customHeight="1">
      <c r="A219" s="28" t="s">
        <v>553</v>
      </c>
      <c r="B219" s="28" t="s">
        <v>227</v>
      </c>
    </row>
    <row r="220" ht="15.75" customHeight="1">
      <c r="A220" s="11" t="s">
        <v>554</v>
      </c>
      <c r="B220" s="11" t="s">
        <v>555</v>
      </c>
    </row>
    <row r="221" ht="15.75" customHeight="1">
      <c r="A221" s="28" t="s">
        <v>556</v>
      </c>
      <c r="B221" s="28" t="s">
        <v>557</v>
      </c>
    </row>
    <row r="222" ht="15.75" customHeight="1">
      <c r="A222" s="11" t="s">
        <v>556</v>
      </c>
      <c r="B222" s="11" t="s">
        <v>558</v>
      </c>
    </row>
    <row r="223" ht="15.75" customHeight="1">
      <c r="A223" s="28" t="s">
        <v>559</v>
      </c>
      <c r="B223" s="28" t="s">
        <v>560</v>
      </c>
    </row>
    <row r="224" ht="15.75" customHeight="1">
      <c r="A224" s="11" t="s">
        <v>561</v>
      </c>
      <c r="B224" s="11" t="s">
        <v>562</v>
      </c>
    </row>
    <row r="225" ht="15.75" customHeight="1">
      <c r="A225" s="28" t="s">
        <v>563</v>
      </c>
      <c r="B225" s="28" t="s">
        <v>564</v>
      </c>
    </row>
    <row r="226" ht="15.75" customHeight="1">
      <c r="A226" s="11" t="s">
        <v>565</v>
      </c>
      <c r="B226" s="11" t="s">
        <v>566</v>
      </c>
    </row>
    <row r="227" ht="15.75" customHeight="1">
      <c r="A227" s="28" t="s">
        <v>567</v>
      </c>
      <c r="B227" s="28" t="s">
        <v>568</v>
      </c>
    </row>
    <row r="228" ht="15.75" customHeight="1">
      <c r="A228" s="11" t="s">
        <v>569</v>
      </c>
      <c r="B228" s="11" t="s">
        <v>570</v>
      </c>
    </row>
    <row r="229" ht="15.75" customHeight="1">
      <c r="A229" s="28" t="s">
        <v>571</v>
      </c>
      <c r="B229" s="28" t="s">
        <v>572</v>
      </c>
    </row>
    <row r="230" ht="15.75" customHeight="1">
      <c r="A230" s="11" t="s">
        <v>573</v>
      </c>
      <c r="B230" s="11" t="s">
        <v>570</v>
      </c>
    </row>
    <row r="231" ht="15.75" customHeight="1">
      <c r="A231" s="28" t="s">
        <v>574</v>
      </c>
      <c r="B231" s="28" t="s">
        <v>575</v>
      </c>
    </row>
    <row r="232" ht="15.75" customHeight="1">
      <c r="A232" s="11" t="s">
        <v>576</v>
      </c>
      <c r="B232" s="11" t="s">
        <v>577</v>
      </c>
    </row>
    <row r="233" ht="15.75" customHeight="1">
      <c r="A233" s="28" t="s">
        <v>578</v>
      </c>
      <c r="B233" s="28" t="s">
        <v>579</v>
      </c>
    </row>
    <row r="234" ht="15.75" customHeight="1">
      <c r="A234" s="11" t="s">
        <v>580</v>
      </c>
      <c r="B234" s="11" t="s">
        <v>581</v>
      </c>
    </row>
    <row r="235" ht="15.75" customHeight="1">
      <c r="A235" s="28" t="s">
        <v>582</v>
      </c>
      <c r="B235" s="28" t="s">
        <v>543</v>
      </c>
    </row>
    <row r="236" ht="15.75" customHeight="1">
      <c r="A236" s="11" t="s">
        <v>583</v>
      </c>
      <c r="B236" s="11" t="s">
        <v>584</v>
      </c>
    </row>
    <row r="237" ht="15.75" customHeight="1">
      <c r="A237" s="28" t="s">
        <v>585</v>
      </c>
      <c r="B237" s="28" t="s">
        <v>586</v>
      </c>
    </row>
    <row r="238" ht="15.75" customHeight="1">
      <c r="A238" s="11" t="s">
        <v>587</v>
      </c>
      <c r="B238" s="11" t="s">
        <v>267</v>
      </c>
    </row>
    <row r="239" ht="15.75" customHeight="1">
      <c r="A239" s="28" t="s">
        <v>588</v>
      </c>
      <c r="B239" s="28" t="s">
        <v>589</v>
      </c>
    </row>
    <row r="240" ht="15.75" customHeight="1">
      <c r="A240" s="11" t="s">
        <v>590</v>
      </c>
      <c r="B240" s="11" t="s">
        <v>560</v>
      </c>
    </row>
    <row r="241" ht="15.75" customHeight="1">
      <c r="A241" s="28" t="s">
        <v>591</v>
      </c>
      <c r="B241" s="28" t="s">
        <v>592</v>
      </c>
    </row>
    <row r="242" ht="15.75" customHeight="1">
      <c r="A242" s="11" t="s">
        <v>593</v>
      </c>
      <c r="B242" s="11" t="s">
        <v>594</v>
      </c>
    </row>
    <row r="243" ht="15.75" customHeight="1">
      <c r="A243" s="28" t="s">
        <v>595</v>
      </c>
      <c r="B243" s="28" t="s">
        <v>596</v>
      </c>
    </row>
    <row r="244" ht="15.75" customHeight="1">
      <c r="A244" s="11" t="s">
        <v>597</v>
      </c>
      <c r="B244" s="11" t="s">
        <v>286</v>
      </c>
    </row>
    <row r="245" ht="15.75" customHeight="1">
      <c r="A245" s="28" t="s">
        <v>598</v>
      </c>
      <c r="B245" s="28" t="s">
        <v>599</v>
      </c>
    </row>
    <row r="246" ht="15.75" customHeight="1">
      <c r="A246" s="11" t="s">
        <v>600</v>
      </c>
      <c r="B246" s="11" t="s">
        <v>514</v>
      </c>
    </row>
    <row r="247" ht="15.75" customHeight="1">
      <c r="A247" s="28" t="s">
        <v>601</v>
      </c>
      <c r="B247" s="28" t="s">
        <v>602</v>
      </c>
    </row>
    <row r="248" ht="15.75" customHeight="1">
      <c r="A248" s="11" t="s">
        <v>603</v>
      </c>
      <c r="B248" s="11" t="s">
        <v>604</v>
      </c>
    </row>
    <row r="249" ht="15.75" customHeight="1">
      <c r="A249" s="28" t="s">
        <v>605</v>
      </c>
      <c r="B249" s="28" t="s">
        <v>606</v>
      </c>
    </row>
    <row r="250" ht="15.75" customHeight="1">
      <c r="A250" s="11" t="s">
        <v>607</v>
      </c>
      <c r="B250" s="11" t="s">
        <v>608</v>
      </c>
    </row>
    <row r="251" ht="15.75" customHeight="1">
      <c r="A251" s="28" t="s">
        <v>609</v>
      </c>
      <c r="B251" s="28" t="s">
        <v>610</v>
      </c>
    </row>
    <row r="252" ht="15.75" customHeight="1">
      <c r="A252" s="11" t="s">
        <v>611</v>
      </c>
      <c r="B252" s="11" t="s">
        <v>361</v>
      </c>
    </row>
    <row r="253" ht="15.75" customHeight="1">
      <c r="A253" s="28" t="s">
        <v>612</v>
      </c>
      <c r="B253" s="28" t="s">
        <v>613</v>
      </c>
    </row>
    <row r="254" ht="15.75" customHeight="1">
      <c r="A254" s="11" t="s">
        <v>614</v>
      </c>
      <c r="B254" s="11" t="s">
        <v>615</v>
      </c>
    </row>
    <row r="255" ht="15.75" customHeight="1">
      <c r="A255" s="28" t="s">
        <v>616</v>
      </c>
      <c r="B255" s="28" t="s">
        <v>617</v>
      </c>
    </row>
    <row r="256" ht="15.75" customHeight="1">
      <c r="A256" s="11" t="s">
        <v>618</v>
      </c>
      <c r="B256" s="11" t="s">
        <v>304</v>
      </c>
    </row>
    <row r="257" ht="15.75" customHeight="1">
      <c r="A257" s="28" t="s">
        <v>619</v>
      </c>
      <c r="B257" s="28" t="s">
        <v>335</v>
      </c>
    </row>
    <row r="258" ht="15.75" customHeight="1">
      <c r="A258" s="11" t="s">
        <v>620</v>
      </c>
      <c r="B258" s="11" t="s">
        <v>621</v>
      </c>
    </row>
    <row r="259" ht="15.75" customHeight="1">
      <c r="A259" s="28" t="s">
        <v>622</v>
      </c>
      <c r="B259" s="28" t="s">
        <v>623</v>
      </c>
    </row>
    <row r="260" ht="15.75" customHeight="1">
      <c r="A260" s="11" t="s">
        <v>624</v>
      </c>
      <c r="B260" s="11" t="s">
        <v>615</v>
      </c>
    </row>
    <row r="261" ht="15.75" customHeight="1">
      <c r="A261" s="28" t="s">
        <v>625</v>
      </c>
      <c r="B261" s="28" t="s">
        <v>626</v>
      </c>
    </row>
    <row r="262" ht="15.75" customHeight="1">
      <c r="A262" s="11" t="s">
        <v>627</v>
      </c>
      <c r="B262" s="11" t="s">
        <v>628</v>
      </c>
    </row>
    <row r="263" ht="15.75" customHeight="1">
      <c r="A263" s="28" t="s">
        <v>629</v>
      </c>
      <c r="B263" s="28" t="s">
        <v>630</v>
      </c>
    </row>
    <row r="264" ht="15.75" customHeight="1">
      <c r="A264" s="11" t="s">
        <v>631</v>
      </c>
      <c r="B264" s="11" t="s">
        <v>632</v>
      </c>
    </row>
    <row r="265" ht="15.75" customHeight="1">
      <c r="A265" s="28" t="s">
        <v>633</v>
      </c>
      <c r="B265" s="28" t="s">
        <v>634</v>
      </c>
    </row>
    <row r="266" ht="15.75" customHeight="1">
      <c r="A266" s="11" t="s">
        <v>635</v>
      </c>
      <c r="B266" s="11" t="s">
        <v>636</v>
      </c>
    </row>
    <row r="267" ht="15.75" customHeight="1">
      <c r="A267" s="28" t="s">
        <v>637</v>
      </c>
      <c r="B267" s="28" t="s">
        <v>638</v>
      </c>
    </row>
    <row r="268" ht="15.75" customHeight="1">
      <c r="A268" s="11" t="s">
        <v>639</v>
      </c>
      <c r="B268" s="11" t="s">
        <v>539</v>
      </c>
    </row>
    <row r="269" ht="15.75" customHeight="1">
      <c r="A269" s="28" t="s">
        <v>640</v>
      </c>
      <c r="B269" s="28" t="s">
        <v>641</v>
      </c>
    </row>
    <row r="270" ht="15.75" customHeight="1">
      <c r="A270" s="11" t="s">
        <v>642</v>
      </c>
      <c r="B270" s="11" t="s">
        <v>641</v>
      </c>
    </row>
    <row r="271" ht="15.75" customHeight="1">
      <c r="A271" s="28" t="s">
        <v>643</v>
      </c>
      <c r="B271" s="28" t="s">
        <v>644</v>
      </c>
    </row>
    <row r="272" ht="15.75" customHeight="1">
      <c r="A272" s="11" t="s">
        <v>645</v>
      </c>
      <c r="B272" s="11" t="s">
        <v>646</v>
      </c>
    </row>
    <row r="273" ht="15.75" customHeight="1">
      <c r="A273" s="28" t="s">
        <v>647</v>
      </c>
      <c r="B273" s="28" t="s">
        <v>648</v>
      </c>
    </row>
    <row r="274" ht="15.75" customHeight="1">
      <c r="A274" s="11" t="s">
        <v>649</v>
      </c>
      <c r="B274" s="11" t="s">
        <v>650</v>
      </c>
    </row>
    <row r="275" ht="15.75" customHeight="1">
      <c r="A275" s="28" t="s">
        <v>651</v>
      </c>
      <c r="B275" s="28" t="s">
        <v>652</v>
      </c>
    </row>
    <row r="276" ht="15.75" customHeight="1">
      <c r="A276" s="11" t="s">
        <v>653</v>
      </c>
      <c r="B276" s="11" t="s">
        <v>654</v>
      </c>
    </row>
    <row r="277" ht="15.75" customHeight="1">
      <c r="A277" s="28" t="s">
        <v>655</v>
      </c>
      <c r="B277" s="28" t="s">
        <v>656</v>
      </c>
    </row>
    <row r="278" ht="15.75" customHeight="1">
      <c r="A278" s="11" t="s">
        <v>657</v>
      </c>
      <c r="B278" s="11" t="s">
        <v>658</v>
      </c>
    </row>
    <row r="279" ht="15.75" customHeight="1">
      <c r="A279" s="28" t="s">
        <v>659</v>
      </c>
      <c r="B279" s="28" t="s">
        <v>656</v>
      </c>
    </row>
    <row r="280" ht="15.75" customHeight="1">
      <c r="A280" s="11" t="s">
        <v>660</v>
      </c>
      <c r="B280" s="11" t="s">
        <v>520</v>
      </c>
    </row>
    <row r="281" ht="15.75" customHeight="1">
      <c r="A281" s="28" t="s">
        <v>661</v>
      </c>
      <c r="B281" s="28" t="s">
        <v>662</v>
      </c>
    </row>
    <row r="282" ht="15.75" customHeight="1">
      <c r="A282" s="11" t="s">
        <v>663</v>
      </c>
      <c r="B282" s="11" t="s">
        <v>656</v>
      </c>
    </row>
    <row r="283" ht="15.75" customHeight="1">
      <c r="A283" s="28" t="s">
        <v>664</v>
      </c>
      <c r="B283" s="28" t="s">
        <v>665</v>
      </c>
    </row>
    <row r="284" ht="15.75" customHeight="1">
      <c r="A284" s="11" t="s">
        <v>666</v>
      </c>
      <c r="B284" s="11" t="s">
        <v>398</v>
      </c>
    </row>
    <row r="285" ht="15.75" customHeight="1">
      <c r="A285" s="28" t="s">
        <v>667</v>
      </c>
      <c r="B285" s="28" t="s">
        <v>668</v>
      </c>
    </row>
    <row r="286" ht="15.75" customHeight="1">
      <c r="A286" s="11" t="s">
        <v>669</v>
      </c>
      <c r="B286" s="11" t="s">
        <v>630</v>
      </c>
    </row>
    <row r="287" ht="15.75" customHeight="1">
      <c r="A287" s="28" t="s">
        <v>670</v>
      </c>
      <c r="B287" s="28" t="s">
        <v>606</v>
      </c>
    </row>
    <row r="288" ht="15.75" customHeight="1">
      <c r="A288" s="11" t="s">
        <v>671</v>
      </c>
      <c r="B288" s="11" t="s">
        <v>672</v>
      </c>
    </row>
    <row r="289" ht="15.75" customHeight="1">
      <c r="A289" s="28" t="s">
        <v>673</v>
      </c>
      <c r="B289" s="28" t="s">
        <v>674</v>
      </c>
    </row>
    <row r="290" ht="15.75" customHeight="1">
      <c r="A290" s="11" t="s">
        <v>675</v>
      </c>
      <c r="B290" s="11" t="s">
        <v>676</v>
      </c>
    </row>
    <row r="291" ht="15.75" customHeight="1">
      <c r="A291" s="28" t="s">
        <v>677</v>
      </c>
      <c r="B291" s="28" t="s">
        <v>678</v>
      </c>
    </row>
    <row r="292" ht="15.75" customHeight="1">
      <c r="A292" s="11" t="s">
        <v>679</v>
      </c>
      <c r="B292" s="11" t="s">
        <v>680</v>
      </c>
    </row>
    <row r="293" ht="15.75" customHeight="1">
      <c r="A293" s="28" t="s">
        <v>681</v>
      </c>
      <c r="B293" s="28" t="s">
        <v>682</v>
      </c>
    </row>
    <row r="294" ht="15.75" customHeight="1">
      <c r="A294" s="11" t="s">
        <v>683</v>
      </c>
      <c r="B294" s="11" t="s">
        <v>684</v>
      </c>
    </row>
    <row r="295" ht="15.75" customHeight="1">
      <c r="A295" s="28" t="s">
        <v>685</v>
      </c>
      <c r="B295" s="28" t="s">
        <v>686</v>
      </c>
    </row>
    <row r="296" ht="15.75" customHeight="1">
      <c r="A296" s="11" t="s">
        <v>687</v>
      </c>
      <c r="B296" s="11" t="s">
        <v>688</v>
      </c>
    </row>
    <row r="297" ht="15.75" customHeight="1">
      <c r="A297" s="28" t="s">
        <v>689</v>
      </c>
      <c r="B297" s="28" t="s">
        <v>690</v>
      </c>
    </row>
    <row r="298" ht="15.75" customHeight="1">
      <c r="A298" s="11" t="s">
        <v>691</v>
      </c>
      <c r="B298" s="11" t="s">
        <v>692</v>
      </c>
    </row>
    <row r="299" ht="15.75" customHeight="1">
      <c r="A299" s="28" t="s">
        <v>693</v>
      </c>
      <c r="B299" s="28" t="s">
        <v>694</v>
      </c>
    </row>
    <row r="300" ht="15.75" customHeight="1">
      <c r="A300" s="11" t="s">
        <v>695</v>
      </c>
      <c r="B300" s="11" t="s">
        <v>696</v>
      </c>
    </row>
    <row r="301" ht="15.75" customHeight="1">
      <c r="A301" s="28" t="s">
        <v>697</v>
      </c>
      <c r="B301" s="28" t="s">
        <v>698</v>
      </c>
    </row>
    <row r="302" ht="15.75" customHeight="1">
      <c r="A302" s="11" t="s">
        <v>699</v>
      </c>
      <c r="B302" s="11" t="s">
        <v>700</v>
      </c>
    </row>
    <row r="303" ht="15.75" customHeight="1">
      <c r="A303" s="28" t="s">
        <v>701</v>
      </c>
      <c r="B303" s="28" t="s">
        <v>387</v>
      </c>
    </row>
    <row r="304" ht="15.75" customHeight="1">
      <c r="A304" s="11" t="s">
        <v>702</v>
      </c>
      <c r="B304" s="11" t="s">
        <v>703</v>
      </c>
    </row>
    <row r="305" ht="15.75" customHeight="1">
      <c r="A305" s="28" t="s">
        <v>704</v>
      </c>
      <c r="B305" s="28" t="s">
        <v>705</v>
      </c>
    </row>
    <row r="306" ht="15.75" customHeight="1">
      <c r="A306" s="11" t="s">
        <v>706</v>
      </c>
      <c r="B306" s="11" t="s">
        <v>707</v>
      </c>
    </row>
    <row r="307" ht="15.75" customHeight="1">
      <c r="A307" s="28" t="s">
        <v>708</v>
      </c>
      <c r="B307" s="28" t="s">
        <v>709</v>
      </c>
    </row>
    <row r="308" ht="15.75" customHeight="1">
      <c r="A308" s="11" t="s">
        <v>710</v>
      </c>
      <c r="B308" s="11" t="s">
        <v>711</v>
      </c>
    </row>
    <row r="309" ht="15.75" customHeight="1">
      <c r="A309" s="28" t="s">
        <v>712</v>
      </c>
      <c r="B309" s="28" t="s">
        <v>428</v>
      </c>
    </row>
    <row r="310" ht="15.75" customHeight="1">
      <c r="A310" s="11" t="s">
        <v>713</v>
      </c>
      <c r="B310" s="11" t="s">
        <v>714</v>
      </c>
    </row>
    <row r="311" ht="15.75" customHeight="1">
      <c r="A311" s="28" t="s">
        <v>715</v>
      </c>
      <c r="B311" s="28" t="s">
        <v>672</v>
      </c>
    </row>
    <row r="312" ht="15.75" customHeight="1">
      <c r="A312" s="11" t="s">
        <v>716</v>
      </c>
      <c r="B312" s="11" t="s">
        <v>717</v>
      </c>
    </row>
    <row r="313" ht="15.75" customHeight="1">
      <c r="A313" s="28" t="s">
        <v>718</v>
      </c>
      <c r="B313" s="28" t="s">
        <v>678</v>
      </c>
    </row>
    <row r="314" ht="15.75" customHeight="1">
      <c r="A314" s="11" t="s">
        <v>719</v>
      </c>
      <c r="B314" s="11" t="s">
        <v>621</v>
      </c>
    </row>
    <row r="315" ht="15.75" customHeight="1">
      <c r="A315" s="28" t="s">
        <v>720</v>
      </c>
      <c r="B315" s="28" t="s">
        <v>721</v>
      </c>
    </row>
    <row r="316" ht="15.75" customHeight="1">
      <c r="A316" s="11" t="s">
        <v>722</v>
      </c>
      <c r="B316" s="11" t="s">
        <v>723</v>
      </c>
    </row>
    <row r="317" ht="15.75" customHeight="1">
      <c r="A317" s="28" t="s">
        <v>724</v>
      </c>
      <c r="B317" s="28" t="s">
        <v>725</v>
      </c>
    </row>
    <row r="318" ht="15.75" customHeight="1">
      <c r="A318" s="11" t="s">
        <v>726</v>
      </c>
      <c r="B318" s="11" t="s">
        <v>727</v>
      </c>
    </row>
    <row r="319" ht="15.75" customHeight="1">
      <c r="A319" s="28" t="s">
        <v>728</v>
      </c>
      <c r="B319" s="28" t="s">
        <v>729</v>
      </c>
    </row>
    <row r="320" ht="15.75" customHeight="1">
      <c r="A320" s="11" t="s">
        <v>730</v>
      </c>
      <c r="B320" s="11" t="s">
        <v>731</v>
      </c>
    </row>
    <row r="321" ht="15.75" customHeight="1">
      <c r="A321" s="28" t="s">
        <v>732</v>
      </c>
      <c r="B321" s="28" t="s">
        <v>665</v>
      </c>
    </row>
    <row r="322" ht="15.75" customHeight="1">
      <c r="A322" s="11" t="s">
        <v>733</v>
      </c>
      <c r="B322" s="11" t="s">
        <v>734</v>
      </c>
    </row>
    <row r="323" ht="15.75" customHeight="1">
      <c r="A323" s="28" t="s">
        <v>735</v>
      </c>
      <c r="B323" s="28" t="s">
        <v>736</v>
      </c>
    </row>
    <row r="324" ht="15.75" customHeight="1">
      <c r="A324" s="11" t="s">
        <v>737</v>
      </c>
      <c r="B324" s="11" t="s">
        <v>738</v>
      </c>
    </row>
    <row r="325" ht="15.75" customHeight="1">
      <c r="A325" s="28" t="s">
        <v>739</v>
      </c>
      <c r="B325" s="28" t="s">
        <v>740</v>
      </c>
    </row>
    <row r="326" ht="15.75" customHeight="1">
      <c r="A326" s="11" t="s">
        <v>741</v>
      </c>
      <c r="B326" s="11" t="s">
        <v>686</v>
      </c>
    </row>
    <row r="327" ht="15.75" customHeight="1">
      <c r="A327" s="28" t="s">
        <v>742</v>
      </c>
      <c r="B327" s="28" t="s">
        <v>444</v>
      </c>
    </row>
    <row r="328" ht="15.75" customHeight="1">
      <c r="A328" s="11" t="s">
        <v>743</v>
      </c>
      <c r="B328" s="11" t="s">
        <v>744</v>
      </c>
    </row>
    <row r="329" ht="15.75" customHeight="1">
      <c r="A329" s="28" t="s">
        <v>745</v>
      </c>
      <c r="B329" s="28" t="s">
        <v>646</v>
      </c>
    </row>
    <row r="330" ht="15.75" customHeight="1">
      <c r="A330" s="11" t="s">
        <v>746</v>
      </c>
      <c r="B330" s="11" t="s">
        <v>747</v>
      </c>
    </row>
    <row r="331" ht="15.75" customHeight="1">
      <c r="A331" s="28" t="s">
        <v>748</v>
      </c>
      <c r="B331" s="28" t="s">
        <v>749</v>
      </c>
    </row>
    <row r="332" ht="15.75" customHeight="1">
      <c r="A332" s="11" t="s">
        <v>750</v>
      </c>
      <c r="B332" s="11" t="s">
        <v>751</v>
      </c>
    </row>
    <row r="333" ht="15.75" customHeight="1">
      <c r="A333" s="28" t="s">
        <v>752</v>
      </c>
      <c r="B333" s="28" t="s">
        <v>753</v>
      </c>
    </row>
    <row r="334" ht="15.75" customHeight="1">
      <c r="A334" s="11" t="s">
        <v>754</v>
      </c>
      <c r="B334" s="11" t="s">
        <v>755</v>
      </c>
    </row>
    <row r="335" ht="15.75" customHeight="1">
      <c r="A335" s="28" t="s">
        <v>756</v>
      </c>
      <c r="B335" s="28" t="s">
        <v>648</v>
      </c>
    </row>
    <row r="336" ht="15.75" customHeight="1">
      <c r="A336" s="11" t="s">
        <v>757</v>
      </c>
      <c r="B336" s="11" t="s">
        <v>758</v>
      </c>
    </row>
    <row r="337" ht="15.75" customHeight="1">
      <c r="A337" s="28" t="s">
        <v>759</v>
      </c>
      <c r="B337" s="28" t="s">
        <v>674</v>
      </c>
    </row>
    <row r="338" ht="15.75" customHeight="1">
      <c r="A338" s="11" t="s">
        <v>760</v>
      </c>
      <c r="B338" s="11" t="s">
        <v>761</v>
      </c>
    </row>
    <row r="339" ht="15.75" customHeight="1">
      <c r="A339" s="28" t="s">
        <v>762</v>
      </c>
      <c r="B339" s="28" t="s">
        <v>763</v>
      </c>
    </row>
    <row r="340" ht="15.75" customHeight="1">
      <c r="A340" s="11" t="s">
        <v>764</v>
      </c>
      <c r="B340" s="11" t="s">
        <v>765</v>
      </c>
    </row>
    <row r="341" ht="15.75" customHeight="1">
      <c r="A341" s="28" t="s">
        <v>766</v>
      </c>
      <c r="B341" s="28" t="s">
        <v>734</v>
      </c>
    </row>
    <row r="342" ht="15.75" customHeight="1">
      <c r="A342" s="11" t="s">
        <v>767</v>
      </c>
      <c r="B342" s="11" t="s">
        <v>602</v>
      </c>
    </row>
    <row r="343" ht="15.75" customHeight="1">
      <c r="A343" s="28" t="s">
        <v>768</v>
      </c>
      <c r="B343" s="28" t="s">
        <v>705</v>
      </c>
    </row>
    <row r="344" ht="15.75" customHeight="1">
      <c r="A344" s="11" t="s">
        <v>769</v>
      </c>
      <c r="B344" s="11" t="s">
        <v>761</v>
      </c>
    </row>
    <row r="345" ht="15.75" customHeight="1">
      <c r="A345" s="28" t="s">
        <v>770</v>
      </c>
      <c r="B345" s="28" t="s">
        <v>771</v>
      </c>
    </row>
    <row r="346" ht="15.75" customHeight="1">
      <c r="A346" s="11" t="s">
        <v>772</v>
      </c>
      <c r="B346" s="11" t="s">
        <v>773</v>
      </c>
    </row>
    <row r="347" ht="15.75" customHeight="1">
      <c r="A347" s="28" t="s">
        <v>774</v>
      </c>
      <c r="B347" s="28" t="s">
        <v>775</v>
      </c>
    </row>
    <row r="348" ht="15.75" customHeight="1">
      <c r="A348" s="11" t="s">
        <v>776</v>
      </c>
      <c r="B348" s="11" t="s">
        <v>650</v>
      </c>
    </row>
    <row r="349" ht="15.75" customHeight="1">
      <c r="A349" s="28" t="s">
        <v>777</v>
      </c>
      <c r="B349" s="28" t="s">
        <v>721</v>
      </c>
    </row>
    <row r="350" ht="15.75" customHeight="1">
      <c r="A350" s="11" t="s">
        <v>778</v>
      </c>
      <c r="B350" s="11" t="s">
        <v>755</v>
      </c>
    </row>
    <row r="351" ht="15.75" customHeight="1">
      <c r="A351" s="28" t="s">
        <v>779</v>
      </c>
      <c r="B351" s="28" t="s">
        <v>780</v>
      </c>
    </row>
    <row r="352" ht="15.75" customHeight="1">
      <c r="A352" s="11" t="s">
        <v>781</v>
      </c>
      <c r="B352" s="11" t="s">
        <v>782</v>
      </c>
    </row>
    <row r="353" ht="15.75" customHeight="1">
      <c r="A353" s="28" t="s">
        <v>783</v>
      </c>
      <c r="B353" s="28" t="s">
        <v>240</v>
      </c>
    </row>
    <row r="354" ht="15.75" customHeight="1">
      <c r="A354" s="11" t="s">
        <v>784</v>
      </c>
      <c r="B354" s="11" t="s">
        <v>747</v>
      </c>
    </row>
    <row r="355" ht="15.75" customHeight="1">
      <c r="A355" s="28" t="s">
        <v>785</v>
      </c>
      <c r="B355" s="28" t="s">
        <v>579</v>
      </c>
    </row>
    <row r="356" ht="15.75" customHeight="1">
      <c r="A356" s="11" t="s">
        <v>786</v>
      </c>
      <c r="B356" s="11" t="s">
        <v>552</v>
      </c>
    </row>
    <row r="357" ht="15.75" customHeight="1">
      <c r="A357" s="28" t="s">
        <v>787</v>
      </c>
      <c r="B357" s="28" t="s">
        <v>356</v>
      </c>
    </row>
    <row r="358" ht="15.75" customHeight="1">
      <c r="A358" s="11" t="s">
        <v>788</v>
      </c>
      <c r="B358" s="11" t="s">
        <v>789</v>
      </c>
    </row>
    <row r="359" ht="15.75" customHeight="1">
      <c r="A359" s="28" t="s">
        <v>790</v>
      </c>
      <c r="B359" s="28" t="s">
        <v>791</v>
      </c>
    </row>
    <row r="360" ht="15.75" customHeight="1">
      <c r="A360" s="11" t="s">
        <v>792</v>
      </c>
      <c r="B360" s="11" t="s">
        <v>793</v>
      </c>
    </row>
    <row r="361" ht="15.75" customHeight="1">
      <c r="A361" s="28" t="s">
        <v>794</v>
      </c>
      <c r="B361" s="28" t="s">
        <v>795</v>
      </c>
    </row>
    <row r="362" ht="15.75" customHeight="1">
      <c r="A362" s="11" t="s">
        <v>796</v>
      </c>
      <c r="B362" s="11" t="s">
        <v>740</v>
      </c>
    </row>
    <row r="363" ht="15.75" customHeight="1">
      <c r="A363" s="28" t="s">
        <v>797</v>
      </c>
      <c r="B363" s="28" t="s">
        <v>707</v>
      </c>
    </row>
    <row r="364" ht="15.75" customHeight="1">
      <c r="A364" s="11" t="s">
        <v>798</v>
      </c>
      <c r="B364" s="11" t="s">
        <v>690</v>
      </c>
    </row>
    <row r="365" ht="15.75" customHeight="1">
      <c r="A365" s="28" t="s">
        <v>799</v>
      </c>
      <c r="B365" s="28" t="s">
        <v>800</v>
      </c>
    </row>
    <row r="366" ht="15.75" customHeight="1">
      <c r="A366" s="11" t="s">
        <v>801</v>
      </c>
      <c r="B366" s="11" t="s">
        <v>775</v>
      </c>
    </row>
    <row r="367" ht="15.75" customHeight="1">
      <c r="A367" s="28" t="s">
        <v>802</v>
      </c>
      <c r="B367" s="28" t="s">
        <v>803</v>
      </c>
    </row>
    <row r="368" ht="15.75" customHeight="1">
      <c r="A368" s="11" t="s">
        <v>804</v>
      </c>
      <c r="B368" s="11" t="s">
        <v>805</v>
      </c>
    </row>
    <row r="369" ht="15.75" customHeight="1">
      <c r="A369" s="28" t="s">
        <v>806</v>
      </c>
      <c r="B369" s="28" t="s">
        <v>807</v>
      </c>
    </row>
    <row r="370" ht="15.75" customHeight="1">
      <c r="A370" s="11" t="s">
        <v>808</v>
      </c>
      <c r="B370" s="11" t="s">
        <v>809</v>
      </c>
    </row>
    <row r="371" ht="15.75" customHeight="1">
      <c r="A371" s="28" t="s">
        <v>810</v>
      </c>
      <c r="B371" s="28" t="s">
        <v>803</v>
      </c>
    </row>
    <row r="372" ht="15.75" customHeight="1">
      <c r="A372" s="11" t="s">
        <v>811</v>
      </c>
      <c r="B372" s="11" t="s">
        <v>812</v>
      </c>
    </row>
    <row r="373" ht="15.75" customHeight="1">
      <c r="A373" s="28" t="s">
        <v>813</v>
      </c>
      <c r="B373" s="28" t="s">
        <v>711</v>
      </c>
    </row>
    <row r="374" ht="15.75" customHeight="1">
      <c r="A374" s="11" t="s">
        <v>814</v>
      </c>
      <c r="B374" s="11" t="s">
        <v>815</v>
      </c>
    </row>
    <row r="375" ht="15.75" customHeight="1">
      <c r="A375" s="28" t="s">
        <v>816</v>
      </c>
      <c r="B375" s="28" t="s">
        <v>817</v>
      </c>
    </row>
    <row r="376" ht="15.75" customHeight="1">
      <c r="A376" s="11" t="s">
        <v>818</v>
      </c>
      <c r="B376" s="11" t="s">
        <v>819</v>
      </c>
    </row>
    <row r="377" ht="15.75" customHeight="1">
      <c r="A377" s="28" t="s">
        <v>820</v>
      </c>
      <c r="B377" s="28" t="s">
        <v>817</v>
      </c>
    </row>
    <row r="378" ht="15.75" customHeight="1">
      <c r="A378" s="11" t="s">
        <v>821</v>
      </c>
      <c r="B378" s="11" t="s">
        <v>822</v>
      </c>
    </row>
    <row r="379" ht="15.75" customHeight="1">
      <c r="A379" s="28" t="s">
        <v>823</v>
      </c>
      <c r="B379" s="28" t="s">
        <v>539</v>
      </c>
    </row>
    <row r="380" ht="15.75" customHeight="1">
      <c r="A380" s="11" t="s">
        <v>824</v>
      </c>
      <c r="B380" s="11" t="s">
        <v>714</v>
      </c>
    </row>
    <row r="381" ht="15.75" customHeight="1">
      <c r="A381" s="28" t="s">
        <v>825</v>
      </c>
      <c r="B381" s="28" t="s">
        <v>826</v>
      </c>
    </row>
    <row r="382" ht="15.75" customHeight="1">
      <c r="A382" s="11" t="s">
        <v>827</v>
      </c>
      <c r="B382" s="11" t="s">
        <v>828</v>
      </c>
    </row>
    <row r="383" ht="15.75" customHeight="1">
      <c r="A383" s="28" t="s">
        <v>829</v>
      </c>
      <c r="B383" s="28" t="s">
        <v>775</v>
      </c>
    </row>
    <row r="384" ht="15.75" customHeight="1">
      <c r="A384" s="11" t="s">
        <v>830</v>
      </c>
      <c r="B384" s="11" t="s">
        <v>558</v>
      </c>
    </row>
    <row r="385" ht="15.75" customHeight="1">
      <c r="A385" s="28" t="s">
        <v>830</v>
      </c>
      <c r="B385" s="28" t="s">
        <v>557</v>
      </c>
    </row>
    <row r="386" ht="15.75" customHeight="1">
      <c r="A386" s="11" t="s">
        <v>831</v>
      </c>
      <c r="B386" s="11" t="s">
        <v>832</v>
      </c>
    </row>
    <row r="387" ht="15.75" customHeight="1">
      <c r="A387" s="28" t="s">
        <v>833</v>
      </c>
      <c r="B387" s="28" t="s">
        <v>782</v>
      </c>
    </row>
    <row r="388" ht="15.75" customHeight="1">
      <c r="A388" s="11" t="s">
        <v>834</v>
      </c>
      <c r="B388" s="11" t="s">
        <v>690</v>
      </c>
    </row>
    <row r="389" ht="15.75" customHeight="1">
      <c r="A389" s="28" t="s">
        <v>835</v>
      </c>
      <c r="B389" s="28" t="s">
        <v>836</v>
      </c>
    </row>
    <row r="390" ht="15.75" customHeight="1">
      <c r="A390" s="11" t="s">
        <v>837</v>
      </c>
      <c r="B390" s="11" t="s">
        <v>838</v>
      </c>
    </row>
    <row r="391" ht="15.75" customHeight="1">
      <c r="A391" s="28" t="s">
        <v>839</v>
      </c>
      <c r="B391" s="28" t="s">
        <v>688</v>
      </c>
    </row>
    <row r="392" ht="15.75" customHeight="1">
      <c r="A392" s="11" t="s">
        <v>840</v>
      </c>
      <c r="B392" s="11" t="s">
        <v>809</v>
      </c>
    </row>
    <row r="393" ht="15.75" customHeight="1">
      <c r="A393" s="28" t="s">
        <v>841</v>
      </c>
      <c r="B393" s="28" t="s">
        <v>688</v>
      </c>
    </row>
    <row r="394" ht="15.75" customHeight="1">
      <c r="A394" s="11" t="s">
        <v>842</v>
      </c>
      <c r="B394" s="11" t="s">
        <v>843</v>
      </c>
    </row>
    <row r="395" ht="15.75" customHeight="1">
      <c r="A395" s="28" t="s">
        <v>844</v>
      </c>
      <c r="B395" s="28" t="s">
        <v>771</v>
      </c>
    </row>
    <row r="396" ht="15.75" customHeight="1">
      <c r="A396" s="11" t="s">
        <v>845</v>
      </c>
      <c r="B396" s="11" t="s">
        <v>846</v>
      </c>
    </row>
    <row r="397" ht="15.75" customHeight="1">
      <c r="A397" s="28" t="s">
        <v>847</v>
      </c>
      <c r="B397" s="28" t="s">
        <v>848</v>
      </c>
    </row>
    <row r="398" ht="15.75" customHeight="1">
      <c r="A398" s="11" t="s">
        <v>849</v>
      </c>
      <c r="B398" s="11" t="s">
        <v>809</v>
      </c>
    </row>
    <row r="399" ht="15.75" customHeight="1">
      <c r="A399" s="28" t="s">
        <v>850</v>
      </c>
      <c r="B399" s="28" t="s">
        <v>838</v>
      </c>
    </row>
    <row r="400" ht="15.75" customHeight="1">
      <c r="A400" s="11" t="s">
        <v>851</v>
      </c>
      <c r="B400" s="11" t="s">
        <v>688</v>
      </c>
    </row>
    <row r="401" ht="15.75" customHeight="1">
      <c r="A401" s="28" t="s">
        <v>852</v>
      </c>
      <c r="B401" s="28" t="s">
        <v>819</v>
      </c>
    </row>
    <row r="402" ht="15.75" customHeight="1">
      <c r="A402" s="11" t="s">
        <v>853</v>
      </c>
      <c r="B402" s="11" t="s">
        <v>854</v>
      </c>
    </row>
    <row r="403" ht="15.75" customHeight="1">
      <c r="A403" s="28" t="s">
        <v>855</v>
      </c>
      <c r="B403" s="28" t="s">
        <v>744</v>
      </c>
    </row>
    <row r="404" ht="15.75" customHeight="1">
      <c r="A404" s="11" t="s">
        <v>856</v>
      </c>
      <c r="B404" s="11" t="s">
        <v>832</v>
      </c>
    </row>
    <row r="405" ht="15.75" customHeight="1">
      <c r="A405" s="28" t="s">
        <v>857</v>
      </c>
      <c r="B405" s="28" t="s">
        <v>858</v>
      </c>
    </row>
    <row r="406" ht="15.75" customHeight="1">
      <c r="A406" s="11" t="s">
        <v>859</v>
      </c>
      <c r="B406" s="11" t="s">
        <v>860</v>
      </c>
    </row>
    <row r="407" ht="15.75" customHeight="1">
      <c r="A407" s="28" t="s">
        <v>861</v>
      </c>
      <c r="B407" s="28" t="s">
        <v>319</v>
      </c>
    </row>
    <row r="408" ht="15.75" customHeight="1">
      <c r="A408" s="11" t="s">
        <v>862</v>
      </c>
      <c r="B408" s="11" t="s">
        <v>775</v>
      </c>
    </row>
    <row r="409" ht="15.75" customHeight="1">
      <c r="A409" s="28" t="s">
        <v>863</v>
      </c>
      <c r="B409" s="28" t="s">
        <v>858</v>
      </c>
    </row>
    <row r="410" ht="15.75" customHeight="1">
      <c r="A410" s="11" t="s">
        <v>864</v>
      </c>
      <c r="B410" s="11" t="s">
        <v>858</v>
      </c>
    </row>
    <row r="411" ht="15.75" customHeight="1">
      <c r="A411" s="28" t="s">
        <v>865</v>
      </c>
      <c r="B411" s="28" t="s">
        <v>335</v>
      </c>
    </row>
    <row r="412" ht="15.75" customHeight="1">
      <c r="A412" s="11" t="s">
        <v>866</v>
      </c>
      <c r="B412" s="11" t="s">
        <v>219</v>
      </c>
    </row>
    <row r="413" ht="15.75" customHeight="1">
      <c r="A413" s="28" t="s">
        <v>867</v>
      </c>
      <c r="B413" s="28" t="s">
        <v>868</v>
      </c>
    </row>
    <row r="414" ht="15.75" customHeight="1">
      <c r="A414" s="11" t="s">
        <v>869</v>
      </c>
      <c r="B414" s="11" t="s">
        <v>870</v>
      </c>
    </row>
    <row r="415" ht="15.75" customHeight="1">
      <c r="A415" s="28" t="s">
        <v>871</v>
      </c>
      <c r="B415" s="28" t="s">
        <v>738</v>
      </c>
    </row>
    <row r="416" ht="15.75" customHeight="1">
      <c r="A416" s="11" t="s">
        <v>872</v>
      </c>
      <c r="B416" s="11" t="s">
        <v>700</v>
      </c>
    </row>
    <row r="417" ht="15.75" customHeight="1">
      <c r="A417" s="28" t="s">
        <v>873</v>
      </c>
      <c r="B417" s="28" t="s">
        <v>751</v>
      </c>
    </row>
    <row r="418" ht="15.75" customHeight="1">
      <c r="A418" s="11" t="s">
        <v>874</v>
      </c>
      <c r="B418" s="11" t="s">
        <v>870</v>
      </c>
    </row>
    <row r="419" ht="15.75" customHeight="1">
      <c r="A419" s="28" t="s">
        <v>875</v>
      </c>
      <c r="B419" s="28" t="s">
        <v>876</v>
      </c>
    </row>
    <row r="420" ht="15.75" customHeight="1">
      <c r="A420" s="11" t="s">
        <v>877</v>
      </c>
      <c r="B420" s="11" t="s">
        <v>398</v>
      </c>
    </row>
    <row r="421" ht="15.75" customHeight="1">
      <c r="A421" s="28" t="s">
        <v>878</v>
      </c>
      <c r="B421" s="28" t="s">
        <v>860</v>
      </c>
    </row>
    <row r="422" ht="15.75" customHeight="1">
      <c r="A422" s="11" t="s">
        <v>879</v>
      </c>
      <c r="B422" s="11" t="s">
        <v>775</v>
      </c>
    </row>
    <row r="423" ht="15.75" customHeight="1">
      <c r="A423" s="28" t="s">
        <v>880</v>
      </c>
      <c r="B423" s="28" t="s">
        <v>881</v>
      </c>
    </row>
    <row r="424" ht="15.75" customHeight="1">
      <c r="A424" s="11" t="s">
        <v>882</v>
      </c>
      <c r="B424" s="11" t="s">
        <v>883</v>
      </c>
    </row>
    <row r="425" ht="15.75" customHeight="1">
      <c r="A425" s="28" t="s">
        <v>884</v>
      </c>
      <c r="B425" s="28" t="s">
        <v>883</v>
      </c>
    </row>
    <row r="426" ht="15.75" customHeight="1">
      <c r="A426" s="11" t="s">
        <v>885</v>
      </c>
      <c r="B426" s="11" t="s">
        <v>836</v>
      </c>
    </row>
    <row r="427" ht="15.75" customHeight="1">
      <c r="A427" s="28" t="s">
        <v>886</v>
      </c>
      <c r="B427" s="28" t="s">
        <v>674</v>
      </c>
    </row>
    <row r="428" ht="15.75" customHeight="1">
      <c r="A428" s="11" t="s">
        <v>887</v>
      </c>
      <c r="B428" s="11" t="s">
        <v>888</v>
      </c>
    </row>
    <row r="429" ht="15.75" customHeight="1">
      <c r="A429" s="28" t="s">
        <v>889</v>
      </c>
      <c r="B429" s="28" t="s">
        <v>890</v>
      </c>
    </row>
    <row r="430" ht="15.75" customHeight="1">
      <c r="A430" s="11" t="s">
        <v>891</v>
      </c>
      <c r="B430" s="11" t="s">
        <v>775</v>
      </c>
    </row>
    <row r="431" ht="15.75" customHeight="1">
      <c r="A431" s="28" t="s">
        <v>892</v>
      </c>
      <c r="B431" s="28" t="s">
        <v>893</v>
      </c>
    </row>
    <row r="432" ht="15.75" customHeight="1">
      <c r="A432" s="11" t="s">
        <v>894</v>
      </c>
      <c r="B432" s="11" t="s">
        <v>895</v>
      </c>
    </row>
    <row r="433" ht="15.75" customHeight="1">
      <c r="A433" s="28" t="s">
        <v>896</v>
      </c>
      <c r="B433" s="28" t="s">
        <v>775</v>
      </c>
    </row>
    <row r="434" ht="15.75" customHeight="1">
      <c r="A434" s="11" t="s">
        <v>897</v>
      </c>
      <c r="B434" s="11" t="s">
        <v>898</v>
      </c>
    </row>
    <row r="435" ht="15.75" customHeight="1">
      <c r="A435" s="28" t="s">
        <v>899</v>
      </c>
      <c r="B435" s="28" t="s">
        <v>900</v>
      </c>
    </row>
    <row r="436" ht="15.75" customHeight="1">
      <c r="A436" s="11" t="s">
        <v>901</v>
      </c>
      <c r="B436" s="11" t="s">
        <v>725</v>
      </c>
    </row>
    <row r="437" ht="15.75" customHeight="1">
      <c r="A437" s="28" t="s">
        <v>902</v>
      </c>
      <c r="B437" s="28" t="s">
        <v>903</v>
      </c>
    </row>
    <row r="438" ht="15.75" customHeight="1">
      <c r="A438" s="11" t="s">
        <v>904</v>
      </c>
      <c r="B438" s="11" t="s">
        <v>903</v>
      </c>
    </row>
    <row r="439" ht="15.75" customHeight="1">
      <c r="A439" s="28" t="s">
        <v>905</v>
      </c>
      <c r="B439" s="28" t="s">
        <v>836</v>
      </c>
    </row>
    <row r="440" ht="15.75" customHeight="1">
      <c r="A440" s="11" t="s">
        <v>906</v>
      </c>
      <c r="B440" s="11" t="s">
        <v>906</v>
      </c>
    </row>
    <row r="441" ht="15.75" customHeight="1">
      <c r="A441" s="28" t="s">
        <v>907</v>
      </c>
      <c r="B441" s="28" t="s">
        <v>848</v>
      </c>
    </row>
    <row r="442" ht="15.75" customHeight="1">
      <c r="A442" s="11" t="s">
        <v>908</v>
      </c>
      <c r="B442" s="11" t="s">
        <v>753</v>
      </c>
    </row>
    <row r="443" ht="15.75" customHeight="1">
      <c r="A443" s="28" t="s">
        <v>909</v>
      </c>
      <c r="B443" s="28" t="s">
        <v>910</v>
      </c>
    </row>
    <row r="444" ht="15.75" customHeight="1">
      <c r="A444" s="11" t="s">
        <v>911</v>
      </c>
      <c r="B444" s="11" t="s">
        <v>912</v>
      </c>
    </row>
    <row r="445" ht="15.75" customHeight="1">
      <c r="A445" s="28" t="s">
        <v>913</v>
      </c>
      <c r="B445" s="28" t="s">
        <v>682</v>
      </c>
    </row>
    <row r="446" ht="15.75" customHeight="1">
      <c r="A446" s="11" t="s">
        <v>914</v>
      </c>
      <c r="B446" s="11" t="s">
        <v>812</v>
      </c>
    </row>
    <row r="447" ht="15.75" customHeight="1">
      <c r="A447" s="28" t="s">
        <v>915</v>
      </c>
      <c r="B447" s="28" t="s">
        <v>916</v>
      </c>
    </row>
    <row r="448" ht="15.75" customHeight="1">
      <c r="A448" s="11" t="s">
        <v>917</v>
      </c>
      <c r="B448" s="11" t="s">
        <v>668</v>
      </c>
    </row>
    <row r="449" ht="15.75" customHeight="1">
      <c r="A449" s="28" t="s">
        <v>918</v>
      </c>
      <c r="B449" s="28" t="s">
        <v>919</v>
      </c>
    </row>
    <row r="450" ht="15.75" customHeight="1">
      <c r="A450" s="11" t="s">
        <v>920</v>
      </c>
      <c r="B450" s="11" t="s">
        <v>920</v>
      </c>
    </row>
    <row r="451" ht="15.75" customHeight="1">
      <c r="A451" s="28" t="s">
        <v>921</v>
      </c>
      <c r="B451" s="28" t="s">
        <v>922</v>
      </c>
    </row>
    <row r="452" ht="15.75" customHeight="1">
      <c r="A452" s="11" t="s">
        <v>923</v>
      </c>
      <c r="B452" s="11" t="s">
        <v>924</v>
      </c>
    </row>
    <row r="453" ht="15.75" customHeight="1">
      <c r="A453" s="28" t="s">
        <v>925</v>
      </c>
      <c r="B453" s="28" t="s">
        <v>926</v>
      </c>
    </row>
    <row r="454" ht="15.75" customHeight="1">
      <c r="A454" s="11" t="s">
        <v>927</v>
      </c>
      <c r="B454" s="11" t="s">
        <v>928</v>
      </c>
    </row>
    <row r="455" ht="15.75" customHeight="1">
      <c r="A455" s="28" t="s">
        <v>929</v>
      </c>
      <c r="B455" s="28" t="s">
        <v>930</v>
      </c>
    </row>
    <row r="456" ht="15.75" customHeight="1">
      <c r="A456" s="11" t="s">
        <v>931</v>
      </c>
      <c r="B456" s="11" t="s">
        <v>931</v>
      </c>
    </row>
    <row r="457" ht="15.75" customHeight="1">
      <c r="A457" s="28" t="s">
        <v>932</v>
      </c>
      <c r="B457" s="28" t="s">
        <v>932</v>
      </c>
    </row>
    <row r="458" ht="15.75" customHeight="1">
      <c r="A458" s="11" t="s">
        <v>933</v>
      </c>
      <c r="B458" s="11" t="s">
        <v>924</v>
      </c>
    </row>
    <row r="459" ht="15.75" customHeight="1">
      <c r="A459" s="28" t="s">
        <v>934</v>
      </c>
      <c r="B459" s="28" t="s">
        <v>935</v>
      </c>
    </row>
    <row r="460" ht="15.75" customHeight="1">
      <c r="A460" s="11" t="s">
        <v>936</v>
      </c>
      <c r="B460" s="11" t="s">
        <v>937</v>
      </c>
    </row>
    <row r="461" ht="15.75" customHeight="1">
      <c r="A461" s="28" t="s">
        <v>938</v>
      </c>
      <c r="B461" s="28" t="s">
        <v>939</v>
      </c>
    </row>
    <row r="462" ht="15.75" customHeight="1">
      <c r="A462" s="11" t="s">
        <v>940</v>
      </c>
      <c r="B462" s="11" t="s">
        <v>939</v>
      </c>
    </row>
    <row r="463" ht="15.75" customHeight="1">
      <c r="A463" s="28" t="s">
        <v>941</v>
      </c>
      <c r="B463" s="28" t="s">
        <v>942</v>
      </c>
    </row>
    <row r="464" ht="15.75" customHeight="1">
      <c r="A464" s="11" t="s">
        <v>943</v>
      </c>
      <c r="B464" s="11" t="s">
        <v>942</v>
      </c>
    </row>
    <row r="465" ht="15.75" customHeight="1">
      <c r="A465" s="28" t="s">
        <v>944</v>
      </c>
      <c r="B465" s="28" t="s">
        <v>945</v>
      </c>
    </row>
    <row r="466" ht="15.75" customHeight="1">
      <c r="A466" s="11" t="s">
        <v>946</v>
      </c>
      <c r="B466" s="11" t="s">
        <v>947</v>
      </c>
    </row>
    <row r="467" ht="15.75" customHeight="1">
      <c r="A467" s="28" t="s">
        <v>948</v>
      </c>
      <c r="B467" s="28" t="s">
        <v>947</v>
      </c>
    </row>
    <row r="468" ht="15.75" customHeight="1">
      <c r="A468" s="11" t="s">
        <v>949</v>
      </c>
      <c r="B468" s="11" t="s">
        <v>945</v>
      </c>
    </row>
    <row r="469" ht="15.75" customHeight="1">
      <c r="A469" s="28" t="s">
        <v>950</v>
      </c>
      <c r="B469" s="28" t="s">
        <v>950</v>
      </c>
    </row>
    <row r="470" ht="15.75" customHeight="1">
      <c r="A470" s="11" t="s">
        <v>951</v>
      </c>
      <c r="B470" s="11" t="s">
        <v>952</v>
      </c>
    </row>
    <row r="471" ht="15.75" customHeight="1">
      <c r="A471" s="28" t="s">
        <v>953</v>
      </c>
      <c r="B471" s="28" t="s">
        <v>954</v>
      </c>
    </row>
    <row r="472" ht="15.75" customHeight="1">
      <c r="A472" s="11" t="s">
        <v>955</v>
      </c>
      <c r="B472" s="11" t="s">
        <v>954</v>
      </c>
    </row>
    <row r="473" ht="15.75" customHeight="1">
      <c r="A473" s="28" t="s">
        <v>956</v>
      </c>
      <c r="B473" s="28" t="s">
        <v>916</v>
      </c>
    </row>
    <row r="474" ht="15.75" customHeight="1">
      <c r="A474" s="11" t="s">
        <v>957</v>
      </c>
      <c r="B474" s="11" t="s">
        <v>957</v>
      </c>
    </row>
    <row r="475" ht="15.75" customHeight="1">
      <c r="A475" s="28" t="s">
        <v>958</v>
      </c>
      <c r="B475" s="28" t="s">
        <v>496</v>
      </c>
    </row>
    <row r="476" ht="15.75" customHeight="1">
      <c r="A476" s="11" t="s">
        <v>959</v>
      </c>
      <c r="B476" s="11" t="s">
        <v>960</v>
      </c>
    </row>
    <row r="477" ht="15.75" customHeight="1">
      <c r="A477" s="28" t="s">
        <v>961</v>
      </c>
      <c r="B477" s="28" t="s">
        <v>961</v>
      </c>
    </row>
    <row r="478" ht="15.75" customHeight="1">
      <c r="A478" s="11" t="s">
        <v>962</v>
      </c>
      <c r="B478" s="11" t="s">
        <v>780</v>
      </c>
    </row>
    <row r="479" ht="15.75" customHeight="1">
      <c r="A479" s="28" t="s">
        <v>963</v>
      </c>
      <c r="B479" s="28" t="s">
        <v>791</v>
      </c>
    </row>
    <row r="480" ht="15.75" customHeight="1">
      <c r="A480" s="11" t="s">
        <v>964</v>
      </c>
      <c r="B480" s="11" t="s">
        <v>965</v>
      </c>
    </row>
    <row r="481" ht="15.75" customHeight="1">
      <c r="A481" s="28" t="s">
        <v>966</v>
      </c>
      <c r="B481" s="28" t="s">
        <v>967</v>
      </c>
    </row>
    <row r="482" ht="15.75" customHeight="1">
      <c r="A482" s="11" t="s">
        <v>968</v>
      </c>
      <c r="B482" s="11" t="s">
        <v>967</v>
      </c>
    </row>
    <row r="483" ht="15.75" customHeight="1">
      <c r="A483" s="28" t="s">
        <v>969</v>
      </c>
      <c r="B483" s="28" t="s">
        <v>970</v>
      </c>
    </row>
    <row r="484" ht="15.75" customHeight="1">
      <c r="A484" s="11" t="s">
        <v>971</v>
      </c>
      <c r="B484" s="11" t="s">
        <v>970</v>
      </c>
    </row>
    <row r="485" ht="15.75" customHeight="1">
      <c r="A485" s="28" t="s">
        <v>972</v>
      </c>
      <c r="B485" s="28" t="s">
        <v>972</v>
      </c>
    </row>
    <row r="486" ht="15.75" customHeight="1">
      <c r="A486" s="11" t="s">
        <v>973</v>
      </c>
      <c r="B486" s="11" t="s">
        <v>870</v>
      </c>
    </row>
    <row r="487" ht="15.75" customHeight="1">
      <c r="A487" s="28" t="s">
        <v>974</v>
      </c>
      <c r="B487" s="28" t="s">
        <v>975</v>
      </c>
    </row>
    <row r="488" ht="15.75" customHeight="1">
      <c r="A488" s="11" t="s">
        <v>976</v>
      </c>
      <c r="B488" s="11" t="s">
        <v>975</v>
      </c>
    </row>
    <row r="489" ht="15.75" customHeight="1">
      <c r="A489" s="28" t="s">
        <v>977</v>
      </c>
      <c r="B489" s="28" t="s">
        <v>975</v>
      </c>
    </row>
    <row r="490" ht="15.75" customHeight="1">
      <c r="A490" s="11" t="s">
        <v>978</v>
      </c>
      <c r="B490" s="11" t="s">
        <v>979</v>
      </c>
    </row>
    <row r="491" ht="15.75" customHeight="1">
      <c r="A491" s="28" t="s">
        <v>980</v>
      </c>
      <c r="B491" s="28" t="s">
        <v>981</v>
      </c>
    </row>
    <row r="492" ht="15.75" customHeight="1">
      <c r="A492" s="11" t="s">
        <v>982</v>
      </c>
      <c r="B492" s="11" t="s">
        <v>983</v>
      </c>
    </row>
    <row r="493" ht="15.75" customHeight="1">
      <c r="A493" s="28" t="s">
        <v>984</v>
      </c>
      <c r="B493" s="28" t="s">
        <v>979</v>
      </c>
    </row>
    <row r="494" ht="15.75" customHeight="1">
      <c r="A494" s="11" t="s">
        <v>985</v>
      </c>
      <c r="B494" s="11" t="s">
        <v>986</v>
      </c>
    </row>
    <row r="495" ht="15.75" customHeight="1">
      <c r="A495" s="28" t="s">
        <v>987</v>
      </c>
      <c r="B495" s="28" t="s">
        <v>988</v>
      </c>
    </row>
    <row r="496" ht="15.75" customHeight="1">
      <c r="A496" s="11" t="s">
        <v>989</v>
      </c>
      <c r="B496" s="11" t="s">
        <v>988</v>
      </c>
    </row>
    <row r="497" ht="15.75" customHeight="1">
      <c r="A497" s="28" t="s">
        <v>990</v>
      </c>
      <c r="B497" s="28" t="s">
        <v>991</v>
      </c>
    </row>
    <row r="498" ht="15.75" customHeight="1">
      <c r="A498" s="11" t="s">
        <v>992</v>
      </c>
      <c r="B498" s="11" t="s">
        <v>992</v>
      </c>
    </row>
    <row r="499" ht="15.75" customHeight="1">
      <c r="A499" s="28" t="s">
        <v>993</v>
      </c>
      <c r="B499" s="28" t="s">
        <v>993</v>
      </c>
    </row>
    <row r="500" ht="15.75" customHeight="1">
      <c r="A500" s="11" t="s">
        <v>994</v>
      </c>
      <c r="B500" s="11" t="s">
        <v>994</v>
      </c>
    </row>
    <row r="501" ht="15.75" customHeight="1">
      <c r="A501" s="28" t="s">
        <v>995</v>
      </c>
      <c r="B501" s="28" t="s">
        <v>995</v>
      </c>
    </row>
    <row r="502" ht="15.75" customHeight="1">
      <c r="A502" s="11" t="s">
        <v>996</v>
      </c>
      <c r="B502" s="11" t="s">
        <v>996</v>
      </c>
    </row>
    <row r="503" ht="15.75" customHeight="1">
      <c r="A503" s="28" t="s">
        <v>997</v>
      </c>
      <c r="B503" s="28" t="s">
        <v>998</v>
      </c>
    </row>
    <row r="504" ht="15.75" customHeight="1">
      <c r="A504" s="11" t="s">
        <v>999</v>
      </c>
      <c r="B504" s="11" t="s">
        <v>999</v>
      </c>
    </row>
    <row r="505" ht="15.75" customHeight="1">
      <c r="A505" s="28" t="s">
        <v>1000</v>
      </c>
      <c r="B505" s="28" t="s">
        <v>1000</v>
      </c>
    </row>
    <row r="506" ht="15.75" customHeight="1">
      <c r="A506" s="11" t="s">
        <v>1001</v>
      </c>
      <c r="B506" s="11" t="s">
        <v>1001</v>
      </c>
    </row>
    <row r="507" ht="15.75" customHeight="1">
      <c r="A507" s="28" t="s">
        <v>1002</v>
      </c>
      <c r="B507" s="28" t="s">
        <v>494</v>
      </c>
    </row>
    <row r="508" ht="15.75" customHeight="1">
      <c r="A508" s="11" t="s">
        <v>1003</v>
      </c>
      <c r="B508" s="11" t="s">
        <v>599</v>
      </c>
    </row>
    <row r="509" ht="15.75" customHeight="1">
      <c r="A509" s="28" t="s">
        <v>1004</v>
      </c>
      <c r="B509" s="28" t="s">
        <v>1004</v>
      </c>
    </row>
    <row r="510" ht="15.75" customHeight="1">
      <c r="A510" s="11" t="s">
        <v>1005</v>
      </c>
      <c r="B510" s="11" t="s">
        <v>1006</v>
      </c>
    </row>
    <row r="511" ht="15.75" customHeight="1">
      <c r="A511" s="28" t="s">
        <v>1007</v>
      </c>
      <c r="B511" s="28" t="s">
        <v>1007</v>
      </c>
    </row>
    <row r="512" ht="15.75" customHeight="1">
      <c r="A512" s="11" t="s">
        <v>1008</v>
      </c>
      <c r="B512" s="11" t="s">
        <v>1008</v>
      </c>
    </row>
    <row r="513" ht="15.75" customHeight="1">
      <c r="A513" s="28" t="s">
        <v>1009</v>
      </c>
      <c r="B513" s="28" t="s">
        <v>1009</v>
      </c>
    </row>
    <row r="514" ht="15.75" customHeight="1">
      <c r="A514" s="11" t="s">
        <v>1010</v>
      </c>
      <c r="B514" s="11" t="s">
        <v>1011</v>
      </c>
    </row>
    <row r="515" ht="15.75" customHeight="1">
      <c r="A515" s="28" t="s">
        <v>1012</v>
      </c>
      <c r="B515" s="28" t="s">
        <v>1013</v>
      </c>
    </row>
    <row r="516" ht="15.75" customHeight="1">
      <c r="A516" s="11" t="s">
        <v>1014</v>
      </c>
      <c r="B516" s="11" t="s">
        <v>1015</v>
      </c>
    </row>
    <row r="517" ht="15.75" customHeight="1">
      <c r="A517" s="28" t="s">
        <v>1016</v>
      </c>
      <c r="B517" s="28" t="s">
        <v>1016</v>
      </c>
    </row>
    <row r="518" ht="15.75" customHeight="1">
      <c r="A518" s="11" t="s">
        <v>1017</v>
      </c>
      <c r="B518" s="11" t="s">
        <v>1018</v>
      </c>
    </row>
    <row r="519" ht="15.75" customHeight="1">
      <c r="A519" s="28" t="s">
        <v>1019</v>
      </c>
      <c r="B519" s="28" t="s">
        <v>1018</v>
      </c>
    </row>
    <row r="520" ht="15.75" customHeight="1">
      <c r="A520" s="11" t="s">
        <v>1020</v>
      </c>
      <c r="B520" s="11" t="s">
        <v>1021</v>
      </c>
    </row>
    <row r="521" ht="15.75" customHeight="1">
      <c r="A521" s="28" t="s">
        <v>1022</v>
      </c>
      <c r="B521" s="28" t="s">
        <v>945</v>
      </c>
    </row>
    <row r="522" ht="15.75" customHeight="1">
      <c r="A522" s="11" t="s">
        <v>1023</v>
      </c>
      <c r="B522" s="11" t="s">
        <v>854</v>
      </c>
    </row>
    <row r="523" ht="15.75" customHeight="1">
      <c r="A523" s="28" t="s">
        <v>1024</v>
      </c>
      <c r="B523" s="28" t="s">
        <v>615</v>
      </c>
    </row>
    <row r="524" ht="15.75" customHeight="1">
      <c r="A524" s="11" t="s">
        <v>1025</v>
      </c>
      <c r="B524" s="11" t="s">
        <v>930</v>
      </c>
    </row>
    <row r="525" ht="15.75" customHeight="1">
      <c r="A525" s="28" t="s">
        <v>1026</v>
      </c>
      <c r="B525" s="28" t="s">
        <v>723</v>
      </c>
    </row>
    <row r="526" ht="15.75" customHeight="1">
      <c r="A526" s="11" t="s">
        <v>1027</v>
      </c>
      <c r="B526" s="11" t="s">
        <v>1028</v>
      </c>
    </row>
    <row r="527" ht="15.75" customHeight="1">
      <c r="A527" s="28" t="s">
        <v>1029</v>
      </c>
      <c r="B527" s="28" t="s">
        <v>1030</v>
      </c>
    </row>
    <row r="528" ht="15.75" customHeight="1">
      <c r="A528" s="11" t="s">
        <v>1031</v>
      </c>
      <c r="B528" s="11" t="s">
        <v>1032</v>
      </c>
    </row>
    <row r="529" ht="15.75" customHeight="1">
      <c r="A529" s="28" t="s">
        <v>1033</v>
      </c>
      <c r="B529" s="28" t="s">
        <v>952</v>
      </c>
    </row>
    <row r="530" ht="15.75" customHeight="1">
      <c r="A530" s="11" t="s">
        <v>1034</v>
      </c>
      <c r="B530" s="11" t="s">
        <v>960</v>
      </c>
    </row>
    <row r="531" ht="15.75" customHeight="1">
      <c r="A531" s="28" t="s">
        <v>1035</v>
      </c>
      <c r="B531" s="28" t="s">
        <v>843</v>
      </c>
    </row>
    <row r="532" ht="15.75" customHeight="1">
      <c r="A532" s="11" t="s">
        <v>1036</v>
      </c>
      <c r="B532" s="11" t="s">
        <v>805</v>
      </c>
    </row>
    <row r="533" ht="15.75" customHeight="1">
      <c r="A533" s="28" t="s">
        <v>1037</v>
      </c>
      <c r="B533" s="28" t="s">
        <v>682</v>
      </c>
    </row>
    <row r="534" ht="15.75" customHeight="1">
      <c r="A534" s="11" t="s">
        <v>1038</v>
      </c>
      <c r="B534" s="11" t="s">
        <v>773</v>
      </c>
    </row>
    <row r="535" ht="15.75" customHeight="1">
      <c r="A535" s="28" t="s">
        <v>1039</v>
      </c>
      <c r="B535" s="28" t="s">
        <v>606</v>
      </c>
    </row>
    <row r="536" ht="15.75" customHeight="1">
      <c r="A536" s="11" t="s">
        <v>1040</v>
      </c>
      <c r="B536" s="11" t="s">
        <v>1041</v>
      </c>
    </row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86"/>
    <col customWidth="1" min="3" max="3" width="19.86"/>
    <col customWidth="1" min="4" max="26" width="8.71"/>
  </cols>
  <sheetData>
    <row r="1">
      <c r="A1" s="59" t="s">
        <v>1042</v>
      </c>
      <c r="B1" s="59" t="s">
        <v>17</v>
      </c>
      <c r="C1" s="60" t="s">
        <v>1043</v>
      </c>
    </row>
    <row r="2">
      <c r="A2" s="61" t="s">
        <v>219</v>
      </c>
      <c r="B2" s="61" t="s">
        <v>1044</v>
      </c>
      <c r="C2" s="62">
        <v>79.0</v>
      </c>
    </row>
    <row r="3">
      <c r="A3" s="61" t="s">
        <v>270</v>
      </c>
      <c r="B3" s="61" t="s">
        <v>1044</v>
      </c>
      <c r="C3" s="62">
        <v>30.0</v>
      </c>
    </row>
    <row r="4">
      <c r="A4" s="61" t="s">
        <v>217</v>
      </c>
      <c r="B4" s="61" t="s">
        <v>1045</v>
      </c>
      <c r="C4" s="62">
        <v>70.0</v>
      </c>
    </row>
    <row r="5">
      <c r="A5" s="61" t="s">
        <v>301</v>
      </c>
      <c r="B5" s="61" t="s">
        <v>1046</v>
      </c>
      <c r="C5" s="62">
        <v>99.0</v>
      </c>
    </row>
    <row r="6">
      <c r="A6" s="61" t="s">
        <v>343</v>
      </c>
      <c r="B6" s="61" t="s">
        <v>1047</v>
      </c>
      <c r="C6" s="62">
        <v>109.0</v>
      </c>
    </row>
    <row r="7">
      <c r="A7" s="61" t="s">
        <v>248</v>
      </c>
      <c r="B7" s="61" t="s">
        <v>1045</v>
      </c>
      <c r="C7" s="62">
        <v>13.0</v>
      </c>
    </row>
    <row r="8">
      <c r="A8" s="61" t="s">
        <v>217</v>
      </c>
      <c r="B8" s="61" t="s">
        <v>1045</v>
      </c>
      <c r="C8" s="62">
        <v>70.0</v>
      </c>
    </row>
    <row r="9">
      <c r="A9" s="61" t="s">
        <v>222</v>
      </c>
      <c r="B9" s="61" t="s">
        <v>1048</v>
      </c>
      <c r="C9" s="62">
        <v>82.0</v>
      </c>
    </row>
    <row r="10">
      <c r="A10" s="61" t="s">
        <v>285</v>
      </c>
      <c r="B10" s="61" t="s">
        <v>1049</v>
      </c>
      <c r="C10" s="62">
        <v>49.0</v>
      </c>
    </row>
    <row r="11">
      <c r="A11" s="61" t="s">
        <v>228</v>
      </c>
      <c r="B11" s="61" t="s">
        <v>1050</v>
      </c>
      <c r="C11" s="62">
        <v>16.0</v>
      </c>
    </row>
    <row r="12">
      <c r="A12" s="61" t="s">
        <v>320</v>
      </c>
      <c r="B12" s="61" t="s">
        <v>1051</v>
      </c>
      <c r="C12" s="62">
        <v>47.0</v>
      </c>
    </row>
    <row r="13">
      <c r="A13" s="61" t="s">
        <v>335</v>
      </c>
      <c r="B13" s="61" t="s">
        <v>1052</v>
      </c>
      <c r="C13" s="62">
        <v>19.0</v>
      </c>
    </row>
    <row r="14">
      <c r="A14" s="61" t="s">
        <v>225</v>
      </c>
      <c r="B14" s="61" t="s">
        <v>1053</v>
      </c>
      <c r="C14" s="62">
        <v>14.0</v>
      </c>
    </row>
    <row r="15">
      <c r="A15" s="61" t="s">
        <v>317</v>
      </c>
      <c r="B15" s="61" t="s">
        <v>1045</v>
      </c>
      <c r="C15" s="62">
        <v>12.0</v>
      </c>
    </row>
    <row r="16">
      <c r="A16" s="61" t="s">
        <v>233</v>
      </c>
      <c r="B16" s="61" t="s">
        <v>1047</v>
      </c>
      <c r="C16" s="62">
        <v>24.0</v>
      </c>
    </row>
    <row r="17">
      <c r="A17" s="61" t="s">
        <v>258</v>
      </c>
      <c r="B17" s="61" t="s">
        <v>1044</v>
      </c>
      <c r="C17" s="62">
        <v>80.0</v>
      </c>
    </row>
    <row r="18">
      <c r="A18" s="61" t="s">
        <v>297</v>
      </c>
      <c r="B18" s="61" t="s">
        <v>1054</v>
      </c>
      <c r="C18" s="62">
        <v>59.0</v>
      </c>
    </row>
    <row r="19">
      <c r="A19" s="61" t="s">
        <v>284</v>
      </c>
      <c r="B19" s="61" t="s">
        <v>1047</v>
      </c>
      <c r="C19" s="62">
        <v>84.0</v>
      </c>
    </row>
    <row r="20">
      <c r="A20" s="61" t="s">
        <v>230</v>
      </c>
      <c r="B20" s="61" t="s">
        <v>1055</v>
      </c>
      <c r="C20" s="62">
        <v>42.0</v>
      </c>
    </row>
    <row r="21" ht="15.75" customHeight="1">
      <c r="A21" s="61" t="s">
        <v>291</v>
      </c>
      <c r="B21" s="61" t="s">
        <v>1056</v>
      </c>
      <c r="C21" s="62">
        <v>50.0</v>
      </c>
    </row>
    <row r="22" ht="15.75" customHeight="1">
      <c r="A22" s="61" t="s">
        <v>224</v>
      </c>
      <c r="B22" s="61" t="s">
        <v>1050</v>
      </c>
      <c r="C22" s="62">
        <v>89.0</v>
      </c>
    </row>
    <row r="23" ht="15.75" customHeight="1">
      <c r="A23" s="61" t="s">
        <v>259</v>
      </c>
      <c r="B23" s="61" t="s">
        <v>1057</v>
      </c>
      <c r="C23" s="62">
        <v>31.0</v>
      </c>
    </row>
    <row r="24" ht="15.75" customHeight="1">
      <c r="A24" s="61" t="s">
        <v>265</v>
      </c>
      <c r="B24" s="61" t="s">
        <v>1058</v>
      </c>
      <c r="C24" s="62">
        <v>76.0</v>
      </c>
    </row>
    <row r="25" ht="15.75" customHeight="1">
      <c r="A25" s="61" t="s">
        <v>250</v>
      </c>
      <c r="B25" s="61" t="s">
        <v>1057</v>
      </c>
      <c r="C25" s="62">
        <v>84.0</v>
      </c>
    </row>
    <row r="26" ht="15.75" customHeight="1">
      <c r="A26" s="61" t="s">
        <v>370</v>
      </c>
      <c r="B26" s="61" t="s">
        <v>1059</v>
      </c>
      <c r="C26" s="62">
        <v>21.0</v>
      </c>
    </row>
    <row r="27" ht="15.75" customHeight="1">
      <c r="A27" s="61" t="s">
        <v>247</v>
      </c>
      <c r="B27" s="61" t="s">
        <v>1060</v>
      </c>
      <c r="C27" s="62">
        <v>13.0</v>
      </c>
    </row>
    <row r="28" ht="15.75" customHeight="1">
      <c r="A28" s="61" t="s">
        <v>221</v>
      </c>
      <c r="B28" s="61" t="s">
        <v>1061</v>
      </c>
      <c r="C28" s="62">
        <v>29.0</v>
      </c>
    </row>
    <row r="29" ht="15.75" customHeight="1">
      <c r="A29" s="61" t="s">
        <v>316</v>
      </c>
      <c r="B29" s="61" t="s">
        <v>1062</v>
      </c>
      <c r="C29" s="62">
        <v>7.0</v>
      </c>
    </row>
    <row r="30" ht="15.75" customHeight="1">
      <c r="A30" s="61" t="s">
        <v>287</v>
      </c>
      <c r="B30" s="61" t="s">
        <v>1059</v>
      </c>
      <c r="C30" s="62">
        <v>30.0</v>
      </c>
    </row>
    <row r="31" ht="15.75" customHeight="1">
      <c r="A31" s="61" t="s">
        <v>304</v>
      </c>
      <c r="B31" s="61" t="s">
        <v>1050</v>
      </c>
      <c r="C31" s="62">
        <v>20.0</v>
      </c>
    </row>
    <row r="32" ht="15.75" customHeight="1">
      <c r="A32" s="61" t="s">
        <v>239</v>
      </c>
      <c r="B32" s="61" t="s">
        <v>1062</v>
      </c>
      <c r="C32" s="62">
        <v>26.0</v>
      </c>
    </row>
    <row r="33" ht="15.75" customHeight="1">
      <c r="A33" s="61" t="s">
        <v>330</v>
      </c>
      <c r="B33" s="61" t="s">
        <v>1045</v>
      </c>
      <c r="C33" s="62">
        <v>10.0</v>
      </c>
    </row>
    <row r="34" ht="15.75" customHeight="1">
      <c r="A34" s="61" t="s">
        <v>227</v>
      </c>
      <c r="B34" s="61" t="s">
        <v>1050</v>
      </c>
      <c r="C34" s="62">
        <v>15.0</v>
      </c>
    </row>
    <row r="35" ht="15.75" customHeight="1">
      <c r="A35" s="61" t="s">
        <v>244</v>
      </c>
      <c r="B35" s="61" t="s">
        <v>1050</v>
      </c>
      <c r="C35" s="62">
        <v>207.0</v>
      </c>
    </row>
    <row r="36" ht="15.75" customHeight="1">
      <c r="A36" s="61" t="s">
        <v>282</v>
      </c>
      <c r="B36" s="61" t="s">
        <v>1051</v>
      </c>
      <c r="C36" s="62">
        <v>114.0</v>
      </c>
    </row>
    <row r="37" ht="15.75" customHeight="1">
      <c r="A37" s="61" t="s">
        <v>286</v>
      </c>
      <c r="B37" s="61" t="s">
        <v>1044</v>
      </c>
      <c r="C37" s="62">
        <v>120.0</v>
      </c>
    </row>
    <row r="38" ht="15.75" customHeight="1">
      <c r="A38" s="61" t="s">
        <v>334</v>
      </c>
      <c r="B38" s="61" t="s">
        <v>1047</v>
      </c>
      <c r="C38" s="62">
        <v>89.0</v>
      </c>
    </row>
    <row r="39" ht="15.75" customHeight="1">
      <c r="A39" s="61" t="s">
        <v>352</v>
      </c>
      <c r="B39" s="61" t="s">
        <v>1057</v>
      </c>
      <c r="C39" s="62">
        <v>68.0</v>
      </c>
    </row>
    <row r="40" ht="15.75" customHeight="1">
      <c r="A40" s="61" t="s">
        <v>215</v>
      </c>
      <c r="B40" s="61" t="s">
        <v>1058</v>
      </c>
      <c r="C40" s="62">
        <v>65.0</v>
      </c>
    </row>
    <row r="41" ht="15.75" customHeight="1">
      <c r="A41" s="61" t="s">
        <v>267</v>
      </c>
      <c r="B41" s="61" t="s">
        <v>1044</v>
      </c>
      <c r="C41" s="62">
        <v>120.0</v>
      </c>
    </row>
    <row r="42" ht="15.75" customHeight="1">
      <c r="A42" s="61" t="s">
        <v>264</v>
      </c>
      <c r="B42" s="61" t="s">
        <v>1047</v>
      </c>
      <c r="C42" s="62">
        <v>11.0</v>
      </c>
    </row>
    <row r="43" ht="15.75" customHeight="1">
      <c r="A43" s="61" t="s">
        <v>240</v>
      </c>
      <c r="B43" s="61" t="s">
        <v>1047</v>
      </c>
      <c r="C43" s="62">
        <v>68.0</v>
      </c>
    </row>
    <row r="44" ht="15.75" customHeight="1">
      <c r="A44" s="61" t="s">
        <v>266</v>
      </c>
      <c r="B44" s="61" t="s">
        <v>1063</v>
      </c>
      <c r="C44" s="62">
        <v>28.0</v>
      </c>
    </row>
    <row r="45" ht="15.75" customHeight="1">
      <c r="A45" s="61" t="s">
        <v>279</v>
      </c>
      <c r="B45" s="61" t="s">
        <v>1057</v>
      </c>
      <c r="C45" s="62">
        <v>36.0</v>
      </c>
    </row>
    <row r="46" ht="15.75" customHeight="1">
      <c r="A46" s="61" t="s">
        <v>251</v>
      </c>
      <c r="B46" s="61" t="s">
        <v>1057</v>
      </c>
      <c r="C46" s="62">
        <v>26.0</v>
      </c>
    </row>
    <row r="47" ht="15.75" customHeight="1">
      <c r="A47" s="61" t="s">
        <v>307</v>
      </c>
      <c r="B47" s="61" t="s">
        <v>1064</v>
      </c>
      <c r="C47" s="62">
        <v>10.0</v>
      </c>
    </row>
    <row r="48" ht="15.75" customHeight="1">
      <c r="A48" s="61" t="s">
        <v>353</v>
      </c>
      <c r="B48" s="61" t="s">
        <v>1065</v>
      </c>
      <c r="C48" s="62">
        <v>51.0</v>
      </c>
    </row>
    <row r="49" ht="15.75" customHeight="1">
      <c r="A49" s="61" t="s">
        <v>363</v>
      </c>
      <c r="B49" s="61" t="s">
        <v>1062</v>
      </c>
      <c r="C49" s="62">
        <v>54.0</v>
      </c>
    </row>
    <row r="50" ht="15.75" customHeight="1">
      <c r="A50" s="61" t="s">
        <v>261</v>
      </c>
      <c r="B50" s="61" t="s">
        <v>1047</v>
      </c>
      <c r="C50" s="62">
        <v>69.0</v>
      </c>
    </row>
    <row r="51" ht="15.75" customHeight="1">
      <c r="A51" s="61" t="s">
        <v>319</v>
      </c>
      <c r="B51" s="61" t="s">
        <v>1047</v>
      </c>
      <c r="C51" s="62">
        <v>63.0</v>
      </c>
    </row>
    <row r="52" ht="15.75" customHeight="1">
      <c r="A52" s="61" t="s">
        <v>329</v>
      </c>
      <c r="B52" s="61" t="s">
        <v>1047</v>
      </c>
      <c r="C52" s="62">
        <v>15.0</v>
      </c>
    </row>
    <row r="53" ht="15.75" customHeight="1">
      <c r="A53" s="61" t="s">
        <v>283</v>
      </c>
      <c r="B53" s="61" t="s">
        <v>1062</v>
      </c>
      <c r="C53" s="62">
        <v>58.0</v>
      </c>
    </row>
    <row r="54" ht="15.75" customHeight="1">
      <c r="A54" s="61" t="s">
        <v>357</v>
      </c>
      <c r="B54" s="61" t="s">
        <v>1066</v>
      </c>
      <c r="C54" s="62">
        <v>41.0</v>
      </c>
    </row>
    <row r="55" ht="15.75" customHeight="1">
      <c r="A55" s="61" t="s">
        <v>141</v>
      </c>
      <c r="B55" s="61" t="s">
        <v>1062</v>
      </c>
      <c r="C55" s="62">
        <v>5.0</v>
      </c>
    </row>
    <row r="56" ht="15.75" customHeight="1">
      <c r="A56" s="61" t="s">
        <v>333</v>
      </c>
      <c r="B56" s="61" t="s">
        <v>1060</v>
      </c>
      <c r="C56" s="62">
        <v>24.0</v>
      </c>
    </row>
    <row r="57" ht="15.75" customHeight="1">
      <c r="A57" s="61" t="s">
        <v>226</v>
      </c>
      <c r="B57" s="61" t="s">
        <v>1054</v>
      </c>
      <c r="C57" s="62">
        <v>12.0</v>
      </c>
    </row>
    <row r="58" ht="15.75" customHeight="1">
      <c r="A58" s="61" t="s">
        <v>387</v>
      </c>
      <c r="B58" s="61" t="s">
        <v>1047</v>
      </c>
      <c r="C58" s="62">
        <v>21.0</v>
      </c>
    </row>
    <row r="59" ht="15.75" customHeight="1">
      <c r="A59" s="61" t="s">
        <v>388</v>
      </c>
      <c r="B59" s="61" t="s">
        <v>1047</v>
      </c>
      <c r="C59" s="62">
        <v>32.0</v>
      </c>
    </row>
    <row r="60" ht="15.75" customHeight="1">
      <c r="A60" s="61" t="s">
        <v>326</v>
      </c>
      <c r="B60" s="61" t="s">
        <v>1047</v>
      </c>
      <c r="C60" s="62">
        <v>14.0</v>
      </c>
    </row>
    <row r="61" ht="15.75" customHeight="1">
      <c r="A61" s="61" t="s">
        <v>347</v>
      </c>
      <c r="B61" s="61" t="s">
        <v>1064</v>
      </c>
      <c r="C61" s="62">
        <v>80.0</v>
      </c>
    </row>
    <row r="62" ht="15.75" customHeight="1">
      <c r="A62" s="61" t="s">
        <v>229</v>
      </c>
      <c r="B62" s="61" t="s">
        <v>1067</v>
      </c>
      <c r="C62" s="62">
        <v>8.0</v>
      </c>
    </row>
    <row r="63" ht="15.75" customHeight="1">
      <c r="A63" s="61" t="s">
        <v>362</v>
      </c>
      <c r="B63" s="61" t="s">
        <v>1055</v>
      </c>
      <c r="C63" s="62">
        <v>42.0</v>
      </c>
    </row>
    <row r="64" ht="15.75" customHeight="1">
      <c r="A64" s="61" t="s">
        <v>338</v>
      </c>
      <c r="B64" s="61" t="s">
        <v>1051</v>
      </c>
      <c r="C64" s="62">
        <v>96.0</v>
      </c>
    </row>
    <row r="65" ht="15.75" customHeight="1">
      <c r="A65" s="61" t="s">
        <v>243</v>
      </c>
      <c r="B65" s="61" t="s">
        <v>1056</v>
      </c>
      <c r="C65" s="62">
        <v>25.0</v>
      </c>
    </row>
    <row r="66" ht="15.75" customHeight="1">
      <c r="A66" s="61" t="s">
        <v>356</v>
      </c>
      <c r="B66" s="61" t="s">
        <v>1056</v>
      </c>
      <c r="C66" s="62">
        <v>113.0</v>
      </c>
    </row>
    <row r="67" ht="15.75" customHeight="1">
      <c r="A67" s="61" t="s">
        <v>275</v>
      </c>
      <c r="B67" s="61" t="s">
        <v>1055</v>
      </c>
      <c r="C67" s="62">
        <v>56.0</v>
      </c>
    </row>
    <row r="68" ht="15.75" customHeight="1">
      <c r="A68" s="61" t="s">
        <v>318</v>
      </c>
      <c r="B68" s="61" t="s">
        <v>1053</v>
      </c>
      <c r="C68" s="62">
        <v>55.0</v>
      </c>
    </row>
    <row r="69" ht="15.75" customHeight="1">
      <c r="A69" s="61" t="s">
        <v>231</v>
      </c>
      <c r="B69" s="61" t="s">
        <v>1068</v>
      </c>
      <c r="C69" s="62">
        <v>55.0</v>
      </c>
    </row>
    <row r="70" ht="15.75" customHeight="1">
      <c r="A70" s="61" t="s">
        <v>260</v>
      </c>
      <c r="B70" s="61" t="s">
        <v>1058</v>
      </c>
      <c r="C70" s="62">
        <v>6.0</v>
      </c>
    </row>
    <row r="71" ht="15.75" customHeight="1">
      <c r="A71" s="61" t="s">
        <v>218</v>
      </c>
      <c r="B71" s="61" t="s">
        <v>1069</v>
      </c>
      <c r="C71" s="62">
        <v>9.0</v>
      </c>
    </row>
    <row r="72" ht="15.75" customHeight="1">
      <c r="A72" s="61" t="s">
        <v>294</v>
      </c>
      <c r="B72" s="61" t="s">
        <v>1070</v>
      </c>
      <c r="C72" s="62">
        <v>49.0</v>
      </c>
    </row>
    <row r="73" ht="15.75" customHeight="1">
      <c r="A73" s="61" t="s">
        <v>321</v>
      </c>
      <c r="B73" s="61" t="s">
        <v>1066</v>
      </c>
      <c r="C73" s="62">
        <v>78.0</v>
      </c>
    </row>
    <row r="74" ht="15.75" customHeight="1">
      <c r="A74" s="61" t="s">
        <v>216</v>
      </c>
      <c r="B74" s="61" t="s">
        <v>1051</v>
      </c>
      <c r="C74" s="62">
        <v>44.0</v>
      </c>
    </row>
    <row r="75" ht="15.75" customHeight="1">
      <c r="A75" s="61" t="s">
        <v>232</v>
      </c>
      <c r="B75" s="61" t="s">
        <v>1058</v>
      </c>
      <c r="C75" s="62">
        <v>61.0</v>
      </c>
    </row>
    <row r="76" ht="15.75" customHeight="1">
      <c r="A76" s="61" t="s">
        <v>290</v>
      </c>
      <c r="B76" s="61" t="s">
        <v>1058</v>
      </c>
      <c r="C76" s="62">
        <v>46.0</v>
      </c>
    </row>
    <row r="77" ht="15.75" customHeight="1">
      <c r="A77" s="61" t="s">
        <v>300</v>
      </c>
      <c r="B77" s="61" t="s">
        <v>1058</v>
      </c>
      <c r="C77" s="62">
        <v>99.0</v>
      </c>
    </row>
    <row r="78" ht="15.75" customHeight="1">
      <c r="A78" s="61" t="s">
        <v>234</v>
      </c>
      <c r="B78" s="61" t="s">
        <v>1060</v>
      </c>
      <c r="C78" s="62">
        <v>49.0</v>
      </c>
    </row>
    <row r="79" ht="15.75" customHeight="1">
      <c r="A79" s="61" t="s">
        <v>220</v>
      </c>
      <c r="B79" s="61" t="s">
        <v>1071</v>
      </c>
      <c r="C79" s="62">
        <v>49.0</v>
      </c>
    </row>
    <row r="80" ht="15.75" customHeight="1">
      <c r="A80" s="61" t="s">
        <v>223</v>
      </c>
      <c r="B80" s="61" t="s">
        <v>1053</v>
      </c>
      <c r="C80" s="62">
        <v>23.0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