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00" tabRatio="590" activeTab="2"/>
  </bookViews>
  <sheets>
    <sheet name="Est M$" sheetId="1" r:id="rId1"/>
    <sheet name="Res M$" sheetId="2" r:id="rId2"/>
    <sheet name="Estado" sheetId="3" r:id="rId3"/>
    <sheet name="Resultado" sheetId="4" r:id="rId4"/>
    <sheet name="CtasCtes" sheetId="5" state="hidden" r:id="rId5"/>
    <sheet name="Inv" sheetId="6" state="hidden" r:id="rId6"/>
    <sheet name="NoCon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0">'Est M$'!$1:$3</definedName>
    <definedName name="_xlnm.Print_Area" localSheetId="0">'Est M$'!$A$1:$C$67</definedName>
    <definedName name="_xlnm.Print_Area" localSheetId="1">'Res M$'!$A$1:$C$37</definedName>
    <definedName name="_xlnm.Print_Titles" localSheetId="2">Estado!$1:$3</definedName>
    <definedName name="_xlnm.Print_Area" localSheetId="2">Estado!$A$1:$V$67</definedName>
    <definedName name="_xlnm.Print_Area" localSheetId="3">Resultado!$A$1:$U$37</definedName>
  </definedNames>
  <calcPr calcId="144525"/>
</workbook>
</file>

<file path=xl/comments1.xml><?xml version="1.0" encoding="utf-8"?>
<comments xmlns="http://schemas.openxmlformats.org/spreadsheetml/2006/main">
  <authors>
    <author>Supervisor Contable</author>
  </authors>
  <commentList>
    <comment ref="L9" authorId="0">
      <text>
        <r>
          <rPr>
            <sz val="10"/>
            <rFont val="SimSun"/>
            <charset val="134"/>
          </rPr>
          <t>Supervisor Contable:
Reclasificacion de Cuentas</t>
        </r>
      </text>
    </comment>
    <comment ref="L21" authorId="0">
      <text>
        <r>
          <rPr>
            <sz val="10"/>
            <rFont val="SimSun"/>
            <charset val="134"/>
          </rPr>
          <t>Supervisor Contable:
Diferencia VP $77916732
Menos Dif. Cta. EERR 
$714</t>
        </r>
      </text>
    </comment>
    <comment ref="Y22" authorId="0">
      <text>
        <r>
          <rPr>
            <sz val="10"/>
            <rFont val="SimSun"/>
            <charset val="134"/>
          </rPr>
          <t>Supervisor Contable:
Ahora es CN Holding, los informes convertidos no viene con el cambio CFIF-CFII</t>
        </r>
      </text>
    </comment>
    <comment ref="D23" authorId="0">
      <text>
        <r>
          <rPr>
            <sz val="10"/>
            <rFont val="SimSun"/>
            <charset val="134"/>
          </rPr>
          <t>Supervisor Contable:
Chilefilms</t>
        </r>
      </text>
    </comment>
    <comment ref="F23" authorId="0">
      <text>
        <r>
          <rPr>
            <sz val="10"/>
            <rFont val="SimSun"/>
            <charset val="134"/>
          </rPr>
          <t>Supervisor Contable:
IACSA</t>
        </r>
      </text>
    </comment>
    <comment ref="M23" authorId="0">
      <text>
        <r>
          <rPr>
            <sz val="10"/>
            <rFont val="SimSun"/>
            <charset val="134"/>
          </rPr>
          <t>Supervisor Contable:
Chilefilms</t>
        </r>
      </text>
    </comment>
    <comment ref="C37" authorId="0">
      <text>
        <r>
          <rPr>
            <sz val="10"/>
            <rFont val="SimSun"/>
            <charset val="134"/>
          </rPr>
          <t>Supervisor Contable:
Ptmo. Bco</t>
        </r>
      </text>
    </comment>
    <comment ref="F37" authorId="0">
      <text>
        <r>
          <rPr>
            <sz val="10"/>
            <rFont val="SimSun"/>
            <charset val="134"/>
          </rPr>
          <t>Supervisor Contable:
Ptmo. Bco</t>
        </r>
      </text>
    </comment>
    <comment ref="G37" authorId="0">
      <text>
        <r>
          <rPr>
            <sz val="10"/>
            <rFont val="SimSun"/>
            <charset val="134"/>
          </rPr>
          <t>Supervisor Contable:
Ptmo.</t>
        </r>
      </text>
    </comment>
    <comment ref="O39" authorId="0">
      <text>
        <r>
          <rPr>
            <sz val="10"/>
            <rFont val="SimSun"/>
            <charset val="134"/>
          </rPr>
          <t>Supervisor Contable:
Dividendo Conate Ch.Girado y no cobrado</t>
        </r>
      </text>
    </comment>
    <comment ref="P39" authorId="0">
      <text>
        <r>
          <rPr>
            <sz val="10"/>
            <rFont val="SimSun"/>
            <charset val="134"/>
          </rPr>
          <t xml:space="preserve">Supervisor Contable:
Global Gill </t>
        </r>
      </text>
    </comment>
    <comment ref="L43" authorId="0">
      <text>
        <r>
          <rPr>
            <sz val="10"/>
            <rFont val="SimSun"/>
            <charset val="134"/>
          </rPr>
          <t>Supervisor Contable:
Reclasificacion de ctas. + DTC CTA. EERR</t>
        </r>
      </text>
    </comment>
    <comment ref="C48" authorId="0">
      <text>
        <r>
          <rPr>
            <sz val="10"/>
            <rFont val="SimSun"/>
            <charset val="134"/>
          </rPr>
          <t>Supervisor Contable:
Ptmo. Bco</t>
        </r>
      </text>
    </comment>
    <comment ref="F48" authorId="0">
      <text>
        <r>
          <rPr>
            <sz val="10"/>
            <rFont val="SimSun"/>
            <charset val="134"/>
          </rPr>
          <t>Supervisor Contable:
Ptmo. Bco</t>
        </r>
      </text>
    </comment>
    <comment ref="D50" authorId="0">
      <text>
        <r>
          <rPr>
            <sz val="10"/>
            <rFont val="SimSun"/>
            <charset val="134"/>
          </rPr>
          <t>Supervisor Contable:
Serviart</t>
        </r>
      </text>
    </comment>
    <comment ref="M50" authorId="0">
      <text>
        <r>
          <rPr>
            <sz val="10"/>
            <rFont val="SimSun"/>
            <charset val="134"/>
          </rPr>
          <t>Supervisor Contable:
Serviart</t>
        </r>
      </text>
    </comment>
    <comment ref="O50" authorId="0">
      <text>
        <r>
          <rPr>
            <sz val="10"/>
            <rFont val="SimSun"/>
            <charset val="134"/>
          </rPr>
          <t>Supervisor Contable:
Chilefilms 58.171.686
Servin   20.140.524</t>
        </r>
      </text>
    </comment>
    <comment ref="Q50" authorId="0">
      <text>
        <r>
          <rPr>
            <sz val="10"/>
            <rFont val="SimSun"/>
            <charset val="134"/>
          </rPr>
          <t>Supervisor Contable:
Serviart</t>
        </r>
      </text>
    </comment>
    <comment ref="R50" authorId="0">
      <text>
        <r>
          <rPr>
            <sz val="10"/>
            <rFont val="SimSun"/>
            <charset val="134"/>
          </rPr>
          <t>Supervisor Contable:
Sonus</t>
        </r>
      </text>
    </comment>
    <comment ref="N65" authorId="0">
      <text>
        <r>
          <rPr>
            <sz val="10"/>
            <rFont val="SimSun"/>
            <charset val="134"/>
          </rPr>
          <t>Supervisor Contable:
Sonus</t>
        </r>
      </text>
    </comment>
    <comment ref="D75" authorId="0">
      <text>
        <r>
          <rPr>
            <sz val="10"/>
            <rFont val="SimSun"/>
            <charset val="134"/>
          </rPr>
          <t>Supervisor Contable:
Conate</t>
        </r>
      </text>
    </comment>
    <comment ref="F75" authorId="0">
      <text>
        <r>
          <rPr>
            <sz val="10"/>
            <rFont val="SimSun"/>
            <charset val="134"/>
          </rPr>
          <t>Supervisor Contable:
Conate</t>
        </r>
      </text>
    </comment>
    <comment ref="H75" authorId="0">
      <text>
        <r>
          <rPr>
            <sz val="10"/>
            <rFont val="SimSun"/>
            <charset val="134"/>
          </rPr>
          <t>Supervisor Contable:
Conate</t>
        </r>
      </text>
    </comment>
    <comment ref="I75" authorId="0">
      <text>
        <r>
          <rPr>
            <sz val="10"/>
            <rFont val="SimSun"/>
            <charset val="134"/>
          </rPr>
          <t>Supervisor Contable:
Conate</t>
        </r>
      </text>
    </comment>
    <comment ref="N79" authorId="0">
      <text>
        <r>
          <rPr>
            <sz val="10"/>
            <rFont val="SimSun"/>
            <charset val="134"/>
          </rPr>
          <t>Supervisor Contable:
Media Pro, andes Films, Hopin Escandinavia</t>
        </r>
      </text>
    </comment>
    <comment ref="N80" authorId="0">
      <text>
        <r>
          <rPr>
            <sz val="10"/>
            <rFont val="SimSun"/>
            <charset val="134"/>
          </rPr>
          <t>Supervisor Contable:
Inversiones que se Ajustan CFIF, CFII y IAASA</t>
        </r>
      </text>
    </comment>
  </commentList>
</comments>
</file>

<file path=xl/comments2.xml><?xml version="1.0" encoding="utf-8"?>
<comments xmlns="http://schemas.openxmlformats.org/spreadsheetml/2006/main">
  <authors>
    <author>Supervisor Contable</author>
  </authors>
  <commentList>
    <comment ref="P19" authorId="0">
      <text>
        <r>
          <rPr>
            <sz val="10"/>
            <rFont val="SimSun"/>
            <charset val="134"/>
          </rPr>
          <t>Supervisor Contable:
Globalgill en Sonus</t>
        </r>
      </text>
    </comment>
    <comment ref="L25" authorId="0">
      <text>
        <r>
          <rPr>
            <sz val="10"/>
            <rFont val="SimSun"/>
            <charset val="134"/>
          </rPr>
          <t>Supervisor Contable:
Diferencia VP + Diferencia $6.772.575.- no encontrada</t>
        </r>
      </text>
    </comment>
    <comment ref="E37" authorId="0">
      <text>
        <r>
          <rPr>
            <sz val="10"/>
            <rFont val="SimSun"/>
            <charset val="134"/>
          </rPr>
          <t>Supervisor Contable:
Minoritario Sonus en Consolidado Global</t>
        </r>
      </text>
    </comment>
    <comment ref="G37" authorId="0">
      <text>
        <r>
          <rPr>
            <sz val="10"/>
            <rFont val="SimSun"/>
            <charset val="134"/>
          </rPr>
          <t>Supervisor Contable:
Conate</t>
        </r>
      </text>
    </comment>
    <comment ref="M37" authorId="0">
      <text>
        <r>
          <rPr>
            <sz val="10"/>
            <rFont val="SimSun"/>
            <charset val="134"/>
          </rPr>
          <t xml:space="preserve">Supervisor Contable:
Conate </t>
        </r>
      </text>
    </comment>
    <comment ref="N37" authorId="0">
      <text>
        <r>
          <rPr>
            <sz val="10"/>
            <rFont val="SimSun"/>
            <charset val="134"/>
          </rPr>
          <t>Supervisor Contable:
Sonus en Global</t>
        </r>
      </text>
    </comment>
    <comment ref="O37" authorId="0">
      <text>
        <r>
          <rPr>
            <sz val="10"/>
            <rFont val="SimSun"/>
            <charset val="134"/>
          </rPr>
          <t>Supervisor Contable:
Conate</t>
        </r>
      </text>
    </comment>
    <comment ref="Q37" authorId="0">
      <text>
        <r>
          <rPr>
            <sz val="10"/>
            <rFont val="SimSun"/>
            <charset val="134"/>
          </rPr>
          <t>Supervisor Contable:
Conate</t>
        </r>
      </text>
    </comment>
    <comment ref="R37" authorId="0">
      <text>
        <r>
          <rPr>
            <sz val="10"/>
            <rFont val="SimSun"/>
            <charset val="134"/>
          </rPr>
          <t>Supervisor Contable:
Conate</t>
        </r>
      </text>
    </comment>
    <comment ref="D43" authorId="0">
      <text>
        <r>
          <rPr>
            <sz val="10"/>
            <rFont val="SimSun"/>
            <charset val="134"/>
          </rPr>
          <t>Supervisor Contable:
Conate II</t>
        </r>
      </text>
    </comment>
    <comment ref="F43" authorId="0">
      <text>
        <r>
          <rPr>
            <sz val="10"/>
            <rFont val="SimSun"/>
            <charset val="134"/>
          </rPr>
          <t>Supervisor Contable:
Conate II</t>
        </r>
      </text>
    </comment>
    <comment ref="G43" authorId="0">
      <text>
        <r>
          <rPr>
            <sz val="10"/>
            <rFont val="SimSun"/>
            <charset val="134"/>
          </rPr>
          <t>Supervisor Contable:
Conate</t>
        </r>
      </text>
    </comment>
    <comment ref="H43" authorId="0">
      <text>
        <r>
          <rPr>
            <sz val="10"/>
            <rFont val="SimSun"/>
            <charset val="134"/>
          </rPr>
          <t>Supervisor Contable:
Conate</t>
        </r>
      </text>
    </comment>
    <comment ref="I43" authorId="0">
      <text>
        <r>
          <rPr>
            <sz val="10"/>
            <rFont val="SimSun"/>
            <charset val="134"/>
          </rPr>
          <t>Supervisor Contable:
Conate</t>
        </r>
      </text>
    </comment>
    <comment ref="F47" authorId="0">
      <text>
        <r>
          <rPr>
            <sz val="10"/>
            <rFont val="SimSun"/>
            <charset val="134"/>
          </rPr>
          <t>Supervisor Contable:
Conate</t>
        </r>
      </text>
    </comment>
  </commentList>
</comments>
</file>

<file path=xl/sharedStrings.xml><?xml version="1.0" encoding="utf-8"?>
<sst xmlns="http://schemas.openxmlformats.org/spreadsheetml/2006/main" count="704" uniqueCount="242">
  <si>
    <t>CHILE FILMS SPA Y  AFILIADAS</t>
  </si>
  <si>
    <t>TOTAL</t>
  </si>
  <si>
    <t>Estado Financiero Consolidado</t>
  </si>
  <si>
    <t>Estado de Situación Financiera</t>
  </si>
  <si>
    <t>M$</t>
  </si>
  <si>
    <t xml:space="preserve">Activos </t>
  </si>
  <si>
    <t>Activos corrientes</t>
  </si>
  <si>
    <t>Efectivo y Equivalentes al Efectivo</t>
  </si>
  <si>
    <t>Otros activos financieros corrientes</t>
  </si>
  <si>
    <t>Otros Activos No Financieros, Corriente</t>
  </si>
  <si>
    <t>Deudores comerciales y otras cuentas por cobrar corrientes</t>
  </si>
  <si>
    <t>Cuentas por Cobrar a Entidades Relacionadas, Corriente</t>
  </si>
  <si>
    <t>Inventarios</t>
  </si>
  <si>
    <t>Activos biológicos corrientes</t>
  </si>
  <si>
    <t>Activos por impuestos corrientes</t>
  </si>
  <si>
    <t>Total de activos corrientes distintos de los activos o grupos de activos para su disposición clasificados como mantenidos para la venta o como mantenidos para distribuir a los propietarios</t>
  </si>
  <si>
    <t xml:space="preserve">Activos no corrientes o grupos de activos para su disposición clasificados como mantenidos para la venta </t>
  </si>
  <si>
    <t>Activos no corrientes o grupos de activos para su disposición clasificados como mantenidos para distribuir a los propietarios</t>
  </si>
  <si>
    <t>Activos no corrientes o grupos de activos para su disposición clasificados como mantenidos para la venta o como mantenidos para distribuir a los propietarios</t>
  </si>
  <si>
    <t>Activos corrientes totales</t>
  </si>
  <si>
    <t>Activos no corrientes</t>
  </si>
  <si>
    <t>Otros activos financieros no corrientes</t>
  </si>
  <si>
    <t>Otros activos no financieros no corrientes</t>
  </si>
  <si>
    <t>Derechos por cobrar no corrientes</t>
  </si>
  <si>
    <t>Cuentas por Cobrar a Entidades Relacionadas, No Corriente</t>
  </si>
  <si>
    <t>Inversiones contabilizadas utilizando el método de la participación</t>
  </si>
  <si>
    <t>Activos intangibles distintos de la plusvalía</t>
  </si>
  <si>
    <t>Plusvalía</t>
  </si>
  <si>
    <t>Propiedades, Planta y Equipo</t>
  </si>
  <si>
    <t>Activos biológicos, no corrientes</t>
  </si>
  <si>
    <t>Propiedad de inversión</t>
  </si>
  <si>
    <t>Activos por impuestos diferidos</t>
  </si>
  <si>
    <t>Total de activos no corrientes</t>
  </si>
  <si>
    <t>Total de activos</t>
  </si>
  <si>
    <t>Patrimonio y pasivos</t>
  </si>
  <si>
    <t>Pasivos</t>
  </si>
  <si>
    <t>Pasivos corrientes</t>
  </si>
  <si>
    <t>Otros pasivos financieros corrientes</t>
  </si>
  <si>
    <t>Cuentas por pagar comerciales y otras cuentas por pagar</t>
  </si>
  <si>
    <t>Cuentas por Pagar a Entidades Relacionadas, Corriente</t>
  </si>
  <si>
    <t>Otras provisiones a corto plazo</t>
  </si>
  <si>
    <t>Pasivos por Impuestos corrientes</t>
  </si>
  <si>
    <t>Provisiones corrientes por beneficios a los empleados</t>
  </si>
  <si>
    <t>Otros pasivos no financieros corrientes</t>
  </si>
  <si>
    <t>Total de pasivos corrientes distintos de los pasivos incluidos en grupos de activos para su disposición clasificados como mantenidos para la venta</t>
  </si>
  <si>
    <t>Pasivos incluidos en grupos de activos para su disposición clasificados como mantenidos para la venta</t>
  </si>
  <si>
    <t>Pasivos corrientes totales</t>
  </si>
  <si>
    <t>Pasivos no corrientes</t>
  </si>
  <si>
    <t>Otros pasivos financieros no corrientes</t>
  </si>
  <si>
    <t>Cuentas por Pagar a Entidades Relacionadas, no corriente</t>
  </si>
  <si>
    <t>Otras provisiones a largo plazo</t>
  </si>
  <si>
    <t>Pasivo por impuestos diferidos</t>
  </si>
  <si>
    <t>Provisiones no corrientes por beneficios a los empleados</t>
  </si>
  <si>
    <t>Otros pasivos no financieros no corrientes</t>
  </si>
  <si>
    <t>Total de pasivos no corrientes</t>
  </si>
  <si>
    <t>Total pasivos</t>
  </si>
  <si>
    <t>Patrimonio</t>
  </si>
  <si>
    <t>Capital emitido</t>
  </si>
  <si>
    <t>Ganancias (pérdidas) acumuladas</t>
  </si>
  <si>
    <t>Primas de emisión</t>
  </si>
  <si>
    <t>Acciones propias en cartera</t>
  </si>
  <si>
    <t>Otras participaciones en el patrimonio</t>
  </si>
  <si>
    <t>Otras reservas</t>
  </si>
  <si>
    <t>Patrimonio atribuible a los propietarios de la controladora</t>
  </si>
  <si>
    <t>Participaciones no controladoras</t>
  </si>
  <si>
    <t>Patrimonio total</t>
  </si>
  <si>
    <t>Total de patrimonio y pasivos</t>
  </si>
  <si>
    <t>Estado de Resultados Integrales Consolidado</t>
  </si>
  <si>
    <t>Ganancia (perdida)</t>
  </si>
  <si>
    <t>Ingresos de actividaes ordinarias</t>
  </si>
  <si>
    <t>Costos de ventas</t>
  </si>
  <si>
    <t>Ganancia bruta</t>
  </si>
  <si>
    <t>Gastos de administracion</t>
  </si>
  <si>
    <t>Depreciacion y/o Amortizacion</t>
  </si>
  <si>
    <t xml:space="preserve">Ganancia (perdida) de actividades operacionales </t>
  </si>
  <si>
    <t>Ingresos financieros</t>
  </si>
  <si>
    <t>Costos financieros</t>
  </si>
  <si>
    <t>Participacion en las ganancias (perdidas) de asociadas y negocios conjunto</t>
  </si>
  <si>
    <t>Otros ingresos</t>
  </si>
  <si>
    <t>Otros egresos</t>
  </si>
  <si>
    <t>Diferencias de cambio</t>
  </si>
  <si>
    <t>Resultado por unidades de reajuste</t>
  </si>
  <si>
    <t>Ganancia (perdida) antes de impuestos</t>
  </si>
  <si>
    <t>Gasto por impuestos a las ganancias</t>
  </si>
  <si>
    <t>Ganancia (perdida) atribuible a los propietarios de la controladora</t>
  </si>
  <si>
    <t>Ganancia (perdida) atribuible a participaciones no controladoras</t>
  </si>
  <si>
    <t>CHILE FILMS SPA Y AFILIADAS</t>
  </si>
  <si>
    <t>Chilefilms</t>
  </si>
  <si>
    <t>Cce</t>
  </si>
  <si>
    <t>Conate II</t>
  </si>
  <si>
    <t>CineColor Films</t>
  </si>
  <si>
    <t>Sonus</t>
  </si>
  <si>
    <t>Servicios Integra</t>
  </si>
  <si>
    <t>Serviart</t>
  </si>
  <si>
    <t>CHF Inversiones</t>
  </si>
  <si>
    <t>Individual</t>
  </si>
  <si>
    <t>Consolidado</t>
  </si>
  <si>
    <t>Matriz</t>
  </si>
  <si>
    <t>Filiales</t>
  </si>
  <si>
    <t>Ajuste</t>
  </si>
  <si>
    <t>Fundación</t>
  </si>
  <si>
    <t>Surface</t>
  </si>
  <si>
    <t>Total</t>
  </si>
  <si>
    <t>x cobrar</t>
  </si>
  <si>
    <t>x Pagar</t>
  </si>
  <si>
    <t>Diferencia a reclasificar</t>
  </si>
  <si>
    <t>Porcentaje de Participacion</t>
  </si>
  <si>
    <t>Porcentaje de Participacion propietarios de la controladora</t>
  </si>
  <si>
    <t>Porcentaje de Participacion no controladora</t>
  </si>
  <si>
    <t>Valores de Participacion</t>
  </si>
  <si>
    <t>Valores de Participacion propietarios de la controladora</t>
  </si>
  <si>
    <t>Valores de Participacion no controladora</t>
  </si>
  <si>
    <t>Valores de Participacion segun contabilidad</t>
  </si>
  <si>
    <t>Diferencias de Participacion segun contabilidad</t>
  </si>
  <si>
    <t>Valores Participacion no controladoras contabilidad</t>
  </si>
  <si>
    <t>Cine y color Internc, Mex.</t>
  </si>
  <si>
    <t>Aud. Colomb</t>
  </si>
  <si>
    <t>Conate</t>
  </si>
  <si>
    <t>Servicios Integrales</t>
  </si>
  <si>
    <t>Depreciación y/o Amortización del Ejercicio</t>
  </si>
  <si>
    <t>}</t>
  </si>
  <si>
    <t>Ctas Ctes por Cobrar Empresa Relacionadas</t>
  </si>
  <si>
    <t>GlobalGill</t>
  </si>
  <si>
    <t>CineColor</t>
  </si>
  <si>
    <t>Servicine</t>
  </si>
  <si>
    <t>Imagen Films</t>
  </si>
  <si>
    <t>Audiovisual</t>
  </si>
  <si>
    <t>Hoyts</t>
  </si>
  <si>
    <t>En pesos</t>
  </si>
  <si>
    <t>1.1.071.13</t>
  </si>
  <si>
    <t>CTA.CTE. ACT VIDEO CHILE</t>
  </si>
  <si>
    <t>1.1.071.24</t>
  </si>
  <si>
    <t>CTA.CTE. ACT JOSÉ P. DAIRE</t>
  </si>
  <si>
    <t>1.1.071.25</t>
  </si>
  <si>
    <t>CTA.CTE. ACT CRISTIÁN VARELA</t>
  </si>
  <si>
    <t>1.1.071.26</t>
  </si>
  <si>
    <t>CTA.CTE. ACT AGRICOLA RIO GRANDE SPA</t>
  </si>
  <si>
    <t>1.1.071.30</t>
  </si>
  <si>
    <t>CTA.CTE. ACT INMOBILIARIA COSTA NORTE</t>
  </si>
  <si>
    <t>1.1.071.36</t>
  </si>
  <si>
    <t>CTA.CTE. ACT INVERS. ANDINAS</t>
  </si>
  <si>
    <t>1.1.071.37</t>
  </si>
  <si>
    <t>Cta.Cte.Act.CINECOLOR MEXICO</t>
  </si>
  <si>
    <t>1.1.071.38</t>
  </si>
  <si>
    <t>CTA.CTE. ACT PRONEMSA</t>
  </si>
  <si>
    <t>1.1.071.42</t>
  </si>
  <si>
    <t>CTA.CTE. ACT SERVICIOS INTEGRALES</t>
  </si>
  <si>
    <t>1.1.071.46</t>
  </si>
  <si>
    <t>CTA CTE INM PLAZA EL ALBA</t>
  </si>
  <si>
    <t>1.1.071.52</t>
  </si>
  <si>
    <t>Cta.Cte.Act.Iacsa US$</t>
  </si>
  <si>
    <t>1.1.071.56</t>
  </si>
  <si>
    <t>CTA.CTE ACT.CINECOLOR FILMS SAC</t>
  </si>
  <si>
    <t>1.1.071.58</t>
  </si>
  <si>
    <t>CTA.CTE.CINECOLOR FILM PERU</t>
  </si>
  <si>
    <t>1.1.071.60</t>
  </si>
  <si>
    <t>CTA CTE ACT CHF INTERNACIONAL</t>
  </si>
  <si>
    <t>1.1.071.62</t>
  </si>
  <si>
    <t>CTA.CTE.ACT CINECOLOR CHILE SPA</t>
  </si>
  <si>
    <t>1.1.071.71</t>
  </si>
  <si>
    <t>CTACTE COSTA SUR INVERSIONES SPA</t>
  </si>
  <si>
    <t>1.1.071.73</t>
  </si>
  <si>
    <t>CTACTE MAGIC LICENSING S.A.S.</t>
  </si>
  <si>
    <t>1.1.071.74</t>
  </si>
  <si>
    <t>CTA CTE CINECOLOR ENTERTAINMEN</t>
  </si>
  <si>
    <t>1.1.071.75</t>
  </si>
  <si>
    <t>CTA CTE MEDIAPROMOVILES CHILE SPA</t>
  </si>
  <si>
    <t>1.1.071.76</t>
  </si>
  <si>
    <t>Cta.Cte. CN Inv. Financ.</t>
  </si>
  <si>
    <t>1.1.071.77</t>
  </si>
  <si>
    <t>CTA CTE CINECOLORCHF INVERSIONES SPA</t>
  </si>
  <si>
    <t>1.1.071.78</t>
  </si>
  <si>
    <t>CTA CTE CINECOLOR LIC.PERU SAC</t>
  </si>
  <si>
    <t>1.1.072.13</t>
  </si>
  <si>
    <t>CTA.CTE. ACT CINECOLOR DO BRASIL</t>
  </si>
  <si>
    <t>1.1.071.68</t>
  </si>
  <si>
    <t>CTACTE COSTA NORTE HOLDING</t>
  </si>
  <si>
    <t>Ctas Ctes por Pagar Empresa Relacionadas</t>
  </si>
  <si>
    <t>2.1.080.06</t>
  </si>
  <si>
    <t>CUENTA CTE. PAS. C.C.E. S.A.</t>
  </si>
  <si>
    <t>2.1.080.10</t>
  </si>
  <si>
    <t>CUENTA CTE.PAS CONATE II S.A.</t>
  </si>
  <si>
    <t>2.1.080.13</t>
  </si>
  <si>
    <t>CTA.CTE.PAS.VIDEO CHILE</t>
  </si>
  <si>
    <t>2.1.080.15</t>
  </si>
  <si>
    <t>CUENTA PAS. IAA S.A US$</t>
  </si>
  <si>
    <t>2.1.080.18</t>
  </si>
  <si>
    <t>CUENTA CTE.PAS SONUS S.A.</t>
  </si>
  <si>
    <t>2.1.080.25</t>
  </si>
  <si>
    <t>Cta Cte Pas. Cristian Varela</t>
  </si>
  <si>
    <t>2.1.080.42</t>
  </si>
  <si>
    <t>CUENTA CTE.PAS SERVICIOS INTEGRALES SPA</t>
  </si>
  <si>
    <t>2.1.080.43</t>
  </si>
  <si>
    <t>CTA.CTE.PAS. GLOBALGILL</t>
  </si>
  <si>
    <t>2.1.080.50</t>
  </si>
  <si>
    <t>CTA.CTE.PAS. SERVIART S.A.</t>
  </si>
  <si>
    <t>2.1.080.37</t>
  </si>
  <si>
    <t>CTA CTE PAS IAMSA S.A.</t>
  </si>
  <si>
    <t>2.1.080.59</t>
  </si>
  <si>
    <t>CTA CTE PAS CINECOLOR DO BRASI</t>
  </si>
  <si>
    <t>2.1.080.60</t>
  </si>
  <si>
    <t>CTA.CTE.PAS. CHF INTERNAC.SPA</t>
  </si>
  <si>
    <t>2.1.080.62</t>
  </si>
  <si>
    <t>CINECOLOR CHILE SPA</t>
  </si>
  <si>
    <t>2.1.080.77</t>
  </si>
  <si>
    <t>CTA CTE CHF INVERSIONES SPA</t>
  </si>
  <si>
    <t>Andes Films</t>
  </si>
  <si>
    <t>En miles pesos</t>
  </si>
  <si>
    <t>Inversion Empresas Relacionada</t>
  </si>
  <si>
    <t>Andes Films S A (Chile)</t>
  </si>
  <si>
    <t>Productura Audiovisual Sonus S A</t>
  </si>
  <si>
    <t>Video Premiere S A</t>
  </si>
  <si>
    <t>CineColor Entertainment SAC</t>
  </si>
  <si>
    <t>CF Inversiones Inmobiliarias</t>
  </si>
  <si>
    <t>Industrias Audiovisuales Colombianas S A</t>
  </si>
  <si>
    <t>CineColor Films SAC (Peru)</t>
  </si>
  <si>
    <t>Newpoint -SyK</t>
  </si>
  <si>
    <t>INVERSION HOPIN INC</t>
  </si>
  <si>
    <t>MediaPro Moviles ChileSpA</t>
  </si>
  <si>
    <t>Utilidad Perdida Empresa Relacionada</t>
  </si>
  <si>
    <t>Industrias Audivisuales Argentinas S A</t>
  </si>
  <si>
    <t>Andes Films S A</t>
  </si>
  <si>
    <t>Distribuidora Video Andes S A</t>
  </si>
  <si>
    <t>CineColor Entertaiment SAC (Peru)</t>
  </si>
  <si>
    <t>Media Pro Moviles Chile SpA</t>
  </si>
  <si>
    <t>Gramado</t>
  </si>
  <si>
    <t>Globalgill</t>
  </si>
  <si>
    <t>Andes</t>
  </si>
  <si>
    <t>Bce</t>
  </si>
  <si>
    <t>Resultado</t>
  </si>
  <si>
    <t>Empresa</t>
  </si>
  <si>
    <t>MediaPro Moviles Chile SpA</t>
  </si>
  <si>
    <t>Cinema Produc</t>
  </si>
  <si>
    <t>Cinema Internat</t>
  </si>
  <si>
    <t>Cenar</t>
  </si>
  <si>
    <t>GCF</t>
  </si>
  <si>
    <t>Globalgill S A</t>
  </si>
  <si>
    <t>I VISION</t>
  </si>
  <si>
    <t>Geverford</t>
  </si>
  <si>
    <t>Cia Chilena de Espectaculos y Servicios S A</t>
  </si>
  <si>
    <t>Conate II S A</t>
  </si>
  <si>
    <t>Labocine Do Brasil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</si>
</sst>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-* #,##0.00_-;\-* #,##0.00_-;_-* &quot;-&quot;??_-;_-@_-"/>
    <numFmt numFmtId="177" formatCode="_-&quot;$&quot;\ * #,##0.00_-;\-&quot;$&quot;\ * #,##0.00_-;_-&quot;$&quot;\ * &quot;-&quot;??_-;_-@_-"/>
    <numFmt numFmtId="178" formatCode="_-* #,##0_-;\-* #,##0_-;_-* &quot;-&quot;_-;_-@_-"/>
    <numFmt numFmtId="179" formatCode="_-&quot;$&quot;\ * #,##0_-;\-&quot;$&quot;\ * #,##0_-;_-&quot;$&quot;\ * &quot;-&quot;_-;_-@_-"/>
    <numFmt numFmtId="180" formatCode="#,##0_ ;[Red]\-#,##0\ "/>
    <numFmt numFmtId="181" formatCode="0.000%"/>
    <numFmt numFmtId="182" formatCode="#,##0_);\(\ #,##0\)"/>
  </numFmts>
  <fonts count="46">
    <font>
      <sz val="11"/>
      <color theme="1"/>
      <name val="Calibri"/>
      <charset val="0"/>
      <scheme val="minor"/>
    </font>
    <font>
      <b/>
      <sz val="8"/>
      <color indexed="9"/>
      <name val="Arial"/>
      <charset val="0"/>
    </font>
    <font>
      <sz val="11"/>
      <name val="Calibri"/>
      <charset val="0"/>
      <scheme val="minor"/>
    </font>
    <font>
      <sz val="11"/>
      <color indexed="8"/>
      <name val="Calibri"/>
      <charset val="0"/>
      <scheme val="minor"/>
    </font>
    <font>
      <sz val="8"/>
      <name val="Arial"/>
      <charset val="0"/>
    </font>
    <font>
      <sz val="8"/>
      <color theme="1"/>
      <name val="Arial"/>
      <charset val="0"/>
    </font>
    <font>
      <b/>
      <sz val="9"/>
      <color indexed="9"/>
      <name val="Arial"/>
      <charset val="0"/>
    </font>
    <font>
      <b/>
      <sz val="8"/>
      <name val="Arial"/>
      <charset val="0"/>
    </font>
    <font>
      <sz val="8"/>
      <color indexed="9"/>
      <name val="Arial"/>
      <charset val="0"/>
    </font>
    <font>
      <sz val="8"/>
      <name val="Verdana"/>
      <charset val="0"/>
    </font>
    <font>
      <sz val="9"/>
      <name val="Arial"/>
      <charset val="0"/>
    </font>
    <font>
      <sz val="8"/>
      <color theme="0"/>
      <name val="Verdana"/>
      <charset val="0"/>
    </font>
    <font>
      <sz val="9"/>
      <color theme="0"/>
      <name val="Verdana"/>
      <charset val="0"/>
    </font>
    <font>
      <sz val="9"/>
      <name val="Verdana"/>
      <charset val="0"/>
    </font>
    <font>
      <sz val="9"/>
      <color theme="1"/>
      <name val="Arial"/>
      <charset val="0"/>
    </font>
    <font>
      <b/>
      <sz val="9"/>
      <name val="Arial"/>
      <charset val="0"/>
    </font>
    <font>
      <sz val="9"/>
      <color theme="0"/>
      <name val="Arial"/>
      <charset val="0"/>
    </font>
    <font>
      <sz val="9"/>
      <name val="Arial"/>
      <charset val="0"/>
    </font>
    <font>
      <b/>
      <sz val="8"/>
      <color indexed="8"/>
      <name val="Arial"/>
      <charset val="0"/>
    </font>
    <font>
      <b/>
      <sz val="9"/>
      <color theme="1"/>
      <name val="Arial"/>
      <charset val="0"/>
    </font>
    <font>
      <b/>
      <sz val="9"/>
      <color theme="0"/>
      <name val="Arial"/>
      <charset val="0"/>
    </font>
    <font>
      <b/>
      <sz val="9"/>
      <color theme="0"/>
      <name val="Verdana"/>
      <charset val="0"/>
    </font>
    <font>
      <b/>
      <sz val="9"/>
      <color rgb="FFFF0000"/>
      <name val="Arial"/>
      <charset val="0"/>
    </font>
    <font>
      <sz val="8"/>
      <color theme="0"/>
      <name val="Arial"/>
      <charset val="0"/>
    </font>
    <font>
      <sz val="11"/>
      <color indexed="8"/>
      <name val="Calibri"/>
      <charset val="0"/>
    </font>
    <font>
      <u/>
      <sz val="11"/>
      <color theme="10"/>
      <name val="Calibri"/>
      <charset val="0"/>
      <scheme val="minor"/>
    </font>
    <font>
      <u/>
      <sz val="11"/>
      <color theme="1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indexed="9"/>
      <name val="Czcionka tekstu podstawowego"/>
      <charset val="238"/>
    </font>
    <font>
      <sz val="10"/>
      <name val="Arial"/>
      <charset val="0"/>
    </font>
    <font>
      <sz val="10"/>
      <name val="SimSun"/>
      <charset val="134"/>
    </font>
  </fonts>
  <fills count="4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FEA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6" fontId="24" fillId="0" borderId="0"/>
    <xf numFmtId="177" fontId="24" fillId="0" borderId="0"/>
    <xf numFmtId="9" fontId="24" fillId="0" borderId="0"/>
    <xf numFmtId="178" fontId="24" fillId="0" borderId="0"/>
    <xf numFmtId="179" fontId="24" fillId="0" borderId="0"/>
    <xf numFmtId="0" fontId="25" fillId="0" borderId="0"/>
    <xf numFmtId="0" fontId="26" fillId="0" borderId="0"/>
    <xf numFmtId="0" fontId="24" fillId="21" borderId="13"/>
    <xf numFmtId="0" fontId="27" fillId="0" borderId="0"/>
    <xf numFmtId="0" fontId="28" fillId="0" borderId="0"/>
    <xf numFmtId="0" fontId="29" fillId="0" borderId="0"/>
    <xf numFmtId="0" fontId="30" fillId="0" borderId="14"/>
    <xf numFmtId="0" fontId="31" fillId="0" borderId="15"/>
    <xf numFmtId="0" fontId="32" fillId="0" borderId="16"/>
    <xf numFmtId="0" fontId="32" fillId="0" borderId="0"/>
    <xf numFmtId="0" fontId="33" fillId="22" borderId="17"/>
    <xf numFmtId="0" fontId="34" fillId="23" borderId="18"/>
    <xf numFmtId="0" fontId="35" fillId="23" borderId="17"/>
    <xf numFmtId="0" fontId="36" fillId="24" borderId="19"/>
    <xf numFmtId="0" fontId="37" fillId="0" borderId="20"/>
    <xf numFmtId="0" fontId="38" fillId="0" borderId="21"/>
    <xf numFmtId="0" fontId="39" fillId="25" borderId="0"/>
    <xf numFmtId="0" fontId="40" fillId="26" borderId="0"/>
    <xf numFmtId="0" fontId="41" fillId="27" borderId="0"/>
    <xf numFmtId="0" fontId="42" fillId="28" borderId="0"/>
    <xf numFmtId="0" fontId="0" fillId="29" borderId="0"/>
    <xf numFmtId="0" fontId="0" fillId="30" borderId="0"/>
    <xf numFmtId="0" fontId="42" fillId="31" borderId="0"/>
    <xf numFmtId="0" fontId="42" fillId="32" borderId="0"/>
    <xf numFmtId="0" fontId="0" fillId="33" borderId="0"/>
    <xf numFmtId="0" fontId="0" fillId="12" borderId="0"/>
    <xf numFmtId="0" fontId="42" fillId="34" borderId="0"/>
    <xf numFmtId="0" fontId="42" fillId="17" borderId="0"/>
    <xf numFmtId="0" fontId="0" fillId="35" borderId="0"/>
    <xf numFmtId="0" fontId="0" fillId="36" borderId="0"/>
    <xf numFmtId="0" fontId="42" fillId="11" borderId="0"/>
    <xf numFmtId="0" fontId="42" fillId="37" borderId="0"/>
    <xf numFmtId="0" fontId="0" fillId="19" borderId="0"/>
    <xf numFmtId="0" fontId="0" fillId="38" borderId="0"/>
    <xf numFmtId="0" fontId="42" fillId="39" borderId="0"/>
    <xf numFmtId="0" fontId="42" fillId="40" borderId="0"/>
    <xf numFmtId="0" fontId="0" fillId="41" borderId="0"/>
    <xf numFmtId="0" fontId="0" fillId="42" borderId="0"/>
    <xf numFmtId="0" fontId="42" fillId="43" borderId="0"/>
    <xf numFmtId="0" fontId="42" fillId="44" borderId="0"/>
    <xf numFmtId="0" fontId="0" fillId="45" borderId="0"/>
    <xf numFmtId="0" fontId="0" fillId="16" borderId="0"/>
    <xf numFmtId="0" fontId="42" fillId="14" borderId="0"/>
    <xf numFmtId="0" fontId="43" fillId="46" borderId="0"/>
    <xf numFmtId="178" fontId="24" fillId="0" borderId="0"/>
    <xf numFmtId="176" fontId="24" fillId="0" borderId="0"/>
    <xf numFmtId="0" fontId="44" fillId="0" borderId="0"/>
    <xf numFmtId="0" fontId="44" fillId="0" borderId="0"/>
    <xf numFmtId="0" fontId="44" fillId="0" borderId="0"/>
    <xf numFmtId="0" fontId="44" fillId="0" borderId="0"/>
  </cellStyleXfs>
  <cellXfs count="238">
    <xf numFmtId="0" fontId="0" fillId="0" borderId="0" xfId="0"/>
    <xf numFmtId="0" fontId="0" fillId="0" borderId="0" xfId="0" applyAlignment="1">
      <alignment horizontal="center"/>
    </xf>
    <xf numFmtId="3" fontId="1" fillId="2" borderId="1" xfId="49" applyNumberFormat="1" applyFont="1" applyFill="1" applyBorder="1" applyAlignment="1">
      <alignment horizontal="center" vertical="center"/>
    </xf>
    <xf numFmtId="0" fontId="1" fillId="2" borderId="2" xfId="49" applyFont="1" applyFill="1" applyBorder="1" applyAlignment="1">
      <alignment horizontal="center" vertical="center"/>
    </xf>
    <xf numFmtId="4" fontId="2" fillId="0" borderId="0" xfId="0" applyNumberFormat="1" applyFont="1"/>
    <xf numFmtId="4" fontId="0" fillId="0" borderId="0" xfId="0" applyNumberFormat="1"/>
    <xf numFmtId="4" fontId="2" fillId="3" borderId="0" xfId="0" applyNumberFormat="1" applyFont="1" applyFill="1"/>
    <xf numFmtId="4" fontId="0" fillId="0" borderId="3" xfId="0" applyNumberFormat="1" applyBorder="1"/>
    <xf numFmtId="3" fontId="0" fillId="0" borderId="0" xfId="0" applyNumberFormat="1"/>
    <xf numFmtId="3" fontId="0" fillId="0" borderId="3" xfId="0" applyNumberFormat="1" applyBorder="1"/>
    <xf numFmtId="0" fontId="0" fillId="3" borderId="0" xfId="0" applyFill="1" applyAlignment="1">
      <alignment horizontal="center"/>
    </xf>
    <xf numFmtId="3" fontId="0" fillId="3" borderId="0" xfId="0" applyNumberFormat="1" applyFill="1"/>
    <xf numFmtId="0" fontId="0" fillId="4" borderId="0" xfId="0" applyFill="1" applyAlignment="1">
      <alignment horizontal="center"/>
    </xf>
    <xf numFmtId="3" fontId="0" fillId="0" borderId="4" xfId="0" applyNumberFormat="1" applyBorder="1"/>
    <xf numFmtId="0" fontId="0" fillId="5" borderId="0" xfId="0" applyFill="1"/>
    <xf numFmtId="0" fontId="0" fillId="3" borderId="3" xfId="0" applyFill="1" applyBorder="1" applyAlignment="1">
      <alignment horizontal="center"/>
    </xf>
    <xf numFmtId="3" fontId="1" fillId="2" borderId="3" xfId="49" applyNumberFormat="1" applyFont="1" applyFill="1" applyBorder="1" applyAlignment="1">
      <alignment horizontal="center" vertical="center"/>
    </xf>
    <xf numFmtId="0" fontId="1" fillId="2" borderId="3" xfId="49" applyFont="1" applyFill="1" applyBorder="1" applyAlignment="1">
      <alignment horizontal="center" vertical="center"/>
    </xf>
    <xf numFmtId="0" fontId="1" fillId="5" borderId="0" xfId="49" applyFont="1" applyFill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180" fontId="3" fillId="0" borderId="0" xfId="0" applyNumberFormat="1" applyFont="1"/>
    <xf numFmtId="0" fontId="0" fillId="4" borderId="0" xfId="0" applyFill="1"/>
    <xf numFmtId="0" fontId="4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6" borderId="5" xfId="49" applyFont="1" applyFill="1" applyBorder="1" applyAlignment="1">
      <alignment horizontal="center" vertical="center"/>
    </xf>
    <xf numFmtId="0" fontId="1" fillId="7" borderId="5" xfId="49" applyFont="1" applyFill="1" applyBorder="1" applyAlignment="1">
      <alignment horizontal="center" vertical="center"/>
    </xf>
    <xf numFmtId="3" fontId="6" fillId="8" borderId="1" xfId="49" applyNumberFormat="1" applyFont="1" applyFill="1" applyBorder="1" applyAlignment="1">
      <alignment horizontal="center" vertical="center"/>
    </xf>
    <xf numFmtId="3" fontId="6" fillId="8" borderId="1" xfId="49" applyNumberFormat="1" applyFont="1" applyFill="1" applyBorder="1" applyAlignment="1">
      <alignment horizontal="left" vertical="center"/>
    </xf>
    <xf numFmtId="0" fontId="1" fillId="7" borderId="0" xfId="49" applyFont="1" applyFill="1" applyAlignment="1">
      <alignment horizontal="center" vertical="center"/>
    </xf>
    <xf numFmtId="0" fontId="6" fillId="8" borderId="2" xfId="49" applyFont="1" applyFill="1" applyBorder="1" applyAlignment="1">
      <alignment horizontal="center" vertical="center"/>
    </xf>
    <xf numFmtId="0" fontId="7" fillId="9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3" fontId="7" fillId="9" borderId="3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left" vertical="center" indent="2"/>
    </xf>
    <xf numFmtId="0" fontId="7" fillId="7" borderId="0" xfId="0" applyFont="1" applyFill="1" applyAlignment="1">
      <alignment horizontal="left" vertical="center" indent="2"/>
    </xf>
    <xf numFmtId="3" fontId="4" fillId="0" borderId="0" xfId="0" applyNumberFormat="1" applyFont="1" applyAlignment="1">
      <alignment vertical="center"/>
    </xf>
    <xf numFmtId="0" fontId="4" fillId="9" borderId="0" xfId="0" applyFont="1" applyFill="1" applyAlignment="1">
      <alignment horizontal="left" vertical="center" indent="4"/>
    </xf>
    <xf numFmtId="0" fontId="4" fillId="7" borderId="0" xfId="0" applyFont="1" applyFill="1" applyAlignment="1">
      <alignment horizontal="left" vertical="center" indent="4"/>
    </xf>
    <xf numFmtId="3" fontId="4" fillId="0" borderId="3" xfId="0" applyNumberFormat="1" applyFont="1" applyBorder="1" applyAlignment="1">
      <alignment vertical="center"/>
    </xf>
    <xf numFmtId="0" fontId="7" fillId="9" borderId="0" xfId="0" applyFont="1" applyFill="1" applyAlignment="1">
      <alignment horizontal="left" vertical="center" indent="4"/>
    </xf>
    <xf numFmtId="0" fontId="7" fillId="7" borderId="0" xfId="0" applyFont="1" applyFill="1" applyAlignment="1">
      <alignment horizontal="left" vertical="center" indent="4"/>
    </xf>
    <xf numFmtId="0" fontId="1" fillId="6" borderId="0" xfId="0" applyFont="1" applyFill="1" applyAlignment="1">
      <alignment horizontal="left" vertical="center" indent="4"/>
    </xf>
    <xf numFmtId="0" fontId="1" fillId="7" borderId="0" xfId="0" applyFont="1" applyFill="1" applyAlignment="1">
      <alignment horizontal="left" vertical="center" indent="4"/>
    </xf>
    <xf numFmtId="3" fontId="8" fillId="6" borderId="3" xfId="0" applyNumberFormat="1" applyFont="1" applyFill="1" applyBorder="1" applyAlignment="1">
      <alignment vertical="center"/>
    </xf>
    <xf numFmtId="0" fontId="9" fillId="9" borderId="0" xfId="0" applyFont="1" applyFill="1" applyAlignment="1">
      <alignment horizontal="left" vertical="center" indent="4"/>
    </xf>
    <xf numFmtId="0" fontId="4" fillId="3" borderId="0" xfId="0" applyFont="1" applyFill="1" applyAlignment="1">
      <alignment horizontal="left" vertical="center" indent="4"/>
    </xf>
    <xf numFmtId="3" fontId="4" fillId="3" borderId="3" xfId="0" applyNumberFormat="1" applyFont="1" applyFill="1" applyBorder="1" applyAlignment="1">
      <alignment vertical="center"/>
    </xf>
    <xf numFmtId="0" fontId="4" fillId="9" borderId="0" xfId="0" applyFont="1" applyFill="1" applyAlignment="1">
      <alignment horizontal="left" vertical="center" indent="3"/>
    </xf>
    <xf numFmtId="0" fontId="4" fillId="7" borderId="0" xfId="0" applyFont="1" applyFill="1" applyAlignment="1">
      <alignment horizontal="left" vertical="center" indent="3"/>
    </xf>
    <xf numFmtId="0" fontId="7" fillId="9" borderId="0" xfId="0" applyFont="1" applyFill="1" applyAlignment="1">
      <alignment horizontal="left" vertical="center" indent="3"/>
    </xf>
    <xf numFmtId="0" fontId="7" fillId="7" borderId="0" xfId="0" applyFont="1" applyFill="1" applyAlignment="1">
      <alignment horizontal="left" vertical="center" indent="3"/>
    </xf>
    <xf numFmtId="0" fontId="1" fillId="0" borderId="0" xfId="0" applyFont="1" applyAlignment="1">
      <alignment horizontal="left" vertical="center" indent="4"/>
    </xf>
    <xf numFmtId="3" fontId="8" fillId="0" borderId="0" xfId="0" applyNumberFormat="1" applyFont="1" applyAlignment="1">
      <alignment vertical="center"/>
    </xf>
    <xf numFmtId="0" fontId="7" fillId="0" borderId="3" xfId="0" applyFont="1" applyBorder="1" applyAlignment="1">
      <alignment horizontal="left" vertical="center" indent="4"/>
    </xf>
    <xf numFmtId="3" fontId="4" fillId="5" borderId="3" xfId="0" applyNumberFormat="1" applyFont="1" applyFill="1" applyBorder="1" applyAlignment="1">
      <alignment vertical="center"/>
    </xf>
    <xf numFmtId="3" fontId="8" fillId="6" borderId="0" xfId="0" applyNumberFormat="1" applyFont="1" applyFill="1" applyAlignment="1">
      <alignment vertical="center"/>
    </xf>
    <xf numFmtId="0" fontId="7" fillId="0" borderId="0" xfId="0" applyFont="1" applyAlignment="1">
      <alignment horizontal="left" vertical="center" indent="4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4"/>
    </xf>
    <xf numFmtId="10" fontId="4" fillId="0" borderId="0" xfId="0" applyNumberFormat="1" applyFont="1" applyAlignment="1">
      <alignment horizontal="right" vertical="center"/>
    </xf>
    <xf numFmtId="181" fontId="4" fillId="0" borderId="0" xfId="0" applyNumberFormat="1" applyFont="1" applyAlignment="1">
      <alignment horizontal="right" vertical="center"/>
    </xf>
    <xf numFmtId="181" fontId="10" fillId="0" borderId="0" xfId="0" applyNumberFormat="1" applyFont="1" applyAlignment="1">
      <alignment horizontal="right" vertical="center"/>
    </xf>
    <xf numFmtId="0" fontId="7" fillId="9" borderId="0" xfId="0" applyFont="1" applyFill="1" applyAlignment="1">
      <alignment horizontal="left" vertical="center"/>
    </xf>
    <xf numFmtId="181" fontId="7" fillId="9" borderId="0" xfId="0" applyNumberFormat="1" applyFont="1" applyFill="1" applyAlignment="1">
      <alignment horizontal="right" vertical="center"/>
    </xf>
    <xf numFmtId="0" fontId="7" fillId="0" borderId="0" xfId="0" applyFont="1" applyAlignment="1">
      <alignment vertical="center"/>
    </xf>
    <xf numFmtId="3" fontId="11" fillId="4" borderId="0" xfId="0" applyNumberFormat="1" applyFont="1" applyFill="1" applyAlignment="1">
      <alignment horizontal="right" vertical="center"/>
    </xf>
    <xf numFmtId="3" fontId="12" fillId="4" borderId="0" xfId="0" applyNumberFormat="1" applyFont="1" applyFill="1" applyAlignment="1">
      <alignment horizontal="right" vertical="center"/>
    </xf>
    <xf numFmtId="3" fontId="13" fillId="3" borderId="0" xfId="0" applyNumberFormat="1" applyFont="1" applyFill="1" applyAlignment="1">
      <alignment horizontal="right" vertical="center"/>
    </xf>
    <xf numFmtId="0" fontId="4" fillId="9" borderId="0" xfId="0" applyFont="1" applyFill="1" applyAlignment="1">
      <alignment horizontal="left" vertical="center"/>
    </xf>
    <xf numFmtId="3" fontId="9" fillId="9" borderId="0" xfId="0" applyNumberFormat="1" applyFont="1" applyFill="1" applyAlignment="1">
      <alignment horizontal="right" vertical="center"/>
    </xf>
    <xf numFmtId="3" fontId="13" fillId="9" borderId="0" xfId="0" applyNumberFormat="1" applyFont="1" applyFill="1" applyAlignment="1">
      <alignment horizontal="right" vertical="center"/>
    </xf>
    <xf numFmtId="0" fontId="13" fillId="0" borderId="0" xfId="0" applyFont="1" applyAlignment="1">
      <alignment vertical="center"/>
    </xf>
    <xf numFmtId="178" fontId="4" fillId="3" borderId="0" xfId="4" applyFont="1" applyFill="1" applyAlignment="1">
      <alignment vertical="center"/>
    </xf>
    <xf numFmtId="178" fontId="4" fillId="0" borderId="0" xfId="4" applyFont="1" applyAlignment="1">
      <alignment vertical="center"/>
    </xf>
    <xf numFmtId="3" fontId="6" fillId="10" borderId="1" xfId="49" applyNumberFormat="1" applyFont="1" applyFill="1" applyBorder="1" applyAlignment="1">
      <alignment horizontal="center" vertical="center"/>
    </xf>
    <xf numFmtId="3" fontId="6" fillId="7" borderId="1" xfId="49" applyNumberFormat="1" applyFont="1" applyFill="1" applyBorder="1" applyAlignment="1">
      <alignment horizontal="center" vertical="center"/>
    </xf>
    <xf numFmtId="3" fontId="6" fillId="2" borderId="1" xfId="49" applyNumberFormat="1" applyFont="1" applyFill="1" applyBorder="1" applyAlignment="1">
      <alignment horizontal="center" vertical="center"/>
    </xf>
    <xf numFmtId="0" fontId="6" fillId="10" borderId="2" xfId="49" applyFont="1" applyFill="1" applyBorder="1" applyAlignment="1">
      <alignment horizontal="center" vertical="center"/>
    </xf>
    <xf numFmtId="0" fontId="6" fillId="7" borderId="2" xfId="49" applyFont="1" applyFill="1" applyBorder="1" applyAlignment="1">
      <alignment horizontal="center" vertical="center"/>
    </xf>
    <xf numFmtId="0" fontId="6" fillId="2" borderId="2" xfId="49" applyFont="1" applyFill="1" applyBorder="1" applyAlignment="1">
      <alignment horizontal="center" vertical="center"/>
    </xf>
    <xf numFmtId="3" fontId="4" fillId="7" borderId="3" xfId="0" applyNumberFormat="1" applyFont="1" applyFill="1" applyBorder="1" applyAlignment="1">
      <alignment horizontal="center" vertical="center"/>
    </xf>
    <xf numFmtId="3" fontId="4" fillId="11" borderId="3" xfId="0" applyNumberFormat="1" applyFont="1" applyFill="1" applyBorder="1" applyAlignment="1">
      <alignment horizontal="center" vertical="center"/>
    </xf>
    <xf numFmtId="3" fontId="4" fillId="7" borderId="0" xfId="0" applyNumberFormat="1" applyFont="1" applyFill="1" applyAlignment="1">
      <alignment vertical="center"/>
    </xf>
    <xf numFmtId="3" fontId="4" fillId="7" borderId="3" xfId="0" applyNumberFormat="1" applyFont="1" applyFill="1" applyBorder="1" applyAlignment="1">
      <alignment vertical="center"/>
    </xf>
    <xf numFmtId="3" fontId="8" fillId="7" borderId="3" xfId="0" applyNumberFormat="1" applyFont="1" applyFill="1" applyBorder="1" applyAlignment="1">
      <alignment vertical="center"/>
    </xf>
    <xf numFmtId="3" fontId="1" fillId="7" borderId="0" xfId="0" applyNumberFormat="1" applyFont="1" applyFill="1" applyAlignment="1">
      <alignment horizontal="left" vertical="center" indent="4"/>
    </xf>
    <xf numFmtId="3" fontId="7" fillId="7" borderId="0" xfId="0" applyNumberFormat="1" applyFont="1" applyFill="1" applyAlignment="1">
      <alignment horizontal="left" vertical="center" indent="4"/>
    </xf>
    <xf numFmtId="3" fontId="7" fillId="7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vertical="center"/>
    </xf>
    <xf numFmtId="0" fontId="14" fillId="1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3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6" fillId="8" borderId="5" xfId="49" applyFont="1" applyFill="1" applyBorder="1" applyAlignment="1">
      <alignment horizontal="center" vertical="center"/>
    </xf>
    <xf numFmtId="0" fontId="6" fillId="7" borderId="5" xfId="49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vertical="center"/>
    </xf>
    <xf numFmtId="3" fontId="15" fillId="9" borderId="5" xfId="0" applyNumberFormat="1" applyFont="1" applyFill="1" applyBorder="1" applyAlignment="1">
      <alignment horizontal="center" vertical="center"/>
    </xf>
    <xf numFmtId="0" fontId="15" fillId="9" borderId="0" xfId="0" applyFont="1" applyFill="1" applyAlignment="1">
      <alignment horizontal="left" vertical="center" indent="1"/>
    </xf>
    <xf numFmtId="3" fontId="10" fillId="9" borderId="0" xfId="0" applyNumberFormat="1" applyFont="1" applyFill="1" applyAlignment="1">
      <alignment vertical="center"/>
    </xf>
    <xf numFmtId="0" fontId="15" fillId="9" borderId="0" xfId="0" applyFont="1" applyFill="1" applyAlignment="1">
      <alignment horizontal="left" vertical="center" wrapText="1" indent="2"/>
    </xf>
    <xf numFmtId="0" fontId="10" fillId="0" borderId="0" xfId="0" applyFont="1" applyAlignment="1">
      <alignment horizontal="left" vertical="center" indent="4"/>
    </xf>
    <xf numFmtId="3" fontId="10" fillId="0" borderId="3" xfId="0" applyNumberFormat="1" applyFont="1" applyBorder="1" applyAlignment="1">
      <alignment vertical="center"/>
    </xf>
    <xf numFmtId="0" fontId="10" fillId="14" borderId="0" xfId="0" applyFont="1" applyFill="1" applyAlignment="1">
      <alignment horizontal="left" vertical="center" indent="4"/>
    </xf>
    <xf numFmtId="0" fontId="6" fillId="14" borderId="5" xfId="49" applyFont="1" applyFill="1" applyBorder="1" applyAlignment="1">
      <alignment horizontal="center" vertical="center"/>
    </xf>
    <xf numFmtId="3" fontId="10" fillId="14" borderId="3" xfId="0" applyNumberFormat="1" applyFont="1" applyFill="1" applyBorder="1" applyAlignment="1">
      <alignment vertical="center"/>
    </xf>
    <xf numFmtId="0" fontId="10" fillId="9" borderId="0" xfId="0" applyFont="1" applyFill="1" applyAlignment="1">
      <alignment horizontal="left" vertical="center" wrapText="1" indent="3"/>
    </xf>
    <xf numFmtId="3" fontId="10" fillId="9" borderId="3" xfId="0" applyNumberFormat="1" applyFont="1" applyFill="1" applyBorder="1" applyAlignment="1">
      <alignment vertical="center"/>
    </xf>
    <xf numFmtId="0" fontId="10" fillId="0" borderId="0" xfId="0" applyFont="1" applyAlignment="1">
      <alignment horizontal="left" vertical="center" wrapText="1" indent="4"/>
    </xf>
    <xf numFmtId="0" fontId="15" fillId="15" borderId="0" xfId="0" applyFont="1" applyFill="1" applyAlignment="1">
      <alignment horizontal="left" vertical="center" wrapText="1" indent="3"/>
    </xf>
    <xf numFmtId="3" fontId="15" fillId="15" borderId="3" xfId="0" applyNumberFormat="1" applyFont="1" applyFill="1" applyBorder="1" applyAlignment="1">
      <alignment vertical="center"/>
    </xf>
    <xf numFmtId="0" fontId="10" fillId="16" borderId="0" xfId="0" applyFont="1" applyFill="1" applyAlignment="1">
      <alignment horizontal="left" vertical="center" wrapText="1" indent="3"/>
    </xf>
    <xf numFmtId="3" fontId="10" fillId="16" borderId="3" xfId="0" applyNumberFormat="1" applyFont="1" applyFill="1" applyBorder="1" applyAlignment="1">
      <alignment vertical="center"/>
    </xf>
    <xf numFmtId="0" fontId="10" fillId="0" borderId="0" xfId="0" applyFont="1" applyAlignment="1">
      <alignment horizontal="left" vertical="center" wrapText="1" indent="3"/>
    </xf>
    <xf numFmtId="0" fontId="10" fillId="3" borderId="0" xfId="0" applyFont="1" applyFill="1" applyAlignment="1">
      <alignment horizontal="left" vertical="center" wrapText="1" indent="3"/>
    </xf>
    <xf numFmtId="3" fontId="10" fillId="3" borderId="3" xfId="0" applyNumberFormat="1" applyFont="1" applyFill="1" applyBorder="1" applyAlignment="1">
      <alignment vertical="center"/>
    </xf>
    <xf numFmtId="0" fontId="10" fillId="17" borderId="0" xfId="0" applyFont="1" applyFill="1" applyAlignment="1">
      <alignment horizontal="left" vertical="center" wrapText="1" indent="3"/>
    </xf>
    <xf numFmtId="3" fontId="10" fillId="17" borderId="3" xfId="0" applyNumberFormat="1" applyFont="1" applyFill="1" applyBorder="1" applyAlignment="1">
      <alignment vertical="center"/>
    </xf>
    <xf numFmtId="0" fontId="15" fillId="15" borderId="0" xfId="0" applyFont="1" applyFill="1" applyAlignment="1">
      <alignment horizontal="left" vertical="center" wrapText="1" indent="2"/>
    </xf>
    <xf numFmtId="0" fontId="10" fillId="9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 wrapText="1" indent="1"/>
    </xf>
    <xf numFmtId="0" fontId="15" fillId="9" borderId="0" xfId="0" applyFont="1" applyFill="1" applyAlignment="1">
      <alignment horizontal="left" vertical="center" wrapText="1" indent="3"/>
    </xf>
    <xf numFmtId="0" fontId="10" fillId="12" borderId="0" xfId="0" applyFont="1" applyFill="1" applyAlignment="1">
      <alignment horizontal="left" vertical="center" indent="4"/>
    </xf>
    <xf numFmtId="3" fontId="10" fillId="12" borderId="3" xfId="0" applyNumberFormat="1" applyFont="1" applyFill="1" applyBorder="1" applyAlignment="1">
      <alignment vertical="center"/>
    </xf>
    <xf numFmtId="0" fontId="10" fillId="3" borderId="0" xfId="0" applyFont="1" applyFill="1" applyAlignment="1">
      <alignment horizontal="left" vertical="center" indent="4"/>
    </xf>
    <xf numFmtId="0" fontId="6" fillId="3" borderId="5" xfId="49" applyFont="1" applyFill="1" applyBorder="1" applyAlignment="1">
      <alignment horizontal="center" vertical="center"/>
    </xf>
    <xf numFmtId="0" fontId="10" fillId="13" borderId="0" xfId="0" applyFont="1" applyFill="1" applyAlignment="1">
      <alignment horizontal="left" vertical="center" indent="4"/>
    </xf>
    <xf numFmtId="3" fontId="10" fillId="13" borderId="3" xfId="0" applyNumberFormat="1" applyFont="1" applyFill="1" applyBorder="1" applyAlignment="1">
      <alignment vertical="center"/>
    </xf>
    <xf numFmtId="0" fontId="15" fillId="9" borderId="0" xfId="0" applyFont="1" applyFill="1" applyAlignment="1">
      <alignment horizontal="left" vertical="center" wrapText="1" indent="4"/>
    </xf>
    <xf numFmtId="3" fontId="15" fillId="9" borderId="3" xfId="0" applyNumberFormat="1" applyFont="1" applyFill="1" applyBorder="1" applyAlignment="1">
      <alignment vertical="center"/>
    </xf>
    <xf numFmtId="0" fontId="15" fillId="9" borderId="0" xfId="0" applyFont="1" applyFill="1" applyAlignment="1">
      <alignment horizontal="left" vertical="center" indent="4"/>
    </xf>
    <xf numFmtId="0" fontId="6" fillId="12" borderId="5" xfId="49" applyFont="1" applyFill="1" applyBorder="1" applyAlignment="1">
      <alignment horizontal="center" vertical="center"/>
    </xf>
    <xf numFmtId="3" fontId="10" fillId="18" borderId="3" xfId="0" applyNumberFormat="1" applyFont="1" applyFill="1" applyBorder="1" applyAlignment="1">
      <alignment vertical="center"/>
    </xf>
    <xf numFmtId="0" fontId="6" fillId="13" borderId="5" xfId="49" applyFont="1" applyFill="1" applyBorder="1" applyAlignment="1">
      <alignment horizontal="center" vertical="center"/>
    </xf>
    <xf numFmtId="0" fontId="16" fillId="8" borderId="0" xfId="0" applyFont="1" applyFill="1" applyAlignment="1">
      <alignment horizontal="left" vertical="center" wrapText="1" indent="3"/>
    </xf>
    <xf numFmtId="3" fontId="16" fillId="8" borderId="3" xfId="0" applyNumberFormat="1" applyFont="1" applyFill="1" applyBorder="1" applyAlignment="1">
      <alignment vertical="center"/>
    </xf>
    <xf numFmtId="3" fontId="10" fillId="11" borderId="5" xfId="0" applyNumberFormat="1" applyFont="1" applyFill="1" applyBorder="1" applyAlignment="1">
      <alignment horizontal="center" vertical="center"/>
    </xf>
    <xf numFmtId="3" fontId="10" fillId="11" borderId="0" xfId="0" applyNumberFormat="1" applyFont="1" applyFill="1" applyAlignment="1">
      <alignment vertical="center"/>
    </xf>
    <xf numFmtId="3" fontId="6" fillId="14" borderId="1" xfId="49" applyNumberFormat="1" applyFont="1" applyFill="1" applyBorder="1" applyAlignment="1">
      <alignment horizontal="center" vertical="center"/>
    </xf>
    <xf numFmtId="3" fontId="10" fillId="11" borderId="3" xfId="0" applyNumberFormat="1" applyFont="1" applyFill="1" applyBorder="1" applyAlignment="1">
      <alignment vertical="center"/>
    </xf>
    <xf numFmtId="3" fontId="15" fillId="3" borderId="3" xfId="0" applyNumberFormat="1" applyFont="1" applyFill="1" applyBorder="1" applyAlignment="1">
      <alignment vertical="center"/>
    </xf>
    <xf numFmtId="3" fontId="6" fillId="3" borderId="1" xfId="49" applyNumberFormat="1" applyFont="1" applyFill="1" applyBorder="1" applyAlignment="1">
      <alignment horizontal="center" vertical="center"/>
    </xf>
    <xf numFmtId="3" fontId="15" fillId="17" borderId="3" xfId="0" applyNumberFormat="1" applyFont="1" applyFill="1" applyBorder="1" applyAlignment="1">
      <alignment vertical="center"/>
    </xf>
    <xf numFmtId="3" fontId="6" fillId="12" borderId="1" xfId="49" applyNumberFormat="1" applyFont="1" applyFill="1" applyBorder="1" applyAlignment="1">
      <alignment horizontal="center" vertical="center"/>
    </xf>
    <xf numFmtId="3" fontId="6" fillId="13" borderId="1" xfId="49" applyNumberFormat="1" applyFont="1" applyFill="1" applyBorder="1" applyAlignment="1">
      <alignment horizontal="center" vertical="center"/>
    </xf>
    <xf numFmtId="3" fontId="15" fillId="11" borderId="3" xfId="0" applyNumberFormat="1" applyFont="1" applyFill="1" applyBorder="1" applyAlignment="1">
      <alignment vertical="center"/>
    </xf>
    <xf numFmtId="3" fontId="17" fillId="0" borderId="3" xfId="0" applyNumberFormat="1" applyFont="1" applyBorder="1" applyAlignment="1">
      <alignment vertical="center"/>
    </xf>
    <xf numFmtId="3" fontId="10" fillId="9" borderId="5" xfId="0" applyNumberFormat="1" applyFont="1" applyFill="1" applyBorder="1" applyAlignment="1">
      <alignment horizontal="center" vertical="center"/>
    </xf>
    <xf numFmtId="3" fontId="10" fillId="5" borderId="3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19" borderId="0" xfId="0" applyFont="1" applyFill="1" applyAlignment="1">
      <alignment vertical="center"/>
    </xf>
    <xf numFmtId="178" fontId="14" fillId="0" borderId="0" xfId="4" applyFont="1" applyAlignment="1">
      <alignment vertical="center"/>
    </xf>
    <xf numFmtId="3" fontId="14" fillId="19" borderId="0" xfId="0" applyNumberFormat="1" applyFont="1" applyFill="1" applyAlignment="1">
      <alignment vertical="center"/>
    </xf>
    <xf numFmtId="3" fontId="10" fillId="0" borderId="6" xfId="0" applyNumberFormat="1" applyFont="1" applyBorder="1" applyAlignment="1">
      <alignment vertical="center"/>
    </xf>
    <xf numFmtId="3" fontId="10" fillId="3" borderId="6" xfId="0" applyNumberFormat="1" applyFont="1" applyFill="1" applyBorder="1" applyAlignment="1">
      <alignment vertical="center"/>
    </xf>
    <xf numFmtId="3" fontId="18" fillId="19" borderId="0" xfId="0" applyNumberFormat="1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0" fontId="19" fillId="20" borderId="0" xfId="0" applyFont="1" applyFill="1" applyAlignment="1">
      <alignment horizontal="center" vertical="center"/>
    </xf>
    <xf numFmtId="178" fontId="14" fillId="19" borderId="0" xfId="4" applyFont="1" applyFill="1" applyAlignment="1">
      <alignment vertical="center"/>
    </xf>
    <xf numFmtId="178" fontId="14" fillId="0" borderId="3" xfId="4" applyFont="1" applyBorder="1" applyAlignment="1">
      <alignment vertical="center"/>
    </xf>
    <xf numFmtId="0" fontId="16" fillId="8" borderId="0" xfId="0" applyFont="1" applyFill="1" applyAlignment="1">
      <alignment horizontal="left" vertical="center" wrapText="1" indent="2"/>
    </xf>
    <xf numFmtId="0" fontId="10" fillId="0" borderId="0" xfId="0" applyFont="1" applyAlignment="1">
      <alignment horizontal="left" vertical="center" indent="1"/>
    </xf>
    <xf numFmtId="3" fontId="10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 indent="4"/>
    </xf>
    <xf numFmtId="10" fontId="10" fillId="0" borderId="0" xfId="0" applyNumberFormat="1" applyFont="1" applyAlignment="1">
      <alignment horizontal="right" vertical="center"/>
    </xf>
    <xf numFmtId="10" fontId="15" fillId="9" borderId="0" xfId="0" applyNumberFormat="1" applyFont="1" applyFill="1" applyAlignment="1">
      <alignment horizontal="right" vertical="center"/>
    </xf>
    <xf numFmtId="181" fontId="15" fillId="9" borderId="0" xfId="0" applyNumberFormat="1" applyFont="1" applyFill="1" applyAlignment="1">
      <alignment horizontal="right" vertical="center"/>
    </xf>
    <xf numFmtId="0" fontId="20" fillId="4" borderId="0" xfId="0" applyFont="1" applyFill="1" applyAlignment="1">
      <alignment horizontal="left" vertical="center" indent="4"/>
    </xf>
    <xf numFmtId="3" fontId="20" fillId="4" borderId="0" xfId="0" applyNumberFormat="1" applyFont="1" applyFill="1" applyAlignment="1">
      <alignment horizontal="right" vertical="center"/>
    </xf>
    <xf numFmtId="3" fontId="21" fillId="4" borderId="0" xfId="0" applyNumberFormat="1" applyFont="1" applyFill="1" applyAlignment="1">
      <alignment horizontal="right" vertical="center"/>
    </xf>
    <xf numFmtId="178" fontId="21" fillId="4" borderId="0" xfId="4" applyFont="1" applyFill="1" applyAlignment="1">
      <alignment horizontal="right" vertical="center"/>
    </xf>
    <xf numFmtId="0" fontId="22" fillId="3" borderId="0" xfId="0" applyFont="1" applyFill="1" applyAlignment="1">
      <alignment horizontal="left" vertical="center" indent="4"/>
    </xf>
    <xf numFmtId="3" fontId="22" fillId="3" borderId="0" xfId="0" applyNumberFormat="1" applyFont="1" applyFill="1" applyAlignment="1">
      <alignment horizontal="right" vertical="center"/>
    </xf>
    <xf numFmtId="0" fontId="10" fillId="9" borderId="0" xfId="0" applyFont="1" applyFill="1" applyAlignment="1">
      <alignment horizontal="left" vertical="center" indent="4"/>
    </xf>
    <xf numFmtId="3" fontId="10" fillId="9" borderId="0" xfId="0" applyNumberFormat="1" applyFont="1" applyFill="1" applyAlignment="1">
      <alignment horizontal="right" vertical="center"/>
    </xf>
    <xf numFmtId="4" fontId="10" fillId="0" borderId="0" xfId="0" applyNumberFormat="1" applyFont="1" applyAlignment="1">
      <alignment vertical="center"/>
    </xf>
    <xf numFmtId="178" fontId="10" fillId="9" borderId="0" xfId="4" applyFont="1" applyFill="1" applyAlignment="1">
      <alignment horizontal="right" vertical="center"/>
    </xf>
    <xf numFmtId="4" fontId="10" fillId="9" borderId="0" xfId="0" applyNumberFormat="1" applyFont="1" applyFill="1" applyAlignment="1">
      <alignment horizontal="right" vertical="center"/>
    </xf>
    <xf numFmtId="4" fontId="10" fillId="12" borderId="0" xfId="0" applyNumberFormat="1" applyFont="1" applyFill="1" applyAlignment="1">
      <alignment horizontal="right" vertical="center"/>
    </xf>
    <xf numFmtId="178" fontId="10" fillId="0" borderId="0" xfId="0" applyNumberFormat="1" applyFont="1" applyAlignment="1">
      <alignment vertical="center"/>
    </xf>
    <xf numFmtId="3" fontId="15" fillId="0" borderId="3" xfId="0" applyNumberFormat="1" applyFont="1" applyBorder="1" applyAlignment="1">
      <alignment vertical="center"/>
    </xf>
    <xf numFmtId="3" fontId="22" fillId="3" borderId="3" xfId="0" applyNumberFormat="1" applyFont="1" applyFill="1" applyBorder="1" applyAlignment="1">
      <alignment vertical="center"/>
    </xf>
    <xf numFmtId="3" fontId="10" fillId="0" borderId="5" xfId="0" applyNumberFormat="1" applyFont="1" applyBorder="1" applyAlignment="1">
      <alignment vertical="center"/>
    </xf>
    <xf numFmtId="3" fontId="10" fillId="0" borderId="7" xfId="0" applyNumberFormat="1" applyFont="1" applyBorder="1" applyAlignment="1">
      <alignment vertical="center"/>
    </xf>
    <xf numFmtId="178" fontId="10" fillId="0" borderId="8" xfId="4" applyFont="1" applyBorder="1" applyAlignment="1">
      <alignment vertical="center"/>
    </xf>
    <xf numFmtId="178" fontId="10" fillId="3" borderId="9" xfId="4" applyFont="1" applyFill="1" applyBorder="1" applyAlignment="1">
      <alignment vertical="center"/>
    </xf>
    <xf numFmtId="178" fontId="10" fillId="0" borderId="9" xfId="4" applyFont="1" applyBorder="1" applyAlignment="1">
      <alignment vertical="center"/>
    </xf>
    <xf numFmtId="178" fontId="10" fillId="0" borderId="0" xfId="4" applyFont="1" applyAlignment="1">
      <alignment vertical="center"/>
    </xf>
    <xf numFmtId="178" fontId="14" fillId="0" borderId="0" xfId="0" applyNumberFormat="1" applyFont="1" applyAlignment="1">
      <alignment vertical="center"/>
    </xf>
    <xf numFmtId="3" fontId="14" fillId="0" borderId="5" xfId="0" applyNumberFormat="1" applyFont="1" applyBorder="1" applyAlignment="1">
      <alignment vertical="center"/>
    </xf>
    <xf numFmtId="3" fontId="10" fillId="0" borderId="10" xfId="0" applyNumberFormat="1" applyFont="1" applyBorder="1" applyAlignment="1">
      <alignment vertical="center"/>
    </xf>
    <xf numFmtId="3" fontId="14" fillId="0" borderId="11" xfId="0" applyNumberFormat="1" applyFont="1" applyBorder="1" applyAlignment="1">
      <alignment vertical="center"/>
    </xf>
    <xf numFmtId="3" fontId="14" fillId="0" borderId="9" xfId="0" applyNumberFormat="1" applyFont="1" applyBorder="1" applyAlignment="1">
      <alignment vertical="center"/>
    </xf>
    <xf numFmtId="3" fontId="6" fillId="7" borderId="3" xfId="49" applyNumberFormat="1" applyFont="1" applyFill="1" applyBorder="1" applyAlignment="1">
      <alignment horizontal="center" vertical="center"/>
    </xf>
    <xf numFmtId="3" fontId="14" fillId="0" borderId="12" xfId="0" applyNumberFormat="1" applyFont="1" applyBorder="1" applyAlignment="1">
      <alignment vertical="center"/>
    </xf>
    <xf numFmtId="3" fontId="6" fillId="7" borderId="4" xfId="49" applyNumberFormat="1" applyFont="1" applyFill="1" applyBorder="1" applyAlignment="1">
      <alignment horizontal="center" vertical="center"/>
    </xf>
    <xf numFmtId="3" fontId="1" fillId="6" borderId="1" xfId="49" applyNumberFormat="1" applyFont="1" applyFill="1" applyBorder="1" applyAlignment="1">
      <alignment horizontal="center" vertical="center"/>
    </xf>
    <xf numFmtId="3" fontId="1" fillId="6" borderId="4" xfId="49" applyNumberFormat="1" applyFont="1" applyFill="1" applyBorder="1" applyAlignment="1">
      <alignment horizontal="center" vertical="center"/>
    </xf>
    <xf numFmtId="182" fontId="4" fillId="0" borderId="0" xfId="0" applyNumberFormat="1" applyFont="1" applyAlignment="1">
      <alignment vertical="center"/>
    </xf>
    <xf numFmtId="182" fontId="4" fillId="0" borderId="3" xfId="0" applyNumberFormat="1" applyFont="1" applyBorder="1" applyAlignment="1">
      <alignment vertical="center"/>
    </xf>
    <xf numFmtId="182" fontId="8" fillId="6" borderId="3" xfId="0" applyNumberFormat="1" applyFont="1" applyFill="1" applyBorder="1" applyAlignment="1">
      <alignment vertical="center"/>
    </xf>
    <xf numFmtId="182" fontId="8" fillId="0" borderId="0" xfId="0" applyNumberFormat="1" applyFont="1" applyAlignment="1">
      <alignment vertical="center"/>
    </xf>
    <xf numFmtId="182" fontId="8" fillId="6" borderId="0" xfId="0" applyNumberFormat="1" applyFont="1" applyFill="1" applyAlignment="1">
      <alignment vertical="center"/>
    </xf>
    <xf numFmtId="0" fontId="1" fillId="8" borderId="5" xfId="49" applyFont="1" applyFill="1" applyBorder="1" applyAlignment="1">
      <alignment horizontal="center" vertical="center"/>
    </xf>
    <xf numFmtId="3" fontId="1" fillId="8" borderId="1" xfId="49" applyNumberFormat="1" applyFont="1" applyFill="1" applyBorder="1" applyAlignment="1">
      <alignment horizontal="center" vertical="center"/>
    </xf>
    <xf numFmtId="0" fontId="1" fillId="8" borderId="2" xfId="49" applyFont="1" applyFill="1" applyBorder="1" applyAlignment="1">
      <alignment horizontal="center" vertical="center"/>
    </xf>
    <xf numFmtId="0" fontId="7" fillId="9" borderId="5" xfId="0" applyFont="1" applyFill="1" applyBorder="1" applyAlignment="1">
      <alignment vertical="center"/>
    </xf>
    <xf numFmtId="0" fontId="7" fillId="7" borderId="5" xfId="0" applyFont="1" applyFill="1" applyBorder="1" applyAlignment="1">
      <alignment vertical="center"/>
    </xf>
    <xf numFmtId="3" fontId="4" fillId="9" borderId="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left" vertical="center" indent="1"/>
    </xf>
    <xf numFmtId="0" fontId="7" fillId="7" borderId="0" xfId="0" applyFont="1" applyFill="1" applyAlignment="1">
      <alignment horizontal="left" vertical="center" indent="1"/>
    </xf>
    <xf numFmtId="3" fontId="4" fillId="9" borderId="0" xfId="0" applyNumberFormat="1" applyFont="1" applyFill="1" applyAlignment="1">
      <alignment vertical="center"/>
    </xf>
    <xf numFmtId="0" fontId="7" fillId="9" borderId="0" xfId="0" applyFont="1" applyFill="1" applyAlignment="1">
      <alignment horizontal="left" vertical="center" wrapText="1" indent="2"/>
    </xf>
    <xf numFmtId="0" fontId="7" fillId="7" borderId="0" xfId="0" applyFont="1" applyFill="1" applyAlignment="1">
      <alignment horizontal="left" vertical="center" wrapText="1" indent="2"/>
    </xf>
    <xf numFmtId="0" fontId="4" fillId="9" borderId="0" xfId="0" applyFont="1" applyFill="1" applyAlignment="1">
      <alignment horizontal="left" vertical="center" wrapText="1" indent="3"/>
    </xf>
    <xf numFmtId="0" fontId="4" fillId="7" borderId="0" xfId="0" applyFont="1" applyFill="1" applyAlignment="1">
      <alignment horizontal="left" vertical="center" wrapText="1" indent="3"/>
    </xf>
    <xf numFmtId="3" fontId="4" fillId="9" borderId="3" xfId="0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 wrapText="1" indent="4"/>
    </xf>
    <xf numFmtId="0" fontId="4" fillId="7" borderId="0" xfId="0" applyFont="1" applyFill="1" applyAlignment="1">
      <alignment horizontal="left" vertical="center" wrapText="1" indent="4"/>
    </xf>
    <xf numFmtId="0" fontId="7" fillId="15" borderId="0" xfId="0" applyFont="1" applyFill="1" applyAlignment="1">
      <alignment horizontal="left" vertical="center" wrapText="1" indent="3"/>
    </xf>
    <xf numFmtId="0" fontId="7" fillId="7" borderId="0" xfId="0" applyFont="1" applyFill="1" applyAlignment="1">
      <alignment horizontal="left" vertical="center" wrapText="1" indent="3"/>
    </xf>
    <xf numFmtId="3" fontId="7" fillId="15" borderId="3" xfId="0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 wrapText="1" indent="3"/>
    </xf>
    <xf numFmtId="0" fontId="7" fillId="15" borderId="0" xfId="0" applyFont="1" applyFill="1" applyAlignment="1">
      <alignment horizontal="left" vertical="center" wrapText="1" indent="2"/>
    </xf>
    <xf numFmtId="0" fontId="4" fillId="9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7" fillId="9" borderId="0" xfId="0" applyFont="1" applyFill="1" applyAlignment="1">
      <alignment horizontal="left" vertical="center" wrapText="1" indent="1"/>
    </xf>
    <xf numFmtId="0" fontId="7" fillId="7" borderId="0" xfId="0" applyFont="1" applyFill="1" applyAlignment="1">
      <alignment horizontal="left" vertical="center" wrapText="1" indent="1"/>
    </xf>
    <xf numFmtId="0" fontId="7" fillId="9" borderId="0" xfId="0" applyFont="1" applyFill="1" applyAlignment="1">
      <alignment horizontal="left" vertical="center" wrapText="1" indent="3"/>
    </xf>
    <xf numFmtId="0" fontId="7" fillId="9" borderId="0" xfId="0" applyFont="1" applyFill="1" applyAlignment="1">
      <alignment horizontal="left" vertical="center" wrapText="1" indent="4"/>
    </xf>
    <xf numFmtId="0" fontId="7" fillId="7" borderId="0" xfId="0" applyFont="1" applyFill="1" applyAlignment="1">
      <alignment horizontal="left" vertical="center" wrapText="1" indent="4"/>
    </xf>
    <xf numFmtId="3" fontId="7" fillId="9" borderId="3" xfId="0" applyNumberFormat="1" applyFont="1" applyFill="1" applyBorder="1" applyAlignment="1">
      <alignment vertical="center"/>
    </xf>
    <xf numFmtId="0" fontId="23" fillId="8" borderId="0" xfId="0" applyFont="1" applyFill="1" applyAlignment="1">
      <alignment horizontal="left" vertical="center" wrapText="1" indent="3"/>
    </xf>
    <xf numFmtId="0" fontId="23" fillId="7" borderId="0" xfId="0" applyFont="1" applyFill="1" applyAlignment="1">
      <alignment horizontal="left" vertical="center" wrapText="1" indent="3"/>
    </xf>
    <xf numFmtId="3" fontId="23" fillId="8" borderId="3" xfId="0" applyNumberFormat="1" applyFont="1" applyFill="1" applyBorder="1" applyAlignment="1">
      <alignment vertical="center"/>
    </xf>
    <xf numFmtId="0" fontId="23" fillId="8" borderId="0" xfId="0" applyFont="1" applyFill="1" applyAlignment="1">
      <alignment horizontal="left" vertical="center" wrapText="1" indent="2"/>
    </xf>
    <xf numFmtId="0" fontId="23" fillId="7" borderId="0" xfId="0" applyFont="1" applyFill="1" applyAlignment="1">
      <alignment horizontal="left" vertical="center" wrapText="1" indent="2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2" xfId="51"/>
    <cellStyle name="Normal 11" xfId="52"/>
    <cellStyle name="Normal 2" xfId="53"/>
    <cellStyle name="Normal 5" xfId="54"/>
    <cellStyle name="Normal 5 2" xfId="5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0.xml"/><Relationship Id="rId16" Type="http://schemas.openxmlformats.org/officeDocument/2006/relationships/externalLink" Target="externalLinks/externalLink9.xml"/><Relationship Id="rId15" Type="http://schemas.openxmlformats.org/officeDocument/2006/relationships/externalLink" Target="externalLinks/externalLink8.xml"/><Relationship Id="rId14" Type="http://schemas.openxmlformats.org/officeDocument/2006/relationships/externalLink" Target="externalLinks/externalLink7.xml"/><Relationship Id="rId13" Type="http://schemas.openxmlformats.org/officeDocument/2006/relationships/externalLink" Target="externalLinks/externalLink6.xml"/><Relationship Id="rId12" Type="http://schemas.openxmlformats.org/officeDocument/2006/relationships/externalLink" Target="externalLinks/externalLink5.xml"/><Relationship Id="rId11" Type="http://schemas.openxmlformats.org/officeDocument/2006/relationships/externalLink" Target="externalLinks/externalLink4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uario\Desktop\Proyecto\recursos\101Films\03Estado%20Financiero%20Chile%20Films%20SpA%20Dic%2020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uario\Desktop\Proyecto\recursos\103Cnt%20II%20y%20Filiales\03Estado%20Financiero%20Consolidado%20Conate%20II%20202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Comun%20Dpto\Area%20Consolidaci&#243;n%20_%20(Ex_Ifrs)\2022\EEFF%20Consolidados%202022\Consolidado%20CHF%20Inversiones\100Estado%20Financiero%20Consolidado%202022%20CHF%20Inversion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tas.%20Ctes%20Consolidado%202022%20F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de%20Inversiones%20Consolidado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6220001%20Utilidades%20empresas%20relaciondas%20Chilefilms%20202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5220001%20Perdidas%20empresas%20relaciondas%20Chilefilms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uario\Desktop\Proyecto\recursos\105CineColor%20y%20Filial\05Estado%20Financiero%20Consolidado%20CineColor%20Films%2020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uario\Desktop\Proyecto\recursos\101Films\03Estado%20Financiero%20Chile%20Films%20SpA%20Dic%2020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Comun%20Dpto\Area%20Consolidaci&#243;n%20_%20(Ex_Ifrs)\2021\EEFF%20Consolidados\Consolidado%20CHF%20Inversiones\100Estado%20Financiero%20Consolidado%202021%20CHF%20Inversion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uario\Desktop\Proyecto\recursos\101Films\03Estado%20Financiero%20Chile%20Films%20SpA%20Dic%20202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uario\Desktop\Proyecto\recursos\103Cnt%20II%20y%20Filiales\01Conate%20II\Estado%20Financiero%20Conate%20II%20%20202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uario\Desktop\Proyecto\recursos\105CineColor%20Films%20Chile\Estado%20Financiero%20CineColor%20Films%20202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uario\Desktop\Proyecto\recursos\110%20Sonus%20y%20Filial\Estado%20Financiero%20Consolidado%20Sonus%20202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Comun%20Dpto\Area%20Consolidaci&#243;n%20_%20(Ex_Ifrs)\2022\EEFF%20Consolidados\Consolidado%20CHF%20Inversiones\100Estado%20Financiero%20Consolidado%202022%20CHF%20Inversion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23">
          <cell r="D223">
            <v>0</v>
          </cell>
        </row>
        <row r="225">
          <cell r="D225">
            <v>0</v>
          </cell>
        </row>
        <row r="226">
          <cell r="D226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Estado"/>
      <sheetName val="Resultado"/>
    </sheetNames>
    <sheetDataSet>
      <sheetData sheetId="0"/>
      <sheetData sheetId="1">
        <row r="20">
          <cell r="Z20">
            <v>134532142</v>
          </cell>
        </row>
        <row r="20">
          <cell r="AD20">
            <v>-2690</v>
          </cell>
          <cell r="AE20">
            <v>106759</v>
          </cell>
        </row>
        <row r="20">
          <cell r="AG20">
            <v>109473</v>
          </cell>
        </row>
        <row r="35">
          <cell r="Y35">
            <v>-265824234</v>
          </cell>
        </row>
        <row r="37">
          <cell r="Y37">
            <v>-579106026</v>
          </cell>
        </row>
        <row r="37">
          <cell r="AH37">
            <v>-577378133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3">
          <cell r="AE23">
            <v>5719297707.2714</v>
          </cell>
        </row>
        <row r="23">
          <cell r="AL23">
            <v>135069420.2334</v>
          </cell>
        </row>
        <row r="23">
          <cell r="AN23">
            <v>666599398.9</v>
          </cell>
        </row>
        <row r="23">
          <cell r="AP23">
            <v>7873090.3744</v>
          </cell>
        </row>
        <row r="23">
          <cell r="AR23">
            <v>15339244.9946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cta cte "/>
      <sheetName val="chile films"/>
      <sheetName val="CCE"/>
      <sheetName val="Conate II"/>
      <sheetName val="Global Gyll"/>
      <sheetName val="Serv Integrales"/>
      <sheetName val="Serviart"/>
      <sheetName val="Cta Cte  (Acumuladas Consol)"/>
      <sheetName val="cta cte  (Ajustes)"/>
      <sheetName val="TD Ajuste"/>
      <sheetName val="cta cte  (Final) (Quedan)"/>
      <sheetName val="Base Datos Ajuste"/>
      <sheetName val="cta cte  (Ajustes) (Final)"/>
      <sheetName val="Detalle Cta Cte  Reclasi(Final)"/>
      <sheetName val="TD Ajuste (Final)"/>
      <sheetName val="Base Datos Ajuste (Fin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Inversione  (Acumuladas Consol)"/>
      <sheetName val="Invers. Ajuste Consol."/>
      <sheetName val="Invers. que quedan"/>
    </sheetNames>
    <sheetDataSet>
      <sheetData sheetId="0">
        <row r="39">
          <cell r="D39">
            <v>287360463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6220001 Utilidades empresas rel"/>
    </sheetNames>
    <sheetDataSet>
      <sheetData sheetId="0">
        <row r="12">
          <cell r="N12">
            <v>10569132</v>
          </cell>
        </row>
        <row r="13">
          <cell r="N13">
            <v>23950208</v>
          </cell>
        </row>
        <row r="14">
          <cell r="N14">
            <v>890084326</v>
          </cell>
        </row>
        <row r="15">
          <cell r="N15">
            <v>952630657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5220001 Perdidas empresas relac"/>
    </sheetNames>
    <sheetDataSet>
      <sheetData sheetId="0">
        <row r="12">
          <cell r="M12">
            <v>2687720</v>
          </cell>
        </row>
        <row r="13">
          <cell r="M13">
            <v>144322410</v>
          </cell>
        </row>
        <row r="14">
          <cell r="M14">
            <v>562617287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stado"/>
      <sheetName val="Resultado"/>
    </sheetNames>
    <sheetDataSet>
      <sheetData sheetId="0">
        <row r="23">
          <cell r="Z23">
            <v>1174489</v>
          </cell>
          <cell r="AA23">
            <v>225733</v>
          </cell>
        </row>
        <row r="23">
          <cell r="AC23">
            <v>0</v>
          </cell>
          <cell r="AD23">
            <v>769275417</v>
          </cell>
          <cell r="AE23">
            <v>151497551</v>
          </cell>
        </row>
        <row r="23">
          <cell r="AG23">
            <v>0</v>
          </cell>
        </row>
        <row r="50">
          <cell r="AA50">
            <v>0</v>
          </cell>
        </row>
      </sheetData>
      <sheetData sheetId="1">
        <row r="37">
          <cell r="Y3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193">
          <cell r="D193">
            <v>0</v>
          </cell>
        </row>
        <row r="196">
          <cell r="D196">
            <v>0</v>
          </cell>
        </row>
        <row r="197">
          <cell r="D197">
            <v>571504090</v>
          </cell>
        </row>
        <row r="198">
          <cell r="D198">
            <v>42393866</v>
          </cell>
        </row>
        <row r="206">
          <cell r="D206">
            <v>0</v>
          </cell>
        </row>
        <row r="207">
          <cell r="D207">
            <v>384047601</v>
          </cell>
        </row>
        <row r="210">
          <cell r="D210">
            <v>0</v>
          </cell>
        </row>
        <row r="213">
          <cell r="D213">
            <v>0</v>
          </cell>
        </row>
        <row r="217">
          <cell r="D217">
            <v>0</v>
          </cell>
        </row>
        <row r="219">
          <cell r="D219">
            <v>0</v>
          </cell>
        </row>
        <row r="223">
          <cell r="D223">
            <v>0</v>
          </cell>
        </row>
        <row r="226">
          <cell r="D226">
            <v>0</v>
          </cell>
        </row>
        <row r="228">
          <cell r="D228">
            <v>0</v>
          </cell>
        </row>
        <row r="230">
          <cell r="D230">
            <v>0</v>
          </cell>
        </row>
        <row r="231">
          <cell r="D231">
            <v>534478442</v>
          </cell>
        </row>
        <row r="232">
          <cell r="D232">
            <v>84469000</v>
          </cell>
        </row>
        <row r="237">
          <cell r="D237">
            <v>7287523909</v>
          </cell>
        </row>
        <row r="240">
          <cell r="D240">
            <v>15519225296</v>
          </cell>
        </row>
        <row r="246">
          <cell r="D246">
            <v>0</v>
          </cell>
        </row>
        <row r="249">
          <cell r="D249">
            <v>0</v>
          </cell>
        </row>
        <row r="448">
          <cell r="D448">
            <v>0</v>
          </cell>
        </row>
        <row r="449">
          <cell r="D449">
            <v>209542325</v>
          </cell>
        </row>
        <row r="450">
          <cell r="D450">
            <v>685110976</v>
          </cell>
        </row>
        <row r="451">
          <cell r="D451">
            <v>2931949217</v>
          </cell>
        </row>
        <row r="452">
          <cell r="D452">
            <v>287800057</v>
          </cell>
        </row>
        <row r="454">
          <cell r="D454">
            <v>0</v>
          </cell>
        </row>
        <row r="462">
          <cell r="D462">
            <v>0</v>
          </cell>
        </row>
        <row r="463">
          <cell r="D463">
            <v>221135799</v>
          </cell>
        </row>
        <row r="465">
          <cell r="D465">
            <v>0</v>
          </cell>
        </row>
        <row r="466">
          <cell r="D466">
            <v>130580170</v>
          </cell>
        </row>
        <row r="467">
          <cell r="D467">
            <v>36524396</v>
          </cell>
        </row>
        <row r="469">
          <cell r="D469">
            <v>0</v>
          </cell>
        </row>
        <row r="471">
          <cell r="D471">
            <v>0</v>
          </cell>
        </row>
        <row r="473">
          <cell r="D473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AE22" t="str">
            <v>CHF Internacional</v>
          </cell>
        </row>
        <row r="22">
          <cell r="AG22" t="str">
            <v>CCLicencias</v>
          </cell>
        </row>
        <row r="22">
          <cell r="AL22" t="str">
            <v>Inv.Andinas</v>
          </cell>
          <cell r="AM22" t="str">
            <v>Cine y Color Intern. Mex.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38">
          <cell r="D238">
            <v>223289180</v>
          </cell>
        </row>
        <row r="239">
          <cell r="D239">
            <v>7223705826</v>
          </cell>
        </row>
        <row r="242">
          <cell r="D242">
            <v>10713514723</v>
          </cell>
        </row>
        <row r="245">
          <cell r="D245">
            <v>1481473115</v>
          </cell>
        </row>
        <row r="246">
          <cell r="D246">
            <v>42503767438</v>
          </cell>
        </row>
        <row r="247">
          <cell r="D247">
            <v>92632060</v>
          </cell>
        </row>
        <row r="253">
          <cell r="D253">
            <v>160133604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Estado"/>
      <sheetName val="Resultado"/>
      <sheetName val="Ctas"/>
      <sheetName val="Dato"/>
      <sheetName val="Balance Clasif."/>
      <sheetName val="Estado Result.Integ"/>
      <sheetName val="Result.Integ,"/>
      <sheetName val="Patrimonio"/>
      <sheetName val="LM PATRIM."/>
      <sheetName val="Flujo"/>
      <sheetName val="Efect.Equiv"/>
      <sheetName val="Otros Act."/>
      <sheetName val="Trans.EERR"/>
      <sheetName val="Ctas.x Pagar"/>
      <sheetName val="Hoja2"/>
      <sheetName val="Inversiones"/>
      <sheetName val="LM Resul. Inv"/>
      <sheetName val="Inptos.Diferidos"/>
      <sheetName val="Imptos"/>
      <sheetName val="Beneficios Pers"/>
      <sheetName val="Segmentos"/>
    </sheetNames>
    <sheetDataSet>
      <sheetData sheetId="0"/>
      <sheetData sheetId="1"/>
      <sheetData sheetId="2">
        <row r="209">
          <cell r="D209">
            <v>1020612</v>
          </cell>
        </row>
        <row r="216">
          <cell r="D216">
            <v>223917831</v>
          </cell>
        </row>
        <row r="218">
          <cell r="D218">
            <v>92684</v>
          </cell>
        </row>
        <row r="223">
          <cell r="D223">
            <v>1617511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stado"/>
      <sheetName val="Resultado"/>
      <sheetName val="Ctas"/>
      <sheetName val="Hoja1"/>
      <sheetName val="Datos"/>
      <sheetName val="Cta Cte EERR"/>
    </sheetNames>
    <sheetDataSet>
      <sheetData sheetId="0"/>
      <sheetData sheetId="1">
        <row r="33">
          <cell r="C33">
            <v>1024616468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Estado"/>
      <sheetName val="Resultado"/>
    </sheetNames>
    <sheetDataSet>
      <sheetData sheetId="0">
        <row r="23">
          <cell r="AC23">
            <v>16800</v>
          </cell>
        </row>
      </sheetData>
      <sheetData sheetId="1">
        <row r="35">
          <cell r="Y35">
            <v>1058513792</v>
          </cell>
        </row>
        <row r="37">
          <cell r="Y37">
            <v>9112455.5999999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/>
      <sheetData sheetId="5">
        <row r="35">
          <cell r="AC35">
            <v>-562617047</v>
          </cell>
        </row>
        <row r="37">
          <cell r="AC37">
            <v>3799056</v>
          </cell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"/>
  <sheetViews>
    <sheetView zoomScaleSheetLayoutView="60" workbookViewId="0">
      <pane xSplit="2" ySplit="3" topLeftCell="C19" activePane="bottomRight" state="frozen"/>
      <selection/>
      <selection pane="topRight"/>
      <selection pane="bottomLeft"/>
      <selection pane="bottomRight" activeCell="L51" sqref="L51"/>
    </sheetView>
  </sheetViews>
  <sheetFormatPr defaultColWidth="11.4571428571429" defaultRowHeight="11.25" outlineLevelCol="4"/>
  <cols>
    <col min="1" max="1" width="48.5428571428571" style="23" customWidth="1"/>
    <col min="2" max="2" width="1.45714285714286" style="23" customWidth="1"/>
    <col min="3" max="3" width="16.5428571428571" style="25" customWidth="1"/>
    <col min="4" max="4" width="2.18095238095238" style="25" customWidth="1"/>
    <col min="5" max="5" width="16.5428571428571" style="25" customWidth="1"/>
    <col min="6" max="16384" width="11.4571428571429" style="25" customWidth="1"/>
  </cols>
  <sheetData>
    <row r="1" spans="1:5">
      <c r="A1" s="204" t="s">
        <v>0</v>
      </c>
      <c r="B1" s="27"/>
      <c r="C1" s="205" t="s">
        <v>1</v>
      </c>
      <c r="E1" s="205" t="s">
        <v>1</v>
      </c>
    </row>
    <row r="2" spans="1:5">
      <c r="A2" s="204" t="s">
        <v>2</v>
      </c>
      <c r="B2" s="30"/>
      <c r="C2" s="206">
        <v>2022</v>
      </c>
      <c r="E2" s="206">
        <v>2021</v>
      </c>
    </row>
    <row r="3" spans="1:5">
      <c r="A3" s="207" t="s">
        <v>3</v>
      </c>
      <c r="B3" s="208"/>
      <c r="C3" s="209" t="s">
        <v>4</v>
      </c>
      <c r="E3" s="209" t="s">
        <v>4</v>
      </c>
    </row>
    <row r="4" spans="1:5">
      <c r="A4" s="210" t="s">
        <v>5</v>
      </c>
      <c r="B4" s="211"/>
      <c r="C4" s="212"/>
      <c r="E4" s="212"/>
    </row>
    <row r="5" spans="1:5">
      <c r="A5" s="213" t="s">
        <v>6</v>
      </c>
      <c r="B5" s="214"/>
      <c r="C5" s="212"/>
      <c r="E5" s="212"/>
    </row>
    <row r="6" spans="1:5">
      <c r="A6" s="60" t="s">
        <v>7</v>
      </c>
      <c r="B6" s="39"/>
      <c r="C6" s="40">
        <f>+ROUND(Estado!V6/1000,0)</f>
        <v>0</v>
      </c>
      <c r="E6" s="40">
        <v>29488803</v>
      </c>
    </row>
    <row r="7" spans="1:5">
      <c r="A7" s="60" t="s">
        <v>8</v>
      </c>
      <c r="B7" s="39"/>
      <c r="C7" s="40">
        <f>+ROUND(Estado!V7/1000,0)</f>
        <v>0</v>
      </c>
      <c r="E7" s="40">
        <v>0</v>
      </c>
    </row>
    <row r="8" spans="1:5">
      <c r="A8" s="60" t="s">
        <v>9</v>
      </c>
      <c r="B8" s="39"/>
      <c r="C8" s="40">
        <f>+ROUND(Estado!V8/1000,0)</f>
        <v>0</v>
      </c>
      <c r="E8" s="40">
        <v>1400465</v>
      </c>
    </row>
    <row r="9" spans="1:5">
      <c r="A9" s="60" t="s">
        <v>10</v>
      </c>
      <c r="B9" s="39"/>
      <c r="C9" s="40">
        <f>+ROUND(Estado!V9/1000,0)</f>
        <v>0</v>
      </c>
      <c r="E9" s="40">
        <v>10108889</v>
      </c>
    </row>
    <row r="10" spans="1:5">
      <c r="A10" s="60" t="s">
        <v>11</v>
      </c>
      <c r="B10" s="39"/>
      <c r="C10" s="40">
        <f>+ROUND(Estado!V10/1000,0)</f>
        <v>0</v>
      </c>
      <c r="E10" s="40">
        <v>0</v>
      </c>
    </row>
    <row r="11" spans="1:5">
      <c r="A11" s="60" t="s">
        <v>12</v>
      </c>
      <c r="B11" s="39"/>
      <c r="C11" s="40">
        <f>+ROUND(Estado!V11/1000,0)</f>
        <v>0</v>
      </c>
      <c r="E11" s="40">
        <v>1150322</v>
      </c>
    </row>
    <row r="12" spans="1:5">
      <c r="A12" s="60" t="s">
        <v>13</v>
      </c>
      <c r="B12" s="39"/>
      <c r="C12" s="40">
        <f>+ROUND(Estado!V12/1000,0)</f>
        <v>0</v>
      </c>
      <c r="E12" s="40">
        <v>0</v>
      </c>
    </row>
    <row r="13" spans="1:5">
      <c r="A13" s="60" t="s">
        <v>14</v>
      </c>
      <c r="B13" s="39"/>
      <c r="C13" s="40">
        <f>+ROUND(Estado!V13/1000,0)</f>
        <v>0</v>
      </c>
      <c r="E13" s="40">
        <v>1353039</v>
      </c>
    </row>
    <row r="14" ht="33.75" customHeight="1" spans="1:5">
      <c r="A14" s="215" t="s">
        <v>15</v>
      </c>
      <c r="B14" s="216"/>
      <c r="C14" s="217">
        <f>SUM(C6:C13)</f>
        <v>0</v>
      </c>
      <c r="E14" s="217">
        <v>43501518</v>
      </c>
    </row>
    <row r="15" ht="22.5" customHeight="1" spans="1:5">
      <c r="A15" s="218" t="s">
        <v>16</v>
      </c>
      <c r="B15" s="219"/>
      <c r="C15" s="40">
        <f>+ROUND(Estado!V15/1000,0)</f>
        <v>0</v>
      </c>
      <c r="E15" s="40">
        <v>0</v>
      </c>
    </row>
    <row r="16" ht="22.5" customHeight="1" spans="1:5">
      <c r="A16" s="218" t="s">
        <v>17</v>
      </c>
      <c r="B16" s="219"/>
      <c r="C16" s="40">
        <f>+ROUND(Estado!V16/1000,0)</f>
        <v>0</v>
      </c>
      <c r="E16" s="40">
        <v>0</v>
      </c>
    </row>
    <row r="17" ht="33.75" customHeight="1" spans="1:5">
      <c r="A17" s="215" t="s">
        <v>18</v>
      </c>
      <c r="B17" s="216"/>
      <c r="C17" s="217">
        <f>+C15+C16</f>
        <v>0</v>
      </c>
      <c r="E17" s="217">
        <v>0</v>
      </c>
    </row>
    <row r="18" spans="1:5">
      <c r="A18" s="220" t="s">
        <v>19</v>
      </c>
      <c r="B18" s="221"/>
      <c r="C18" s="222">
        <f>+C14+C17</f>
        <v>0</v>
      </c>
      <c r="E18" s="222">
        <v>43501518</v>
      </c>
    </row>
    <row r="19" spans="1:5">
      <c r="A19" s="213" t="s">
        <v>20</v>
      </c>
      <c r="B19" s="214"/>
      <c r="C19" s="212"/>
      <c r="E19" s="212"/>
    </row>
    <row r="20" spans="1:5">
      <c r="A20" s="223" t="s">
        <v>21</v>
      </c>
      <c r="B20" s="216"/>
      <c r="C20" s="40">
        <f>+ROUND(Estado!V20/1000,0)</f>
        <v>0</v>
      </c>
      <c r="E20" s="40">
        <v>18602861</v>
      </c>
    </row>
    <row r="21" spans="1:5">
      <c r="A21" s="223" t="s">
        <v>22</v>
      </c>
      <c r="B21" s="216"/>
      <c r="C21" s="40">
        <f>+ROUND(Estado!V21/1000,0)</f>
        <v>0</v>
      </c>
      <c r="E21" s="40">
        <v>1514553</v>
      </c>
    </row>
    <row r="22" spans="1:5">
      <c r="A22" s="223" t="s">
        <v>23</v>
      </c>
      <c r="B22" s="216"/>
      <c r="C22" s="40">
        <f>+ROUND(Estado!V22/1000,0)</f>
        <v>0</v>
      </c>
      <c r="E22" s="40">
        <v>471786</v>
      </c>
    </row>
    <row r="23" ht="22.5" customHeight="1" spans="1:5">
      <c r="A23" s="223" t="s">
        <v>24</v>
      </c>
      <c r="B23" s="216"/>
      <c r="C23" s="40">
        <f>+ROUND(Estado!V23/1000,0)</f>
        <v>0</v>
      </c>
      <c r="E23" s="40">
        <v>9503096</v>
      </c>
    </row>
    <row r="24" ht="22.5" customHeight="1" spans="1:5">
      <c r="A24" s="223" t="s">
        <v>25</v>
      </c>
      <c r="B24" s="216"/>
      <c r="C24" s="40">
        <f>+ROUND(Estado!V24/1000,0)</f>
        <v>0</v>
      </c>
      <c r="E24" s="40">
        <v>9574975</v>
      </c>
    </row>
    <row r="25" spans="1:5">
      <c r="A25" s="223" t="s">
        <v>26</v>
      </c>
      <c r="B25" s="216"/>
      <c r="C25" s="40">
        <f>+ROUND(Estado!V25/1000,0)</f>
        <v>0</v>
      </c>
      <c r="E25" s="40">
        <v>1493304</v>
      </c>
    </row>
    <row r="26" spans="1:5">
      <c r="A26" s="223" t="s">
        <v>27</v>
      </c>
      <c r="B26" s="216"/>
      <c r="C26" s="40">
        <f>+ROUND(Estado!V26/1000,0)</f>
        <v>0</v>
      </c>
      <c r="E26" s="40">
        <v>374</v>
      </c>
    </row>
    <row r="27" spans="1:5">
      <c r="A27" s="223" t="s">
        <v>28</v>
      </c>
      <c r="B27" s="216"/>
      <c r="C27" s="40">
        <f>+ROUND(Estado!V27/1000,0)</f>
        <v>0</v>
      </c>
      <c r="E27" s="40">
        <v>20757731</v>
      </c>
    </row>
    <row r="28" spans="1:5">
      <c r="A28" s="223" t="s">
        <v>29</v>
      </c>
      <c r="B28" s="216"/>
      <c r="C28" s="40">
        <f>+ROUND(Estado!V28/1000,0)</f>
        <v>0</v>
      </c>
      <c r="E28" s="40">
        <v>0</v>
      </c>
    </row>
    <row r="29" spans="1:5">
      <c r="A29" s="223" t="s">
        <v>30</v>
      </c>
      <c r="B29" s="216"/>
      <c r="C29" s="40">
        <f>+ROUND(Estado!V29/1000,0)</f>
        <v>0</v>
      </c>
      <c r="E29" s="40">
        <v>1339006</v>
      </c>
    </row>
    <row r="30" spans="1:5">
      <c r="A30" s="223" t="s">
        <v>31</v>
      </c>
      <c r="B30" s="216"/>
      <c r="C30" s="40">
        <f>+ROUND(Estado!V30/1000,0)</f>
        <v>0</v>
      </c>
      <c r="E30" s="40">
        <v>3493551</v>
      </c>
    </row>
    <row r="31" spans="1:5">
      <c r="A31" s="215" t="s">
        <v>32</v>
      </c>
      <c r="B31" s="216"/>
      <c r="C31" s="217">
        <f>SUM(C20:C30)</f>
        <v>0</v>
      </c>
      <c r="E31" s="217">
        <v>66751237</v>
      </c>
    </row>
    <row r="32" spans="1:5">
      <c r="A32" s="224" t="s">
        <v>33</v>
      </c>
      <c r="B32" s="214"/>
      <c r="C32" s="222">
        <f>+C18+C31</f>
        <v>0</v>
      </c>
      <c r="E32" s="222">
        <v>110252755</v>
      </c>
    </row>
    <row r="33" spans="1:5">
      <c r="A33" s="225"/>
      <c r="B33" s="226"/>
      <c r="C33" s="212"/>
      <c r="E33" s="212"/>
    </row>
    <row r="34" spans="1:5">
      <c r="A34" s="227" t="s">
        <v>34</v>
      </c>
      <c r="B34" s="228"/>
      <c r="C34" s="212"/>
      <c r="E34" s="212"/>
    </row>
    <row r="35" spans="1:5">
      <c r="A35" s="213" t="s">
        <v>35</v>
      </c>
      <c r="B35" s="214"/>
      <c r="C35" s="212"/>
      <c r="E35" s="212"/>
    </row>
    <row r="36" spans="1:5">
      <c r="A36" s="229" t="s">
        <v>36</v>
      </c>
      <c r="B36" s="221"/>
      <c r="C36" s="212"/>
      <c r="E36" s="212"/>
    </row>
    <row r="37" spans="1:5">
      <c r="A37" s="60" t="s">
        <v>37</v>
      </c>
      <c r="B37" s="39"/>
      <c r="C37" s="40">
        <f>+ROUND(Estado!V37/1000,0)</f>
        <v>0</v>
      </c>
      <c r="E37" s="40">
        <v>1746845</v>
      </c>
    </row>
    <row r="38" spans="1:5">
      <c r="A38" s="60" t="s">
        <v>38</v>
      </c>
      <c r="B38" s="39"/>
      <c r="C38" s="40">
        <f>+ROUND(Estado!V38/1000,0)</f>
        <v>0</v>
      </c>
      <c r="E38" s="40">
        <v>9519667</v>
      </c>
    </row>
    <row r="39" spans="1:5">
      <c r="A39" s="60" t="s">
        <v>39</v>
      </c>
      <c r="B39" s="39"/>
      <c r="C39" s="40"/>
      <c r="E39" s="40"/>
    </row>
    <row r="40" spans="1:5">
      <c r="A40" s="60" t="s">
        <v>40</v>
      </c>
      <c r="B40" s="39"/>
      <c r="C40" s="40">
        <f>+ROUND(Estado!V40/1000,0)</f>
        <v>0</v>
      </c>
      <c r="E40" s="40">
        <v>410301</v>
      </c>
    </row>
    <row r="41" spans="1:5">
      <c r="A41" s="60" t="s">
        <v>41</v>
      </c>
      <c r="B41" s="39"/>
      <c r="C41" s="40">
        <f>+ROUND(Estado!V41/1000,0)</f>
        <v>0</v>
      </c>
      <c r="E41" s="40">
        <v>1968084</v>
      </c>
    </row>
    <row r="42" spans="1:5">
      <c r="A42" s="60" t="s">
        <v>42</v>
      </c>
      <c r="B42" s="39"/>
      <c r="C42" s="40">
        <f>+ROUND(Estado!V42/1000,0)+1</f>
        <v>1</v>
      </c>
      <c r="E42" s="40">
        <v>1249892</v>
      </c>
    </row>
    <row r="43" spans="1:5">
      <c r="A43" s="60" t="s">
        <v>43</v>
      </c>
      <c r="B43" s="39"/>
      <c r="C43" s="40">
        <f>+ROUND(Estado!V43/1000,0)</f>
        <v>0</v>
      </c>
      <c r="E43" s="40">
        <v>3240163</v>
      </c>
    </row>
    <row r="44" ht="33.75" customHeight="1" spans="1:5">
      <c r="A44" s="230" t="s">
        <v>44</v>
      </c>
      <c r="B44" s="231"/>
      <c r="C44" s="232">
        <f>SUM(C37:C43)</f>
        <v>1</v>
      </c>
      <c r="E44" s="232">
        <v>18134952</v>
      </c>
    </row>
    <row r="45" ht="22.5" customHeight="1" spans="1:5">
      <c r="A45" s="218" t="s">
        <v>45</v>
      </c>
      <c r="B45" s="219"/>
      <c r="C45" s="40">
        <f>+ROUND(Estado!V45/1000,0)</f>
        <v>0</v>
      </c>
      <c r="E45" s="40">
        <v>0</v>
      </c>
    </row>
    <row r="46" spans="1:5">
      <c r="A46" s="41" t="s">
        <v>46</v>
      </c>
      <c r="B46" s="42"/>
      <c r="C46" s="232">
        <f>+C44+C45</f>
        <v>1</v>
      </c>
      <c r="E46" s="232">
        <v>18134952</v>
      </c>
    </row>
    <row r="47" spans="1:5">
      <c r="A47" s="229" t="s">
        <v>47</v>
      </c>
      <c r="B47" s="221"/>
      <c r="C47" s="212"/>
      <c r="E47" s="212"/>
    </row>
    <row r="48" spans="1:5">
      <c r="A48" s="60" t="s">
        <v>48</v>
      </c>
      <c r="B48" s="39"/>
      <c r="C48" s="40">
        <f>+ROUND(Estado!V48/1000,0)</f>
        <v>0</v>
      </c>
      <c r="E48" s="40">
        <v>2537675</v>
      </c>
    </row>
    <row r="49" spans="1:5">
      <c r="A49" s="60" t="s">
        <v>47</v>
      </c>
      <c r="B49" s="39"/>
      <c r="C49" s="40">
        <f>+ROUND(Estado!V49/1000,0)</f>
        <v>0</v>
      </c>
      <c r="E49" s="40">
        <v>0</v>
      </c>
    </row>
    <row r="50" spans="1:5">
      <c r="A50" s="60" t="s">
        <v>49</v>
      </c>
      <c r="B50" s="39"/>
      <c r="C50" s="40">
        <f>+ROUND((Estado!V50+Estado!V39)/1000,0)</f>
        <v>0</v>
      </c>
      <c r="E50" s="40">
        <v>10818034</v>
      </c>
    </row>
    <row r="51" spans="1:5">
      <c r="A51" s="60" t="s">
        <v>50</v>
      </c>
      <c r="B51" s="39"/>
      <c r="C51" s="40">
        <f>+ROUND(Estado!V51/1000,0)</f>
        <v>0</v>
      </c>
      <c r="E51" s="40">
        <v>126704</v>
      </c>
    </row>
    <row r="52" spans="1:5">
      <c r="A52" s="60" t="s">
        <v>51</v>
      </c>
      <c r="B52" s="39"/>
      <c r="C52" s="40">
        <f>+ROUND(Estado!V52/1000,0)</f>
        <v>0</v>
      </c>
      <c r="E52" s="40">
        <v>1985504</v>
      </c>
    </row>
    <row r="53" spans="1:5">
      <c r="A53" s="60" t="s">
        <v>52</v>
      </c>
      <c r="B53" s="39"/>
      <c r="C53" s="40">
        <f>+ROUND(Estado!V53/1000,0)</f>
        <v>0</v>
      </c>
      <c r="E53" s="40">
        <v>0</v>
      </c>
    </row>
    <row r="54" spans="1:5">
      <c r="A54" s="60" t="s">
        <v>53</v>
      </c>
      <c r="B54" s="39"/>
      <c r="C54" s="40">
        <f>+ROUND(Estado!V54/1000,0)</f>
        <v>0</v>
      </c>
      <c r="E54" s="40">
        <v>1424361</v>
      </c>
    </row>
    <row r="55" spans="1:5">
      <c r="A55" s="41" t="s">
        <v>54</v>
      </c>
      <c r="B55" s="42"/>
      <c r="C55" s="232">
        <f>SUM(C48:C54)</f>
        <v>0</v>
      </c>
      <c r="E55" s="232">
        <v>16892278</v>
      </c>
    </row>
    <row r="56" spans="1:5">
      <c r="A56" s="233" t="s">
        <v>55</v>
      </c>
      <c r="B56" s="234"/>
      <c r="C56" s="235">
        <f>+C46+C55</f>
        <v>1</v>
      </c>
      <c r="E56" s="235">
        <v>35027230</v>
      </c>
    </row>
    <row r="57" spans="1:5">
      <c r="A57" s="213" t="s">
        <v>56</v>
      </c>
      <c r="B57" s="214"/>
      <c r="C57" s="212"/>
      <c r="E57" s="212"/>
    </row>
    <row r="58" spans="1:5">
      <c r="A58" s="218" t="s">
        <v>57</v>
      </c>
      <c r="B58" s="216"/>
      <c r="C58" s="40">
        <f>+ROUND(Estado!V58/1000,0)</f>
        <v>0</v>
      </c>
      <c r="E58" s="40">
        <v>28380294</v>
      </c>
    </row>
    <row r="59" spans="1:5">
      <c r="A59" s="218" t="s">
        <v>58</v>
      </c>
      <c r="B59" s="216"/>
      <c r="C59" s="40">
        <f>+ROUND(Estado!V59/1000,0)</f>
        <v>0</v>
      </c>
      <c r="E59" s="40">
        <v>46838093</v>
      </c>
    </row>
    <row r="60" spans="1:5">
      <c r="A60" s="218" t="s">
        <v>59</v>
      </c>
      <c r="B60" s="216"/>
      <c r="C60" s="40">
        <f>+ROUND(Estado!V60/1000,0)</f>
        <v>0</v>
      </c>
      <c r="E60" s="40">
        <v>0</v>
      </c>
    </row>
    <row r="61" spans="1:5">
      <c r="A61" s="218" t="s">
        <v>60</v>
      </c>
      <c r="B61" s="216"/>
      <c r="C61" s="40">
        <f>+ROUND(Estado!V61/1000,0)</f>
        <v>0</v>
      </c>
      <c r="E61" s="40">
        <v>0</v>
      </c>
    </row>
    <row r="62" spans="1:5">
      <c r="A62" s="218" t="s">
        <v>61</v>
      </c>
      <c r="B62" s="216"/>
      <c r="C62" s="40">
        <f>+ROUND(Estado!V62/1000,0)</f>
        <v>0</v>
      </c>
      <c r="E62" s="40">
        <v>0</v>
      </c>
    </row>
    <row r="63" spans="1:5">
      <c r="A63" s="218" t="s">
        <v>62</v>
      </c>
      <c r="B63" s="216"/>
      <c r="C63" s="200">
        <f>+ROUND(Estado!V63/1000,0)</f>
        <v>0</v>
      </c>
      <c r="E63" s="40">
        <v>-964006</v>
      </c>
    </row>
    <row r="64" ht="22.5" customHeight="1" spans="1:5">
      <c r="A64" s="213" t="s">
        <v>63</v>
      </c>
      <c r="B64" s="221"/>
      <c r="C64" s="232">
        <f>SUM(C58:C63)</f>
        <v>0</v>
      </c>
      <c r="E64" s="232">
        <v>74254381</v>
      </c>
    </row>
    <row r="65" spans="1:5">
      <c r="A65" s="218" t="s">
        <v>64</v>
      </c>
      <c r="B65" s="216"/>
      <c r="C65" s="40">
        <f>+ROUND(Estado!V65/1000,0)</f>
        <v>0</v>
      </c>
      <c r="E65" s="40">
        <v>971143</v>
      </c>
    </row>
    <row r="66" spans="1:5">
      <c r="A66" s="213" t="s">
        <v>65</v>
      </c>
      <c r="B66" s="221"/>
      <c r="C66" s="232">
        <f>+C64+C65</f>
        <v>0</v>
      </c>
      <c r="E66" s="232">
        <v>75225524</v>
      </c>
    </row>
    <row r="67" spans="1:5">
      <c r="A67" s="236" t="s">
        <v>66</v>
      </c>
      <c r="B67" s="237"/>
      <c r="C67" s="235">
        <f>+C56+C66</f>
        <v>1</v>
      </c>
      <c r="E67" s="235">
        <v>110252754</v>
      </c>
    </row>
    <row r="68" spans="3:5">
      <c r="C68" s="24"/>
      <c r="E68" s="24"/>
    </row>
    <row r="69" spans="3:5">
      <c r="C69" s="24">
        <f>+C32-C67</f>
        <v>-1</v>
      </c>
      <c r="E69" s="24">
        <v>1</v>
      </c>
    </row>
    <row r="71" spans="3:5">
      <c r="C71" s="25">
        <f>+C69/2</f>
        <v>-0.5</v>
      </c>
      <c r="E71" s="25">
        <v>0.5</v>
      </c>
    </row>
  </sheetData>
  <printOptions horizontalCentered="1"/>
  <pageMargins left="0.31496062992126" right="0" top="0.354330708661417" bottom="0" header="0.31496062992126" footer="0.31496062992126"/>
  <pageSetup paperSize="1" scale="125" orientation="portrait" horizontalDpi="600" verticalDpi="600"/>
  <headerFooter/>
  <rowBreaks count="1" manualBreakCount="1">
    <brk id="33" max="25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zoomScaleSheetLayoutView="60" workbookViewId="0">
      <selection activeCell="A31" sqref="A31"/>
    </sheetView>
  </sheetViews>
  <sheetFormatPr defaultColWidth="11.4571428571429" defaultRowHeight="11.25" outlineLevelCol="4"/>
  <cols>
    <col min="1" max="1" width="59.8190476190476" style="23" customWidth="1"/>
    <col min="2" max="2" width="1.18095238095238" style="23" customWidth="1"/>
    <col min="3" max="3" width="13.5428571428571" style="24" customWidth="1"/>
    <col min="4" max="4" width="2.81904761904762" style="25" customWidth="1"/>
    <col min="5" max="16384" width="11.4571428571429" style="25" customWidth="1"/>
  </cols>
  <sheetData>
    <row r="1" spans="1:5">
      <c r="A1" s="26" t="str">
        <f>+Estado!A1</f>
        <v>CHILE FILMS SPA Y AFILIADAS</v>
      </c>
      <c r="B1" s="27"/>
      <c r="C1" s="197" t="s">
        <v>1</v>
      </c>
      <c r="E1" s="197" t="s">
        <v>1</v>
      </c>
    </row>
    <row r="2" spans="1:5">
      <c r="A2" s="26" t="s">
        <v>67</v>
      </c>
      <c r="B2" s="30"/>
      <c r="C2" s="198">
        <v>2022</v>
      </c>
      <c r="E2" s="198">
        <v>2021</v>
      </c>
    </row>
    <row r="3" spans="1:5">
      <c r="A3" s="32"/>
      <c r="B3" s="33"/>
      <c r="C3" s="34" t="s">
        <v>4</v>
      </c>
      <c r="E3" s="34" t="s">
        <v>4</v>
      </c>
    </row>
    <row r="4" spans="1:5">
      <c r="A4" s="35" t="s">
        <v>68</v>
      </c>
      <c r="B4" s="36"/>
      <c r="C4" s="199"/>
      <c r="E4" s="199"/>
    </row>
    <row r="5" spans="1:5">
      <c r="A5" s="38" t="s">
        <v>69</v>
      </c>
      <c r="B5" s="39"/>
      <c r="C5" s="200">
        <f>+ROUND(Resultado!U5/1000,0)</f>
        <v>0</v>
      </c>
      <c r="E5" s="200">
        <v>46991750</v>
      </c>
    </row>
    <row r="6" spans="1:5">
      <c r="A6" s="38"/>
      <c r="B6" s="39"/>
      <c r="C6" s="200"/>
      <c r="E6" s="200"/>
    </row>
    <row r="7" spans="1:5">
      <c r="A7" s="38" t="s">
        <v>70</v>
      </c>
      <c r="B7" s="39"/>
      <c r="C7" s="200">
        <f>+ROUND(Resultado!U7/1000,0)</f>
        <v>0</v>
      </c>
      <c r="E7" s="200">
        <v>34034069</v>
      </c>
    </row>
    <row r="8" spans="1:5">
      <c r="A8" s="41"/>
      <c r="B8" s="42"/>
      <c r="C8" s="200"/>
      <c r="E8" s="200"/>
    </row>
    <row r="9" spans="1:5">
      <c r="A9" s="43" t="s">
        <v>71</v>
      </c>
      <c r="B9" s="44"/>
      <c r="C9" s="201">
        <f>+C5-C7</f>
        <v>0</v>
      </c>
      <c r="E9" s="201">
        <v>12957681</v>
      </c>
    </row>
    <row r="10" spans="1:5">
      <c r="A10" s="41"/>
      <c r="B10" s="42"/>
      <c r="C10" s="200"/>
      <c r="E10" s="200"/>
    </row>
    <row r="11" spans="1:5">
      <c r="A11" s="38" t="s">
        <v>72</v>
      </c>
      <c r="B11" s="39"/>
      <c r="C11" s="200">
        <f>+ROUND(Resultado!U11/1000,0)</f>
        <v>0</v>
      </c>
      <c r="E11" s="200">
        <v>6217567</v>
      </c>
    </row>
    <row r="12" spans="1:5">
      <c r="A12" s="38" t="s">
        <v>73</v>
      </c>
      <c r="B12" s="42"/>
      <c r="C12" s="200">
        <f>+ROUND(Resultado!U12/1000,0)</f>
        <v>0</v>
      </c>
      <c r="E12" s="200">
        <v>1798705</v>
      </c>
    </row>
    <row r="13" spans="1:5">
      <c r="A13" s="43" t="s">
        <v>74</v>
      </c>
      <c r="B13" s="44"/>
      <c r="C13" s="201">
        <f>+C9-C11-C12</f>
        <v>0</v>
      </c>
      <c r="E13" s="201">
        <v>4941409</v>
      </c>
    </row>
    <row r="14" spans="1:5">
      <c r="A14" s="41"/>
      <c r="B14" s="42"/>
      <c r="C14" s="200"/>
      <c r="E14" s="200"/>
    </row>
    <row r="15" spans="1:5">
      <c r="A15" s="38" t="s">
        <v>75</v>
      </c>
      <c r="B15" s="39"/>
      <c r="C15" s="200">
        <f>+ROUND(Resultado!U15/1000,0)</f>
        <v>0</v>
      </c>
      <c r="E15" s="200">
        <v>512445</v>
      </c>
    </row>
    <row r="16" spans="1:5">
      <c r="A16" s="38"/>
      <c r="B16" s="39"/>
      <c r="C16" s="200"/>
      <c r="E16" s="200"/>
    </row>
    <row r="17" spans="1:5">
      <c r="A17" s="38" t="s">
        <v>76</v>
      </c>
      <c r="B17" s="39"/>
      <c r="C17" s="200">
        <f>+ROUND(Resultado!U17/1000,0)</f>
        <v>0</v>
      </c>
      <c r="E17" s="200">
        <v>-202228</v>
      </c>
    </row>
    <row r="18" spans="1:5">
      <c r="A18" s="38"/>
      <c r="B18" s="39"/>
      <c r="C18" s="200"/>
      <c r="E18" s="200"/>
    </row>
    <row r="19" spans="1:5">
      <c r="A19" s="38" t="s">
        <v>77</v>
      </c>
      <c r="B19" s="39"/>
      <c r="C19" s="200">
        <f>+ROUND(Resultado!U19/1000,0)</f>
        <v>0</v>
      </c>
      <c r="E19" s="200">
        <v>122935</v>
      </c>
    </row>
    <row r="20" spans="1:5">
      <c r="A20" s="49"/>
      <c r="B20" s="50"/>
      <c r="C20" s="200"/>
      <c r="E20" s="200"/>
    </row>
    <row r="21" spans="1:5">
      <c r="A21" s="38" t="s">
        <v>78</v>
      </c>
      <c r="B21" s="39"/>
      <c r="C21" s="200">
        <f>+ROUND(Resultado!U21/1000,0)-1</f>
        <v>-1</v>
      </c>
      <c r="E21" s="200">
        <v>2846792</v>
      </c>
    </row>
    <row r="22" spans="1:5">
      <c r="A22" s="38"/>
      <c r="B22" s="39"/>
      <c r="C22" s="200"/>
      <c r="E22" s="200"/>
    </row>
    <row r="23" spans="1:5">
      <c r="A23" s="38" t="s">
        <v>79</v>
      </c>
      <c r="B23" s="39"/>
      <c r="C23" s="200">
        <f>+ROUND(Resultado!U23/1000,0)</f>
        <v>0</v>
      </c>
      <c r="E23" s="200">
        <v>-2263575</v>
      </c>
    </row>
    <row r="24" spans="1:5">
      <c r="A24" s="38"/>
      <c r="B24" s="39"/>
      <c r="C24" s="200"/>
      <c r="E24" s="200"/>
    </row>
    <row r="25" spans="1:5">
      <c r="A25" s="38" t="s">
        <v>80</v>
      </c>
      <c r="B25" s="39"/>
      <c r="C25" s="200">
        <f>+ROUND(Resultado!U25/1000,0)+1</f>
        <v>1</v>
      </c>
      <c r="E25" s="200">
        <v>-3803161</v>
      </c>
    </row>
    <row r="26" spans="1:5">
      <c r="A26" s="38"/>
      <c r="B26" s="39"/>
      <c r="C26" s="200"/>
      <c r="E26" s="200"/>
    </row>
    <row r="27" spans="1:5">
      <c r="A27" s="38" t="s">
        <v>81</v>
      </c>
      <c r="B27" s="39"/>
      <c r="C27" s="200">
        <f>+ROUND(Resultado!U27/1000,0)</f>
        <v>0</v>
      </c>
      <c r="E27" s="200">
        <v>-9875546</v>
      </c>
    </row>
    <row r="28" spans="1:5">
      <c r="A28" s="51"/>
      <c r="B28" s="52"/>
      <c r="C28" s="200"/>
      <c r="E28" s="200"/>
    </row>
    <row r="29" spans="1:5">
      <c r="A29" s="43" t="s">
        <v>82</v>
      </c>
      <c r="B29" s="44"/>
      <c r="C29" s="201">
        <f>SUM(C13:C28)</f>
        <v>0</v>
      </c>
      <c r="E29" s="201">
        <v>-7720929</v>
      </c>
    </row>
    <row r="30" spans="1:5">
      <c r="A30" s="51"/>
      <c r="B30" s="52"/>
      <c r="C30" s="200"/>
      <c r="E30" s="200"/>
    </row>
    <row r="31" spans="1:5">
      <c r="A31" s="38" t="s">
        <v>83</v>
      </c>
      <c r="B31" s="39"/>
      <c r="C31" s="200">
        <f>+ROUND(Resultado!U31/1000,0)</f>
        <v>0</v>
      </c>
      <c r="E31" s="200">
        <v>-2046344</v>
      </c>
    </row>
    <row r="32" spans="1:5">
      <c r="A32" s="41"/>
      <c r="B32" s="42"/>
      <c r="C32" s="200"/>
      <c r="E32" s="200"/>
    </row>
    <row r="33" spans="1:5">
      <c r="A33" s="43" t="s">
        <v>68</v>
      </c>
      <c r="B33" s="44"/>
      <c r="C33" s="201">
        <f>+C29+C31</f>
        <v>0</v>
      </c>
      <c r="E33" s="201">
        <v>-9767273</v>
      </c>
    </row>
    <row r="34" spans="1:5">
      <c r="A34" s="53"/>
      <c r="B34" s="44"/>
      <c r="C34" s="202"/>
      <c r="E34" s="202"/>
    </row>
    <row r="35" spans="1:5">
      <c r="A35" s="55" t="s">
        <v>84</v>
      </c>
      <c r="B35" s="44"/>
      <c r="C35" s="200">
        <f>+ROUND(Resultado!U35/1000,0)</f>
        <v>0</v>
      </c>
      <c r="E35" s="200">
        <v>-9730843</v>
      </c>
    </row>
    <row r="36" spans="1:5">
      <c r="A36" s="53"/>
      <c r="B36" s="44"/>
      <c r="C36" s="202"/>
      <c r="E36" s="202"/>
    </row>
    <row r="37" spans="1:5">
      <c r="A37" s="55" t="s">
        <v>85</v>
      </c>
      <c r="B37" s="44"/>
      <c r="C37" s="200">
        <f>+ROUND(Resultado!U37/1000,0)</f>
        <v>100414</v>
      </c>
      <c r="E37" s="200">
        <v>-36428</v>
      </c>
    </row>
    <row r="38" spans="1:5">
      <c r="A38" s="53"/>
      <c r="B38" s="44"/>
      <c r="C38" s="202"/>
      <c r="E38" s="202"/>
    </row>
    <row r="39" spans="1:5">
      <c r="A39" s="43" t="s">
        <v>68</v>
      </c>
      <c r="B39" s="44"/>
      <c r="C39" s="203">
        <f>+C35+C37</f>
        <v>100414</v>
      </c>
      <c r="E39" s="203">
        <v>-9767271</v>
      </c>
    </row>
    <row r="40" spans="5:5">
      <c r="E40" s="24"/>
    </row>
    <row r="41" spans="3:5">
      <c r="C41" s="24">
        <f>+C33-C39</f>
        <v>-100414</v>
      </c>
      <c r="E41" s="24">
        <v>-2</v>
      </c>
    </row>
  </sheetData>
  <printOptions horizontalCentered="1"/>
  <pageMargins left="0.31496062992126" right="0" top="0.354330708661417" bottom="0" header="0.31496062992126" footer="0.31496062992126"/>
  <pageSetup paperSize="1" scale="125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1"/>
  <sheetViews>
    <sheetView tabSelected="1" zoomScaleSheetLayoutView="60" workbookViewId="0">
      <pane xSplit="3" ySplit="5" topLeftCell="D53" activePane="bottomRight" state="frozen"/>
      <selection/>
      <selection pane="topRight"/>
      <selection pane="bottomLeft"/>
      <selection pane="bottomRight" activeCell="C65" sqref="C65:J65"/>
    </sheetView>
  </sheetViews>
  <sheetFormatPr defaultColWidth="11.4571428571429" defaultRowHeight="12"/>
  <cols>
    <col min="1" max="1" width="51.4571428571429" style="92" customWidth="1"/>
    <col min="2" max="2" width="0.542857142857143" style="92" customWidth="1"/>
    <col min="3" max="3" width="13.4571428571429" style="92" customWidth="1"/>
    <col min="4" max="4" width="14.5428571428571" style="92" customWidth="1"/>
    <col min="5" max="6" width="15.8190476190476" style="92" customWidth="1"/>
    <col min="7" max="7" width="19.8190476190476" style="92" customWidth="1"/>
    <col min="8" max="8" width="14.5428571428571" style="92" customWidth="1"/>
    <col min="9" max="9" width="14" style="92" customWidth="1"/>
    <col min="10" max="10" width="18" style="92" customWidth="1"/>
    <col min="11" max="11" width="0.542857142857143" style="92" customWidth="1"/>
    <col min="12" max="13" width="15.5428571428571" style="92" customWidth="1"/>
    <col min="14" max="14" width="15.4571428571429" style="92" customWidth="1"/>
    <col min="15" max="15" width="13.5428571428571" style="92" customWidth="1"/>
    <col min="16" max="17" width="14.5428571428571" style="92" customWidth="1"/>
    <col min="18" max="18" width="12.4571428571429" style="92" customWidth="1"/>
    <col min="19" max="19" width="14.5428571428571" style="92" customWidth="1"/>
    <col min="20" max="20" width="16.4571428571429" style="93" hidden="1" customWidth="1"/>
    <col min="21" max="21" width="0.542857142857143" style="93" customWidth="1"/>
    <col min="22" max="22" width="14.5428571428571" style="94" customWidth="1"/>
    <col min="23" max="23" width="15.1809523809524" style="94" customWidth="1"/>
    <col min="24" max="24" width="13.8190476190476" style="94" customWidth="1"/>
    <col min="25" max="25" width="14.4571428571429" style="94" customWidth="1"/>
    <col min="26" max="26" width="15" style="94" customWidth="1"/>
    <col min="27" max="27" width="16.8190476190476" style="94" customWidth="1"/>
    <col min="28" max="28" width="14.1809523809524" style="94" customWidth="1"/>
    <col min="29" max="29" width="17.1809523809524" style="94" customWidth="1"/>
    <col min="30" max="30" width="15.4571428571429" style="94" customWidth="1"/>
    <col min="31" max="31" width="17.5428571428571" style="94" customWidth="1"/>
    <col min="32" max="16384" width="11.4571428571429" style="94" customWidth="1"/>
  </cols>
  <sheetData>
    <row r="1" spans="1:22">
      <c r="A1" s="95" t="s">
        <v>86</v>
      </c>
      <c r="B1" s="96"/>
      <c r="C1" s="28" t="s">
        <v>87</v>
      </c>
      <c r="D1" s="28" t="s">
        <v>88</v>
      </c>
      <c r="E1" s="28" t="s">
        <v>89</v>
      </c>
      <c r="F1" s="28" t="s">
        <v>90</v>
      </c>
      <c r="G1" s="28" t="s">
        <v>91</v>
      </c>
      <c r="H1" s="28" t="s">
        <v>92</v>
      </c>
      <c r="I1" s="28" t="s">
        <v>93</v>
      </c>
      <c r="J1" s="28" t="s">
        <v>94</v>
      </c>
      <c r="K1" s="77"/>
      <c r="L1" s="78" t="str">
        <f t="shared" ref="L1:S1" si="0">+C1</f>
        <v>Chilefilms</v>
      </c>
      <c r="M1" s="78" t="str">
        <f t="shared" si="0"/>
        <v>Cce</v>
      </c>
      <c r="N1" s="78" t="str">
        <f t="shared" si="0"/>
        <v>Conate II</v>
      </c>
      <c r="O1" s="78" t="str">
        <f t="shared" si="0"/>
        <v>CineColor Films</v>
      </c>
      <c r="P1" s="78" t="str">
        <f t="shared" si="0"/>
        <v>Sonus</v>
      </c>
      <c r="Q1" s="78" t="str">
        <f t="shared" si="0"/>
        <v>Servicios Integra</v>
      </c>
      <c r="R1" s="78" t="str">
        <f t="shared" si="0"/>
        <v>Serviart</v>
      </c>
      <c r="S1" s="78" t="str">
        <f t="shared" si="0"/>
        <v>CHF Inversiones</v>
      </c>
      <c r="T1" s="78"/>
      <c r="U1" s="77"/>
      <c r="V1" s="28" t="s">
        <v>1</v>
      </c>
    </row>
    <row r="2" spans="1:22">
      <c r="A2" s="95" t="s">
        <v>2</v>
      </c>
      <c r="B2" s="96"/>
      <c r="C2" s="31" t="s">
        <v>95</v>
      </c>
      <c r="D2" s="31" t="s">
        <v>95</v>
      </c>
      <c r="E2" s="31" t="s">
        <v>96</v>
      </c>
      <c r="F2" s="31"/>
      <c r="G2" s="31" t="s">
        <v>96</v>
      </c>
      <c r="H2" s="31" t="s">
        <v>95</v>
      </c>
      <c r="I2" s="31" t="s">
        <v>95</v>
      </c>
      <c r="J2" s="28" t="s">
        <v>96</v>
      </c>
      <c r="K2" s="77"/>
      <c r="L2" s="81" t="str">
        <f>+C2</f>
        <v>Individual</v>
      </c>
      <c r="M2" s="81" t="str">
        <f>+D2</f>
        <v>Individual</v>
      </c>
      <c r="N2" s="81" t="str">
        <f>+E2</f>
        <v>Consolidado</v>
      </c>
      <c r="O2" s="81" t="s">
        <v>95</v>
      </c>
      <c r="P2" s="81" t="str">
        <f>+G2</f>
        <v>Consolidado</v>
      </c>
      <c r="Q2" s="81" t="str">
        <f>+H2</f>
        <v>Individual</v>
      </c>
      <c r="R2" s="81" t="str">
        <f>+I2</f>
        <v>Individual</v>
      </c>
      <c r="S2" s="81" t="str">
        <f>+J2</f>
        <v>Consolidado</v>
      </c>
      <c r="T2" s="81"/>
      <c r="U2" s="77"/>
      <c r="V2" s="31" t="s">
        <v>96</v>
      </c>
    </row>
    <row r="3" spans="1:22">
      <c r="A3" s="97" t="s">
        <v>3</v>
      </c>
      <c r="B3" s="96"/>
      <c r="C3" s="98" t="s">
        <v>97</v>
      </c>
      <c r="D3" s="98" t="s">
        <v>98</v>
      </c>
      <c r="E3" s="98" t="s">
        <v>98</v>
      </c>
      <c r="F3" s="98" t="s">
        <v>98</v>
      </c>
      <c r="G3" s="98"/>
      <c r="H3" s="98" t="s">
        <v>98</v>
      </c>
      <c r="I3" s="98" t="s">
        <v>98</v>
      </c>
      <c r="J3" s="98"/>
      <c r="K3" s="77"/>
      <c r="L3" s="137" t="s">
        <v>99</v>
      </c>
      <c r="M3" s="137" t="s">
        <v>99</v>
      </c>
      <c r="N3" s="137" t="s">
        <v>99</v>
      </c>
      <c r="O3" s="137" t="s">
        <v>99</v>
      </c>
      <c r="P3" s="137" t="s">
        <v>99</v>
      </c>
      <c r="Q3" s="137" t="s">
        <v>99</v>
      </c>
      <c r="R3" s="137" t="s">
        <v>99</v>
      </c>
      <c r="S3" s="137"/>
      <c r="T3" s="137" t="s">
        <v>99</v>
      </c>
      <c r="U3" s="77"/>
      <c r="V3" s="148"/>
    </row>
    <row r="4" spans="1:22">
      <c r="A4" s="99" t="s">
        <v>5</v>
      </c>
      <c r="B4" s="96"/>
      <c r="C4" s="100"/>
      <c r="D4" s="100"/>
      <c r="E4" s="100"/>
      <c r="F4" s="100"/>
      <c r="G4" s="100"/>
      <c r="H4" s="100"/>
      <c r="I4" s="100"/>
      <c r="J4" s="100"/>
      <c r="K4" s="77"/>
      <c r="L4" s="138"/>
      <c r="M4" s="138"/>
      <c r="N4" s="138"/>
      <c r="O4" s="138"/>
      <c r="P4" s="138"/>
      <c r="Q4" s="138"/>
      <c r="R4" s="138"/>
      <c r="S4" s="138"/>
      <c r="T4" s="138"/>
      <c r="U4" s="77"/>
      <c r="V4" s="100"/>
    </row>
    <row r="5" spans="1:22">
      <c r="A5" s="101" t="s">
        <v>6</v>
      </c>
      <c r="B5" s="96"/>
      <c r="C5" s="100"/>
      <c r="D5" s="100"/>
      <c r="E5" s="100"/>
      <c r="F5" s="100"/>
      <c r="G5" s="100"/>
      <c r="H5" s="100"/>
      <c r="I5" s="100"/>
      <c r="J5" s="100"/>
      <c r="K5" s="77"/>
      <c r="L5" s="138"/>
      <c r="M5" s="138"/>
      <c r="N5" s="138"/>
      <c r="O5" s="138"/>
      <c r="P5" s="138"/>
      <c r="Q5" s="138"/>
      <c r="R5" s="138"/>
      <c r="S5" s="138"/>
      <c r="T5" s="138"/>
      <c r="U5" s="77"/>
      <c r="V5" s="100"/>
    </row>
    <row r="6" spans="1:22">
      <c r="A6" s="102" t="s">
        <v>7</v>
      </c>
      <c r="B6" s="96"/>
      <c r="C6" s="103"/>
      <c r="D6" s="103"/>
      <c r="E6" s="103"/>
      <c r="F6" s="103"/>
      <c r="G6" s="103"/>
      <c r="H6" s="103"/>
      <c r="I6" s="103"/>
      <c r="J6" s="103"/>
      <c r="K6" s="77"/>
      <c r="L6" s="103"/>
      <c r="M6" s="103"/>
      <c r="N6" s="103"/>
      <c r="O6" s="103"/>
      <c r="P6" s="103"/>
      <c r="Q6" s="103"/>
      <c r="R6" s="103"/>
      <c r="S6" s="103"/>
      <c r="T6" s="103">
        <v>0</v>
      </c>
      <c r="U6" s="77"/>
      <c r="V6" s="103">
        <f t="shared" ref="V6:V13" si="1">SUM(C6:T6)</f>
        <v>0</v>
      </c>
    </row>
    <row r="7" spans="1:22">
      <c r="A7" s="102" t="s">
        <v>8</v>
      </c>
      <c r="B7" s="96"/>
      <c r="C7" s="103"/>
      <c r="D7" s="103"/>
      <c r="E7" s="103"/>
      <c r="F7" s="103"/>
      <c r="G7" s="103"/>
      <c r="H7" s="103"/>
      <c r="I7" s="103"/>
      <c r="J7" s="103"/>
      <c r="K7" s="77"/>
      <c r="L7" s="103"/>
      <c r="M7" s="103"/>
      <c r="N7" s="103"/>
      <c r="O7" s="103"/>
      <c r="P7" s="103"/>
      <c r="Q7" s="103"/>
      <c r="R7" s="103"/>
      <c r="S7" s="103"/>
      <c r="T7" s="103">
        <v>0</v>
      </c>
      <c r="U7" s="77"/>
      <c r="V7" s="103">
        <f t="shared" si="1"/>
        <v>0</v>
      </c>
    </row>
    <row r="8" ht="15" customHeight="1" spans="1:22">
      <c r="A8" s="102" t="s">
        <v>9</v>
      </c>
      <c r="B8" s="96"/>
      <c r="C8" s="103"/>
      <c r="D8" s="103"/>
      <c r="E8" s="103"/>
      <c r="F8" s="103"/>
      <c r="G8" s="103"/>
      <c r="H8" s="103"/>
      <c r="I8" s="103"/>
      <c r="J8" s="103"/>
      <c r="K8" s="77"/>
      <c r="L8" s="103"/>
      <c r="M8" s="103"/>
      <c r="N8" s="103"/>
      <c r="O8" s="103"/>
      <c r="P8" s="103"/>
      <c r="Q8" s="103"/>
      <c r="R8" s="103"/>
      <c r="S8" s="103"/>
      <c r="T8" s="103">
        <v>0</v>
      </c>
      <c r="U8" s="77"/>
      <c r="V8" s="103">
        <f t="shared" si="1"/>
        <v>0</v>
      </c>
    </row>
    <row r="9" spans="1:22">
      <c r="A9" s="102" t="s">
        <v>10</v>
      </c>
      <c r="B9" s="96"/>
      <c r="C9" s="103"/>
      <c r="D9" s="103"/>
      <c r="E9" s="103"/>
      <c r="F9" s="103"/>
      <c r="G9" s="103"/>
      <c r="H9" s="103"/>
      <c r="I9" s="103"/>
      <c r="J9" s="103"/>
      <c r="K9" s="77"/>
      <c r="L9" s="116"/>
      <c r="M9" s="103"/>
      <c r="N9" s="103"/>
      <c r="O9" s="103"/>
      <c r="P9" s="103"/>
      <c r="Q9" s="103"/>
      <c r="R9" s="103"/>
      <c r="S9" s="103"/>
      <c r="T9" s="103">
        <v>0</v>
      </c>
      <c r="U9" s="77"/>
      <c r="V9" s="103">
        <f t="shared" si="1"/>
        <v>0</v>
      </c>
    </row>
    <row r="10" spans="1:22">
      <c r="A10" s="104" t="s">
        <v>11</v>
      </c>
      <c r="B10" s="105"/>
      <c r="C10" s="106"/>
      <c r="D10" s="106"/>
      <c r="E10" s="106"/>
      <c r="F10" s="106"/>
      <c r="G10" s="106"/>
      <c r="H10" s="106"/>
      <c r="I10" s="106"/>
      <c r="J10" s="106"/>
      <c r="K10" s="139"/>
      <c r="L10" s="106"/>
      <c r="M10" s="106"/>
      <c r="N10" s="106"/>
      <c r="O10" s="106"/>
      <c r="P10" s="106"/>
      <c r="Q10" s="106"/>
      <c r="R10" s="106"/>
      <c r="S10" s="106"/>
      <c r="T10" s="106">
        <v>0</v>
      </c>
      <c r="U10" s="139"/>
      <c r="V10" s="106">
        <f t="shared" si="1"/>
        <v>0</v>
      </c>
    </row>
    <row r="11" spans="1:22">
      <c r="A11" s="102" t="s">
        <v>12</v>
      </c>
      <c r="B11" s="96"/>
      <c r="C11" s="103"/>
      <c r="D11" s="103"/>
      <c r="E11" s="103"/>
      <c r="F11" s="103"/>
      <c r="G11" s="103"/>
      <c r="H11" s="103"/>
      <c r="I11" s="103"/>
      <c r="J11" s="103"/>
      <c r="K11" s="77"/>
      <c r="L11" s="103"/>
      <c r="M11" s="103"/>
      <c r="N11" s="103"/>
      <c r="O11" s="103"/>
      <c r="P11" s="103"/>
      <c r="Q11" s="103"/>
      <c r="R11" s="103"/>
      <c r="S11" s="103"/>
      <c r="T11" s="103">
        <v>0</v>
      </c>
      <c r="U11" s="77"/>
      <c r="V11" s="103">
        <f t="shared" si="1"/>
        <v>0</v>
      </c>
    </row>
    <row r="12" spans="1:22">
      <c r="A12" s="102" t="s">
        <v>13</v>
      </c>
      <c r="B12" s="96"/>
      <c r="C12" s="103"/>
      <c r="D12" s="103"/>
      <c r="E12" s="103"/>
      <c r="F12" s="103"/>
      <c r="G12" s="103"/>
      <c r="H12" s="103"/>
      <c r="I12" s="103"/>
      <c r="J12" s="103"/>
      <c r="K12" s="77"/>
      <c r="L12" s="103"/>
      <c r="M12" s="103"/>
      <c r="N12" s="103"/>
      <c r="O12" s="103"/>
      <c r="P12" s="103"/>
      <c r="Q12" s="103"/>
      <c r="R12" s="103"/>
      <c r="S12" s="103"/>
      <c r="T12" s="103">
        <v>0</v>
      </c>
      <c r="U12" s="77"/>
      <c r="V12" s="103">
        <f t="shared" si="1"/>
        <v>0</v>
      </c>
    </row>
    <row r="13" spans="1:22">
      <c r="A13" s="102" t="s">
        <v>14</v>
      </c>
      <c r="B13" s="96"/>
      <c r="C13" s="103"/>
      <c r="D13" s="103"/>
      <c r="E13" s="103"/>
      <c r="F13" s="103"/>
      <c r="G13" s="103"/>
      <c r="H13" s="103"/>
      <c r="I13" s="103"/>
      <c r="J13" s="103"/>
      <c r="K13" s="77"/>
      <c r="L13" s="103"/>
      <c r="M13" s="103"/>
      <c r="N13" s="103"/>
      <c r="O13" s="103"/>
      <c r="P13" s="103"/>
      <c r="Q13" s="103"/>
      <c r="R13" s="103"/>
      <c r="S13" s="103"/>
      <c r="T13" s="103">
        <v>0</v>
      </c>
      <c r="U13" s="77"/>
      <c r="V13" s="103">
        <f t="shared" si="1"/>
        <v>0</v>
      </c>
    </row>
    <row r="14" ht="36" customHeight="1" spans="1:22">
      <c r="A14" s="107" t="s">
        <v>15</v>
      </c>
      <c r="B14" s="96"/>
      <c r="C14" s="108">
        <f t="shared" ref="C14:J14" si="2">SUM(C6:C13)</f>
        <v>0</v>
      </c>
      <c r="D14" s="108">
        <f t="shared" si="2"/>
        <v>0</v>
      </c>
      <c r="E14" s="108">
        <f t="shared" si="2"/>
        <v>0</v>
      </c>
      <c r="F14" s="108">
        <f t="shared" si="2"/>
        <v>0</v>
      </c>
      <c r="G14" s="108">
        <f t="shared" si="2"/>
        <v>0</v>
      </c>
      <c r="H14" s="108">
        <f t="shared" si="2"/>
        <v>0</v>
      </c>
      <c r="I14" s="108">
        <f t="shared" si="2"/>
        <v>0</v>
      </c>
      <c r="J14" s="108">
        <f t="shared" si="2"/>
        <v>0</v>
      </c>
      <c r="K14" s="77"/>
      <c r="L14" s="140">
        <f t="shared" ref="L14:R14" si="3">SUM(L6:L13)</f>
        <v>0</v>
      </c>
      <c r="M14" s="140">
        <f t="shared" si="3"/>
        <v>0</v>
      </c>
      <c r="N14" s="140">
        <f t="shared" si="3"/>
        <v>0</v>
      </c>
      <c r="O14" s="140">
        <f t="shared" si="3"/>
        <v>0</v>
      </c>
      <c r="P14" s="140">
        <f t="shared" si="3"/>
        <v>0</v>
      </c>
      <c r="Q14" s="140">
        <f t="shared" si="3"/>
        <v>0</v>
      </c>
      <c r="R14" s="140">
        <f t="shared" si="3"/>
        <v>0</v>
      </c>
      <c r="S14" s="140"/>
      <c r="T14" s="140">
        <f>SUM(T6:T13)</f>
        <v>0</v>
      </c>
      <c r="U14" s="77"/>
      <c r="V14" s="108">
        <f>SUM(V6:V13)</f>
        <v>0</v>
      </c>
    </row>
    <row r="15" ht="24" customHeight="1" spans="1:22">
      <c r="A15" s="109" t="s">
        <v>16</v>
      </c>
      <c r="B15" s="96"/>
      <c r="C15" s="103"/>
      <c r="D15" s="103"/>
      <c r="E15" s="103"/>
      <c r="F15" s="103"/>
      <c r="G15" s="103"/>
      <c r="H15" s="103"/>
      <c r="I15" s="103"/>
      <c r="J15" s="103"/>
      <c r="K15" s="77"/>
      <c r="L15" s="103"/>
      <c r="M15" s="103"/>
      <c r="N15" s="103"/>
      <c r="O15" s="103"/>
      <c r="P15" s="103"/>
      <c r="Q15" s="103"/>
      <c r="R15" s="103"/>
      <c r="S15" s="103"/>
      <c r="T15" s="103">
        <v>0</v>
      </c>
      <c r="U15" s="77"/>
      <c r="V15" s="103">
        <f>SUM(C15:T15)</f>
        <v>0</v>
      </c>
    </row>
    <row r="16" ht="24" customHeight="1" spans="1:22">
      <c r="A16" s="109" t="s">
        <v>17</v>
      </c>
      <c r="B16" s="96"/>
      <c r="C16" s="103"/>
      <c r="D16" s="103"/>
      <c r="E16" s="103"/>
      <c r="F16" s="103"/>
      <c r="G16" s="103"/>
      <c r="H16" s="103"/>
      <c r="I16" s="103"/>
      <c r="J16" s="103"/>
      <c r="K16" s="77"/>
      <c r="L16" s="103"/>
      <c r="M16" s="103"/>
      <c r="N16" s="103"/>
      <c r="O16" s="103"/>
      <c r="P16" s="103"/>
      <c r="Q16" s="103"/>
      <c r="R16" s="103"/>
      <c r="S16" s="103"/>
      <c r="T16" s="103">
        <v>0</v>
      </c>
      <c r="U16" s="77"/>
      <c r="V16" s="103">
        <f>SUM(C16:T16)</f>
        <v>0</v>
      </c>
    </row>
    <row r="17" ht="36" customHeight="1" spans="1:22">
      <c r="A17" s="107" t="s">
        <v>18</v>
      </c>
      <c r="B17" s="96"/>
      <c r="C17" s="108">
        <f t="shared" ref="C17:I17" si="4">+C15+C16</f>
        <v>0</v>
      </c>
      <c r="D17" s="108">
        <f t="shared" si="4"/>
        <v>0</v>
      </c>
      <c r="E17" s="108">
        <f t="shared" si="4"/>
        <v>0</v>
      </c>
      <c r="F17" s="108">
        <f t="shared" si="4"/>
        <v>0</v>
      </c>
      <c r="G17" s="108">
        <f t="shared" si="4"/>
        <v>0</v>
      </c>
      <c r="H17" s="108">
        <f t="shared" si="4"/>
        <v>0</v>
      </c>
      <c r="I17" s="108">
        <f t="shared" si="4"/>
        <v>0</v>
      </c>
      <c r="J17" s="108"/>
      <c r="K17" s="77"/>
      <c r="L17" s="140">
        <f t="shared" ref="L17:R17" si="5">+L15+L16</f>
        <v>0</v>
      </c>
      <c r="M17" s="140">
        <f t="shared" si="5"/>
        <v>0</v>
      </c>
      <c r="N17" s="140">
        <f t="shared" si="5"/>
        <v>0</v>
      </c>
      <c r="O17" s="140">
        <f t="shared" si="5"/>
        <v>0</v>
      </c>
      <c r="P17" s="140">
        <f t="shared" si="5"/>
        <v>0</v>
      </c>
      <c r="Q17" s="140">
        <f t="shared" si="5"/>
        <v>0</v>
      </c>
      <c r="R17" s="140">
        <f t="shared" si="5"/>
        <v>0</v>
      </c>
      <c r="S17" s="140"/>
      <c r="T17" s="140">
        <f>+T15+T16</f>
        <v>0</v>
      </c>
      <c r="U17" s="77"/>
      <c r="V17" s="108">
        <f>+V15+V16</f>
        <v>0</v>
      </c>
    </row>
    <row r="18" ht="15" customHeight="1" spans="1:22">
      <c r="A18" s="110" t="s">
        <v>19</v>
      </c>
      <c r="B18" s="96"/>
      <c r="C18" s="111">
        <f t="shared" ref="C18:J18" si="6">+C14+C17</f>
        <v>0</v>
      </c>
      <c r="D18" s="111">
        <f t="shared" si="6"/>
        <v>0</v>
      </c>
      <c r="E18" s="111">
        <f t="shared" si="6"/>
        <v>0</v>
      </c>
      <c r="F18" s="111">
        <f t="shared" si="6"/>
        <v>0</v>
      </c>
      <c r="G18" s="111">
        <f t="shared" si="6"/>
        <v>0</v>
      </c>
      <c r="H18" s="111">
        <f t="shared" si="6"/>
        <v>0</v>
      </c>
      <c r="I18" s="111">
        <f t="shared" si="6"/>
        <v>0</v>
      </c>
      <c r="J18" s="111">
        <f t="shared" si="6"/>
        <v>0</v>
      </c>
      <c r="K18" s="77"/>
      <c r="L18" s="111">
        <f t="shared" ref="L18:R18" si="7">+L14+L17</f>
        <v>0</v>
      </c>
      <c r="M18" s="111">
        <f t="shared" si="7"/>
        <v>0</v>
      </c>
      <c r="N18" s="111">
        <f t="shared" si="7"/>
        <v>0</v>
      </c>
      <c r="O18" s="111">
        <f t="shared" si="7"/>
        <v>0</v>
      </c>
      <c r="P18" s="111">
        <f t="shared" si="7"/>
        <v>0</v>
      </c>
      <c r="Q18" s="111">
        <f t="shared" si="7"/>
        <v>0</v>
      </c>
      <c r="R18" s="111">
        <f t="shared" si="7"/>
        <v>0</v>
      </c>
      <c r="S18" s="111"/>
      <c r="T18" s="111">
        <f>+T14+T17</f>
        <v>0</v>
      </c>
      <c r="U18" s="77"/>
      <c r="V18" s="111">
        <f>+V14+V17</f>
        <v>0</v>
      </c>
    </row>
    <row r="19" ht="45" customHeight="1" spans="1:22">
      <c r="A19" s="101" t="s">
        <v>20</v>
      </c>
      <c r="B19" s="96"/>
      <c r="C19" s="100"/>
      <c r="D19" s="100"/>
      <c r="E19" s="100"/>
      <c r="F19" s="100"/>
      <c r="G19" s="100"/>
      <c r="H19" s="100"/>
      <c r="I19" s="100"/>
      <c r="J19" s="100"/>
      <c r="K19" s="77"/>
      <c r="L19" s="138"/>
      <c r="M19" s="138"/>
      <c r="N19" s="138"/>
      <c r="O19" s="138"/>
      <c r="P19" s="138"/>
      <c r="Q19" s="138"/>
      <c r="R19" s="138"/>
      <c r="S19" s="138"/>
      <c r="T19" s="138"/>
      <c r="U19" s="77"/>
      <c r="V19" s="100"/>
    </row>
    <row r="20" spans="1:22">
      <c r="A20" s="112" t="s">
        <v>21</v>
      </c>
      <c r="B20" s="96"/>
      <c r="C20" s="113"/>
      <c r="D20" s="113"/>
      <c r="E20" s="113"/>
      <c r="F20" s="113"/>
      <c r="G20" s="113"/>
      <c r="H20" s="113"/>
      <c r="I20" s="113"/>
      <c r="J20" s="113"/>
      <c r="K20" s="77"/>
      <c r="L20" s="113"/>
      <c r="M20" s="113"/>
      <c r="N20" s="113"/>
      <c r="O20" s="113"/>
      <c r="P20" s="113"/>
      <c r="Q20" s="113"/>
      <c r="R20" s="113"/>
      <c r="S20" s="113"/>
      <c r="T20" s="103">
        <v>0</v>
      </c>
      <c r="U20" s="77"/>
      <c r="V20" s="113">
        <f>SUM(C20:T20)</f>
        <v>0</v>
      </c>
    </row>
    <row r="21" spans="1:23">
      <c r="A21" s="114" t="s">
        <v>22</v>
      </c>
      <c r="B21" s="96"/>
      <c r="C21" s="103"/>
      <c r="D21" s="103"/>
      <c r="E21" s="103"/>
      <c r="F21" s="103"/>
      <c r="G21" s="103"/>
      <c r="H21" s="103"/>
      <c r="I21" s="103"/>
      <c r="J21" s="103"/>
      <c r="K21" s="77"/>
      <c r="L21" s="141"/>
      <c r="M21" s="103"/>
      <c r="N21" s="103"/>
      <c r="O21" s="103"/>
      <c r="P21" s="103"/>
      <c r="Q21" s="149"/>
      <c r="R21" s="103"/>
      <c r="S21" s="149"/>
      <c r="T21" s="103">
        <v>0</v>
      </c>
      <c r="U21" s="77"/>
      <c r="V21" s="103">
        <f>SUM(C21:T21)</f>
        <v>0</v>
      </c>
      <c r="W21" s="150" t="s">
        <v>91</v>
      </c>
    </row>
    <row r="22" ht="15" customHeight="1" spans="1:30">
      <c r="A22" s="114" t="s">
        <v>23</v>
      </c>
      <c r="B22" s="96"/>
      <c r="C22" s="103"/>
      <c r="D22" s="103"/>
      <c r="E22" s="103"/>
      <c r="F22" s="103"/>
      <c r="G22" s="103"/>
      <c r="H22" s="103"/>
      <c r="I22" s="103"/>
      <c r="J22" s="103"/>
      <c r="K22" s="77"/>
      <c r="M22" s="103"/>
      <c r="N22" s="103"/>
      <c r="O22" s="103"/>
      <c r="P22" s="103"/>
      <c r="Q22" s="103"/>
      <c r="R22" s="103"/>
      <c r="S22" s="103"/>
      <c r="T22" s="103">
        <v>0</v>
      </c>
      <c r="U22" s="77"/>
      <c r="V22" s="103">
        <f>SUM(C22:T22)</f>
        <v>0</v>
      </c>
      <c r="W22" s="150" t="s">
        <v>100</v>
      </c>
      <c r="X22" s="151" t="str">
        <f>+'[4]Estado$'!$AG$22</f>
        <v>CCLicencias</v>
      </c>
      <c r="Y22" s="151" t="str">
        <f>+'[4]Estado$'!$AL$22</f>
        <v>Inv.Andinas</v>
      </c>
      <c r="Z22" s="153" t="str">
        <f>+'[4]Estado$'!$AM$22</f>
        <v>Cine y Color Intern. Mex.</v>
      </c>
      <c r="AA22" s="156" t="s">
        <v>101</v>
      </c>
      <c r="AB22" s="157" t="str">
        <f>+'[4]Estado$'!$AE$22</f>
        <v>CHF Internacional</v>
      </c>
      <c r="AD22" s="158" t="s">
        <v>102</v>
      </c>
    </row>
    <row r="23" ht="12.75" customHeight="1" spans="1:33">
      <c r="A23" s="115" t="s">
        <v>24</v>
      </c>
      <c r="B23" s="96"/>
      <c r="C23" s="116"/>
      <c r="D23" s="116"/>
      <c r="E23" s="116"/>
      <c r="F23" s="116"/>
      <c r="G23" s="116"/>
      <c r="H23" s="116"/>
      <c r="I23" s="116"/>
      <c r="J23" s="116"/>
      <c r="K23" s="142"/>
      <c r="L23" s="116"/>
      <c r="M23" s="116"/>
      <c r="N23" s="116"/>
      <c r="O23" s="116"/>
      <c r="P23" s="116"/>
      <c r="Q23" s="116"/>
      <c r="R23" s="116"/>
      <c r="S23" s="116"/>
      <c r="T23" s="116">
        <v>0</v>
      </c>
      <c r="U23" s="77"/>
      <c r="V23" s="116">
        <f>SUM(C23:T23)</f>
        <v>0</v>
      </c>
      <c r="W23" s="152">
        <f>+[8]Estado!$AC$23</f>
        <v>16800</v>
      </c>
      <c r="X23" s="153"/>
      <c r="Y23" s="153">
        <f>+'[11]Estado$'!$AL$23+'[11]Estado$'!$AP$23+'[11]Estado$'!$AR$23</f>
        <v>158281755.6024</v>
      </c>
      <c r="Z23" s="153"/>
      <c r="AA23" s="159">
        <f>+'[11]Estado$'!$AN$23</f>
        <v>666599398.9</v>
      </c>
      <c r="AB23" s="153">
        <f>+'[11]Estado$'!$AE$23</f>
        <v>5719297707.2714</v>
      </c>
      <c r="AC23" s="152"/>
      <c r="AD23" s="160">
        <f>SUM(W23:AC23)</f>
        <v>6544195661.7738</v>
      </c>
      <c r="AE23" s="152">
        <f>+V23-AD23</f>
        <v>-6544195661.7738</v>
      </c>
      <c r="AF23" s="93">
        <f>+'[12]Detalle Cta Cte  Reclasi(Final)'!$BM$43</f>
        <v>0</v>
      </c>
      <c r="AG23" s="93">
        <f>+AE23-AF23</f>
        <v>-6544195661.7738</v>
      </c>
    </row>
    <row r="24" ht="24.75" customHeight="1" spans="1:31">
      <c r="A24" s="117" t="s">
        <v>25</v>
      </c>
      <c r="B24" s="96"/>
      <c r="C24" s="118"/>
      <c r="D24" s="118"/>
      <c r="E24" s="118"/>
      <c r="F24" s="118"/>
      <c r="G24" s="118"/>
      <c r="H24" s="118"/>
      <c r="I24" s="118"/>
      <c r="J24" s="118"/>
      <c r="K24" s="77"/>
      <c r="L24" s="143"/>
      <c r="M24" s="141"/>
      <c r="N24" s="143"/>
      <c r="O24" s="143"/>
      <c r="P24" s="143"/>
      <c r="Q24" s="143"/>
      <c r="R24" s="143"/>
      <c r="S24" s="143"/>
      <c r="T24" s="143" t="e">
        <f>-#REF!</f>
        <v>#REF!</v>
      </c>
      <c r="U24" s="77"/>
      <c r="V24" s="116">
        <f>SUM(B24:S24)</f>
        <v>0</v>
      </c>
      <c r="AE24" s="152" t="e">
        <f>+#REF!</f>
        <v>#REF!</v>
      </c>
    </row>
    <row r="25" ht="15" customHeight="1" spans="1:31">
      <c r="A25" s="114" t="s">
        <v>26</v>
      </c>
      <c r="B25" s="96"/>
      <c r="C25" s="103"/>
      <c r="D25" s="103"/>
      <c r="E25" s="103"/>
      <c r="F25" s="103"/>
      <c r="G25" s="103"/>
      <c r="H25" s="103"/>
      <c r="I25" s="103"/>
      <c r="J25" s="103"/>
      <c r="K25" s="77"/>
      <c r="L25" s="103"/>
      <c r="M25" s="103"/>
      <c r="N25" s="103"/>
      <c r="O25" s="103"/>
      <c r="P25" s="103"/>
      <c r="Q25" s="103"/>
      <c r="R25" s="103"/>
      <c r="S25" s="103"/>
      <c r="T25" s="103">
        <v>0</v>
      </c>
      <c r="U25" s="77"/>
      <c r="V25" s="103">
        <f t="shared" ref="V25:V30" si="8">SUM(C25:T25)</f>
        <v>0</v>
      </c>
      <c r="X25" s="151"/>
      <c r="AE25" s="152" t="e">
        <f>+AE23-AE24</f>
        <v>#REF!</v>
      </c>
    </row>
    <row r="26" ht="15" customHeight="1" spans="1:24">
      <c r="A26" s="114" t="s">
        <v>27</v>
      </c>
      <c r="B26" s="96"/>
      <c r="C26" s="103"/>
      <c r="D26" s="103"/>
      <c r="E26" s="103"/>
      <c r="F26" s="103"/>
      <c r="G26" s="103"/>
      <c r="H26" s="103"/>
      <c r="I26" s="103"/>
      <c r="J26" s="103"/>
      <c r="K26" s="77"/>
      <c r="L26" s="103"/>
      <c r="M26" s="103"/>
      <c r="N26" s="103"/>
      <c r="O26" s="103"/>
      <c r="P26" s="103"/>
      <c r="Q26" s="103"/>
      <c r="R26" s="103"/>
      <c r="S26" s="103"/>
      <c r="T26" s="103">
        <v>0</v>
      </c>
      <c r="U26" s="77"/>
      <c r="V26" s="103">
        <f t="shared" si="8"/>
        <v>0</v>
      </c>
      <c r="X26" s="153"/>
    </row>
    <row r="27" spans="1:29">
      <c r="A27" s="114" t="s">
        <v>28</v>
      </c>
      <c r="B27" s="96"/>
      <c r="C27" s="103"/>
      <c r="D27" s="103"/>
      <c r="E27" s="103"/>
      <c r="F27" s="103"/>
      <c r="G27" s="103"/>
      <c r="H27" s="103"/>
      <c r="I27" s="103"/>
      <c r="J27" s="103"/>
      <c r="K27" s="77"/>
      <c r="L27" s="103"/>
      <c r="M27" s="103"/>
      <c r="N27" s="103"/>
      <c r="O27" s="103"/>
      <c r="P27" s="103"/>
      <c r="Q27" s="103"/>
      <c r="R27" s="103"/>
      <c r="S27" s="103"/>
      <c r="T27" s="103">
        <v>0</v>
      </c>
      <c r="U27" s="77"/>
      <c r="V27" s="103">
        <f t="shared" si="8"/>
        <v>0</v>
      </c>
      <c r="AB27" s="94" t="s">
        <v>103</v>
      </c>
      <c r="AC27" s="94">
        <v>20453842507.58</v>
      </c>
    </row>
    <row r="28" spans="1:29">
      <c r="A28" s="114" t="s">
        <v>29</v>
      </c>
      <c r="B28" s="96"/>
      <c r="C28" s="103"/>
      <c r="D28" s="103"/>
      <c r="E28" s="103"/>
      <c r="F28" s="103"/>
      <c r="G28" s="103"/>
      <c r="H28" s="103"/>
      <c r="I28" s="103"/>
      <c r="J28" s="103"/>
      <c r="K28" s="77"/>
      <c r="L28" s="103"/>
      <c r="M28" s="103"/>
      <c r="N28" s="103"/>
      <c r="O28" s="103"/>
      <c r="P28" s="103"/>
      <c r="Q28" s="103"/>
      <c r="R28" s="103"/>
      <c r="S28" s="103"/>
      <c r="T28" s="103">
        <v>0</v>
      </c>
      <c r="U28" s="77"/>
      <c r="V28" s="103">
        <f t="shared" si="8"/>
        <v>0</v>
      </c>
      <c r="AB28" s="94" t="s">
        <v>104</v>
      </c>
      <c r="AC28" s="94">
        <v>16810190106</v>
      </c>
    </row>
    <row r="29" spans="1:29">
      <c r="A29" s="114" t="s">
        <v>30</v>
      </c>
      <c r="B29" s="96"/>
      <c r="C29" s="103"/>
      <c r="D29" s="103"/>
      <c r="E29" s="103"/>
      <c r="F29" s="103"/>
      <c r="G29" s="103"/>
      <c r="H29" s="103"/>
      <c r="I29" s="103"/>
      <c r="J29" s="103"/>
      <c r="K29" s="77"/>
      <c r="L29" s="103"/>
      <c r="M29" s="103"/>
      <c r="N29" s="103"/>
      <c r="O29" s="103"/>
      <c r="P29" s="103"/>
      <c r="Q29" s="103"/>
      <c r="R29" s="103"/>
      <c r="S29" s="103"/>
      <c r="T29" s="103">
        <v>0</v>
      </c>
      <c r="U29" s="77"/>
      <c r="V29" s="103">
        <f t="shared" si="8"/>
        <v>0</v>
      </c>
      <c r="AB29" s="94" t="s">
        <v>105</v>
      </c>
      <c r="AC29" s="94">
        <v>3643652401.58</v>
      </c>
    </row>
    <row r="30" spans="1:22">
      <c r="A30" s="114" t="s">
        <v>31</v>
      </c>
      <c r="B30" s="96"/>
      <c r="C30" s="103"/>
      <c r="D30" s="103"/>
      <c r="E30" s="103"/>
      <c r="F30" s="103"/>
      <c r="G30" s="103"/>
      <c r="H30" s="103"/>
      <c r="I30" s="103"/>
      <c r="J30" s="103"/>
      <c r="K30" s="77"/>
      <c r="L30" s="103"/>
      <c r="M30" s="103"/>
      <c r="N30" s="103"/>
      <c r="O30" s="103"/>
      <c r="P30" s="103"/>
      <c r="Q30" s="103"/>
      <c r="R30" s="103"/>
      <c r="S30" s="103"/>
      <c r="T30" s="103">
        <v>0</v>
      </c>
      <c r="U30" s="77"/>
      <c r="V30" s="103">
        <f t="shared" si="8"/>
        <v>0</v>
      </c>
    </row>
    <row r="31" spans="1:22">
      <c r="A31" s="107" t="s">
        <v>32</v>
      </c>
      <c r="B31" s="96"/>
      <c r="C31" s="108">
        <f t="shared" ref="C31:J31" si="9">SUM(C20:C30)</f>
        <v>0</v>
      </c>
      <c r="D31" s="108">
        <f t="shared" si="9"/>
        <v>0</v>
      </c>
      <c r="E31" s="108">
        <f t="shared" si="9"/>
        <v>0</v>
      </c>
      <c r="F31" s="108">
        <f t="shared" si="9"/>
        <v>0</v>
      </c>
      <c r="G31" s="108">
        <f t="shared" si="9"/>
        <v>0</v>
      </c>
      <c r="H31" s="108">
        <f t="shared" si="9"/>
        <v>0</v>
      </c>
      <c r="I31" s="108">
        <f t="shared" si="9"/>
        <v>0</v>
      </c>
      <c r="J31" s="108">
        <f t="shared" si="9"/>
        <v>0</v>
      </c>
      <c r="K31" s="77"/>
      <c r="L31" s="140">
        <f t="shared" ref="L31:T31" si="10">SUM(L20:L30)</f>
        <v>0</v>
      </c>
      <c r="M31" s="140">
        <f t="shared" si="10"/>
        <v>0</v>
      </c>
      <c r="N31" s="140">
        <f t="shared" si="10"/>
        <v>0</v>
      </c>
      <c r="O31" s="140">
        <f t="shared" si="10"/>
        <v>0</v>
      </c>
      <c r="P31" s="140">
        <f t="shared" si="10"/>
        <v>0</v>
      </c>
      <c r="Q31" s="140">
        <f t="shared" si="10"/>
        <v>0</v>
      </c>
      <c r="R31" s="140">
        <f t="shared" si="10"/>
        <v>0</v>
      </c>
      <c r="S31" s="140">
        <f t="shared" si="10"/>
        <v>0</v>
      </c>
      <c r="T31" s="140" t="e">
        <f t="shared" si="10"/>
        <v>#REF!</v>
      </c>
      <c r="U31" s="77"/>
      <c r="V31" s="108">
        <f>SUM(V20:V30)</f>
        <v>0</v>
      </c>
    </row>
    <row r="32" spans="1:22">
      <c r="A32" s="119" t="s">
        <v>33</v>
      </c>
      <c r="B32" s="96"/>
      <c r="C32" s="111">
        <f t="shared" ref="C32:J32" si="11">+C18+C31</f>
        <v>0</v>
      </c>
      <c r="D32" s="111">
        <f t="shared" si="11"/>
        <v>0</v>
      </c>
      <c r="E32" s="111">
        <f t="shared" si="11"/>
        <v>0</v>
      </c>
      <c r="F32" s="111">
        <f t="shared" si="11"/>
        <v>0</v>
      </c>
      <c r="G32" s="111">
        <f t="shared" si="11"/>
        <v>0</v>
      </c>
      <c r="H32" s="111">
        <f t="shared" si="11"/>
        <v>0</v>
      </c>
      <c r="I32" s="111">
        <f t="shared" si="11"/>
        <v>0</v>
      </c>
      <c r="J32" s="111">
        <f t="shared" si="11"/>
        <v>0</v>
      </c>
      <c r="K32" s="77"/>
      <c r="L32" s="111">
        <f t="shared" ref="L32:T32" si="12">+L18+L31</f>
        <v>0</v>
      </c>
      <c r="M32" s="111">
        <f t="shared" si="12"/>
        <v>0</v>
      </c>
      <c r="N32" s="111">
        <f t="shared" si="12"/>
        <v>0</v>
      </c>
      <c r="O32" s="111">
        <f t="shared" si="12"/>
        <v>0</v>
      </c>
      <c r="P32" s="111">
        <f t="shared" si="12"/>
        <v>0</v>
      </c>
      <c r="Q32" s="111">
        <f t="shared" si="12"/>
        <v>0</v>
      </c>
      <c r="R32" s="111">
        <f t="shared" si="12"/>
        <v>0</v>
      </c>
      <c r="S32" s="111">
        <f t="shared" si="12"/>
        <v>0</v>
      </c>
      <c r="T32" s="111" t="e">
        <f t="shared" si="12"/>
        <v>#REF!</v>
      </c>
      <c r="U32" s="77"/>
      <c r="V32" s="111">
        <f>+V18+V31</f>
        <v>0</v>
      </c>
    </row>
    <row r="33" spans="1:22">
      <c r="A33" s="120"/>
      <c r="B33" s="96"/>
      <c r="C33" s="100"/>
      <c r="D33" s="100"/>
      <c r="E33" s="100"/>
      <c r="F33" s="100"/>
      <c r="G33" s="100"/>
      <c r="H33" s="100"/>
      <c r="I33" s="100"/>
      <c r="J33" s="100"/>
      <c r="K33" s="77"/>
      <c r="L33" s="138"/>
      <c r="M33" s="138"/>
      <c r="N33" s="138"/>
      <c r="O33" s="138"/>
      <c r="P33" s="138"/>
      <c r="Q33" s="138"/>
      <c r="R33" s="138"/>
      <c r="S33" s="138"/>
      <c r="T33" s="138"/>
      <c r="U33" s="77"/>
      <c r="V33" s="100"/>
    </row>
    <row r="34" spans="1:22">
      <c r="A34" s="121" t="s">
        <v>34</v>
      </c>
      <c r="B34" s="96"/>
      <c r="C34" s="100"/>
      <c r="D34" s="100"/>
      <c r="E34" s="100"/>
      <c r="F34" s="100"/>
      <c r="G34" s="100"/>
      <c r="H34" s="100"/>
      <c r="I34" s="100"/>
      <c r="J34" s="100"/>
      <c r="K34" s="77"/>
      <c r="L34" s="138"/>
      <c r="M34" s="138"/>
      <c r="N34" s="138"/>
      <c r="O34" s="138"/>
      <c r="P34" s="138"/>
      <c r="Q34" s="138"/>
      <c r="R34" s="138"/>
      <c r="S34" s="138"/>
      <c r="T34" s="138"/>
      <c r="U34" s="77"/>
      <c r="V34" s="100"/>
    </row>
    <row r="35" spans="1:22">
      <c r="A35" s="101" t="s">
        <v>35</v>
      </c>
      <c r="B35" s="96"/>
      <c r="C35" s="100"/>
      <c r="D35" s="100"/>
      <c r="E35" s="100"/>
      <c r="F35" s="100"/>
      <c r="G35" s="100"/>
      <c r="H35" s="100"/>
      <c r="I35" s="100"/>
      <c r="J35" s="100"/>
      <c r="K35" s="77"/>
      <c r="L35" s="138"/>
      <c r="M35" s="138"/>
      <c r="N35" s="138"/>
      <c r="O35" s="138"/>
      <c r="P35" s="138"/>
      <c r="Q35" s="138"/>
      <c r="R35" s="138"/>
      <c r="S35" s="138"/>
      <c r="T35" s="138"/>
      <c r="U35" s="77"/>
      <c r="V35" s="100"/>
    </row>
    <row r="36" spans="1:22">
      <c r="A36" s="122" t="s">
        <v>36</v>
      </c>
      <c r="B36" s="96"/>
      <c r="C36" s="100"/>
      <c r="D36" s="100"/>
      <c r="E36" s="100"/>
      <c r="F36" s="100"/>
      <c r="G36" s="100"/>
      <c r="H36" s="100"/>
      <c r="I36" s="100"/>
      <c r="J36" s="100"/>
      <c r="K36" s="77"/>
      <c r="L36" s="138"/>
      <c r="M36" s="138"/>
      <c r="N36" s="138"/>
      <c r="O36" s="138"/>
      <c r="P36" s="138"/>
      <c r="Q36" s="138"/>
      <c r="R36" s="138"/>
      <c r="S36" s="138"/>
      <c r="T36" s="138"/>
      <c r="U36" s="77"/>
      <c r="V36" s="100"/>
    </row>
    <row r="37" s="90" customFormat="1" spans="1:22">
      <c r="A37" s="123" t="s">
        <v>37</v>
      </c>
      <c r="B37" s="96"/>
      <c r="C37" s="124"/>
      <c r="D37" s="124"/>
      <c r="E37" s="124"/>
      <c r="F37" s="124"/>
      <c r="G37" s="124"/>
      <c r="H37" s="124"/>
      <c r="I37" s="124"/>
      <c r="J37" s="124"/>
      <c r="K37" s="144"/>
      <c r="L37" s="124"/>
      <c r="M37" s="124"/>
      <c r="N37" s="124"/>
      <c r="O37" s="124"/>
      <c r="P37" s="124"/>
      <c r="Q37" s="124"/>
      <c r="R37" s="124"/>
      <c r="S37" s="124"/>
      <c r="T37" s="124">
        <v>0</v>
      </c>
      <c r="U37" s="144"/>
      <c r="V37" s="124">
        <f t="shared" ref="V37:V43" si="13">SUM(C37:T37)</f>
        <v>0</v>
      </c>
    </row>
    <row r="38" spans="1:22">
      <c r="A38" s="102" t="s">
        <v>38</v>
      </c>
      <c r="B38" s="96"/>
      <c r="C38" s="103"/>
      <c r="D38" s="103"/>
      <c r="E38" s="103"/>
      <c r="F38" s="103"/>
      <c r="G38" s="103"/>
      <c r="H38" s="103"/>
      <c r="I38" s="103"/>
      <c r="J38" s="103"/>
      <c r="K38" s="77"/>
      <c r="L38" s="116"/>
      <c r="M38" s="103"/>
      <c r="N38" s="103"/>
      <c r="O38" s="103"/>
      <c r="P38" s="103"/>
      <c r="Q38" s="103"/>
      <c r="R38" s="103"/>
      <c r="S38" s="103"/>
      <c r="T38" s="103">
        <v>0</v>
      </c>
      <c r="U38" s="77"/>
      <c r="V38" s="154">
        <f t="shared" si="13"/>
        <v>0</v>
      </c>
    </row>
    <row r="39" spans="1:22">
      <c r="A39" s="125" t="s">
        <v>39</v>
      </c>
      <c r="B39" s="126"/>
      <c r="C39" s="116"/>
      <c r="D39" s="116"/>
      <c r="E39" s="116"/>
      <c r="F39" s="116"/>
      <c r="G39" s="116"/>
      <c r="H39" s="116"/>
      <c r="I39" s="116"/>
      <c r="J39" s="116"/>
      <c r="K39" s="142"/>
      <c r="L39" s="116"/>
      <c r="M39" s="116"/>
      <c r="N39" s="116"/>
      <c r="O39" s="116"/>
      <c r="P39" s="116"/>
      <c r="Q39" s="116"/>
      <c r="R39" s="116"/>
      <c r="S39" s="116"/>
      <c r="T39" s="116">
        <v>0</v>
      </c>
      <c r="U39" s="142"/>
      <c r="V39" s="155">
        <f t="shared" si="13"/>
        <v>0</v>
      </c>
    </row>
    <row r="40" spans="1:22">
      <c r="A40" s="102" t="s">
        <v>40</v>
      </c>
      <c r="B40" s="96"/>
      <c r="C40" s="103"/>
      <c r="D40" s="103"/>
      <c r="E40" s="103"/>
      <c r="F40" s="103"/>
      <c r="G40" s="103"/>
      <c r="H40" s="103"/>
      <c r="I40" s="103"/>
      <c r="J40" s="103"/>
      <c r="K40" s="77"/>
      <c r="L40" s="103"/>
      <c r="M40" s="103"/>
      <c r="N40" s="103"/>
      <c r="O40" s="103"/>
      <c r="P40" s="103"/>
      <c r="Q40" s="103"/>
      <c r="R40" s="103"/>
      <c r="S40" s="103"/>
      <c r="T40" s="103">
        <v>0</v>
      </c>
      <c r="U40" s="77"/>
      <c r="V40" s="154">
        <f t="shared" si="13"/>
        <v>0</v>
      </c>
    </row>
    <row r="41" spans="1:22">
      <c r="A41" s="102" t="s">
        <v>41</v>
      </c>
      <c r="B41" s="96"/>
      <c r="C41" s="103"/>
      <c r="D41" s="103"/>
      <c r="E41" s="103"/>
      <c r="F41" s="103"/>
      <c r="G41" s="103"/>
      <c r="H41" s="103"/>
      <c r="I41" s="103"/>
      <c r="J41" s="103"/>
      <c r="K41" s="77"/>
      <c r="L41" s="103"/>
      <c r="M41" s="103"/>
      <c r="N41" s="103"/>
      <c r="O41" s="103"/>
      <c r="P41" s="103"/>
      <c r="Q41" s="103"/>
      <c r="R41" s="103"/>
      <c r="S41" s="103"/>
      <c r="T41" s="103">
        <v>0</v>
      </c>
      <c r="U41" s="77"/>
      <c r="V41" s="154">
        <f t="shared" si="13"/>
        <v>0</v>
      </c>
    </row>
    <row r="42" s="91" customFormat="1" spans="1:22">
      <c r="A42" s="127" t="s">
        <v>42</v>
      </c>
      <c r="B42" s="96"/>
      <c r="C42" s="128"/>
      <c r="D42" s="128"/>
      <c r="E42" s="128"/>
      <c r="F42" s="128"/>
      <c r="G42" s="128"/>
      <c r="H42" s="128"/>
      <c r="I42" s="128"/>
      <c r="J42" s="128"/>
      <c r="K42" s="145"/>
      <c r="L42" s="128"/>
      <c r="M42" s="128"/>
      <c r="N42" s="128"/>
      <c r="O42" s="128"/>
      <c r="P42" s="128"/>
      <c r="Q42" s="128"/>
      <c r="R42" s="128"/>
      <c r="S42" s="128"/>
      <c r="T42" s="128">
        <v>0</v>
      </c>
      <c r="U42" s="145"/>
      <c r="V42" s="128">
        <f t="shared" si="13"/>
        <v>0</v>
      </c>
    </row>
    <row r="43" spans="1:22">
      <c r="A43" s="102" t="s">
        <v>43</v>
      </c>
      <c r="B43" s="96"/>
      <c r="C43" s="103"/>
      <c r="D43" s="103"/>
      <c r="E43" s="103"/>
      <c r="F43" s="103"/>
      <c r="G43" s="103"/>
      <c r="H43" s="103"/>
      <c r="I43" s="103"/>
      <c r="J43" s="103"/>
      <c r="K43" s="77"/>
      <c r="L43" s="116"/>
      <c r="M43" s="116"/>
      <c r="N43" s="103"/>
      <c r="O43" s="103"/>
      <c r="P43" s="103"/>
      <c r="Q43" s="103"/>
      <c r="R43" s="103"/>
      <c r="S43" s="103"/>
      <c r="T43" s="103">
        <v>0</v>
      </c>
      <c r="U43" s="77"/>
      <c r="V43" s="103">
        <f t="shared" si="13"/>
        <v>0</v>
      </c>
    </row>
    <row r="44" ht="36" customHeight="1" spans="1:22">
      <c r="A44" s="129" t="s">
        <v>44</v>
      </c>
      <c r="B44" s="96"/>
      <c r="C44" s="130">
        <f t="shared" ref="C44:J44" si="14">SUM(C37:C43)</f>
        <v>0</v>
      </c>
      <c r="D44" s="130">
        <f t="shared" si="14"/>
        <v>0</v>
      </c>
      <c r="E44" s="130">
        <f t="shared" si="14"/>
        <v>0</v>
      </c>
      <c r="F44" s="130">
        <f t="shared" si="14"/>
        <v>0</v>
      </c>
      <c r="G44" s="130">
        <f t="shared" si="14"/>
        <v>0</v>
      </c>
      <c r="H44" s="130">
        <f t="shared" si="14"/>
        <v>0</v>
      </c>
      <c r="I44" s="130">
        <f t="shared" si="14"/>
        <v>0</v>
      </c>
      <c r="J44" s="130">
        <f t="shared" si="14"/>
        <v>0</v>
      </c>
      <c r="K44" s="77"/>
      <c r="L44" s="146">
        <f t="shared" ref="L44:R44" si="15">SUM(L37:L43)</f>
        <v>0</v>
      </c>
      <c r="M44" s="146">
        <f t="shared" si="15"/>
        <v>0</v>
      </c>
      <c r="N44" s="146">
        <f t="shared" si="15"/>
        <v>0</v>
      </c>
      <c r="O44" s="146">
        <f t="shared" si="15"/>
        <v>0</v>
      </c>
      <c r="P44" s="146">
        <f t="shared" si="15"/>
        <v>0</v>
      </c>
      <c r="Q44" s="146">
        <f t="shared" si="15"/>
        <v>0</v>
      </c>
      <c r="R44" s="146">
        <f t="shared" si="15"/>
        <v>0</v>
      </c>
      <c r="S44" s="146"/>
      <c r="T44" s="146">
        <f>SUM(T37:T43)</f>
        <v>0</v>
      </c>
      <c r="U44" s="77"/>
      <c r="V44" s="130">
        <f>SUM(V37:V43)</f>
        <v>0</v>
      </c>
    </row>
    <row r="45" ht="24" customHeight="1" spans="1:22">
      <c r="A45" s="109" t="s">
        <v>45</v>
      </c>
      <c r="B45" s="96"/>
      <c r="C45" s="103"/>
      <c r="D45" s="103"/>
      <c r="E45" s="103"/>
      <c r="F45" s="103"/>
      <c r="G45" s="103"/>
      <c r="H45" s="103"/>
      <c r="I45" s="103"/>
      <c r="J45" s="103"/>
      <c r="K45" s="77"/>
      <c r="L45" s="103"/>
      <c r="M45" s="103"/>
      <c r="N45" s="103"/>
      <c r="O45" s="103"/>
      <c r="P45" s="103"/>
      <c r="Q45" s="103"/>
      <c r="R45" s="103"/>
      <c r="S45" s="103"/>
      <c r="T45" s="103">
        <v>0</v>
      </c>
      <c r="U45" s="77"/>
      <c r="V45" s="103">
        <f>SUM(C45:T45)</f>
        <v>0</v>
      </c>
    </row>
    <row r="46" ht="15" customHeight="1" spans="1:22">
      <c r="A46" s="131" t="s">
        <v>46</v>
      </c>
      <c r="B46" s="96"/>
      <c r="C46" s="130">
        <f t="shared" ref="C46:J46" si="16">+C44+C45</f>
        <v>0</v>
      </c>
      <c r="D46" s="130">
        <f t="shared" si="16"/>
        <v>0</v>
      </c>
      <c r="E46" s="130">
        <f t="shared" si="16"/>
        <v>0</v>
      </c>
      <c r="F46" s="130">
        <f t="shared" si="16"/>
        <v>0</v>
      </c>
      <c r="G46" s="130">
        <f t="shared" si="16"/>
        <v>0</v>
      </c>
      <c r="H46" s="130">
        <f t="shared" si="16"/>
        <v>0</v>
      </c>
      <c r="I46" s="130">
        <f t="shared" si="16"/>
        <v>0</v>
      </c>
      <c r="J46" s="130">
        <f t="shared" si="16"/>
        <v>0</v>
      </c>
      <c r="K46" s="77"/>
      <c r="L46" s="146">
        <f t="shared" ref="L46:R46" si="17">+L44+L45</f>
        <v>0</v>
      </c>
      <c r="M46" s="146">
        <f t="shared" si="17"/>
        <v>0</v>
      </c>
      <c r="N46" s="146">
        <f t="shared" si="17"/>
        <v>0</v>
      </c>
      <c r="O46" s="146">
        <f t="shared" si="17"/>
        <v>0</v>
      </c>
      <c r="P46" s="146">
        <f t="shared" si="17"/>
        <v>0</v>
      </c>
      <c r="Q46" s="146">
        <f t="shared" si="17"/>
        <v>0</v>
      </c>
      <c r="R46" s="146">
        <f t="shared" si="17"/>
        <v>0</v>
      </c>
      <c r="S46" s="146"/>
      <c r="T46" s="146">
        <f>+T44+T45</f>
        <v>0</v>
      </c>
      <c r="U46" s="77"/>
      <c r="V46" s="130">
        <f>+V44+V45</f>
        <v>0</v>
      </c>
    </row>
    <row r="47" ht="15" customHeight="1" spans="1:22">
      <c r="A47" s="122" t="s">
        <v>47</v>
      </c>
      <c r="B47" s="96"/>
      <c r="C47" s="100"/>
      <c r="D47" s="100"/>
      <c r="E47" s="100"/>
      <c r="F47" s="100"/>
      <c r="G47" s="100"/>
      <c r="H47" s="100"/>
      <c r="I47" s="100"/>
      <c r="J47" s="100"/>
      <c r="K47" s="77"/>
      <c r="L47" s="138"/>
      <c r="M47" s="138"/>
      <c r="N47" s="138"/>
      <c r="O47" s="138"/>
      <c r="P47" s="138"/>
      <c r="Q47" s="138"/>
      <c r="R47" s="138"/>
      <c r="S47" s="138"/>
      <c r="T47" s="138"/>
      <c r="U47" s="77"/>
      <c r="V47" s="100"/>
    </row>
    <row r="48" s="90" customFormat="1" spans="1:22">
      <c r="A48" s="123" t="s">
        <v>48</v>
      </c>
      <c r="B48" s="132"/>
      <c r="C48" s="124"/>
      <c r="D48" s="124"/>
      <c r="E48" s="133"/>
      <c r="F48" s="124"/>
      <c r="G48" s="124"/>
      <c r="H48" s="124"/>
      <c r="I48" s="124"/>
      <c r="J48" s="133"/>
      <c r="K48" s="144"/>
      <c r="L48" s="124"/>
      <c r="M48" s="124"/>
      <c r="N48" s="133"/>
      <c r="O48" s="124"/>
      <c r="P48" s="124"/>
      <c r="Q48" s="124"/>
      <c r="R48" s="124"/>
      <c r="S48" s="133"/>
      <c r="T48" s="124">
        <v>0</v>
      </c>
      <c r="U48" s="144"/>
      <c r="V48" s="124">
        <f t="shared" ref="V48:V54" si="18">SUM(C48:T48)</f>
        <v>0</v>
      </c>
    </row>
    <row r="49" spans="1:22">
      <c r="A49" s="102" t="s">
        <v>47</v>
      </c>
      <c r="B49" s="96"/>
      <c r="C49" s="103"/>
      <c r="D49" s="103"/>
      <c r="E49" s="103"/>
      <c r="F49" s="103"/>
      <c r="G49" s="103"/>
      <c r="H49" s="103"/>
      <c r="I49" s="103"/>
      <c r="J49" s="103"/>
      <c r="K49" s="77"/>
      <c r="L49" s="106"/>
      <c r="M49" s="103"/>
      <c r="N49" s="103"/>
      <c r="O49" s="103"/>
      <c r="P49" s="103"/>
      <c r="Q49" s="103"/>
      <c r="R49" s="103"/>
      <c r="S49" s="103"/>
      <c r="T49" s="103">
        <v>0</v>
      </c>
      <c r="U49" s="77"/>
      <c r="V49" s="103">
        <f t="shared" si="18"/>
        <v>0</v>
      </c>
    </row>
    <row r="50" spans="1:22">
      <c r="A50" s="125" t="s">
        <v>49</v>
      </c>
      <c r="B50" s="96"/>
      <c r="C50" s="116"/>
      <c r="D50" s="116"/>
      <c r="E50" s="116"/>
      <c r="F50" s="116"/>
      <c r="G50" s="116"/>
      <c r="H50" s="116"/>
      <c r="I50" s="116"/>
      <c r="J50" s="116"/>
      <c r="K50" s="77"/>
      <c r="L50" s="116"/>
      <c r="M50" s="116"/>
      <c r="N50" s="116"/>
      <c r="O50" s="116"/>
      <c r="P50" s="116"/>
      <c r="Q50" s="116"/>
      <c r="R50" s="116"/>
      <c r="S50" s="116"/>
      <c r="T50" s="116">
        <v>0</v>
      </c>
      <c r="U50" s="77"/>
      <c r="V50" s="116">
        <f t="shared" si="18"/>
        <v>0</v>
      </c>
    </row>
    <row r="51" spans="1:22">
      <c r="A51" s="102" t="s">
        <v>50</v>
      </c>
      <c r="B51" s="96"/>
      <c r="C51" s="103"/>
      <c r="D51" s="103"/>
      <c r="E51" s="103"/>
      <c r="F51" s="103"/>
      <c r="G51" s="103"/>
      <c r="H51" s="103"/>
      <c r="I51" s="103"/>
      <c r="J51" s="103"/>
      <c r="K51" s="77"/>
      <c r="L51" s="103"/>
      <c r="M51" s="103"/>
      <c r="N51" s="103"/>
      <c r="O51" s="103"/>
      <c r="P51" s="103"/>
      <c r="Q51" s="103"/>
      <c r="R51" s="103"/>
      <c r="S51" s="103"/>
      <c r="T51" s="103">
        <v>0</v>
      </c>
      <c r="U51" s="77"/>
      <c r="V51" s="103">
        <f t="shared" si="18"/>
        <v>0</v>
      </c>
    </row>
    <row r="52" spans="1:22">
      <c r="A52" s="102" t="s">
        <v>51</v>
      </c>
      <c r="B52" s="96"/>
      <c r="C52" s="103"/>
      <c r="D52" s="103"/>
      <c r="E52" s="103"/>
      <c r="F52" s="103"/>
      <c r="G52" s="103"/>
      <c r="H52" s="103"/>
      <c r="I52" s="103"/>
      <c r="J52" s="103"/>
      <c r="K52" s="77"/>
      <c r="L52" s="103"/>
      <c r="M52" s="103"/>
      <c r="N52" s="103"/>
      <c r="O52" s="103"/>
      <c r="P52" s="103"/>
      <c r="Q52" s="103"/>
      <c r="R52" s="103"/>
      <c r="S52" s="103"/>
      <c r="T52" s="103">
        <v>0</v>
      </c>
      <c r="U52" s="77"/>
      <c r="V52" s="103">
        <f t="shared" si="18"/>
        <v>0</v>
      </c>
    </row>
    <row r="53" s="91" customFormat="1" spans="1:22">
      <c r="A53" s="127" t="s">
        <v>52</v>
      </c>
      <c r="B53" s="134"/>
      <c r="C53" s="128"/>
      <c r="D53" s="128"/>
      <c r="E53" s="128"/>
      <c r="F53" s="128"/>
      <c r="G53" s="128"/>
      <c r="H53" s="128"/>
      <c r="I53" s="128"/>
      <c r="J53" s="128"/>
      <c r="K53" s="145"/>
      <c r="L53" s="128"/>
      <c r="M53" s="128"/>
      <c r="N53" s="128"/>
      <c r="O53" s="128"/>
      <c r="P53" s="128"/>
      <c r="Q53" s="128"/>
      <c r="R53" s="128"/>
      <c r="S53" s="128"/>
      <c r="T53" s="128">
        <v>0</v>
      </c>
      <c r="U53" s="145"/>
      <c r="V53" s="128">
        <f t="shared" si="18"/>
        <v>0</v>
      </c>
    </row>
    <row r="54" spans="1:22">
      <c r="A54" s="102" t="s">
        <v>53</v>
      </c>
      <c r="B54" s="96"/>
      <c r="C54" s="103"/>
      <c r="D54" s="103"/>
      <c r="E54" s="103"/>
      <c r="F54" s="103"/>
      <c r="G54" s="103"/>
      <c r="H54" s="103"/>
      <c r="I54" s="103"/>
      <c r="J54" s="103"/>
      <c r="K54" s="77"/>
      <c r="L54" s="106"/>
      <c r="M54" s="103"/>
      <c r="N54" s="103"/>
      <c r="O54" s="103"/>
      <c r="P54" s="103"/>
      <c r="Q54" s="103"/>
      <c r="R54" s="103"/>
      <c r="T54" s="103">
        <v>0</v>
      </c>
      <c r="U54" s="77"/>
      <c r="V54" s="103">
        <f t="shared" si="18"/>
        <v>0</v>
      </c>
    </row>
    <row r="55" spans="1:22">
      <c r="A55" s="131" t="s">
        <v>54</v>
      </c>
      <c r="B55" s="96"/>
      <c r="C55" s="130">
        <f t="shared" ref="C55:J55" si="19">SUM(C48:C54)</f>
        <v>0</v>
      </c>
      <c r="D55" s="130">
        <f t="shared" si="19"/>
        <v>0</v>
      </c>
      <c r="E55" s="130">
        <f t="shared" si="19"/>
        <v>0</v>
      </c>
      <c r="F55" s="130">
        <f t="shared" si="19"/>
        <v>0</v>
      </c>
      <c r="G55" s="130">
        <f t="shared" si="19"/>
        <v>0</v>
      </c>
      <c r="H55" s="130">
        <f t="shared" si="19"/>
        <v>0</v>
      </c>
      <c r="I55" s="130">
        <f t="shared" si="19"/>
        <v>0</v>
      </c>
      <c r="J55" s="130">
        <f t="shared" si="19"/>
        <v>0</v>
      </c>
      <c r="K55" s="77"/>
      <c r="L55" s="146">
        <f t="shared" ref="L55:R55" si="20">SUM(L48:L54)</f>
        <v>0</v>
      </c>
      <c r="M55" s="146">
        <f t="shared" si="20"/>
        <v>0</v>
      </c>
      <c r="N55" s="146">
        <f t="shared" si="20"/>
        <v>0</v>
      </c>
      <c r="O55" s="146">
        <f t="shared" si="20"/>
        <v>0</v>
      </c>
      <c r="P55" s="146">
        <f t="shared" si="20"/>
        <v>0</v>
      </c>
      <c r="Q55" s="146">
        <f t="shared" si="20"/>
        <v>0</v>
      </c>
      <c r="R55" s="146">
        <f t="shared" si="20"/>
        <v>0</v>
      </c>
      <c r="S55" s="146"/>
      <c r="T55" s="146">
        <f>SUM(T48:T54)</f>
        <v>0</v>
      </c>
      <c r="U55" s="77"/>
      <c r="V55" s="130">
        <f>SUM(V48:V54)</f>
        <v>0</v>
      </c>
    </row>
    <row r="56" spans="1:22">
      <c r="A56" s="135" t="s">
        <v>55</v>
      </c>
      <c r="B56" s="96"/>
      <c r="C56" s="136">
        <f t="shared" ref="C56:J56" si="21">+C46+C55</f>
        <v>0</v>
      </c>
      <c r="D56" s="136">
        <f t="shared" si="21"/>
        <v>0</v>
      </c>
      <c r="E56" s="136">
        <f t="shared" si="21"/>
        <v>0</v>
      </c>
      <c r="F56" s="136">
        <f t="shared" si="21"/>
        <v>0</v>
      </c>
      <c r="G56" s="136">
        <f t="shared" si="21"/>
        <v>0</v>
      </c>
      <c r="H56" s="136">
        <f t="shared" si="21"/>
        <v>0</v>
      </c>
      <c r="I56" s="136">
        <f t="shared" si="21"/>
        <v>0</v>
      </c>
      <c r="J56" s="136">
        <f t="shared" si="21"/>
        <v>0</v>
      </c>
      <c r="K56" s="77"/>
      <c r="L56" s="136">
        <f t="shared" ref="L56:R56" si="22">+L46+L55</f>
        <v>0</v>
      </c>
      <c r="M56" s="136">
        <f t="shared" si="22"/>
        <v>0</v>
      </c>
      <c r="N56" s="136">
        <f t="shared" si="22"/>
        <v>0</v>
      </c>
      <c r="O56" s="136">
        <f t="shared" si="22"/>
        <v>0</v>
      </c>
      <c r="P56" s="136">
        <f t="shared" si="22"/>
        <v>0</v>
      </c>
      <c r="Q56" s="136">
        <f t="shared" si="22"/>
        <v>0</v>
      </c>
      <c r="R56" s="136">
        <f t="shared" si="22"/>
        <v>0</v>
      </c>
      <c r="S56" s="136"/>
      <c r="T56" s="136">
        <f>+T46+T55</f>
        <v>0</v>
      </c>
      <c r="U56" s="77"/>
      <c r="V56" s="136">
        <f>+V46+V55</f>
        <v>0</v>
      </c>
    </row>
    <row r="57" spans="1:22">
      <c r="A57" s="101" t="s">
        <v>56</v>
      </c>
      <c r="B57" s="96"/>
      <c r="C57" s="100"/>
      <c r="D57" s="100"/>
      <c r="E57" s="100"/>
      <c r="F57" s="100"/>
      <c r="G57" s="100"/>
      <c r="H57" s="100"/>
      <c r="I57" s="100"/>
      <c r="J57" s="100"/>
      <c r="K57" s="77"/>
      <c r="L57" s="138"/>
      <c r="M57" s="138"/>
      <c r="N57" s="138"/>
      <c r="O57" s="138"/>
      <c r="P57" s="138"/>
      <c r="Q57" s="138"/>
      <c r="R57" s="138"/>
      <c r="S57" s="138"/>
      <c r="T57" s="138"/>
      <c r="U57" s="77"/>
      <c r="V57" s="100"/>
    </row>
    <row r="58" spans="1:22">
      <c r="A58" s="114" t="s">
        <v>57</v>
      </c>
      <c r="B58" s="96"/>
      <c r="C58" s="103"/>
      <c r="D58" s="103"/>
      <c r="E58" s="103"/>
      <c r="F58" s="103"/>
      <c r="G58" s="103"/>
      <c r="H58" s="103"/>
      <c r="I58" s="103"/>
      <c r="J58" s="103"/>
      <c r="K58" s="77"/>
      <c r="L58" s="103"/>
      <c r="M58" s="147">
        <f t="shared" ref="M58:S58" si="23">-D58</f>
        <v>0</v>
      </c>
      <c r="N58" s="147">
        <f t="shared" si="23"/>
        <v>0</v>
      </c>
      <c r="O58" s="147">
        <f t="shared" si="23"/>
        <v>0</v>
      </c>
      <c r="P58" s="147">
        <f t="shared" si="23"/>
        <v>0</v>
      </c>
      <c r="Q58" s="147">
        <f t="shared" si="23"/>
        <v>0</v>
      </c>
      <c r="R58" s="147">
        <f t="shared" si="23"/>
        <v>0</v>
      </c>
      <c r="S58" s="147">
        <f t="shared" si="23"/>
        <v>0</v>
      </c>
      <c r="T58" s="103" t="e">
        <f>-#REF!</f>
        <v>#REF!</v>
      </c>
      <c r="U58" s="77"/>
      <c r="V58" s="103">
        <f t="shared" ref="V58:V63" si="24">SUM(B58:S58)</f>
        <v>0</v>
      </c>
    </row>
    <row r="59" spans="1:22">
      <c r="A59" s="114" t="s">
        <v>58</v>
      </c>
      <c r="B59" s="96"/>
      <c r="C59" s="103"/>
      <c r="D59" s="103"/>
      <c r="E59" s="103"/>
      <c r="F59" s="103"/>
      <c r="G59" s="103"/>
      <c r="H59" s="103"/>
      <c r="I59" s="103"/>
      <c r="J59" s="103"/>
      <c r="K59" s="77"/>
      <c r="L59" s="103"/>
      <c r="M59" s="147">
        <f t="shared" ref="M59:S59" si="25">-D59</f>
        <v>0</v>
      </c>
      <c r="N59" s="147">
        <f t="shared" si="25"/>
        <v>0</v>
      </c>
      <c r="O59" s="147">
        <f t="shared" si="25"/>
        <v>0</v>
      </c>
      <c r="P59" s="147">
        <f t="shared" si="25"/>
        <v>0</v>
      </c>
      <c r="Q59" s="147">
        <f t="shared" si="25"/>
        <v>0</v>
      </c>
      <c r="R59" s="147">
        <f t="shared" si="25"/>
        <v>0</v>
      </c>
      <c r="S59" s="147">
        <f t="shared" si="25"/>
        <v>0</v>
      </c>
      <c r="T59" s="103" t="e">
        <f>-#REF!</f>
        <v>#REF!</v>
      </c>
      <c r="U59" s="77"/>
      <c r="V59" s="103">
        <f t="shared" si="24"/>
        <v>0</v>
      </c>
    </row>
    <row r="60" spans="1:22">
      <c r="A60" s="114" t="s">
        <v>59</v>
      </c>
      <c r="B60" s="96"/>
      <c r="C60" s="103"/>
      <c r="D60" s="103"/>
      <c r="E60" s="103"/>
      <c r="F60" s="103"/>
      <c r="G60" s="103"/>
      <c r="H60" s="103"/>
      <c r="I60" s="103"/>
      <c r="J60" s="103"/>
      <c r="K60" s="77"/>
      <c r="L60" s="103"/>
      <c r="M60" s="147">
        <f t="shared" ref="M60:S60" si="26">-D60</f>
        <v>0</v>
      </c>
      <c r="N60" s="147">
        <f t="shared" si="26"/>
        <v>0</v>
      </c>
      <c r="O60" s="147">
        <f t="shared" si="26"/>
        <v>0</v>
      </c>
      <c r="P60" s="147">
        <f t="shared" si="26"/>
        <v>0</v>
      </c>
      <c r="Q60" s="147">
        <f t="shared" si="26"/>
        <v>0</v>
      </c>
      <c r="R60" s="147">
        <f t="shared" si="26"/>
        <v>0</v>
      </c>
      <c r="S60" s="147">
        <f t="shared" si="26"/>
        <v>0</v>
      </c>
      <c r="T60" s="103" t="e">
        <f>-#REF!</f>
        <v>#REF!</v>
      </c>
      <c r="U60" s="77"/>
      <c r="V60" s="103">
        <f t="shared" si="24"/>
        <v>0</v>
      </c>
    </row>
    <row r="61" spans="1:22">
      <c r="A61" s="114" t="s">
        <v>60</v>
      </c>
      <c r="B61" s="96"/>
      <c r="C61" s="103"/>
      <c r="D61" s="103"/>
      <c r="E61" s="103"/>
      <c r="F61" s="103"/>
      <c r="G61" s="103"/>
      <c r="H61" s="103"/>
      <c r="I61" s="103"/>
      <c r="J61" s="103"/>
      <c r="K61" s="77"/>
      <c r="L61" s="103"/>
      <c r="M61" s="147">
        <f t="shared" ref="M61:S61" si="27">-D61</f>
        <v>0</v>
      </c>
      <c r="N61" s="147">
        <f t="shared" si="27"/>
        <v>0</v>
      </c>
      <c r="O61" s="147">
        <f t="shared" si="27"/>
        <v>0</v>
      </c>
      <c r="P61" s="147">
        <f t="shared" si="27"/>
        <v>0</v>
      </c>
      <c r="Q61" s="147">
        <f t="shared" si="27"/>
        <v>0</v>
      </c>
      <c r="R61" s="147">
        <f t="shared" si="27"/>
        <v>0</v>
      </c>
      <c r="S61" s="147">
        <f t="shared" si="27"/>
        <v>0</v>
      </c>
      <c r="T61" s="103" t="e">
        <f>-#REF!</f>
        <v>#REF!</v>
      </c>
      <c r="U61" s="77"/>
      <c r="V61" s="103">
        <f t="shared" si="24"/>
        <v>0</v>
      </c>
    </row>
    <row r="62" spans="1:22">
      <c r="A62" s="114" t="s">
        <v>61</v>
      </c>
      <c r="B62" s="96"/>
      <c r="C62" s="103"/>
      <c r="D62" s="103"/>
      <c r="E62" s="103"/>
      <c r="F62" s="103"/>
      <c r="G62" s="103"/>
      <c r="H62" s="103"/>
      <c r="I62" s="103"/>
      <c r="J62" s="103"/>
      <c r="K62" s="77"/>
      <c r="L62" s="103"/>
      <c r="M62" s="147">
        <f t="shared" ref="M62:S62" si="28">-D62</f>
        <v>0</v>
      </c>
      <c r="N62" s="147">
        <f t="shared" si="28"/>
        <v>0</v>
      </c>
      <c r="O62" s="147">
        <f t="shared" si="28"/>
        <v>0</v>
      </c>
      <c r="P62" s="147">
        <f t="shared" si="28"/>
        <v>0</v>
      </c>
      <c r="Q62" s="147">
        <f t="shared" si="28"/>
        <v>0</v>
      </c>
      <c r="R62" s="147">
        <f t="shared" si="28"/>
        <v>0</v>
      </c>
      <c r="S62" s="147">
        <f t="shared" si="28"/>
        <v>0</v>
      </c>
      <c r="T62" s="103" t="e">
        <f>-#REF!</f>
        <v>#REF!</v>
      </c>
      <c r="U62" s="77"/>
      <c r="V62" s="103">
        <f t="shared" si="24"/>
        <v>0</v>
      </c>
    </row>
    <row r="63" spans="1:22">
      <c r="A63" s="114" t="s">
        <v>62</v>
      </c>
      <c r="B63" s="96"/>
      <c r="C63" s="103"/>
      <c r="D63" s="103"/>
      <c r="E63" s="103"/>
      <c r="F63" s="103"/>
      <c r="G63" s="103"/>
      <c r="H63" s="103"/>
      <c r="I63" s="103"/>
      <c r="J63" s="103"/>
      <c r="K63" s="77"/>
      <c r="L63" s="103"/>
      <c r="M63" s="147">
        <f t="shared" ref="M63:S63" si="29">-D63</f>
        <v>0</v>
      </c>
      <c r="N63" s="147">
        <f t="shared" si="29"/>
        <v>0</v>
      </c>
      <c r="O63" s="147">
        <f t="shared" si="29"/>
        <v>0</v>
      </c>
      <c r="P63" s="147">
        <f t="shared" si="29"/>
        <v>0</v>
      </c>
      <c r="Q63" s="147">
        <f t="shared" si="29"/>
        <v>0</v>
      </c>
      <c r="R63" s="147">
        <f t="shared" si="29"/>
        <v>0</v>
      </c>
      <c r="S63" s="147">
        <f t="shared" si="29"/>
        <v>0</v>
      </c>
      <c r="T63" s="103" t="e">
        <f>-#REF!</f>
        <v>#REF!</v>
      </c>
      <c r="U63" s="77"/>
      <c r="V63" s="103">
        <f t="shared" si="24"/>
        <v>0</v>
      </c>
    </row>
    <row r="64" ht="24" customHeight="1" spans="1:22">
      <c r="A64" s="122" t="s">
        <v>63</v>
      </c>
      <c r="B64" s="96"/>
      <c r="C64" s="130">
        <f t="shared" ref="C64:J64" si="30">SUM(C58:C63)</f>
        <v>0</v>
      </c>
      <c r="D64" s="130">
        <f t="shared" si="30"/>
        <v>0</v>
      </c>
      <c r="E64" s="130">
        <f t="shared" si="30"/>
        <v>0</v>
      </c>
      <c r="F64" s="130">
        <f t="shared" si="30"/>
        <v>0</v>
      </c>
      <c r="G64" s="130">
        <f t="shared" si="30"/>
        <v>0</v>
      </c>
      <c r="H64" s="130">
        <f t="shared" si="30"/>
        <v>0</v>
      </c>
      <c r="I64" s="130">
        <f t="shared" si="30"/>
        <v>0</v>
      </c>
      <c r="J64" s="130">
        <f t="shared" si="30"/>
        <v>0</v>
      </c>
      <c r="K64" s="77"/>
      <c r="L64" s="146">
        <f t="shared" ref="L64:T64" si="31">SUM(L58:L63)</f>
        <v>0</v>
      </c>
      <c r="M64" s="146">
        <f t="shared" si="31"/>
        <v>0</v>
      </c>
      <c r="N64" s="146">
        <f t="shared" si="31"/>
        <v>0</v>
      </c>
      <c r="O64" s="146">
        <f t="shared" si="31"/>
        <v>0</v>
      </c>
      <c r="P64" s="146">
        <f t="shared" si="31"/>
        <v>0</v>
      </c>
      <c r="Q64" s="146">
        <f t="shared" si="31"/>
        <v>0</v>
      </c>
      <c r="R64" s="146">
        <f t="shared" si="31"/>
        <v>0</v>
      </c>
      <c r="S64" s="146">
        <f t="shared" si="31"/>
        <v>0</v>
      </c>
      <c r="T64" s="146" t="e">
        <f t="shared" si="31"/>
        <v>#REF!</v>
      </c>
      <c r="U64" s="77"/>
      <c r="V64" s="130">
        <f>SUM(V58:V63)</f>
        <v>0</v>
      </c>
    </row>
    <row r="65" spans="1:22">
      <c r="A65" s="114" t="s">
        <v>64</v>
      </c>
      <c r="B65" s="96"/>
      <c r="C65" s="103"/>
      <c r="D65" s="103"/>
      <c r="E65" s="103"/>
      <c r="F65" s="103"/>
      <c r="G65" s="103"/>
      <c r="H65" s="103"/>
      <c r="I65" s="103"/>
      <c r="J65" s="103"/>
      <c r="K65" s="77"/>
      <c r="L65" s="181"/>
      <c r="M65" s="182"/>
      <c r="N65" s="182"/>
      <c r="O65" s="182"/>
      <c r="P65" s="182"/>
      <c r="Q65" s="182"/>
      <c r="R65" s="182"/>
      <c r="S65" s="182"/>
      <c r="T65" s="182" t="e">
        <f>+#REF!</f>
        <v>#REF!</v>
      </c>
      <c r="U65" s="77"/>
      <c r="V65" s="103">
        <f>SUM(B65:S65)</f>
        <v>0</v>
      </c>
    </row>
    <row r="66" spans="1:22">
      <c r="A66" s="122" t="s">
        <v>65</v>
      </c>
      <c r="B66" s="96"/>
      <c r="C66" s="130">
        <f t="shared" ref="C66:T66" si="32">+C64+C65</f>
        <v>0</v>
      </c>
      <c r="D66" s="130">
        <f t="shared" si="32"/>
        <v>0</v>
      </c>
      <c r="E66" s="130">
        <f t="shared" si="32"/>
        <v>0</v>
      </c>
      <c r="F66" s="130">
        <f t="shared" si="32"/>
        <v>0</v>
      </c>
      <c r="G66" s="130">
        <f t="shared" si="32"/>
        <v>0</v>
      </c>
      <c r="H66" s="130">
        <f t="shared" si="32"/>
        <v>0</v>
      </c>
      <c r="I66" s="130">
        <f t="shared" si="32"/>
        <v>0</v>
      </c>
      <c r="J66" s="130">
        <f t="shared" si="32"/>
        <v>0</v>
      </c>
      <c r="K66" s="130">
        <f t="shared" si="32"/>
        <v>0</v>
      </c>
      <c r="L66" s="146">
        <f t="shared" si="32"/>
        <v>0</v>
      </c>
      <c r="M66" s="146">
        <f t="shared" si="32"/>
        <v>0</v>
      </c>
      <c r="N66" s="146">
        <f t="shared" si="32"/>
        <v>0</v>
      </c>
      <c r="O66" s="146">
        <f t="shared" si="32"/>
        <v>0</v>
      </c>
      <c r="P66" s="146">
        <f t="shared" si="32"/>
        <v>0</v>
      </c>
      <c r="Q66" s="146">
        <f t="shared" si="32"/>
        <v>0</v>
      </c>
      <c r="R66" s="146">
        <f t="shared" si="32"/>
        <v>0</v>
      </c>
      <c r="S66" s="146">
        <f t="shared" si="32"/>
        <v>0</v>
      </c>
      <c r="T66" s="146" t="e">
        <f t="shared" si="32"/>
        <v>#REF!</v>
      </c>
      <c r="U66" s="77"/>
      <c r="V66" s="130">
        <f>+V64+V65</f>
        <v>0</v>
      </c>
    </row>
    <row r="67" spans="1:22">
      <c r="A67" s="161" t="s">
        <v>66</v>
      </c>
      <c r="B67" s="96"/>
      <c r="C67" s="136">
        <f t="shared" ref="C67:J67" si="33">+C56+C66</f>
        <v>0</v>
      </c>
      <c r="D67" s="136">
        <f t="shared" si="33"/>
        <v>0</v>
      </c>
      <c r="E67" s="136">
        <f t="shared" si="33"/>
        <v>0</v>
      </c>
      <c r="F67" s="136">
        <f t="shared" si="33"/>
        <v>0</v>
      </c>
      <c r="G67" s="136">
        <f t="shared" si="33"/>
        <v>0</v>
      </c>
      <c r="H67" s="136">
        <f t="shared" si="33"/>
        <v>0</v>
      </c>
      <c r="I67" s="136">
        <f t="shared" si="33"/>
        <v>0</v>
      </c>
      <c r="J67" s="136">
        <f t="shared" si="33"/>
        <v>0</v>
      </c>
      <c r="K67" s="77"/>
      <c r="L67" s="136">
        <f t="shared" ref="L67:T67" si="34">+L56+L66</f>
        <v>0</v>
      </c>
      <c r="M67" s="136">
        <f t="shared" si="34"/>
        <v>0</v>
      </c>
      <c r="N67" s="136">
        <f t="shared" si="34"/>
        <v>0</v>
      </c>
      <c r="O67" s="136">
        <f t="shared" si="34"/>
        <v>0</v>
      </c>
      <c r="P67" s="136">
        <f t="shared" si="34"/>
        <v>0</v>
      </c>
      <c r="Q67" s="136">
        <f t="shared" si="34"/>
        <v>0</v>
      </c>
      <c r="R67" s="136">
        <f t="shared" si="34"/>
        <v>0</v>
      </c>
      <c r="S67" s="136">
        <f t="shared" si="34"/>
        <v>0</v>
      </c>
      <c r="T67" s="136" t="e">
        <f t="shared" si="34"/>
        <v>#REF!</v>
      </c>
      <c r="U67" s="77"/>
      <c r="V67" s="136">
        <f>+V56+V66</f>
        <v>0</v>
      </c>
    </row>
    <row r="68" spans="1:22">
      <c r="A68" s="162"/>
      <c r="B68" s="96"/>
      <c r="C68" s="163">
        <f t="shared" ref="C68:J68" si="35">+C32-C67</f>
        <v>0</v>
      </c>
      <c r="D68" s="163">
        <f t="shared" si="35"/>
        <v>0</v>
      </c>
      <c r="E68" s="163">
        <f t="shared" si="35"/>
        <v>0</v>
      </c>
      <c r="F68" s="163">
        <f t="shared" si="35"/>
        <v>0</v>
      </c>
      <c r="G68" s="163">
        <f t="shared" si="35"/>
        <v>0</v>
      </c>
      <c r="H68" s="163">
        <f t="shared" si="35"/>
        <v>0</v>
      </c>
      <c r="I68" s="163">
        <f t="shared" si="35"/>
        <v>0</v>
      </c>
      <c r="J68" s="163">
        <f t="shared" si="35"/>
        <v>0</v>
      </c>
      <c r="K68" s="77"/>
      <c r="L68" s="163">
        <f t="shared" ref="L68:T68" si="36">+L32-L67</f>
        <v>0</v>
      </c>
      <c r="M68" s="163">
        <f t="shared" si="36"/>
        <v>0</v>
      </c>
      <c r="N68" s="163">
        <f t="shared" si="36"/>
        <v>0</v>
      </c>
      <c r="O68" s="163">
        <f t="shared" si="36"/>
        <v>0</v>
      </c>
      <c r="P68" s="163">
        <f t="shared" si="36"/>
        <v>0</v>
      </c>
      <c r="Q68" s="163">
        <f t="shared" si="36"/>
        <v>0</v>
      </c>
      <c r="R68" s="163">
        <f t="shared" si="36"/>
        <v>0</v>
      </c>
      <c r="S68" s="163">
        <f t="shared" si="36"/>
        <v>0</v>
      </c>
      <c r="T68" s="163" t="e">
        <f t="shared" si="36"/>
        <v>#REF!</v>
      </c>
      <c r="U68" s="77"/>
      <c r="V68" s="163">
        <f>+V32-V67</f>
        <v>0</v>
      </c>
    </row>
    <row r="69" spans="1:22">
      <c r="A69" s="164" t="s">
        <v>106</v>
      </c>
      <c r="B69" s="96"/>
      <c r="C69" s="163"/>
      <c r="D69" s="163"/>
      <c r="E69" s="163"/>
      <c r="F69" s="163"/>
      <c r="G69" s="163"/>
      <c r="H69" s="163"/>
      <c r="I69" s="163"/>
      <c r="J69" s="163"/>
      <c r="K69" s="77"/>
      <c r="L69" s="163"/>
      <c r="M69" s="163"/>
      <c r="N69" s="163"/>
      <c r="O69" s="163"/>
      <c r="P69" s="163"/>
      <c r="Q69" s="163"/>
      <c r="R69" s="163"/>
      <c r="S69" s="163"/>
      <c r="T69" s="163"/>
      <c r="U69" s="77"/>
      <c r="V69" s="163"/>
    </row>
    <row r="70" spans="1:22">
      <c r="A70" s="102" t="s">
        <v>107</v>
      </c>
      <c r="B70" s="96"/>
      <c r="C70" s="165"/>
      <c r="D70" s="63">
        <v>0.99545</v>
      </c>
      <c r="E70" s="63">
        <v>1</v>
      </c>
      <c r="F70" s="63">
        <v>0.8687</v>
      </c>
      <c r="G70" s="63">
        <v>0.89997</v>
      </c>
      <c r="H70" s="63">
        <v>0.999</v>
      </c>
      <c r="I70" s="63">
        <v>0.99</v>
      </c>
      <c r="J70" s="63">
        <v>1</v>
      </c>
      <c r="K70" s="77"/>
      <c r="U70" s="77"/>
      <c r="V70" s="189"/>
    </row>
    <row r="71" spans="1:22">
      <c r="A71" s="102" t="s">
        <v>108</v>
      </c>
      <c r="B71" s="96"/>
      <c r="C71" s="165"/>
      <c r="D71" s="63">
        <v>0.00455</v>
      </c>
      <c r="E71" s="63">
        <v>0</v>
      </c>
      <c r="F71" s="63">
        <v>0.1313</v>
      </c>
      <c r="G71" s="63">
        <v>0.10003</v>
      </c>
      <c r="H71" s="63">
        <v>0.001</v>
      </c>
      <c r="I71" s="63">
        <v>0.01</v>
      </c>
      <c r="J71" s="63">
        <v>0</v>
      </c>
      <c r="K71" s="77"/>
      <c r="U71" s="77"/>
      <c r="V71" s="189"/>
    </row>
    <row r="72" spans="1:22">
      <c r="A72" s="131" t="s">
        <v>1</v>
      </c>
      <c r="B72" s="96"/>
      <c r="C72" s="166"/>
      <c r="D72" s="167">
        <f t="shared" ref="D72:J72" si="37">+D70+D71</f>
        <v>1</v>
      </c>
      <c r="E72" s="167">
        <f t="shared" si="37"/>
        <v>1</v>
      </c>
      <c r="F72" s="167">
        <f t="shared" si="37"/>
        <v>1</v>
      </c>
      <c r="G72" s="167">
        <f t="shared" si="37"/>
        <v>1</v>
      </c>
      <c r="H72" s="167">
        <f t="shared" si="37"/>
        <v>1</v>
      </c>
      <c r="I72" s="167">
        <f t="shared" si="37"/>
        <v>1</v>
      </c>
      <c r="J72" s="167">
        <f t="shared" si="37"/>
        <v>1</v>
      </c>
      <c r="K72" s="77"/>
      <c r="L72" s="183">
        <f t="shared" ref="L72:S72" si="38">+L66</f>
        <v>0</v>
      </c>
      <c r="M72" s="183">
        <f t="shared" si="38"/>
        <v>0</v>
      </c>
      <c r="N72" s="183">
        <f t="shared" si="38"/>
        <v>0</v>
      </c>
      <c r="O72" s="183">
        <f t="shared" si="38"/>
        <v>0</v>
      </c>
      <c r="P72" s="183">
        <f t="shared" si="38"/>
        <v>0</v>
      </c>
      <c r="Q72" s="183">
        <f t="shared" si="38"/>
        <v>0</v>
      </c>
      <c r="R72" s="183">
        <f t="shared" si="38"/>
        <v>0</v>
      </c>
      <c r="S72" s="183">
        <f t="shared" si="38"/>
        <v>0</v>
      </c>
      <c r="T72" s="190"/>
      <c r="U72" s="77"/>
      <c r="V72" s="191">
        <f>SUM(M72:S72)</f>
        <v>0</v>
      </c>
    </row>
    <row r="73" spans="1:22">
      <c r="A73" s="164" t="s">
        <v>109</v>
      </c>
      <c r="B73" s="96"/>
      <c r="K73" s="77"/>
      <c r="L73" s="184">
        <f t="shared" ref="L73:S73" si="39">+L24</f>
        <v>0</v>
      </c>
      <c r="M73" s="163">
        <f t="shared" si="39"/>
        <v>0</v>
      </c>
      <c r="N73" s="163">
        <f t="shared" si="39"/>
        <v>0</v>
      </c>
      <c r="O73" s="163">
        <f t="shared" si="39"/>
        <v>0</v>
      </c>
      <c r="P73" s="163">
        <f t="shared" si="39"/>
        <v>0</v>
      </c>
      <c r="Q73" s="163">
        <f t="shared" si="39"/>
        <v>0</v>
      </c>
      <c r="R73" s="163">
        <f t="shared" si="39"/>
        <v>0</v>
      </c>
      <c r="S73" s="163">
        <f t="shared" si="39"/>
        <v>0</v>
      </c>
      <c r="U73" s="77"/>
      <c r="V73" s="192">
        <f>SUM(L73:U73)</f>
        <v>0</v>
      </c>
    </row>
    <row r="74" spans="1:22">
      <c r="A74" s="168" t="s">
        <v>110</v>
      </c>
      <c r="B74" s="96"/>
      <c r="C74" s="169"/>
      <c r="D74" s="170">
        <f>+ROUND(D64*D70,0)+2</f>
        <v>2</v>
      </c>
      <c r="E74" s="170">
        <f>+ROUND(E64*E70,0)</f>
        <v>0</v>
      </c>
      <c r="F74" s="170">
        <f>+ROUND(F64*F70,0)+1</f>
        <v>1</v>
      </c>
      <c r="G74" s="171">
        <f>+ROUND(G64*G70,0)+1</f>
        <v>1</v>
      </c>
      <c r="H74" s="170">
        <f>+ROUND(H64*H70,0)-2</f>
        <v>-2</v>
      </c>
      <c r="I74" s="170">
        <f>+ROUND(I64*I70,0)</f>
        <v>0</v>
      </c>
      <c r="J74" s="170">
        <f>+ROUND(J64*J70,0)</f>
        <v>0</v>
      </c>
      <c r="K74" s="77"/>
      <c r="L74" s="185">
        <f t="shared" ref="L74:S74" si="40">+L72-L73</f>
        <v>0</v>
      </c>
      <c r="M74" s="186">
        <f t="shared" si="40"/>
        <v>0</v>
      </c>
      <c r="N74" s="187">
        <f t="shared" si="40"/>
        <v>0</v>
      </c>
      <c r="O74" s="186">
        <f t="shared" si="40"/>
        <v>0</v>
      </c>
      <c r="P74" s="187">
        <f t="shared" si="40"/>
        <v>0</v>
      </c>
      <c r="Q74" s="186">
        <f t="shared" si="40"/>
        <v>0</v>
      </c>
      <c r="R74" s="186">
        <f t="shared" si="40"/>
        <v>0</v>
      </c>
      <c r="S74" s="187">
        <f t="shared" si="40"/>
        <v>0</v>
      </c>
      <c r="T74" s="193"/>
      <c r="U74" s="194"/>
      <c r="V74" s="195">
        <f>+V72-V73</f>
        <v>0</v>
      </c>
    </row>
    <row r="75" spans="1:21">
      <c r="A75" s="172" t="s">
        <v>111</v>
      </c>
      <c r="B75" s="96"/>
      <c r="C75" s="173"/>
      <c r="D75" s="173">
        <f t="shared" ref="D75:K75" si="41">+D64-D74</f>
        <v>-2</v>
      </c>
      <c r="E75" s="173">
        <f t="shared" si="41"/>
        <v>0</v>
      </c>
      <c r="F75" s="173">
        <f t="shared" si="41"/>
        <v>-1</v>
      </c>
      <c r="G75" s="173">
        <f t="shared" si="41"/>
        <v>-1</v>
      </c>
      <c r="H75" s="173">
        <f t="shared" si="41"/>
        <v>2</v>
      </c>
      <c r="I75" s="173">
        <f t="shared" si="41"/>
        <v>0</v>
      </c>
      <c r="J75" s="173">
        <f t="shared" si="41"/>
        <v>0</v>
      </c>
      <c r="K75" s="173">
        <f t="shared" si="41"/>
        <v>0</v>
      </c>
      <c r="L75" s="176"/>
      <c r="M75" s="176"/>
      <c r="N75" s="176">
        <f>+'[13]Inversione  (Acumuladas Consol)'!$D$39</f>
        <v>287360463</v>
      </c>
      <c r="U75" s="196"/>
    </row>
    <row r="76" spans="1:22">
      <c r="A76" s="174" t="s">
        <v>1</v>
      </c>
      <c r="B76" s="96"/>
      <c r="C76" s="175"/>
      <c r="D76" s="175">
        <f t="shared" ref="D76:J76" si="42">+D74+D75</f>
        <v>0</v>
      </c>
      <c r="E76" s="175">
        <f t="shared" si="42"/>
        <v>0</v>
      </c>
      <c r="F76" s="175">
        <f t="shared" si="42"/>
        <v>0</v>
      </c>
      <c r="G76" s="175">
        <f t="shared" si="42"/>
        <v>0</v>
      </c>
      <c r="H76" s="175">
        <f t="shared" si="42"/>
        <v>0</v>
      </c>
      <c r="I76" s="175">
        <f t="shared" si="42"/>
        <v>0</v>
      </c>
      <c r="J76" s="175">
        <f t="shared" si="42"/>
        <v>0</v>
      </c>
      <c r="K76" s="77"/>
      <c r="L76" s="176"/>
      <c r="M76" s="176"/>
      <c r="N76" s="176">
        <f>+N73+N75</f>
        <v>287360463</v>
      </c>
      <c r="U76" s="77"/>
      <c r="V76" s="93"/>
    </row>
    <row r="77" spans="2:21">
      <c r="B77" s="96"/>
      <c r="D77" s="163"/>
      <c r="E77" s="163"/>
      <c r="F77" s="163"/>
      <c r="G77" s="163"/>
      <c r="H77" s="163"/>
      <c r="I77" s="163"/>
      <c r="J77" s="163"/>
      <c r="K77" s="77"/>
      <c r="L77" s="176"/>
      <c r="M77" s="176"/>
      <c r="N77" s="176"/>
      <c r="U77" s="77"/>
    </row>
    <row r="78" spans="1:21">
      <c r="A78" s="58" t="s">
        <v>112</v>
      </c>
      <c r="B78" s="96"/>
      <c r="D78" s="175">
        <f>+[5]Ctas!$D$238</f>
        <v>223289180</v>
      </c>
      <c r="E78" s="175">
        <f>+[5]Ctas!$D$239</f>
        <v>7223705826</v>
      </c>
      <c r="F78" s="175">
        <f>+[5]Ctas!$D$245</f>
        <v>1481473115</v>
      </c>
      <c r="G78" s="175">
        <f>+[5]Ctas!$D$242</f>
        <v>10713514723</v>
      </c>
      <c r="H78" s="175">
        <f>+[5]Ctas!$D$247</f>
        <v>92632060</v>
      </c>
      <c r="I78" s="175">
        <f>+[5]Ctas!$D$253</f>
        <v>160133604</v>
      </c>
      <c r="J78" s="175">
        <f>+[5]Ctas!$D$246</f>
        <v>42503767438</v>
      </c>
      <c r="K78" s="77"/>
      <c r="L78" s="176">
        <f>SUM(D78:J78)</f>
        <v>62398515946</v>
      </c>
      <c r="M78" s="176">
        <f>+C24</f>
        <v>0</v>
      </c>
      <c r="N78" s="188">
        <f>+L78-M78</f>
        <v>62398515946</v>
      </c>
      <c r="U78" s="77"/>
    </row>
    <row r="79" spans="2:21">
      <c r="B79" s="96"/>
      <c r="D79" s="176"/>
      <c r="E79" s="176"/>
      <c r="F79" s="176"/>
      <c r="G79" s="176"/>
      <c r="H79" s="176"/>
      <c r="I79" s="176"/>
      <c r="J79" s="176"/>
      <c r="K79" s="77"/>
      <c r="L79" s="176"/>
      <c r="M79" s="176"/>
      <c r="N79" s="188">
        <v>4528747665</v>
      </c>
      <c r="U79" s="77"/>
    </row>
    <row r="80" spans="1:21">
      <c r="A80" s="58" t="s">
        <v>113</v>
      </c>
      <c r="B80" s="96"/>
      <c r="D80" s="177">
        <f t="shared" ref="D80:J80" si="43">+D78-D74</f>
        <v>223289178</v>
      </c>
      <c r="E80" s="178">
        <f t="shared" si="43"/>
        <v>7223705826</v>
      </c>
      <c r="F80" s="178">
        <f t="shared" si="43"/>
        <v>1481473114</v>
      </c>
      <c r="G80" s="175">
        <f t="shared" si="43"/>
        <v>10713514722</v>
      </c>
      <c r="H80" s="179">
        <f t="shared" si="43"/>
        <v>92632062</v>
      </c>
      <c r="I80" s="178">
        <f t="shared" si="43"/>
        <v>160133604</v>
      </c>
      <c r="J80" s="178">
        <f t="shared" si="43"/>
        <v>42503767438</v>
      </c>
      <c r="K80" s="77"/>
      <c r="L80" s="176">
        <f>SUM(D80:J80)</f>
        <v>62398515944</v>
      </c>
      <c r="M80" s="176"/>
      <c r="N80" s="188">
        <f>-(+N78+N79)</f>
        <v>-66927263611</v>
      </c>
      <c r="U80" s="77"/>
    </row>
    <row r="81" spans="2:21">
      <c r="B81" s="96"/>
      <c r="D81" s="176"/>
      <c r="E81" s="176"/>
      <c r="F81" s="176"/>
      <c r="G81" s="176"/>
      <c r="H81" s="176"/>
      <c r="I81" s="176"/>
      <c r="J81" s="176"/>
      <c r="K81" s="77"/>
      <c r="L81" s="176"/>
      <c r="M81" s="176"/>
      <c r="N81" s="176"/>
      <c r="U81" s="77"/>
    </row>
    <row r="82" spans="1:21">
      <c r="A82" s="58" t="s">
        <v>114</v>
      </c>
      <c r="B82" s="96"/>
      <c r="D82" s="176"/>
      <c r="E82" s="176"/>
      <c r="F82" s="176"/>
      <c r="G82" s="176"/>
      <c r="H82" s="176"/>
      <c r="I82" s="176"/>
      <c r="J82" s="176"/>
      <c r="K82" s="77"/>
      <c r="L82" s="176"/>
      <c r="M82" s="176"/>
      <c r="N82" s="176"/>
      <c r="U82" s="77"/>
    </row>
    <row r="83" spans="1:21">
      <c r="A83" s="58" t="s">
        <v>114</v>
      </c>
      <c r="B83" s="96"/>
      <c r="D83" s="163">
        <f>+[6]Ctas!$D$209</f>
        <v>1020612</v>
      </c>
      <c r="E83" s="163">
        <v>0</v>
      </c>
      <c r="F83" s="163">
        <f>+[6]Ctas!$D$216</f>
        <v>223917831</v>
      </c>
      <c r="G83" s="163">
        <f>+G87+G88+G89</f>
        <v>0</v>
      </c>
      <c r="H83" s="163">
        <f>+[6]Ctas!$D$218</f>
        <v>92684</v>
      </c>
      <c r="I83" s="163">
        <f>+[6]Ctas!$D$223</f>
        <v>1617511</v>
      </c>
      <c r="J83" s="176"/>
      <c r="K83" s="77"/>
      <c r="L83" s="176"/>
      <c r="M83" s="176"/>
      <c r="N83" s="176"/>
      <c r="U83" s="77"/>
    </row>
    <row r="84" spans="1:21">
      <c r="A84" s="58" t="s">
        <v>113</v>
      </c>
      <c r="B84" s="96"/>
      <c r="D84" s="176">
        <f>+D75-D83</f>
        <v>-1020614</v>
      </c>
      <c r="E84" s="176"/>
      <c r="F84" s="176">
        <f>+F75-F83</f>
        <v>-223917832</v>
      </c>
      <c r="G84" s="176">
        <f>+G75-G83</f>
        <v>-1</v>
      </c>
      <c r="H84" s="176">
        <f>+H75-H83</f>
        <v>-92682</v>
      </c>
      <c r="I84" s="176">
        <f>+I75-I83</f>
        <v>-1617511</v>
      </c>
      <c r="J84" s="176"/>
      <c r="K84" s="77"/>
      <c r="L84" s="176"/>
      <c r="M84" s="176"/>
      <c r="N84" s="176"/>
      <c r="U84" s="77"/>
    </row>
    <row r="85" spans="1:21">
      <c r="A85" s="58" t="s">
        <v>113</v>
      </c>
      <c r="B85" s="96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U85" s="77"/>
    </row>
    <row r="87" spans="6:8">
      <c r="F87" s="23" t="s">
        <v>115</v>
      </c>
      <c r="G87" s="74">
        <f>+G64*9.504%</f>
        <v>0</v>
      </c>
      <c r="H87" s="163"/>
    </row>
    <row r="88" spans="6:7">
      <c r="F88" s="23" t="s">
        <v>116</v>
      </c>
      <c r="G88" s="74">
        <f>+G64*0.496%</f>
        <v>0</v>
      </c>
    </row>
    <row r="89" spans="6:7">
      <c r="F89" s="23" t="s">
        <v>117</v>
      </c>
      <c r="G89" s="74">
        <f>+G64*0.003%</f>
        <v>0</v>
      </c>
    </row>
    <row r="90" spans="6:7">
      <c r="F90" s="23" t="s">
        <v>87</v>
      </c>
      <c r="G90" s="75">
        <f>+G64*G70</f>
        <v>0</v>
      </c>
    </row>
    <row r="91" spans="7:7">
      <c r="G91" s="180">
        <f>SUM(G87:G90)</f>
        <v>0</v>
      </c>
    </row>
  </sheetData>
  <pageMargins left="0.31496062992126" right="0" top="0.354330708661417" bottom="0" header="0.31496062992126" footer="0.31496062992126"/>
  <pageSetup paperSize="1" scale="75" orientation="landscape" horizontalDpi="600" verticalDpi="600"/>
  <headerFooter/>
  <rowBreaks count="1" manualBreakCount="1">
    <brk id="33" max="237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1"/>
  <sheetViews>
    <sheetView zoomScaleSheetLayoutView="60" topLeftCell="G1" workbookViewId="0">
      <pane ySplit="2" topLeftCell="A3" activePane="bottomLeft" state="frozen"/>
      <selection/>
      <selection pane="bottomLeft" activeCell="E35" sqref="E35"/>
    </sheetView>
  </sheetViews>
  <sheetFormatPr defaultColWidth="11.4571428571429" defaultRowHeight="11.25"/>
  <cols>
    <col min="1" max="1" width="59.8190476190476" style="23" customWidth="1"/>
    <col min="2" max="2" width="1.18095238095238" style="23" customWidth="1"/>
    <col min="3" max="3" width="14" style="23" customWidth="1"/>
    <col min="4" max="4" width="12.4571428571429" style="23" customWidth="1"/>
    <col min="5" max="5" width="15.8190476190476" style="23" customWidth="1"/>
    <col min="6" max="6" width="14" style="23" customWidth="1"/>
    <col min="7" max="7" width="15.4571428571429" style="23" customWidth="1"/>
    <col min="8" max="8" width="14" style="23" customWidth="1"/>
    <col min="9" max="9" width="11.5428571428571" style="23" customWidth="1"/>
    <col min="10" max="10" width="15.8190476190476" style="23" customWidth="1"/>
    <col min="11" max="11" width="1" style="23" customWidth="1"/>
    <col min="12" max="12" width="14.4571428571429" style="23" customWidth="1"/>
    <col min="13" max="13" width="12.4571428571429" style="23" customWidth="1"/>
    <col min="14" max="14" width="13.5428571428571" style="23" customWidth="1"/>
    <col min="15" max="16" width="15" style="23" customWidth="1"/>
    <col min="17" max="17" width="16.5428571428571" style="23" customWidth="1"/>
    <col min="18" max="18" width="12.4571428571429" style="23" customWidth="1"/>
    <col min="19" max="19" width="13.5428571428571" style="23" customWidth="1"/>
    <col min="20" max="20" width="1.18095238095238" style="23" customWidth="1"/>
    <col min="21" max="21" width="16.4571428571429" style="24" customWidth="1"/>
    <col min="22" max="16384" width="11.4571428571429" style="25" customWidth="1"/>
  </cols>
  <sheetData>
    <row r="1" ht="12" customHeight="1" spans="1:21">
      <c r="A1" s="26" t="str">
        <f>+Estado!A1</f>
        <v>CHILE FILMS SPA Y AFILIADAS</v>
      </c>
      <c r="B1" s="27"/>
      <c r="C1" s="28" t="s">
        <v>87</v>
      </c>
      <c r="D1" s="28" t="s">
        <v>88</v>
      </c>
      <c r="E1" s="28" t="s">
        <v>89</v>
      </c>
      <c r="F1" s="28" t="s">
        <v>90</v>
      </c>
      <c r="G1" s="28" t="s">
        <v>91</v>
      </c>
      <c r="H1" s="29" t="s">
        <v>118</v>
      </c>
      <c r="I1" s="28" t="s">
        <v>93</v>
      </c>
      <c r="J1" s="76" t="s">
        <v>94</v>
      </c>
      <c r="K1" s="77"/>
      <c r="L1" s="78" t="str">
        <f t="shared" ref="L1:R1" si="0">+C1</f>
        <v>Chilefilms</v>
      </c>
      <c r="M1" s="78" t="str">
        <f t="shared" si="0"/>
        <v>Cce</v>
      </c>
      <c r="N1" s="78" t="str">
        <f t="shared" si="0"/>
        <v>Conate II</v>
      </c>
      <c r="O1" s="78" t="str">
        <f t="shared" si="0"/>
        <v>CineColor Films</v>
      </c>
      <c r="P1" s="78" t="str">
        <f t="shared" si="0"/>
        <v>Sonus</v>
      </c>
      <c r="Q1" s="78" t="str">
        <f t="shared" si="0"/>
        <v>Servicios Integrales</v>
      </c>
      <c r="R1" s="78" t="str">
        <f t="shared" si="0"/>
        <v>Serviart</v>
      </c>
      <c r="S1" s="78" t="s">
        <v>94</v>
      </c>
      <c r="T1" s="77"/>
      <c r="U1" s="28" t="s">
        <v>1</v>
      </c>
    </row>
    <row r="2" ht="12" customHeight="1" spans="1:21">
      <c r="A2" s="26" t="s">
        <v>67</v>
      </c>
      <c r="B2" s="30"/>
      <c r="C2" s="31" t="s">
        <v>95</v>
      </c>
      <c r="D2" s="31" t="s">
        <v>95</v>
      </c>
      <c r="E2" s="31" t="s">
        <v>96</v>
      </c>
      <c r="F2" s="31"/>
      <c r="G2" s="31" t="s">
        <v>96</v>
      </c>
      <c r="H2" s="31" t="s">
        <v>95</v>
      </c>
      <c r="I2" s="31" t="s">
        <v>95</v>
      </c>
      <c r="J2" s="79" t="s">
        <v>96</v>
      </c>
      <c r="K2" s="80"/>
      <c r="L2" s="81" t="str">
        <f>+C2</f>
        <v>Individual</v>
      </c>
      <c r="M2" s="81" t="str">
        <f>+D2</f>
        <v>Individual</v>
      </c>
      <c r="N2" s="81" t="str">
        <f>+E2</f>
        <v>Consolidado</v>
      </c>
      <c r="O2" s="81"/>
      <c r="P2" s="81" t="str">
        <f>+G2</f>
        <v>Consolidado</v>
      </c>
      <c r="Q2" s="81" t="str">
        <f>+H2</f>
        <v>Individual</v>
      </c>
      <c r="R2" s="81" t="str">
        <f>+I2</f>
        <v>Individual</v>
      </c>
      <c r="S2" s="81" t="s">
        <v>96</v>
      </c>
      <c r="T2" s="80"/>
      <c r="U2" s="31" t="s">
        <v>96</v>
      </c>
    </row>
    <row r="3" spans="1:21">
      <c r="A3" s="32"/>
      <c r="B3" s="33"/>
      <c r="C3" s="34" t="s">
        <v>97</v>
      </c>
      <c r="D3" s="34" t="s">
        <v>98</v>
      </c>
      <c r="E3" s="34" t="s">
        <v>98</v>
      </c>
      <c r="F3" s="34" t="s">
        <v>98</v>
      </c>
      <c r="G3" s="34" t="s">
        <v>98</v>
      </c>
      <c r="H3" s="34" t="s">
        <v>98</v>
      </c>
      <c r="I3" s="34" t="s">
        <v>98</v>
      </c>
      <c r="J3" s="34"/>
      <c r="K3" s="82"/>
      <c r="L3" s="83" t="s">
        <v>99</v>
      </c>
      <c r="M3" s="83" t="s">
        <v>99</v>
      </c>
      <c r="N3" s="83" t="s">
        <v>99</v>
      </c>
      <c r="O3" s="83" t="s">
        <v>99</v>
      </c>
      <c r="P3" s="83" t="s">
        <v>99</v>
      </c>
      <c r="Q3" s="83" t="s">
        <v>99</v>
      </c>
      <c r="R3" s="83" t="s">
        <v>99</v>
      </c>
      <c r="S3" s="83" t="s">
        <v>99</v>
      </c>
      <c r="T3" s="89"/>
      <c r="U3" s="34"/>
    </row>
    <row r="4" spans="1:21">
      <c r="A4" s="35" t="s">
        <v>68</v>
      </c>
      <c r="B4" s="36"/>
      <c r="C4" s="37"/>
      <c r="D4" s="37"/>
      <c r="E4" s="37"/>
      <c r="F4" s="37"/>
      <c r="G4" s="37"/>
      <c r="H4" s="37"/>
      <c r="I4" s="37"/>
      <c r="J4" s="37"/>
      <c r="K4" s="84"/>
      <c r="L4" s="37"/>
      <c r="M4" s="37"/>
      <c r="N4" s="37"/>
      <c r="O4" s="37"/>
      <c r="P4" s="37"/>
      <c r="Q4" s="37"/>
      <c r="R4" s="37"/>
      <c r="S4" s="37"/>
      <c r="T4" s="84"/>
      <c r="U4" s="37"/>
    </row>
    <row r="5" spans="1:21">
      <c r="A5" s="38" t="s">
        <v>69</v>
      </c>
      <c r="B5" s="39"/>
      <c r="C5" s="40"/>
      <c r="D5" s="40"/>
      <c r="E5" s="40"/>
      <c r="F5" s="40"/>
      <c r="G5" s="40"/>
      <c r="H5" s="40"/>
      <c r="I5" s="40"/>
      <c r="J5" s="40"/>
      <c r="K5" s="85"/>
      <c r="L5" s="48"/>
      <c r="M5" s="40"/>
      <c r="N5" s="48"/>
      <c r="P5" s="40"/>
      <c r="Q5" s="40"/>
      <c r="R5" s="40"/>
      <c r="S5" s="40"/>
      <c r="T5" s="85"/>
      <c r="U5" s="40">
        <f>SUM(C5:S5)</f>
        <v>0</v>
      </c>
    </row>
    <row r="6" spans="1:21">
      <c r="A6" s="38"/>
      <c r="B6" s="39"/>
      <c r="C6" s="40"/>
      <c r="D6" s="40"/>
      <c r="E6" s="40"/>
      <c r="F6" s="40"/>
      <c r="G6" s="40"/>
      <c r="H6" s="40"/>
      <c r="I6" s="40"/>
      <c r="J6" s="40"/>
      <c r="K6" s="85"/>
      <c r="L6" s="40"/>
      <c r="M6" s="40"/>
      <c r="N6" s="40"/>
      <c r="O6" s="40"/>
      <c r="P6" s="40"/>
      <c r="Q6" s="40"/>
      <c r="R6" s="40"/>
      <c r="S6" s="40"/>
      <c r="T6" s="85"/>
      <c r="U6" s="40"/>
    </row>
    <row r="7" spans="1:21">
      <c r="A7" s="38" t="s">
        <v>70</v>
      </c>
      <c r="B7" s="39"/>
      <c r="C7" s="40"/>
      <c r="D7" s="40"/>
      <c r="E7" s="40"/>
      <c r="F7" s="40"/>
      <c r="G7" s="40"/>
      <c r="H7" s="40"/>
      <c r="I7" s="40"/>
      <c r="J7" s="40"/>
      <c r="K7" s="85"/>
      <c r="M7" s="40"/>
      <c r="N7" s="48"/>
      <c r="O7" s="48"/>
      <c r="P7" s="40"/>
      <c r="Q7" s="40"/>
      <c r="R7" s="40"/>
      <c r="S7" s="40"/>
      <c r="T7" s="85"/>
      <c r="U7" s="40">
        <f>SUM(C7:S7)</f>
        <v>0</v>
      </c>
    </row>
    <row r="8" spans="1:21">
      <c r="A8" s="41"/>
      <c r="B8" s="42"/>
      <c r="C8" s="40"/>
      <c r="D8" s="40"/>
      <c r="E8" s="40"/>
      <c r="F8" s="40"/>
      <c r="G8" s="40"/>
      <c r="H8" s="40"/>
      <c r="I8" s="40"/>
      <c r="J8" s="40"/>
      <c r="K8" s="85"/>
      <c r="L8" s="40"/>
      <c r="M8" s="40"/>
      <c r="N8" s="40"/>
      <c r="O8" s="40"/>
      <c r="P8" s="40"/>
      <c r="Q8" s="40"/>
      <c r="R8" s="40"/>
      <c r="S8" s="40"/>
      <c r="T8" s="85"/>
      <c r="U8" s="40"/>
    </row>
    <row r="9" spans="1:21">
      <c r="A9" s="43" t="s">
        <v>71</v>
      </c>
      <c r="B9" s="44"/>
      <c r="C9" s="45">
        <f t="shared" ref="C9:J9" si="1">+C5-C7</f>
        <v>0</v>
      </c>
      <c r="D9" s="45">
        <f t="shared" si="1"/>
        <v>0</v>
      </c>
      <c r="E9" s="45">
        <f t="shared" si="1"/>
        <v>0</v>
      </c>
      <c r="F9" s="45">
        <f t="shared" si="1"/>
        <v>0</v>
      </c>
      <c r="G9" s="45">
        <f t="shared" si="1"/>
        <v>0</v>
      </c>
      <c r="H9" s="45">
        <f t="shared" si="1"/>
        <v>0</v>
      </c>
      <c r="I9" s="45">
        <f t="shared" si="1"/>
        <v>0</v>
      </c>
      <c r="J9" s="45">
        <f t="shared" si="1"/>
        <v>0</v>
      </c>
      <c r="K9" s="86"/>
      <c r="L9" s="45">
        <f>+L5-L7</f>
        <v>0</v>
      </c>
      <c r="M9" s="45">
        <f>+M5-M7</f>
        <v>0</v>
      </c>
      <c r="N9" s="45">
        <f>+N5-N7</f>
        <v>0</v>
      </c>
      <c r="O9" s="45">
        <f>+L5-O7</f>
        <v>0</v>
      </c>
      <c r="P9" s="45">
        <f>+P5-P7</f>
        <v>0</v>
      </c>
      <c r="Q9" s="45">
        <f>+Q5-Q7</f>
        <v>0</v>
      </c>
      <c r="R9" s="45">
        <f>+R5-R7</f>
        <v>0</v>
      </c>
      <c r="S9" s="45">
        <f>+S5-S7</f>
        <v>0</v>
      </c>
      <c r="T9" s="86"/>
      <c r="U9" s="45">
        <f>+U5-U7</f>
        <v>0</v>
      </c>
    </row>
    <row r="10" spans="1:21">
      <c r="A10" s="41"/>
      <c r="B10" s="42"/>
      <c r="C10" s="40"/>
      <c r="D10" s="40"/>
      <c r="E10" s="40"/>
      <c r="F10" s="40"/>
      <c r="G10" s="40"/>
      <c r="H10" s="40"/>
      <c r="I10" s="40"/>
      <c r="J10" s="40"/>
      <c r="K10" s="85"/>
      <c r="L10" s="40"/>
      <c r="M10" s="40"/>
      <c r="N10" s="40"/>
      <c r="O10" s="40"/>
      <c r="P10" s="40"/>
      <c r="Q10" s="40"/>
      <c r="R10" s="40"/>
      <c r="S10" s="40"/>
      <c r="T10" s="85"/>
      <c r="U10" s="40"/>
    </row>
    <row r="11" spans="1:21">
      <c r="A11" s="38" t="s">
        <v>72</v>
      </c>
      <c r="B11" s="39"/>
      <c r="C11" s="40"/>
      <c r="D11" s="40"/>
      <c r="E11" s="40"/>
      <c r="F11" s="40"/>
      <c r="G11" s="40"/>
      <c r="H11" s="40"/>
      <c r="I11" s="40"/>
      <c r="J11" s="40"/>
      <c r="K11" s="85"/>
      <c r="L11" s="40"/>
      <c r="M11" s="40"/>
      <c r="N11" s="40"/>
      <c r="O11" s="40"/>
      <c r="P11" s="40"/>
      <c r="Q11" s="56"/>
      <c r="R11" s="40"/>
      <c r="S11" s="40"/>
      <c r="T11" s="85"/>
      <c r="U11" s="40">
        <f>SUM(C11:S11)</f>
        <v>0</v>
      </c>
    </row>
    <row r="12" spans="1:21">
      <c r="A12" s="46" t="s">
        <v>119</v>
      </c>
      <c r="B12" s="42"/>
      <c r="C12" s="40"/>
      <c r="D12" s="40"/>
      <c r="E12" s="40"/>
      <c r="F12" s="40"/>
      <c r="G12" s="40"/>
      <c r="H12" s="40"/>
      <c r="I12" s="40"/>
      <c r="J12" s="40"/>
      <c r="K12" s="85"/>
      <c r="L12" s="40"/>
      <c r="M12" s="40"/>
      <c r="N12" s="40"/>
      <c r="O12" s="40"/>
      <c r="P12" s="40"/>
      <c r="Q12" s="40"/>
      <c r="R12" s="40"/>
      <c r="S12" s="40"/>
      <c r="T12" s="85"/>
      <c r="U12" s="40">
        <f>SUM(C12:S12)</f>
        <v>0</v>
      </c>
    </row>
    <row r="13" spans="1:21">
      <c r="A13" s="43" t="s">
        <v>74</v>
      </c>
      <c r="B13" s="44"/>
      <c r="C13" s="45">
        <f t="shared" ref="C13:J13" si="2">+C9-C11-C12</f>
        <v>0</v>
      </c>
      <c r="D13" s="45">
        <f t="shared" si="2"/>
        <v>0</v>
      </c>
      <c r="E13" s="45">
        <f t="shared" si="2"/>
        <v>0</v>
      </c>
      <c r="F13" s="45">
        <f t="shared" si="2"/>
        <v>0</v>
      </c>
      <c r="G13" s="45">
        <f t="shared" si="2"/>
        <v>0</v>
      </c>
      <c r="H13" s="45">
        <f t="shared" si="2"/>
        <v>0</v>
      </c>
      <c r="I13" s="45">
        <f t="shared" si="2"/>
        <v>0</v>
      </c>
      <c r="J13" s="45">
        <f t="shared" si="2"/>
        <v>0</v>
      </c>
      <c r="K13" s="86"/>
      <c r="L13" s="45">
        <f t="shared" ref="L13:R13" si="3">+L9-L11-L12</f>
        <v>0</v>
      </c>
      <c r="M13" s="45">
        <f t="shared" si="3"/>
        <v>0</v>
      </c>
      <c r="N13" s="45">
        <f t="shared" si="3"/>
        <v>0</v>
      </c>
      <c r="O13" s="45">
        <f t="shared" si="3"/>
        <v>0</v>
      </c>
      <c r="P13" s="45">
        <f t="shared" si="3"/>
        <v>0</v>
      </c>
      <c r="Q13" s="45">
        <f t="shared" si="3"/>
        <v>0</v>
      </c>
      <c r="R13" s="45">
        <f t="shared" si="3"/>
        <v>0</v>
      </c>
      <c r="S13" s="45">
        <f>+S9-S11</f>
        <v>0</v>
      </c>
      <c r="T13" s="86"/>
      <c r="U13" s="45">
        <f>+U9-U11-U12</f>
        <v>0</v>
      </c>
    </row>
    <row r="14" spans="1:21">
      <c r="A14" s="41"/>
      <c r="B14" s="42"/>
      <c r="C14" s="40"/>
      <c r="D14" s="40"/>
      <c r="E14" s="40"/>
      <c r="F14" s="40"/>
      <c r="G14" s="40"/>
      <c r="H14" s="40"/>
      <c r="I14" s="40"/>
      <c r="J14" s="40"/>
      <c r="K14" s="85"/>
      <c r="L14" s="40"/>
      <c r="M14" s="40"/>
      <c r="N14" s="40"/>
      <c r="O14" s="40"/>
      <c r="P14" s="40"/>
      <c r="Q14" s="40"/>
      <c r="R14" s="40"/>
      <c r="S14" s="40"/>
      <c r="T14" s="85"/>
      <c r="U14" s="40"/>
    </row>
    <row r="15" spans="1:21">
      <c r="A15" s="38" t="s">
        <v>75</v>
      </c>
      <c r="B15" s="39"/>
      <c r="C15" s="40"/>
      <c r="D15" s="40"/>
      <c r="E15" s="40"/>
      <c r="F15" s="40"/>
      <c r="G15" s="40"/>
      <c r="H15" s="40"/>
      <c r="I15" s="40"/>
      <c r="J15" s="40"/>
      <c r="K15" s="85"/>
      <c r="L15" s="40"/>
      <c r="M15" s="40"/>
      <c r="N15" s="40"/>
      <c r="O15" s="40"/>
      <c r="P15" s="40"/>
      <c r="Q15" s="40"/>
      <c r="R15" s="40"/>
      <c r="S15" s="40"/>
      <c r="T15" s="85"/>
      <c r="U15" s="40">
        <f>SUM(C15:S15)</f>
        <v>0</v>
      </c>
    </row>
    <row r="16" spans="1:21">
      <c r="A16" s="38"/>
      <c r="B16" s="39"/>
      <c r="C16" s="40"/>
      <c r="D16" s="40"/>
      <c r="E16" s="40"/>
      <c r="F16" s="40"/>
      <c r="G16" s="40"/>
      <c r="H16" s="40"/>
      <c r="I16" s="40"/>
      <c r="J16" s="40"/>
      <c r="K16" s="85"/>
      <c r="L16" s="40"/>
      <c r="M16" s="40"/>
      <c r="N16" s="40"/>
      <c r="O16" s="40"/>
      <c r="P16" s="40"/>
      <c r="Q16" s="40"/>
      <c r="R16" s="40"/>
      <c r="S16" s="40"/>
      <c r="T16" s="85"/>
      <c r="U16" s="40"/>
    </row>
    <row r="17" ht="15" customHeight="1" spans="1:21">
      <c r="A17" s="38" t="s">
        <v>76</v>
      </c>
      <c r="B17" s="39"/>
      <c r="C17" s="40"/>
      <c r="D17" s="40"/>
      <c r="E17" s="40"/>
      <c r="F17" s="40"/>
      <c r="G17" s="40"/>
      <c r="H17" s="40"/>
      <c r="I17" s="40"/>
      <c r="J17" s="40"/>
      <c r="K17" s="85"/>
      <c r="L17" s="40"/>
      <c r="M17" s="40"/>
      <c r="N17" s="40"/>
      <c r="O17" s="40"/>
      <c r="P17" s="40"/>
      <c r="Q17" s="40"/>
      <c r="R17" s="40"/>
      <c r="S17" s="40"/>
      <c r="T17" s="85"/>
      <c r="U17" s="40">
        <f>SUM(C17:S17)</f>
        <v>0</v>
      </c>
    </row>
    <row r="18" spans="1:21">
      <c r="A18" s="38"/>
      <c r="B18" s="39"/>
      <c r="C18" s="40"/>
      <c r="D18" s="40"/>
      <c r="E18" s="40"/>
      <c r="F18" s="40"/>
      <c r="G18" s="40"/>
      <c r="H18" s="40"/>
      <c r="I18" s="40"/>
      <c r="J18" s="40"/>
      <c r="K18" s="85"/>
      <c r="L18" s="40"/>
      <c r="M18" s="40"/>
      <c r="N18" s="40"/>
      <c r="O18" s="40"/>
      <c r="P18" s="40"/>
      <c r="Q18" s="40"/>
      <c r="R18" s="40"/>
      <c r="S18" s="40"/>
      <c r="T18" s="85"/>
      <c r="U18" s="40"/>
    </row>
    <row r="19" spans="1:21">
      <c r="A19" s="47" t="s">
        <v>77</v>
      </c>
      <c r="B19" s="39"/>
      <c r="C19" s="48"/>
      <c r="D19" s="48"/>
      <c r="E19" s="48"/>
      <c r="F19" s="48"/>
      <c r="G19" s="48"/>
      <c r="H19" s="48"/>
      <c r="I19" s="48"/>
      <c r="J19" s="48"/>
      <c r="K19" s="85"/>
      <c r="L19" s="48"/>
      <c r="M19" s="48"/>
      <c r="N19" s="48"/>
      <c r="O19" s="48"/>
      <c r="P19" s="48"/>
      <c r="Q19" s="48"/>
      <c r="R19" s="48"/>
      <c r="S19" s="48"/>
      <c r="T19" s="85"/>
      <c r="U19" s="48">
        <f>SUM(C19:S19)</f>
        <v>0</v>
      </c>
    </row>
    <row r="20" spans="1:21">
      <c r="A20" s="49"/>
      <c r="B20" s="50"/>
      <c r="C20" s="40"/>
      <c r="D20" s="40"/>
      <c r="E20" s="40"/>
      <c r="F20" s="40"/>
      <c r="G20" s="40"/>
      <c r="H20" s="40"/>
      <c r="I20" s="40"/>
      <c r="J20" s="40"/>
      <c r="K20" s="85"/>
      <c r="L20" s="40"/>
      <c r="M20" s="40"/>
      <c r="N20" s="40"/>
      <c r="O20" s="40"/>
      <c r="P20" s="40"/>
      <c r="Q20" s="40"/>
      <c r="R20" s="40"/>
      <c r="S20" s="40"/>
      <c r="T20" s="85"/>
      <c r="U20" s="40"/>
    </row>
    <row r="21" spans="1:21">
      <c r="A21" s="38" t="s">
        <v>78</v>
      </c>
      <c r="B21" s="39"/>
      <c r="C21" s="40"/>
      <c r="D21" s="40"/>
      <c r="E21" s="40"/>
      <c r="F21" s="40"/>
      <c r="G21" s="40"/>
      <c r="H21" s="40"/>
      <c r="I21" s="40"/>
      <c r="J21" s="40"/>
      <c r="K21" s="85"/>
      <c r="L21" s="40"/>
      <c r="M21" s="40"/>
      <c r="N21" s="40"/>
      <c r="O21" s="40"/>
      <c r="P21" s="40"/>
      <c r="Q21" s="40"/>
      <c r="R21" s="40"/>
      <c r="S21" s="40"/>
      <c r="T21" s="85"/>
      <c r="U21" s="40">
        <f>SUM(C21:S21)</f>
        <v>0</v>
      </c>
    </row>
    <row r="22" spans="1:21">
      <c r="A22" s="38"/>
      <c r="B22" s="39"/>
      <c r="C22" s="40"/>
      <c r="D22" s="40"/>
      <c r="E22" s="40"/>
      <c r="F22" s="40"/>
      <c r="G22" s="40"/>
      <c r="H22" s="40"/>
      <c r="I22" s="40"/>
      <c r="J22" s="40"/>
      <c r="K22" s="85"/>
      <c r="L22" s="40"/>
      <c r="M22" s="40"/>
      <c r="N22" s="40"/>
      <c r="O22" s="40"/>
      <c r="P22" s="40"/>
      <c r="Q22" s="40"/>
      <c r="R22" s="40"/>
      <c r="S22" s="40"/>
      <c r="T22" s="85"/>
      <c r="U22" s="40"/>
    </row>
    <row r="23" spans="1:21">
      <c r="A23" s="38" t="s">
        <v>79</v>
      </c>
      <c r="B23" s="39"/>
      <c r="C23" s="40"/>
      <c r="D23" s="40"/>
      <c r="E23" s="40"/>
      <c r="F23" s="40"/>
      <c r="G23" s="40"/>
      <c r="H23" s="40"/>
      <c r="I23" s="40"/>
      <c r="J23" s="40"/>
      <c r="K23" s="85"/>
      <c r="M23" s="40"/>
      <c r="O23" s="40"/>
      <c r="P23" s="40"/>
      <c r="Q23" s="56"/>
      <c r="R23" s="40"/>
      <c r="S23" s="40"/>
      <c r="T23" s="85"/>
      <c r="U23" s="40">
        <f>SUM(C23:S23)</f>
        <v>0</v>
      </c>
    </row>
    <row r="24" spans="1:21">
      <c r="A24" s="38"/>
      <c r="B24" s="39"/>
      <c r="C24" s="40"/>
      <c r="D24" s="40"/>
      <c r="E24" s="40"/>
      <c r="F24" s="40"/>
      <c r="G24" s="40"/>
      <c r="H24" s="40"/>
      <c r="I24" s="40"/>
      <c r="J24" s="40"/>
      <c r="K24" s="85"/>
      <c r="L24" s="40"/>
      <c r="M24" s="40"/>
      <c r="N24" s="40"/>
      <c r="O24" s="40"/>
      <c r="P24" s="40"/>
      <c r="Q24" s="40"/>
      <c r="R24" s="40"/>
      <c r="S24" s="40"/>
      <c r="T24" s="85"/>
      <c r="U24" s="40"/>
    </row>
    <row r="25" spans="1:21">
      <c r="A25" s="38" t="s">
        <v>80</v>
      </c>
      <c r="B25" s="39"/>
      <c r="C25" s="40"/>
      <c r="D25" s="40"/>
      <c r="E25" s="40"/>
      <c r="F25" s="40"/>
      <c r="G25" s="40"/>
      <c r="H25" s="40"/>
      <c r="I25" s="40"/>
      <c r="J25" s="40"/>
      <c r="K25" s="85"/>
      <c r="L25" s="48"/>
      <c r="M25" s="40"/>
      <c r="N25" s="56"/>
      <c r="O25" s="56"/>
      <c r="P25" s="40"/>
      <c r="Q25" s="40"/>
      <c r="R25" s="40"/>
      <c r="S25" s="40"/>
      <c r="T25" s="85"/>
      <c r="U25" s="40">
        <f>SUM(C25:S25)</f>
        <v>0</v>
      </c>
    </row>
    <row r="26" spans="1:21">
      <c r="A26" s="38"/>
      <c r="B26" s="39"/>
      <c r="C26" s="40"/>
      <c r="D26" s="40"/>
      <c r="E26" s="40"/>
      <c r="F26" s="40"/>
      <c r="G26" s="40"/>
      <c r="H26" s="40"/>
      <c r="I26" s="40"/>
      <c r="J26" s="40"/>
      <c r="K26" s="85"/>
      <c r="L26" s="40"/>
      <c r="M26" s="40"/>
      <c r="N26" s="40"/>
      <c r="O26" s="40"/>
      <c r="P26" s="40"/>
      <c r="Q26" s="40"/>
      <c r="R26" s="40"/>
      <c r="S26" s="40"/>
      <c r="T26" s="85"/>
      <c r="U26" s="40"/>
    </row>
    <row r="27" spans="1:21">
      <c r="A27" s="38" t="s">
        <v>81</v>
      </c>
      <c r="B27" s="39"/>
      <c r="C27" s="40"/>
      <c r="D27" s="40"/>
      <c r="E27" s="40"/>
      <c r="F27" s="40"/>
      <c r="G27" s="40"/>
      <c r="H27" s="40"/>
      <c r="I27" s="40"/>
      <c r="J27" s="40"/>
      <c r="K27" s="85"/>
      <c r="L27" s="40"/>
      <c r="M27" s="40"/>
      <c r="N27" s="40"/>
      <c r="O27" s="40"/>
      <c r="P27" s="40"/>
      <c r="Q27" s="40"/>
      <c r="R27" s="40"/>
      <c r="S27" s="40"/>
      <c r="T27" s="85"/>
      <c r="U27" s="40">
        <f>SUM(C27:S27)</f>
        <v>0</v>
      </c>
    </row>
    <row r="28" spans="1:21">
      <c r="A28" s="51"/>
      <c r="B28" s="52"/>
      <c r="C28" s="40"/>
      <c r="D28" s="40"/>
      <c r="E28" s="40"/>
      <c r="F28" s="40"/>
      <c r="G28" s="40"/>
      <c r="H28" s="40"/>
      <c r="I28" s="40"/>
      <c r="J28" s="40"/>
      <c r="K28" s="85"/>
      <c r="L28" s="40"/>
      <c r="M28" s="40"/>
      <c r="N28" s="40"/>
      <c r="O28" s="40"/>
      <c r="P28" s="40"/>
      <c r="Q28" s="40"/>
      <c r="R28" s="40"/>
      <c r="S28" s="40"/>
      <c r="T28" s="85"/>
      <c r="U28" s="40"/>
    </row>
    <row r="29" spans="1:21">
      <c r="A29" s="43" t="s">
        <v>82</v>
      </c>
      <c r="B29" s="44"/>
      <c r="C29" s="45">
        <f t="shared" ref="C29:J29" si="4">SUM(C13:C28)</f>
        <v>0</v>
      </c>
      <c r="D29" s="45">
        <f t="shared" si="4"/>
        <v>0</v>
      </c>
      <c r="E29" s="45">
        <f t="shared" si="4"/>
        <v>0</v>
      </c>
      <c r="F29" s="45">
        <f t="shared" si="4"/>
        <v>0</v>
      </c>
      <c r="G29" s="45">
        <f t="shared" si="4"/>
        <v>0</v>
      </c>
      <c r="H29" s="45">
        <f t="shared" si="4"/>
        <v>0</v>
      </c>
      <c r="I29" s="45">
        <f t="shared" si="4"/>
        <v>0</v>
      </c>
      <c r="J29" s="45">
        <f t="shared" si="4"/>
        <v>0</v>
      </c>
      <c r="K29" s="86"/>
      <c r="L29" s="45">
        <f t="shared" ref="L29:S29" si="5">SUM(L13:L28)</f>
        <v>0</v>
      </c>
      <c r="M29" s="45">
        <f t="shared" si="5"/>
        <v>0</v>
      </c>
      <c r="N29" s="45">
        <f t="shared" si="5"/>
        <v>0</v>
      </c>
      <c r="O29" s="45">
        <f t="shared" si="5"/>
        <v>0</v>
      </c>
      <c r="P29" s="45">
        <f t="shared" si="5"/>
        <v>0</v>
      </c>
      <c r="Q29" s="45">
        <f t="shared" si="5"/>
        <v>0</v>
      </c>
      <c r="R29" s="45">
        <f t="shared" si="5"/>
        <v>0</v>
      </c>
      <c r="S29" s="45">
        <f t="shared" si="5"/>
        <v>0</v>
      </c>
      <c r="T29" s="86"/>
      <c r="U29" s="45">
        <f>SUM(U13:U28)</f>
        <v>0</v>
      </c>
    </row>
    <row r="30" spans="1:21">
      <c r="A30" s="51"/>
      <c r="B30" s="52"/>
      <c r="C30" s="40"/>
      <c r="D30" s="40"/>
      <c r="E30" s="40"/>
      <c r="F30" s="40"/>
      <c r="G30" s="40"/>
      <c r="H30" s="40"/>
      <c r="I30" s="40"/>
      <c r="J30" s="40"/>
      <c r="K30" s="85"/>
      <c r="L30" s="40"/>
      <c r="M30" s="40"/>
      <c r="N30" s="40"/>
      <c r="O30" s="40"/>
      <c r="P30" s="40"/>
      <c r="Q30" s="40"/>
      <c r="R30" s="40"/>
      <c r="S30" s="40"/>
      <c r="T30" s="85"/>
      <c r="U30" s="40"/>
    </row>
    <row r="31" spans="1:21">
      <c r="A31" s="38" t="s">
        <v>83</v>
      </c>
      <c r="B31" s="39"/>
      <c r="C31" s="40"/>
      <c r="D31" s="40"/>
      <c r="E31" s="40"/>
      <c r="F31" s="40"/>
      <c r="G31" s="40"/>
      <c r="H31" s="40"/>
      <c r="I31" s="40"/>
      <c r="J31" s="40"/>
      <c r="K31" s="85"/>
      <c r="L31" s="40"/>
      <c r="M31" s="40"/>
      <c r="N31" s="40"/>
      <c r="O31" s="40"/>
      <c r="P31" s="40"/>
      <c r="Q31" s="40"/>
      <c r="R31" s="40"/>
      <c r="S31" s="40"/>
      <c r="T31" s="85"/>
      <c r="U31" s="40">
        <f>SUM(C31:S31)</f>
        <v>0</v>
      </c>
    </row>
    <row r="32" spans="1:21">
      <c r="A32" s="41"/>
      <c r="B32" s="42"/>
      <c r="C32" s="40"/>
      <c r="D32" s="40"/>
      <c r="E32" s="40"/>
      <c r="F32" s="40"/>
      <c r="G32" s="40"/>
      <c r="H32" s="40"/>
      <c r="I32" s="40"/>
      <c r="J32" s="40"/>
      <c r="K32" s="85"/>
      <c r="L32" s="40"/>
      <c r="M32" s="40"/>
      <c r="N32" s="40"/>
      <c r="O32" s="40"/>
      <c r="P32" s="40"/>
      <c r="Q32" s="40"/>
      <c r="R32" s="40"/>
      <c r="S32" s="40"/>
      <c r="T32" s="85"/>
      <c r="U32" s="40"/>
    </row>
    <row r="33" spans="1:21">
      <c r="A33" s="43" t="s">
        <v>68</v>
      </c>
      <c r="B33" s="44"/>
      <c r="C33" s="45">
        <f t="shared" ref="C33:J33" si="6">+C29+C31</f>
        <v>0</v>
      </c>
      <c r="D33" s="45">
        <f t="shared" si="6"/>
        <v>0</v>
      </c>
      <c r="E33" s="45">
        <f t="shared" si="6"/>
        <v>0</v>
      </c>
      <c r="F33" s="45">
        <f t="shared" si="6"/>
        <v>0</v>
      </c>
      <c r="G33" s="45">
        <f t="shared" si="6"/>
        <v>0</v>
      </c>
      <c r="H33" s="45">
        <f t="shared" si="6"/>
        <v>0</v>
      </c>
      <c r="I33" s="45">
        <f t="shared" si="6"/>
        <v>0</v>
      </c>
      <c r="J33" s="45">
        <f t="shared" si="6"/>
        <v>0</v>
      </c>
      <c r="K33" s="45"/>
      <c r="L33" s="45">
        <f t="shared" ref="L33:S33" si="7">+L29+L31</f>
        <v>0</v>
      </c>
      <c r="M33" s="45">
        <f t="shared" si="7"/>
        <v>0</v>
      </c>
      <c r="N33" s="45">
        <f t="shared" si="7"/>
        <v>0</v>
      </c>
      <c r="O33" s="45">
        <f t="shared" si="7"/>
        <v>0</v>
      </c>
      <c r="P33" s="45">
        <f t="shared" si="7"/>
        <v>0</v>
      </c>
      <c r="Q33" s="45">
        <f t="shared" si="7"/>
        <v>0</v>
      </c>
      <c r="R33" s="45">
        <f t="shared" si="7"/>
        <v>0</v>
      </c>
      <c r="S33" s="45">
        <f t="shared" si="7"/>
        <v>0</v>
      </c>
      <c r="T33" s="45"/>
      <c r="U33" s="45">
        <f>+U29+U31</f>
        <v>0</v>
      </c>
    </row>
    <row r="34" spans="1:21">
      <c r="A34" s="53"/>
      <c r="B34" s="44"/>
      <c r="C34" s="54"/>
      <c r="D34" s="54"/>
      <c r="E34" s="54"/>
      <c r="F34" s="54"/>
      <c r="G34" s="54"/>
      <c r="H34" s="54"/>
      <c r="I34" s="54"/>
      <c r="J34" s="54"/>
      <c r="K34" s="87"/>
      <c r="L34" s="54"/>
      <c r="M34" s="54"/>
      <c r="N34" s="54"/>
      <c r="O34" s="54"/>
      <c r="P34" s="54"/>
      <c r="Q34" s="54"/>
      <c r="R34" s="54"/>
      <c r="S34" s="54"/>
      <c r="T34" s="87"/>
      <c r="U34" s="54"/>
    </row>
    <row r="35" spans="1:21">
      <c r="A35" s="55" t="s">
        <v>84</v>
      </c>
      <c r="B35" s="44"/>
      <c r="C35" s="56">
        <f>+C33</f>
        <v>0</v>
      </c>
      <c r="D35" s="40">
        <f>+D33</f>
        <v>0</v>
      </c>
      <c r="E35" s="40">
        <f>+[10]Resultado!Y35</f>
        <v>-265824234</v>
      </c>
      <c r="F35" s="40">
        <f>+[7]Resultado!$C$33</f>
        <v>1024616468</v>
      </c>
      <c r="G35" s="40">
        <f>+[8]Resultado!$Y$35</f>
        <v>1058513792</v>
      </c>
      <c r="H35" s="40">
        <f>+H33</f>
        <v>0</v>
      </c>
      <c r="I35" s="40">
        <f>+I33</f>
        <v>0</v>
      </c>
      <c r="J35" s="40">
        <f>+'[9]Resultado$'!$AC$35</f>
        <v>-562617047</v>
      </c>
      <c r="K35" s="88"/>
      <c r="L35" s="40">
        <v>0</v>
      </c>
      <c r="M35" s="40">
        <f t="shared" ref="M35:S35" si="8">-D35</f>
        <v>0</v>
      </c>
      <c r="N35" s="40">
        <f t="shared" si="8"/>
        <v>265824234</v>
      </c>
      <c r="O35" s="40">
        <f t="shared" si="8"/>
        <v>-1024616468</v>
      </c>
      <c r="P35" s="40">
        <f t="shared" si="8"/>
        <v>-1058513792</v>
      </c>
      <c r="Q35" s="40">
        <f t="shared" si="8"/>
        <v>0</v>
      </c>
      <c r="R35" s="40">
        <f t="shared" si="8"/>
        <v>0</v>
      </c>
      <c r="S35" s="40">
        <f t="shared" si="8"/>
        <v>562617047</v>
      </c>
      <c r="T35" s="88"/>
      <c r="U35" s="40">
        <f>SUM(C35:S35)</f>
        <v>0</v>
      </c>
    </row>
    <row r="36" ht="15" customHeight="1" spans="1:21">
      <c r="A36" s="53"/>
      <c r="B36" s="44"/>
      <c r="C36" s="54"/>
      <c r="D36" s="54"/>
      <c r="E36" s="54"/>
      <c r="F36" s="54"/>
      <c r="G36" s="54">
        <v>0</v>
      </c>
      <c r="H36" s="54"/>
      <c r="I36" s="54"/>
      <c r="J36" s="54"/>
      <c r="K36" s="87"/>
      <c r="L36" s="37"/>
      <c r="M36" s="54"/>
      <c r="N36" s="54"/>
      <c r="O36" s="54"/>
      <c r="P36" s="54"/>
      <c r="Q36" s="54"/>
      <c r="R36" s="54"/>
      <c r="S36" s="54"/>
      <c r="T36" s="87"/>
      <c r="U36" s="54"/>
    </row>
    <row r="37" spans="1:21">
      <c r="A37" s="55" t="s">
        <v>85</v>
      </c>
      <c r="B37" s="44"/>
      <c r="C37" s="40">
        <v>0</v>
      </c>
      <c r="D37" s="40">
        <v>0</v>
      </c>
      <c r="E37" s="40">
        <f>+[10]Resultado!Y37</f>
        <v>-579106026</v>
      </c>
      <c r="F37" s="40">
        <f>+[2]Resultado!Y37</f>
        <v>0</v>
      </c>
      <c r="G37" s="40">
        <f>+[8]Resultado!$Y$37</f>
        <v>9112455.5999999</v>
      </c>
      <c r="H37" s="40">
        <v>0</v>
      </c>
      <c r="I37" s="40">
        <v>0</v>
      </c>
      <c r="J37" s="40">
        <f>+'[9]Resultado$'!$AC$37</f>
        <v>3799056</v>
      </c>
      <c r="K37" s="87"/>
      <c r="L37" s="40">
        <v>0</v>
      </c>
      <c r="M37" s="48"/>
      <c r="N37" s="48">
        <f>-[10]Resultado!$AH$37</f>
        <v>577378133</v>
      </c>
      <c r="O37" s="48"/>
      <c r="P37" s="48">
        <f>-G37+G58</f>
        <v>91488695.1916801</v>
      </c>
      <c r="Q37" s="48"/>
      <c r="R37" s="48"/>
      <c r="S37" s="48">
        <f>-J37+'[9]Resultado$'!$AD$37</f>
        <v>-2258088.62859981</v>
      </c>
      <c r="T37" s="87"/>
      <c r="U37" s="40">
        <f>SUM(C37:S37)</f>
        <v>100414225.16308</v>
      </c>
    </row>
    <row r="38" spans="1:21">
      <c r="A38" s="53"/>
      <c r="B38" s="44"/>
      <c r="C38" s="54"/>
      <c r="D38" s="54"/>
      <c r="E38" s="54"/>
      <c r="F38" s="54" t="s">
        <v>120</v>
      </c>
      <c r="G38" s="54"/>
      <c r="H38" s="54"/>
      <c r="I38" s="54"/>
      <c r="J38" s="54"/>
      <c r="K38" s="87"/>
      <c r="L38" s="54"/>
      <c r="M38" s="54"/>
      <c r="N38" s="54"/>
      <c r="O38" s="54"/>
      <c r="P38" s="54"/>
      <c r="Q38" s="54"/>
      <c r="R38" s="54"/>
      <c r="S38" s="54"/>
      <c r="T38" s="87"/>
      <c r="U38" s="54"/>
    </row>
    <row r="39" spans="1:21">
      <c r="A39" s="43" t="s">
        <v>68</v>
      </c>
      <c r="B39" s="44"/>
      <c r="C39" s="57">
        <f t="shared" ref="C39:S39" si="9">+C35+C37</f>
        <v>0</v>
      </c>
      <c r="D39" s="57">
        <f t="shared" si="9"/>
        <v>0</v>
      </c>
      <c r="E39" s="57">
        <f t="shared" si="9"/>
        <v>-844930260</v>
      </c>
      <c r="F39" s="57">
        <f t="shared" si="9"/>
        <v>1024616468</v>
      </c>
      <c r="G39" s="57">
        <f t="shared" si="9"/>
        <v>1067626247.6</v>
      </c>
      <c r="H39" s="57">
        <f t="shared" si="9"/>
        <v>0</v>
      </c>
      <c r="I39" s="57">
        <f t="shared" si="9"/>
        <v>0</v>
      </c>
      <c r="J39" s="57">
        <f t="shared" si="9"/>
        <v>-558817991</v>
      </c>
      <c r="K39" s="57">
        <f t="shared" si="9"/>
        <v>0</v>
      </c>
      <c r="L39" s="57">
        <f t="shared" si="9"/>
        <v>0</v>
      </c>
      <c r="M39" s="57">
        <f t="shared" si="9"/>
        <v>0</v>
      </c>
      <c r="N39" s="57">
        <f t="shared" si="9"/>
        <v>843202367</v>
      </c>
      <c r="O39" s="57">
        <f t="shared" si="9"/>
        <v>-1024616468</v>
      </c>
      <c r="P39" s="57">
        <f t="shared" si="9"/>
        <v>-967025096.80832</v>
      </c>
      <c r="Q39" s="57">
        <f t="shared" si="9"/>
        <v>0</v>
      </c>
      <c r="R39" s="57">
        <f t="shared" si="9"/>
        <v>0</v>
      </c>
      <c r="S39" s="57">
        <f t="shared" si="9"/>
        <v>560358958.3714</v>
      </c>
      <c r="T39" s="87"/>
      <c r="U39" s="57">
        <f>+U35+U37</f>
        <v>100414225.16308</v>
      </c>
    </row>
    <row r="40" spans="1:21">
      <c r="A40" s="53"/>
      <c r="B40" s="53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</row>
    <row r="41" spans="1:21">
      <c r="A41" s="58" t="s">
        <v>106</v>
      </c>
      <c r="B41" s="5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24">
        <f>+U33-U39</f>
        <v>-100414225.16308</v>
      </c>
    </row>
    <row r="42" ht="12" customHeight="1" spans="1:11">
      <c r="A42" s="60" t="s">
        <v>107</v>
      </c>
      <c r="C42" s="61"/>
      <c r="D42" s="62">
        <v>0.99545</v>
      </c>
      <c r="E42" s="62">
        <v>1</v>
      </c>
      <c r="F42" s="62">
        <v>0.8687</v>
      </c>
      <c r="G42" s="62">
        <v>0.89997</v>
      </c>
      <c r="H42" s="63">
        <v>0.999</v>
      </c>
      <c r="I42" s="63">
        <v>0.99</v>
      </c>
      <c r="J42" s="63">
        <v>1</v>
      </c>
      <c r="K42" s="63">
        <v>0.99</v>
      </c>
    </row>
    <row r="43" ht="12" customHeight="1" spans="1:11">
      <c r="A43" s="60" t="s">
        <v>108</v>
      </c>
      <c r="C43" s="61"/>
      <c r="D43" s="62">
        <v>0.00455</v>
      </c>
      <c r="E43" s="62">
        <v>0</v>
      </c>
      <c r="F43" s="62">
        <v>0.1313</v>
      </c>
      <c r="G43" s="62">
        <v>0.10003</v>
      </c>
      <c r="H43" s="63">
        <v>0.001</v>
      </c>
      <c r="I43" s="63">
        <v>0.01</v>
      </c>
      <c r="J43" s="63">
        <v>0</v>
      </c>
      <c r="K43" s="63">
        <v>0.01</v>
      </c>
    </row>
    <row r="44" spans="1:11">
      <c r="A44" s="41" t="s">
        <v>1</v>
      </c>
      <c r="B44" s="64"/>
      <c r="C44" s="65"/>
      <c r="D44" s="65">
        <f t="shared" ref="D44:K44" si="10">+D42+D43</f>
        <v>1</v>
      </c>
      <c r="E44" s="65">
        <f t="shared" si="10"/>
        <v>1</v>
      </c>
      <c r="F44" s="65">
        <f t="shared" si="10"/>
        <v>1</v>
      </c>
      <c r="G44" s="65">
        <f t="shared" si="10"/>
        <v>1</v>
      </c>
      <c r="H44" s="65">
        <f t="shared" si="10"/>
        <v>1</v>
      </c>
      <c r="I44" s="65">
        <f t="shared" si="10"/>
        <v>1</v>
      </c>
      <c r="J44" s="65">
        <f t="shared" si="10"/>
        <v>1</v>
      </c>
      <c r="K44" s="65">
        <f t="shared" si="10"/>
        <v>1</v>
      </c>
    </row>
    <row r="45" spans="1:1">
      <c r="A45" s="58" t="s">
        <v>109</v>
      </c>
    </row>
    <row r="46" spans="1:21">
      <c r="A46" s="58" t="s">
        <v>110</v>
      </c>
      <c r="B46" s="66"/>
      <c r="C46" s="67"/>
      <c r="D46" s="68">
        <f t="shared" ref="D46:J46" si="11">+ROUND(D35*D42,0)</f>
        <v>0</v>
      </c>
      <c r="E46" s="68">
        <f t="shared" si="11"/>
        <v>-265824234</v>
      </c>
      <c r="F46" s="68">
        <f t="shared" si="11"/>
        <v>890084326</v>
      </c>
      <c r="G46" s="68">
        <f t="shared" si="11"/>
        <v>952630657</v>
      </c>
      <c r="H46" s="68">
        <f t="shared" si="11"/>
        <v>0</v>
      </c>
      <c r="I46" s="68">
        <f t="shared" si="11"/>
        <v>0</v>
      </c>
      <c r="J46" s="68">
        <f t="shared" si="11"/>
        <v>-562617047</v>
      </c>
      <c r="L46" s="37">
        <f>SUM(D46:J46)</f>
        <v>1014273702</v>
      </c>
      <c r="M46" s="37">
        <f>+C19</f>
        <v>0</v>
      </c>
      <c r="N46" s="37">
        <f>+L46-M46</f>
        <v>1014273702</v>
      </c>
      <c r="U46" s="37"/>
    </row>
    <row r="47" spans="1:21">
      <c r="A47" s="58" t="s">
        <v>111</v>
      </c>
      <c r="B47" s="66"/>
      <c r="C47" s="69"/>
      <c r="D47" s="69">
        <f t="shared" ref="D47:J47" si="12">+D35-D46</f>
        <v>0</v>
      </c>
      <c r="E47" s="69">
        <f t="shared" si="12"/>
        <v>0</v>
      </c>
      <c r="F47" s="69">
        <f t="shared" si="12"/>
        <v>134532142</v>
      </c>
      <c r="G47" s="69">
        <f t="shared" si="12"/>
        <v>105883135</v>
      </c>
      <c r="H47" s="69">
        <f t="shared" si="12"/>
        <v>0</v>
      </c>
      <c r="I47" s="69">
        <f t="shared" si="12"/>
        <v>0</v>
      </c>
      <c r="J47" s="69">
        <f t="shared" si="12"/>
        <v>0</v>
      </c>
      <c r="L47" s="37">
        <f>SUM(D47:J47)</f>
        <v>240415277</v>
      </c>
      <c r="M47" s="37">
        <f>+L54</f>
        <v>134745684</v>
      </c>
      <c r="U47" s="37"/>
    </row>
    <row r="48" spans="1:14">
      <c r="A48" s="38" t="s">
        <v>1</v>
      </c>
      <c r="B48" s="70"/>
      <c r="C48" s="71"/>
      <c r="D48" s="72">
        <f t="shared" ref="D48:L48" si="13">+D46+D47</f>
        <v>0</v>
      </c>
      <c r="E48" s="72">
        <f t="shared" si="13"/>
        <v>-265824234</v>
      </c>
      <c r="F48" s="72">
        <f t="shared" si="13"/>
        <v>1024616468</v>
      </c>
      <c r="G48" s="72">
        <f t="shared" si="13"/>
        <v>1058513792</v>
      </c>
      <c r="H48" s="72">
        <f t="shared" si="13"/>
        <v>0</v>
      </c>
      <c r="I48" s="72">
        <f t="shared" si="13"/>
        <v>0</v>
      </c>
      <c r="J48" s="72">
        <f t="shared" si="13"/>
        <v>-562617047</v>
      </c>
      <c r="K48" s="72">
        <f t="shared" si="13"/>
        <v>0</v>
      </c>
      <c r="L48" s="71">
        <f t="shared" si="13"/>
        <v>1254688979</v>
      </c>
      <c r="M48" s="37">
        <f>+L19</f>
        <v>0</v>
      </c>
      <c r="N48" s="37"/>
    </row>
    <row r="49" spans="4:10">
      <c r="D49" s="73"/>
      <c r="E49" s="73"/>
      <c r="F49" s="73"/>
      <c r="G49" s="73"/>
      <c r="H49" s="73"/>
      <c r="I49" s="73"/>
      <c r="J49" s="73"/>
    </row>
    <row r="50" spans="1:16">
      <c r="A50" s="58" t="s">
        <v>112</v>
      </c>
      <c r="D50" s="72">
        <f>+'[14]6220001 Utilidades empresas rel'!$N$13</f>
        <v>23950208</v>
      </c>
      <c r="E50" s="72">
        <f>-'[15]5220001 Perdidas empresas relac'!$M$13</f>
        <v>-144322410</v>
      </c>
      <c r="F50" s="72">
        <f>+'[14]6220001 Utilidades empresas rel'!$N$14</f>
        <v>890084326</v>
      </c>
      <c r="G50" s="72">
        <f>+'[14]6220001 Utilidades empresas rel'!$N$15</f>
        <v>952630657</v>
      </c>
      <c r="H50" s="72">
        <f>-'[15]5220001 Perdidas empresas relac'!$M$12</f>
        <v>-2687720</v>
      </c>
      <c r="I50" s="72">
        <f>+'[14]6220001 Utilidades empresas rel'!$N$12</f>
        <v>10569132</v>
      </c>
      <c r="J50" s="72">
        <f>-'[15]5220001 Perdidas empresas relac'!$M$14</f>
        <v>-562617287</v>
      </c>
      <c r="L50" s="37">
        <f>SUM(D50:J50)</f>
        <v>1167606906</v>
      </c>
      <c r="M50" s="37">
        <f>+C19</f>
        <v>0</v>
      </c>
      <c r="N50" s="37">
        <f>+M50-L50</f>
        <v>-1167606906</v>
      </c>
      <c r="O50" s="75"/>
      <c r="P50" s="37"/>
    </row>
    <row r="51" spans="4:10">
      <c r="D51" s="73"/>
      <c r="E51" s="73"/>
      <c r="F51" s="73"/>
      <c r="G51" s="73"/>
      <c r="H51" s="73"/>
      <c r="I51" s="73"/>
      <c r="J51" s="73"/>
    </row>
    <row r="52" spans="1:14">
      <c r="A52" s="58" t="s">
        <v>113</v>
      </c>
      <c r="D52" s="72">
        <f t="shared" ref="D52:J52" si="14">+D50-D46</f>
        <v>23950208</v>
      </c>
      <c r="E52" s="72">
        <f t="shared" si="14"/>
        <v>121501824</v>
      </c>
      <c r="F52" s="72">
        <f t="shared" si="14"/>
        <v>0</v>
      </c>
      <c r="G52" s="72">
        <f t="shared" si="14"/>
        <v>0</v>
      </c>
      <c r="H52" s="72">
        <f t="shared" si="14"/>
        <v>-2687720</v>
      </c>
      <c r="I52" s="72">
        <f t="shared" si="14"/>
        <v>10569132</v>
      </c>
      <c r="J52" s="72">
        <f t="shared" si="14"/>
        <v>-240</v>
      </c>
      <c r="L52" s="37">
        <f>SUM(D52:J52)</f>
        <v>153333204</v>
      </c>
      <c r="N52" s="37">
        <f>+N46+N50</f>
        <v>-153333204</v>
      </c>
    </row>
    <row r="54" spans="4:14">
      <c r="D54" s="37">
        <f>+[10]Resultado!$AG$20</f>
        <v>109473</v>
      </c>
      <c r="F54" s="37">
        <f>+[10]Resultado!$Z$20</f>
        <v>134532142</v>
      </c>
      <c r="G54" s="23">
        <v>0</v>
      </c>
      <c r="H54" s="37">
        <f>+[10]Resultado!$AD$20</f>
        <v>-2690</v>
      </c>
      <c r="I54" s="37">
        <f>+[10]Resultado!$AE$20</f>
        <v>106759</v>
      </c>
      <c r="L54" s="37">
        <f>SUM(D54:I54)</f>
        <v>134745684</v>
      </c>
      <c r="M54" s="37"/>
      <c r="N54" s="37"/>
    </row>
    <row r="55" spans="12:12">
      <c r="L55" s="37"/>
    </row>
    <row r="56" spans="4:14">
      <c r="D56" s="37">
        <f>+D47-D54</f>
        <v>-109473</v>
      </c>
      <c r="E56" s="37">
        <f>+E47-E54</f>
        <v>0</v>
      </c>
      <c r="F56" s="37">
        <f>+F47-F54</f>
        <v>0</v>
      </c>
      <c r="G56" s="37">
        <v>0</v>
      </c>
      <c r="H56" s="37">
        <f>+H47-H54</f>
        <v>2690</v>
      </c>
      <c r="I56" s="37">
        <f>+I47-I54</f>
        <v>-106759</v>
      </c>
      <c r="L56" s="37">
        <f>SUM(D56:K56)</f>
        <v>-213542</v>
      </c>
      <c r="N56" s="37"/>
    </row>
    <row r="57" spans="12:14">
      <c r="L57" s="37"/>
      <c r="N57" s="37"/>
    </row>
    <row r="58" spans="6:7">
      <c r="F58" s="23" t="s">
        <v>115</v>
      </c>
      <c r="G58" s="74">
        <f>+G35*9.504%</f>
        <v>100601150.79168</v>
      </c>
    </row>
    <row r="59" spans="6:7">
      <c r="F59" s="23" t="s">
        <v>116</v>
      </c>
      <c r="G59" s="74">
        <f>+G35*0.496%</f>
        <v>5250228.40832</v>
      </c>
    </row>
    <row r="60" spans="6:7">
      <c r="F60" s="23" t="s">
        <v>117</v>
      </c>
      <c r="G60" s="74">
        <f>+G35*0.003%</f>
        <v>31755.41376</v>
      </c>
    </row>
    <row r="61" spans="6:7">
      <c r="F61" s="23" t="s">
        <v>87</v>
      </c>
      <c r="G61" s="75">
        <f>+G35*G42</f>
        <v>952630657.38624</v>
      </c>
    </row>
  </sheetData>
  <pageMargins left="0.31496062992126" right="0" top="0.354330708661417" bottom="0" header="0.31496062992126" footer="0.31496062992126"/>
  <pageSetup paperSize="1" scale="76" orientation="landscape" horizontalDpi="600" verticalDpi="6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6"/>
  <sheetViews>
    <sheetView zoomScaleSheetLayoutView="60" workbookViewId="0">
      <pane xSplit="2" ySplit="2" topLeftCell="C3" activePane="bottomRight" state="frozen"/>
      <selection/>
      <selection pane="topRight"/>
      <selection pane="bottomLeft"/>
      <selection pane="bottomRight" activeCell="C8" sqref="C8"/>
    </sheetView>
  </sheetViews>
  <sheetFormatPr defaultColWidth="11.4285714285714" defaultRowHeight="15"/>
  <cols>
    <col min="1" max="1" width="10.5428571428571" customWidth="1"/>
    <col min="2" max="2" width="37.1809523809524" customWidth="1"/>
    <col min="3" max="3" width="13.5428571428571" customWidth="1"/>
    <col min="4" max="10" width="12.5428571428571" customWidth="1"/>
    <col min="12" max="12" width="12.5428571428571" customWidth="1"/>
    <col min="13" max="13" width="13.5428571428571" customWidth="1"/>
    <col min="14" max="14" width="15.4571428571429" customWidth="1"/>
    <col min="15" max="15" width="14.5428571428571" customWidth="1"/>
  </cols>
  <sheetData>
    <row r="1" spans="1:13">
      <c r="A1" s="15"/>
      <c r="B1" s="15" t="s">
        <v>121</v>
      </c>
      <c r="C1" s="16" t="s">
        <v>87</v>
      </c>
      <c r="D1" s="16" t="s">
        <v>88</v>
      </c>
      <c r="E1" s="16" t="s">
        <v>89</v>
      </c>
      <c r="F1" s="16" t="s">
        <v>122</v>
      </c>
      <c r="G1" s="16" t="s">
        <v>123</v>
      </c>
      <c r="H1" s="16" t="s">
        <v>124</v>
      </c>
      <c r="I1" s="16" t="s">
        <v>125</v>
      </c>
      <c r="J1" s="16" t="s">
        <v>126</v>
      </c>
      <c r="K1" s="16" t="s">
        <v>93</v>
      </c>
      <c r="L1" s="16" t="s">
        <v>127</v>
      </c>
      <c r="M1" s="16" t="s">
        <v>1</v>
      </c>
    </row>
    <row r="2" spans="1:13">
      <c r="A2" s="15"/>
      <c r="B2" s="15" t="s">
        <v>128</v>
      </c>
      <c r="C2" s="17" t="s">
        <v>95</v>
      </c>
      <c r="D2" s="17" t="s">
        <v>95</v>
      </c>
      <c r="E2" s="17" t="s">
        <v>96</v>
      </c>
      <c r="F2" s="17"/>
      <c r="G2" s="17"/>
      <c r="H2" s="17" t="s">
        <v>95</v>
      </c>
      <c r="I2" s="17" t="s">
        <v>95</v>
      </c>
      <c r="J2" s="17" t="s">
        <v>96</v>
      </c>
      <c r="K2" s="17" t="s">
        <v>95</v>
      </c>
      <c r="L2" s="17" t="s">
        <v>95</v>
      </c>
      <c r="M2" s="17"/>
    </row>
    <row r="3" s="14" customFormat="1" spans="1:13">
      <c r="A3" t="s">
        <v>129</v>
      </c>
      <c r="B3" t="s">
        <v>130</v>
      </c>
      <c r="C3" s="8">
        <f>+[3]Ctas!$D$193</f>
        <v>0</v>
      </c>
      <c r="D3" s="18"/>
      <c r="E3" s="18"/>
      <c r="F3" s="18"/>
      <c r="G3" s="18"/>
      <c r="H3" s="18"/>
      <c r="I3" s="18"/>
      <c r="J3" s="18"/>
      <c r="K3" s="18"/>
      <c r="L3" s="18"/>
      <c r="M3" s="8">
        <f t="shared" ref="M3:M34" si="0">SUM(C3:L3)</f>
        <v>0</v>
      </c>
    </row>
    <row r="4" spans="1:13">
      <c r="A4" t="s">
        <v>131</v>
      </c>
      <c r="B4" t="s">
        <v>132</v>
      </c>
      <c r="C4" s="8">
        <f>+[3]Ctas!$D$196</f>
        <v>0</v>
      </c>
      <c r="D4" s="19">
        <v>0</v>
      </c>
      <c r="E4" s="8">
        <v>0</v>
      </c>
      <c r="F4" s="8"/>
      <c r="G4" s="8"/>
      <c r="H4" s="8"/>
      <c r="I4" s="8"/>
      <c r="J4" s="8"/>
      <c r="K4" s="8"/>
      <c r="L4" s="8"/>
      <c r="M4" s="8">
        <f t="shared" si="0"/>
        <v>0</v>
      </c>
    </row>
    <row r="5" spans="1:13">
      <c r="A5" t="s">
        <v>133</v>
      </c>
      <c r="B5" t="s">
        <v>134</v>
      </c>
      <c r="C5" s="8">
        <f>+[3]Ctas!$D$197</f>
        <v>571504090</v>
      </c>
      <c r="D5" s="8">
        <v>0</v>
      </c>
      <c r="E5" s="8" t="e">
        <f>+#REF!</f>
        <v>#REF!</v>
      </c>
      <c r="F5" s="8"/>
      <c r="G5" s="8"/>
      <c r="H5" s="8"/>
      <c r="I5" s="8"/>
      <c r="J5" s="8"/>
      <c r="K5" s="8"/>
      <c r="M5" s="8" t="e">
        <f t="shared" si="0"/>
        <v>#REF!</v>
      </c>
    </row>
    <row r="6" spans="1:13">
      <c r="A6" t="s">
        <v>135</v>
      </c>
      <c r="B6" t="s">
        <v>136</v>
      </c>
      <c r="C6" s="8">
        <f>+[3]Ctas!$D$198</f>
        <v>42393866</v>
      </c>
      <c r="D6" s="8">
        <v>0</v>
      </c>
      <c r="E6" s="8">
        <v>0</v>
      </c>
      <c r="F6" s="8"/>
      <c r="G6" s="8"/>
      <c r="H6" s="8"/>
      <c r="I6" s="8"/>
      <c r="J6" s="8"/>
      <c r="K6" s="8"/>
      <c r="M6" s="8">
        <f t="shared" si="0"/>
        <v>42393866</v>
      </c>
    </row>
    <row r="7" spans="1:13">
      <c r="A7" t="s">
        <v>137</v>
      </c>
      <c r="B7" t="s">
        <v>138</v>
      </c>
      <c r="C7" s="8">
        <v>0</v>
      </c>
      <c r="D7" s="8">
        <v>0</v>
      </c>
      <c r="E7" s="8" t="e">
        <f>+#REF!</f>
        <v>#REF!</v>
      </c>
      <c r="F7" s="8"/>
      <c r="G7" s="8"/>
      <c r="H7" s="8"/>
      <c r="I7" s="8"/>
      <c r="J7" s="8"/>
      <c r="K7" s="8"/>
      <c r="M7" s="8" t="e">
        <f t="shared" si="0"/>
        <v>#REF!</v>
      </c>
    </row>
    <row r="8" spans="1:13">
      <c r="A8" t="s">
        <v>139</v>
      </c>
      <c r="B8" t="s">
        <v>140</v>
      </c>
      <c r="C8" s="8">
        <v>0</v>
      </c>
      <c r="D8" s="8">
        <v>0</v>
      </c>
      <c r="E8" s="8">
        <v>0</v>
      </c>
      <c r="F8" s="8"/>
      <c r="G8" s="8"/>
      <c r="H8" s="8"/>
      <c r="I8" s="8"/>
      <c r="J8" s="8"/>
      <c r="K8" s="8"/>
      <c r="M8" s="8">
        <f t="shared" si="0"/>
        <v>0</v>
      </c>
    </row>
    <row r="9" spans="1:13">
      <c r="A9" s="20" t="s">
        <v>141</v>
      </c>
      <c r="B9" t="s">
        <v>142</v>
      </c>
      <c r="C9" s="8">
        <f>+[3]Ctas!$D$206</f>
        <v>0</v>
      </c>
      <c r="D9" s="8">
        <v>0</v>
      </c>
      <c r="E9" s="8">
        <v>0</v>
      </c>
      <c r="F9" s="8"/>
      <c r="G9" s="8"/>
      <c r="H9" s="8"/>
      <c r="I9" s="8"/>
      <c r="J9" s="8"/>
      <c r="K9" s="8"/>
      <c r="M9" s="8">
        <f t="shared" si="0"/>
        <v>0</v>
      </c>
    </row>
    <row r="10" spans="1:13">
      <c r="A10" s="20" t="s">
        <v>143</v>
      </c>
      <c r="B10" t="s">
        <v>144</v>
      </c>
      <c r="C10" s="8">
        <f>+[3]Ctas!$D$207</f>
        <v>384047601</v>
      </c>
      <c r="D10" s="8"/>
      <c r="E10" s="8"/>
      <c r="F10" s="8"/>
      <c r="G10" s="8"/>
      <c r="H10" s="8"/>
      <c r="I10" s="8"/>
      <c r="J10" s="8"/>
      <c r="K10" s="8"/>
      <c r="M10" s="8">
        <f t="shared" si="0"/>
        <v>384047601</v>
      </c>
    </row>
    <row r="11" spans="1:13">
      <c r="A11" t="s">
        <v>145</v>
      </c>
      <c r="B11" t="s">
        <v>146</v>
      </c>
      <c r="C11" s="8">
        <v>0</v>
      </c>
      <c r="D11" s="8">
        <v>0</v>
      </c>
      <c r="E11" s="8">
        <v>0</v>
      </c>
      <c r="F11" s="8"/>
      <c r="G11" s="8"/>
      <c r="H11" s="8"/>
      <c r="I11" s="8"/>
      <c r="J11" s="8"/>
      <c r="K11" s="8"/>
      <c r="M11" s="8">
        <f t="shared" si="0"/>
        <v>0</v>
      </c>
    </row>
    <row r="12" spans="1:13">
      <c r="A12" t="s">
        <v>147</v>
      </c>
      <c r="B12" s="21" t="s">
        <v>148</v>
      </c>
      <c r="C12" s="8">
        <f>+[3]Ctas!$D$210</f>
        <v>0</v>
      </c>
      <c r="D12" s="8"/>
      <c r="E12" s="8"/>
      <c r="F12" s="8"/>
      <c r="G12" s="8"/>
      <c r="H12" s="8"/>
      <c r="I12" s="8"/>
      <c r="J12" s="8"/>
      <c r="K12" s="8"/>
      <c r="M12" s="8">
        <f t="shared" si="0"/>
        <v>0</v>
      </c>
    </row>
    <row r="13" spans="1:13">
      <c r="A13" t="s">
        <v>149</v>
      </c>
      <c r="B13" t="s">
        <v>150</v>
      </c>
      <c r="C13" s="8">
        <f>+[3]Ctas!$D$213</f>
        <v>0</v>
      </c>
      <c r="D13" s="8">
        <v>0</v>
      </c>
      <c r="F13" s="8"/>
      <c r="G13" s="8">
        <f>+[2]Estado!$AA$23</f>
        <v>225733</v>
      </c>
      <c r="H13" s="8"/>
      <c r="I13" s="8"/>
      <c r="J13" s="8"/>
      <c r="K13" s="8"/>
      <c r="M13" s="8">
        <f t="shared" si="0"/>
        <v>225733</v>
      </c>
    </row>
    <row r="14" spans="1:13">
      <c r="A14" t="s">
        <v>151</v>
      </c>
      <c r="B14" t="s">
        <v>152</v>
      </c>
      <c r="C14" s="8">
        <v>0</v>
      </c>
      <c r="D14" s="8">
        <v>0</v>
      </c>
      <c r="E14" s="8" t="e">
        <f>+#REF!</f>
        <v>#REF!</v>
      </c>
      <c r="F14" s="8"/>
      <c r="G14" s="8">
        <f>+[2]Estado!$AC$23</f>
        <v>0</v>
      </c>
      <c r="H14" s="8"/>
      <c r="I14" s="8"/>
      <c r="J14" s="8"/>
      <c r="K14" s="8"/>
      <c r="M14" s="8" t="e">
        <f t="shared" si="0"/>
        <v>#REF!</v>
      </c>
    </row>
    <row r="15" spans="1:13">
      <c r="A15" t="s">
        <v>153</v>
      </c>
      <c r="B15" t="s">
        <v>154</v>
      </c>
      <c r="C15" s="8">
        <f>+[3]Ctas!$D$217</f>
        <v>0</v>
      </c>
      <c r="D15" s="8"/>
      <c r="E15" s="8"/>
      <c r="F15" s="8"/>
      <c r="G15" s="8"/>
      <c r="H15" s="8"/>
      <c r="I15" s="8"/>
      <c r="J15" s="8"/>
      <c r="K15" s="8"/>
      <c r="M15" s="8">
        <f t="shared" si="0"/>
        <v>0</v>
      </c>
    </row>
    <row r="16" spans="1:13">
      <c r="A16" t="s">
        <v>155</v>
      </c>
      <c r="B16" t="s">
        <v>156</v>
      </c>
      <c r="C16" s="8">
        <f>+[3]Ctas!$D$219</f>
        <v>0</v>
      </c>
      <c r="D16" s="8">
        <v>0</v>
      </c>
      <c r="E16" s="8" t="e">
        <f>+#REF!</f>
        <v>#REF!</v>
      </c>
      <c r="F16" s="8"/>
      <c r="G16" s="8">
        <f>+[2]Estado!$AD$23</f>
        <v>769275417</v>
      </c>
      <c r="H16" s="8"/>
      <c r="I16" s="8"/>
      <c r="J16" s="8"/>
      <c r="K16" s="8"/>
      <c r="M16" s="8" t="e">
        <f t="shared" si="0"/>
        <v>#REF!</v>
      </c>
    </row>
    <row r="17" spans="1:14">
      <c r="A17" t="s">
        <v>157</v>
      </c>
      <c r="B17" t="s">
        <v>158</v>
      </c>
      <c r="C17" s="8">
        <v>0</v>
      </c>
      <c r="D17" s="8">
        <f>+'[11]Estado$'!$D$215</f>
        <v>0</v>
      </c>
      <c r="E17" s="8" t="e">
        <f>+#REF!</f>
        <v>#REF!</v>
      </c>
      <c r="F17" s="8"/>
      <c r="G17" s="8">
        <f>+[2]Estado!$AE$23</f>
        <v>151497551</v>
      </c>
      <c r="H17" s="8"/>
      <c r="I17" s="8"/>
      <c r="J17" s="8"/>
      <c r="K17" s="8"/>
      <c r="M17" s="8" t="e">
        <f t="shared" si="0"/>
        <v>#REF!</v>
      </c>
      <c r="N17" s="8"/>
    </row>
    <row r="18" spans="1:13">
      <c r="A18" s="20" t="s">
        <v>159</v>
      </c>
      <c r="B18" s="21" t="s">
        <v>160</v>
      </c>
      <c r="C18" s="8">
        <f>+[3]Ctas!$D$226</f>
        <v>0</v>
      </c>
      <c r="D18" s="8">
        <v>0</v>
      </c>
      <c r="E18" s="8">
        <v>0</v>
      </c>
      <c r="F18" s="8"/>
      <c r="G18" s="8"/>
      <c r="H18" s="8"/>
      <c r="I18" s="8"/>
      <c r="J18" s="8"/>
      <c r="K18" s="8"/>
      <c r="M18" s="8">
        <f t="shared" si="0"/>
        <v>0</v>
      </c>
    </row>
    <row r="19" spans="1:13">
      <c r="A19" s="20" t="s">
        <v>161</v>
      </c>
      <c r="B19" s="21" t="s">
        <v>162</v>
      </c>
      <c r="C19" s="8">
        <f>+[3]Ctas!$D$230</f>
        <v>0</v>
      </c>
      <c r="D19" s="8"/>
      <c r="E19" s="8"/>
      <c r="F19" s="8"/>
      <c r="G19" s="8"/>
      <c r="H19" s="8"/>
      <c r="I19" s="8"/>
      <c r="J19" s="8"/>
      <c r="K19" s="8"/>
      <c r="M19" s="8">
        <f t="shared" si="0"/>
        <v>0</v>
      </c>
    </row>
    <row r="20" spans="1:13">
      <c r="A20" s="20" t="s">
        <v>163</v>
      </c>
      <c r="B20" s="21" t="s">
        <v>164</v>
      </c>
      <c r="C20" s="8"/>
      <c r="D20" s="8"/>
      <c r="E20" s="8"/>
      <c r="F20" s="8"/>
      <c r="G20" s="8"/>
      <c r="H20" s="8"/>
      <c r="I20" s="8"/>
      <c r="J20" s="8"/>
      <c r="K20" s="8"/>
      <c r="M20" s="8">
        <f t="shared" si="0"/>
        <v>0</v>
      </c>
    </row>
    <row r="21" spans="1:13">
      <c r="A21" s="20" t="s">
        <v>165</v>
      </c>
      <c r="B21" s="21" t="s">
        <v>166</v>
      </c>
      <c r="C21" s="8">
        <f>+[3]Ctas!$D$223</f>
        <v>0</v>
      </c>
      <c r="D21" s="8"/>
      <c r="E21" s="8"/>
      <c r="F21" s="8"/>
      <c r="G21" s="8"/>
      <c r="H21" s="8"/>
      <c r="I21" s="8"/>
      <c r="J21" s="8"/>
      <c r="K21" s="8"/>
      <c r="M21" s="8">
        <f t="shared" si="0"/>
        <v>0</v>
      </c>
    </row>
    <row r="22" spans="1:13">
      <c r="A22" s="20" t="s">
        <v>167</v>
      </c>
      <c r="B22" s="21" t="s">
        <v>168</v>
      </c>
      <c r="C22" s="8">
        <f>+[3]Ctas!$D$228</f>
        <v>0</v>
      </c>
      <c r="D22" s="8"/>
      <c r="E22" s="8"/>
      <c r="F22" s="8"/>
      <c r="G22" s="8"/>
      <c r="H22" s="8"/>
      <c r="I22" s="8"/>
      <c r="J22" s="8"/>
      <c r="K22" s="8"/>
      <c r="M22" s="8">
        <f t="shared" si="0"/>
        <v>0</v>
      </c>
    </row>
    <row r="23" spans="1:13">
      <c r="A23" s="20" t="s">
        <v>169</v>
      </c>
      <c r="B23" s="21" t="s">
        <v>170</v>
      </c>
      <c r="C23" s="8">
        <f>+[3]Ctas!$D$232</f>
        <v>84469000</v>
      </c>
      <c r="D23" s="8"/>
      <c r="E23" s="8"/>
      <c r="F23" s="8"/>
      <c r="G23" s="8"/>
      <c r="H23" s="8"/>
      <c r="I23" s="8"/>
      <c r="J23" s="8"/>
      <c r="K23" s="8"/>
      <c r="M23" s="8">
        <f t="shared" si="0"/>
        <v>84469000</v>
      </c>
    </row>
    <row r="24" spans="1:13">
      <c r="A24" s="20" t="s">
        <v>171</v>
      </c>
      <c r="B24" s="21" t="s">
        <v>172</v>
      </c>
      <c r="C24" s="8">
        <f>+[3]Ctas!$D$231</f>
        <v>534478442</v>
      </c>
      <c r="D24" s="8"/>
      <c r="E24" s="8"/>
      <c r="F24" s="8"/>
      <c r="G24" s="8"/>
      <c r="H24" s="8"/>
      <c r="I24" s="8"/>
      <c r="J24" s="8"/>
      <c r="K24" s="8"/>
      <c r="M24" s="8">
        <f t="shared" si="0"/>
        <v>534478442</v>
      </c>
    </row>
    <row r="25" spans="1:13">
      <c r="A25" t="s">
        <v>173</v>
      </c>
      <c r="B25" t="s">
        <v>174</v>
      </c>
      <c r="C25" s="8">
        <v>0</v>
      </c>
      <c r="D25" s="8">
        <v>0</v>
      </c>
      <c r="E25" s="8" t="e">
        <f>+#REF!</f>
        <v>#REF!</v>
      </c>
      <c r="F25" s="8"/>
      <c r="H25" s="8"/>
      <c r="I25" s="8"/>
      <c r="J25" s="8"/>
      <c r="K25" s="8"/>
      <c r="M25" s="8" t="e">
        <f t="shared" si="0"/>
        <v>#REF!</v>
      </c>
    </row>
    <row r="26" spans="1:16">
      <c r="A26" t="s">
        <v>173</v>
      </c>
      <c r="B26" t="s">
        <v>174</v>
      </c>
      <c r="C26" s="8">
        <v>0</v>
      </c>
      <c r="D26" s="8">
        <v>0</v>
      </c>
      <c r="E26" s="8" t="e">
        <f>+#REF!</f>
        <v>#REF!</v>
      </c>
      <c r="F26" s="8"/>
      <c r="G26" s="8"/>
      <c r="H26" s="8"/>
      <c r="I26" s="8"/>
      <c r="J26" s="8"/>
      <c r="K26" s="8"/>
      <c r="M26" s="8" t="e">
        <f t="shared" si="0"/>
        <v>#REF!</v>
      </c>
      <c r="O26" s="8"/>
      <c r="P26" s="8"/>
    </row>
    <row r="27" spans="1:16">
      <c r="A27" t="s">
        <v>173</v>
      </c>
      <c r="B27" t="s">
        <v>174</v>
      </c>
      <c r="C27" s="8"/>
      <c r="D27" s="8"/>
      <c r="E27" s="8" t="e">
        <f>+#REF!</f>
        <v>#REF!</v>
      </c>
      <c r="F27" s="8"/>
      <c r="G27" s="8"/>
      <c r="H27" s="8"/>
      <c r="I27" s="8"/>
      <c r="J27" s="8"/>
      <c r="K27" s="8"/>
      <c r="M27" s="8" t="e">
        <f t="shared" si="0"/>
        <v>#REF!</v>
      </c>
      <c r="O27" s="8"/>
      <c r="P27" s="8"/>
    </row>
    <row r="28" spans="1:16">
      <c r="A28" s="20" t="s">
        <v>175</v>
      </c>
      <c r="B28" s="21" t="s">
        <v>176</v>
      </c>
      <c r="C28" s="8">
        <f>+[1]Ctas!$D$223</f>
        <v>0</v>
      </c>
      <c r="D28" s="8"/>
      <c r="E28" s="8"/>
      <c r="F28" s="8"/>
      <c r="G28" s="8"/>
      <c r="H28" s="8"/>
      <c r="I28" s="8"/>
      <c r="J28" s="8"/>
      <c r="K28" s="8"/>
      <c r="M28" s="8">
        <f t="shared" si="0"/>
        <v>0</v>
      </c>
      <c r="O28" s="8"/>
      <c r="P28" s="8"/>
    </row>
    <row r="29" spans="1:16">
      <c r="A29" s="20"/>
      <c r="B29" s="21"/>
      <c r="C29" s="8">
        <f>+[1]Ctas!$D$225</f>
        <v>0</v>
      </c>
      <c r="D29" s="8"/>
      <c r="E29" s="8"/>
      <c r="F29" s="8"/>
      <c r="G29" s="8"/>
      <c r="H29" s="8"/>
      <c r="I29" s="8"/>
      <c r="J29" s="8"/>
      <c r="K29" s="8"/>
      <c r="M29" s="8">
        <f t="shared" si="0"/>
        <v>0</v>
      </c>
      <c r="O29" s="8"/>
      <c r="P29" s="8"/>
    </row>
    <row r="30" spans="1:16">
      <c r="A30" s="20"/>
      <c r="B30" s="21"/>
      <c r="C30" s="8">
        <f>+[1]Ctas!$D$226</f>
        <v>0</v>
      </c>
      <c r="D30" s="8"/>
      <c r="E30" s="8"/>
      <c r="F30" s="8"/>
      <c r="G30" s="8"/>
      <c r="H30" s="8"/>
      <c r="I30" s="8"/>
      <c r="J30" s="8"/>
      <c r="K30" s="8"/>
      <c r="M30" s="8">
        <f t="shared" si="0"/>
        <v>0</v>
      </c>
      <c r="O30" s="8"/>
      <c r="P30" s="8"/>
    </row>
    <row r="31" spans="1:16">
      <c r="A31" s="20"/>
      <c r="B31" s="21"/>
      <c r="C31" s="8"/>
      <c r="D31" s="8"/>
      <c r="E31" s="8"/>
      <c r="F31" s="8"/>
      <c r="G31" s="8"/>
      <c r="H31" s="8"/>
      <c r="I31" s="8"/>
      <c r="J31" s="8"/>
      <c r="K31" s="8"/>
      <c r="M31" s="8">
        <f t="shared" si="0"/>
        <v>0</v>
      </c>
      <c r="O31" s="8"/>
      <c r="P31" s="8"/>
    </row>
    <row r="32" spans="1:16">
      <c r="A32" s="20"/>
      <c r="B32" s="21"/>
      <c r="C32" s="8"/>
      <c r="D32" s="8"/>
      <c r="E32" s="8"/>
      <c r="F32" s="8"/>
      <c r="G32" s="8">
        <f>+[2]Estado!$Z$23</f>
        <v>1174489</v>
      </c>
      <c r="H32" s="8"/>
      <c r="I32" s="8"/>
      <c r="J32" s="8"/>
      <c r="K32" s="8"/>
      <c r="M32" s="8">
        <f t="shared" si="0"/>
        <v>1174489</v>
      </c>
      <c r="O32" s="8"/>
      <c r="P32" s="8"/>
    </row>
    <row r="33" spans="1:16">
      <c r="A33" s="20"/>
      <c r="C33" s="8"/>
      <c r="D33" s="8"/>
      <c r="E33" s="8"/>
      <c r="F33" s="8"/>
      <c r="G33" s="8"/>
      <c r="H33" s="8"/>
      <c r="I33" s="8"/>
      <c r="J33" s="8"/>
      <c r="K33" s="8"/>
      <c r="M33" s="8">
        <f t="shared" si="0"/>
        <v>0</v>
      </c>
      <c r="O33" s="8"/>
      <c r="P33" s="8"/>
    </row>
    <row r="34" spans="3:14">
      <c r="C34" s="8">
        <f>+[3]Ctas!$D$232</f>
        <v>84469000</v>
      </c>
      <c r="D34" s="8"/>
      <c r="E34" s="8"/>
      <c r="F34" s="8"/>
      <c r="G34" s="8">
        <f>+[2]Estado!$AG$23</f>
        <v>0</v>
      </c>
      <c r="H34" s="8"/>
      <c r="I34" s="8"/>
      <c r="J34" s="8"/>
      <c r="K34" s="8"/>
      <c r="M34" s="8">
        <f t="shared" si="0"/>
        <v>84469000</v>
      </c>
      <c r="N34" s="8"/>
    </row>
    <row r="35" spans="2:14">
      <c r="B35" s="21"/>
      <c r="C35" s="8"/>
      <c r="D35" s="8"/>
      <c r="E35" s="8"/>
      <c r="F35" s="8"/>
      <c r="G35" s="8"/>
      <c r="H35" s="8"/>
      <c r="I35" s="8"/>
      <c r="J35" s="8"/>
      <c r="K35" s="8"/>
      <c r="M35" s="8"/>
      <c r="N35" s="8"/>
    </row>
    <row r="36" spans="3:15">
      <c r="C36" s="9">
        <f>SUM(C3:C34)</f>
        <v>1701361999</v>
      </c>
      <c r="D36" s="9">
        <f t="shared" ref="D36:M36" si="1">SUM(D4:D34)</f>
        <v>0</v>
      </c>
      <c r="E36" s="9" t="e">
        <f t="shared" si="1"/>
        <v>#REF!</v>
      </c>
      <c r="F36" s="9">
        <f t="shared" si="1"/>
        <v>0</v>
      </c>
      <c r="G36" s="9">
        <f t="shared" si="1"/>
        <v>922173190</v>
      </c>
      <c r="H36" s="9">
        <f t="shared" si="1"/>
        <v>0</v>
      </c>
      <c r="I36" s="9">
        <f t="shared" si="1"/>
        <v>0</v>
      </c>
      <c r="J36" s="9">
        <f t="shared" si="1"/>
        <v>0</v>
      </c>
      <c r="K36" s="9">
        <f t="shared" si="1"/>
        <v>0</v>
      </c>
      <c r="L36" s="9">
        <f t="shared" si="1"/>
        <v>0</v>
      </c>
      <c r="M36" s="9" t="e">
        <f t="shared" si="1"/>
        <v>#REF!</v>
      </c>
      <c r="N36" s="8">
        <f>+Estado!V23</f>
        <v>0</v>
      </c>
      <c r="O36" s="8" t="e">
        <f>+M36-N36</f>
        <v>#REF!</v>
      </c>
    </row>
    <row r="37" spans="1:14">
      <c r="A37" s="22"/>
      <c r="B37" s="12" t="s">
        <v>177</v>
      </c>
      <c r="C37" s="8">
        <f>+Estado!C23</f>
        <v>0</v>
      </c>
      <c r="D37" s="8" t="e">
        <f>+Estado!#REF!</f>
        <v>#REF!</v>
      </c>
      <c r="E37" s="8">
        <f>+Estado!AA23</f>
        <v>666599398.9</v>
      </c>
      <c r="F37" s="8">
        <f>+Estado!AB23</f>
        <v>5719297707.2714</v>
      </c>
      <c r="G37" s="8" t="e">
        <f>+Estado!#REF!</f>
        <v>#REF!</v>
      </c>
      <c r="H37" s="8" t="e">
        <f>+Estado!#REF!</f>
        <v>#REF!</v>
      </c>
      <c r="I37" s="8" t="e">
        <f>+Estado!#REF!</f>
        <v>#REF!</v>
      </c>
      <c r="J37" s="8" t="e">
        <f>+Estado!#REF!</f>
        <v>#REF!</v>
      </c>
      <c r="K37" s="8" t="e">
        <f>+Estado!#REF!</f>
        <v>#REF!</v>
      </c>
      <c r="L37" s="8" t="e">
        <f>+Estado!#REF!</f>
        <v>#REF!</v>
      </c>
      <c r="M37" s="8"/>
      <c r="N37" s="8"/>
    </row>
    <row r="38" spans="1:13">
      <c r="A38" s="22"/>
      <c r="B38" s="12" t="s">
        <v>128</v>
      </c>
      <c r="C38" s="8"/>
      <c r="D38" s="8"/>
      <c r="E38" s="8"/>
      <c r="F38" s="8"/>
      <c r="G38" s="8" t="e">
        <f>+G36-G37</f>
        <v>#REF!</v>
      </c>
      <c r="H38" s="8"/>
      <c r="I38" s="8"/>
      <c r="J38" s="8"/>
      <c r="K38" s="8"/>
      <c r="L38" s="8"/>
      <c r="M38" s="8"/>
    </row>
    <row r="39" spans="2:13">
      <c r="B39" s="21"/>
      <c r="C39" s="8"/>
      <c r="M39" s="8">
        <f>SUM(C39:L39)</f>
        <v>0</v>
      </c>
    </row>
    <row r="40" spans="1:13">
      <c r="A40" t="s">
        <v>178</v>
      </c>
      <c r="B40" t="s">
        <v>179</v>
      </c>
      <c r="C40" s="8">
        <f>+[3]Ctas!$D$448</f>
        <v>0</v>
      </c>
      <c r="M40" s="8">
        <f>SUM(C40:L40)</f>
        <v>0</v>
      </c>
    </row>
    <row r="41" spans="1:13">
      <c r="A41" t="s">
        <v>180</v>
      </c>
      <c r="B41" t="s">
        <v>181</v>
      </c>
      <c r="C41" s="8">
        <f>+[3]Ctas!$D$449</f>
        <v>209542325</v>
      </c>
      <c r="M41" s="8"/>
    </row>
    <row r="42" spans="1:13">
      <c r="A42" t="s">
        <v>182</v>
      </c>
      <c r="B42" t="s">
        <v>183</v>
      </c>
      <c r="C42" s="8">
        <f>+[3]Ctas!$D$450</f>
        <v>685110976</v>
      </c>
      <c r="M42" s="8"/>
    </row>
    <row r="43" spans="1:13">
      <c r="A43" t="s">
        <v>184</v>
      </c>
      <c r="B43" t="s">
        <v>185</v>
      </c>
      <c r="C43" s="8">
        <f>+[3]Ctas!$D$451</f>
        <v>2931949217</v>
      </c>
      <c r="M43" s="8"/>
    </row>
    <row r="44" spans="1:13">
      <c r="A44" t="s">
        <v>186</v>
      </c>
      <c r="B44" t="s">
        <v>187</v>
      </c>
      <c r="C44" s="8">
        <f>+[3]Ctas!$D$452</f>
        <v>287800057</v>
      </c>
      <c r="E44" s="8" t="e">
        <f>+#REF!</f>
        <v>#REF!</v>
      </c>
      <c r="G44" s="8">
        <f>+[2]Estado!$AA$50</f>
        <v>0</v>
      </c>
      <c r="M44" s="8" t="e">
        <f>SUM(C44:L44)</f>
        <v>#REF!</v>
      </c>
    </row>
    <row r="45" spans="1:15">
      <c r="A45" t="s">
        <v>188</v>
      </c>
      <c r="B45" t="s">
        <v>189</v>
      </c>
      <c r="C45" s="8">
        <f>+[3]Ctas!$D$454</f>
        <v>0</v>
      </c>
      <c r="E45" s="8"/>
      <c r="G45" s="8"/>
      <c r="L45" s="8"/>
      <c r="M45" s="8">
        <f>SUM(C45:L45)</f>
        <v>0</v>
      </c>
      <c r="O45" s="8"/>
    </row>
    <row r="46" spans="1:13">
      <c r="A46" t="s">
        <v>190</v>
      </c>
      <c r="B46" t="s">
        <v>191</v>
      </c>
      <c r="C46" s="8">
        <f>+[3]Ctas!$D$462</f>
        <v>0</v>
      </c>
      <c r="H46" s="8"/>
      <c r="M46" s="8">
        <f>SUM(C46:L46)</f>
        <v>0</v>
      </c>
    </row>
    <row r="47" spans="1:13">
      <c r="A47" t="s">
        <v>192</v>
      </c>
      <c r="B47" t="s">
        <v>193</v>
      </c>
      <c r="C47" s="8">
        <f>+[3]Ctas!$D$463</f>
        <v>221135799</v>
      </c>
      <c r="M47" s="8">
        <f>SUM(C47:L47)</f>
        <v>221135799</v>
      </c>
    </row>
    <row r="48" spans="1:13">
      <c r="A48" t="s">
        <v>194</v>
      </c>
      <c r="B48" t="s">
        <v>195</v>
      </c>
      <c r="C48" s="8">
        <f>+[3]Ctas!$D$465</f>
        <v>0</v>
      </c>
      <c r="M48" s="8"/>
    </row>
    <row r="49" spans="1:13">
      <c r="A49" t="s">
        <v>196</v>
      </c>
      <c r="B49" t="s">
        <v>197</v>
      </c>
      <c r="C49" s="8">
        <f>+[3]Ctas!$D$466</f>
        <v>130580170</v>
      </c>
      <c r="M49" s="8"/>
    </row>
    <row r="50" spans="1:13">
      <c r="A50" t="s">
        <v>198</v>
      </c>
      <c r="B50" t="s">
        <v>199</v>
      </c>
      <c r="C50" s="8">
        <f>+[3]Ctas!$D$467</f>
        <v>36524396</v>
      </c>
      <c r="M50" s="8"/>
    </row>
    <row r="51" spans="1:13">
      <c r="A51" t="s">
        <v>200</v>
      </c>
      <c r="B51" t="s">
        <v>201</v>
      </c>
      <c r="C51" s="8">
        <f>+[3]Ctas!$D$469</f>
        <v>0</v>
      </c>
      <c r="M51" s="8"/>
    </row>
    <row r="52" spans="1:13">
      <c r="A52" t="s">
        <v>202</v>
      </c>
      <c r="B52" t="s">
        <v>203</v>
      </c>
      <c r="C52" s="8">
        <f>+[3]Ctas!$D$471</f>
        <v>0</v>
      </c>
      <c r="M52" s="8"/>
    </row>
    <row r="53" spans="1:13">
      <c r="A53" t="s">
        <v>204</v>
      </c>
      <c r="B53" t="s">
        <v>205</v>
      </c>
      <c r="C53" s="8">
        <f>+[3]Ctas!$D$473</f>
        <v>0</v>
      </c>
      <c r="M53" s="8">
        <f>SUM(C53:L53)</f>
        <v>0</v>
      </c>
    </row>
    <row r="54" spans="3:13">
      <c r="C54" s="8"/>
      <c r="L54" s="8"/>
      <c r="M54" s="8">
        <f>SUM(C54:L54)</f>
        <v>0</v>
      </c>
    </row>
    <row r="55" spans="3:15">
      <c r="C55" s="9">
        <f>SUM(C40:C54)</f>
        <v>4502642940</v>
      </c>
      <c r="D55" s="9">
        <f t="shared" ref="D55:M55" si="2">SUM(D38:D54)</f>
        <v>0</v>
      </c>
      <c r="E55" s="9" t="e">
        <f t="shared" si="2"/>
        <v>#REF!</v>
      </c>
      <c r="F55" s="9">
        <f t="shared" si="2"/>
        <v>0</v>
      </c>
      <c r="G55" s="9" t="e">
        <f t="shared" si="2"/>
        <v>#REF!</v>
      </c>
      <c r="H55" s="9">
        <f t="shared" si="2"/>
        <v>0</v>
      </c>
      <c r="I55" s="9">
        <f t="shared" si="2"/>
        <v>0</v>
      </c>
      <c r="J55" s="9">
        <f t="shared" si="2"/>
        <v>0</v>
      </c>
      <c r="K55" s="9">
        <f t="shared" si="2"/>
        <v>0</v>
      </c>
      <c r="L55" s="9">
        <f t="shared" si="2"/>
        <v>0</v>
      </c>
      <c r="M55" s="9" t="e">
        <f t="shared" si="2"/>
        <v>#REF!</v>
      </c>
      <c r="N55" s="8">
        <f>+Estado!V50</f>
        <v>0</v>
      </c>
      <c r="O55" s="8" t="e">
        <f>+M55-N55</f>
        <v>#REF!</v>
      </c>
    </row>
    <row r="56" spans="3:14">
      <c r="C56" s="8">
        <f>+Estado!C50</f>
        <v>0</v>
      </c>
      <c r="D56" s="8" t="e">
        <f>+Estado!#REF!</f>
        <v>#REF!</v>
      </c>
      <c r="E56" s="8" t="e">
        <f>+Estado!#REF!</f>
        <v>#REF!</v>
      </c>
      <c r="F56" s="8" t="e">
        <f>+Estado!#REF!</f>
        <v>#REF!</v>
      </c>
      <c r="G56" s="8" t="e">
        <f>+Estado!#REF!</f>
        <v>#REF!</v>
      </c>
      <c r="H56" s="8" t="e">
        <f>+Estado!#REF!</f>
        <v>#REF!</v>
      </c>
      <c r="I56" s="8" t="e">
        <f>+Estado!#REF!</f>
        <v>#REF!</v>
      </c>
      <c r="J56" s="8" t="e">
        <f>+Estado!#REF!</f>
        <v>#REF!</v>
      </c>
      <c r="K56" s="8" t="e">
        <f>+Estado!#REF!</f>
        <v>#REF!</v>
      </c>
      <c r="L56" s="8" t="e">
        <f>+Estado!#REF!</f>
        <v>#REF!</v>
      </c>
      <c r="M56" s="8"/>
      <c r="N56" s="8"/>
    </row>
    <row r="57" spans="3:14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>
      <c r="A58" s="10"/>
      <c r="B58" s="10" t="s">
        <v>121</v>
      </c>
      <c r="C58" s="2" t="s">
        <v>87</v>
      </c>
      <c r="D58" s="2" t="s">
        <v>88</v>
      </c>
      <c r="E58" s="2" t="s">
        <v>89</v>
      </c>
      <c r="F58" s="2" t="s">
        <v>206</v>
      </c>
      <c r="G58" s="2" t="s">
        <v>123</v>
      </c>
      <c r="H58" s="2" t="s">
        <v>124</v>
      </c>
      <c r="I58" s="2" t="s">
        <v>125</v>
      </c>
      <c r="J58" s="2" t="s">
        <v>126</v>
      </c>
      <c r="K58" s="2" t="s">
        <v>93</v>
      </c>
      <c r="L58" s="2" t="s">
        <v>127</v>
      </c>
      <c r="M58" s="2" t="s">
        <v>1</v>
      </c>
      <c r="N58" s="8"/>
    </row>
    <row r="59" spans="1:13">
      <c r="A59" s="10"/>
      <c r="B59" s="10" t="s">
        <v>207</v>
      </c>
      <c r="C59" s="3" t="s">
        <v>95</v>
      </c>
      <c r="D59" s="3" t="s">
        <v>95</v>
      </c>
      <c r="E59" s="3" t="s">
        <v>96</v>
      </c>
      <c r="F59" s="3" t="s">
        <v>96</v>
      </c>
      <c r="G59" s="3" t="s">
        <v>96</v>
      </c>
      <c r="H59" s="3" t="s">
        <v>95</v>
      </c>
      <c r="I59" s="3" t="s">
        <v>95</v>
      </c>
      <c r="J59" s="3" t="s">
        <v>96</v>
      </c>
      <c r="K59" s="3" t="s">
        <v>95</v>
      </c>
      <c r="L59" s="3" t="s">
        <v>95</v>
      </c>
      <c r="M59" s="3"/>
    </row>
    <row r="60" s="14" customFormat="1" spans="1:13">
      <c r="A60" t="s">
        <v>129</v>
      </c>
      <c r="B60" t="s">
        <v>130</v>
      </c>
      <c r="C60" s="8">
        <f>ROUND(C3/1000,0)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8">
        <f t="shared" ref="M60:M81" si="3">SUM(C60:L60)</f>
        <v>0</v>
      </c>
    </row>
    <row r="61" spans="1:13">
      <c r="A61" t="s">
        <v>131</v>
      </c>
      <c r="B61" t="s">
        <v>132</v>
      </c>
      <c r="C61" s="8">
        <f t="shared" ref="C61:L61" si="4">ROUND(C4/1000,0)</f>
        <v>0</v>
      </c>
      <c r="D61" s="8">
        <f t="shared" si="4"/>
        <v>0</v>
      </c>
      <c r="E61" s="8">
        <f t="shared" si="4"/>
        <v>0</v>
      </c>
      <c r="F61" s="8">
        <f t="shared" si="4"/>
        <v>0</v>
      </c>
      <c r="G61" s="8">
        <f t="shared" si="4"/>
        <v>0</v>
      </c>
      <c r="H61" s="8">
        <f t="shared" si="4"/>
        <v>0</v>
      </c>
      <c r="I61" s="8">
        <f t="shared" si="4"/>
        <v>0</v>
      </c>
      <c r="J61" s="8">
        <f t="shared" si="4"/>
        <v>0</v>
      </c>
      <c r="K61" s="8">
        <f t="shared" si="4"/>
        <v>0</v>
      </c>
      <c r="L61" s="8">
        <f t="shared" si="4"/>
        <v>0</v>
      </c>
      <c r="M61" s="8">
        <f t="shared" si="3"/>
        <v>0</v>
      </c>
    </row>
    <row r="62" spans="1:13">
      <c r="A62" t="s">
        <v>133</v>
      </c>
      <c r="B62" t="s">
        <v>134</v>
      </c>
      <c r="C62" s="8">
        <f t="shared" ref="C62:L62" si="5">ROUND(C5/1000,0)</f>
        <v>571504</v>
      </c>
      <c r="D62" s="8">
        <f t="shared" si="5"/>
        <v>0</v>
      </c>
      <c r="E62" s="8" t="e">
        <f t="shared" si="5"/>
        <v>#REF!</v>
      </c>
      <c r="F62" s="8">
        <f t="shared" si="5"/>
        <v>0</v>
      </c>
      <c r="G62" s="8">
        <f t="shared" si="5"/>
        <v>0</v>
      </c>
      <c r="H62" s="8">
        <f t="shared" si="5"/>
        <v>0</v>
      </c>
      <c r="I62" s="8">
        <f t="shared" si="5"/>
        <v>0</v>
      </c>
      <c r="J62" s="8">
        <f t="shared" si="5"/>
        <v>0</v>
      </c>
      <c r="K62" s="8">
        <f t="shared" si="5"/>
        <v>0</v>
      </c>
      <c r="L62" s="8">
        <f t="shared" si="5"/>
        <v>0</v>
      </c>
      <c r="M62" s="8" t="e">
        <f t="shared" si="3"/>
        <v>#REF!</v>
      </c>
    </row>
    <row r="63" spans="1:13">
      <c r="A63" t="s">
        <v>135</v>
      </c>
      <c r="B63" t="s">
        <v>136</v>
      </c>
      <c r="C63" s="8">
        <f t="shared" ref="C63:L63" si="6">ROUND(C6/1000,0)</f>
        <v>42394</v>
      </c>
      <c r="D63" s="8">
        <f t="shared" si="6"/>
        <v>0</v>
      </c>
      <c r="E63" s="8">
        <f t="shared" si="6"/>
        <v>0</v>
      </c>
      <c r="F63" s="8">
        <f t="shared" si="6"/>
        <v>0</v>
      </c>
      <c r="G63" s="8">
        <f t="shared" si="6"/>
        <v>0</v>
      </c>
      <c r="H63" s="8">
        <f t="shared" si="6"/>
        <v>0</v>
      </c>
      <c r="I63" s="8">
        <f t="shared" si="6"/>
        <v>0</v>
      </c>
      <c r="J63" s="8">
        <f t="shared" si="6"/>
        <v>0</v>
      </c>
      <c r="K63" s="8">
        <f t="shared" si="6"/>
        <v>0</v>
      </c>
      <c r="L63" s="8">
        <f t="shared" si="6"/>
        <v>0</v>
      </c>
      <c r="M63" s="8">
        <f t="shared" si="3"/>
        <v>42394</v>
      </c>
    </row>
    <row r="64" spans="1:13">
      <c r="A64" t="s">
        <v>137</v>
      </c>
      <c r="B64" t="s">
        <v>138</v>
      </c>
      <c r="C64" s="8">
        <f t="shared" ref="C64:L64" si="7">ROUND(C7/1000,0)</f>
        <v>0</v>
      </c>
      <c r="D64" s="8">
        <f t="shared" si="7"/>
        <v>0</v>
      </c>
      <c r="E64" s="8" t="e">
        <f t="shared" si="7"/>
        <v>#REF!</v>
      </c>
      <c r="F64" s="8">
        <f t="shared" si="7"/>
        <v>0</v>
      </c>
      <c r="G64" s="8">
        <f t="shared" si="7"/>
        <v>0</v>
      </c>
      <c r="H64" s="8">
        <f t="shared" si="7"/>
        <v>0</v>
      </c>
      <c r="I64" s="8">
        <f t="shared" si="7"/>
        <v>0</v>
      </c>
      <c r="J64" s="8">
        <f t="shared" si="7"/>
        <v>0</v>
      </c>
      <c r="K64" s="8">
        <f t="shared" si="7"/>
        <v>0</v>
      </c>
      <c r="L64" s="8">
        <f t="shared" si="7"/>
        <v>0</v>
      </c>
      <c r="M64" s="8" t="e">
        <f t="shared" si="3"/>
        <v>#REF!</v>
      </c>
    </row>
    <row r="65" spans="1:13">
      <c r="A65" t="s">
        <v>139</v>
      </c>
      <c r="B65" t="s">
        <v>140</v>
      </c>
      <c r="C65" s="8">
        <f t="shared" ref="C65:L65" si="8">ROUND(C8/1000,0)</f>
        <v>0</v>
      </c>
      <c r="D65" s="8">
        <f t="shared" si="8"/>
        <v>0</v>
      </c>
      <c r="E65" s="8">
        <f t="shared" si="8"/>
        <v>0</v>
      </c>
      <c r="F65" s="8">
        <f t="shared" si="8"/>
        <v>0</v>
      </c>
      <c r="G65" s="8">
        <f t="shared" si="8"/>
        <v>0</v>
      </c>
      <c r="H65" s="8">
        <f t="shared" si="8"/>
        <v>0</v>
      </c>
      <c r="I65" s="8">
        <f t="shared" si="8"/>
        <v>0</v>
      </c>
      <c r="J65" s="8">
        <f t="shared" si="8"/>
        <v>0</v>
      </c>
      <c r="K65" s="8">
        <f t="shared" si="8"/>
        <v>0</v>
      </c>
      <c r="L65" s="8">
        <f t="shared" si="8"/>
        <v>0</v>
      </c>
      <c r="M65" s="8">
        <f t="shared" si="3"/>
        <v>0</v>
      </c>
    </row>
    <row r="66" spans="1:13">
      <c r="A66" s="20" t="s">
        <v>141</v>
      </c>
      <c r="B66" t="s">
        <v>142</v>
      </c>
      <c r="C66" s="8">
        <f t="shared" ref="C66:L66" si="9">ROUND(C9/1000,0)</f>
        <v>0</v>
      </c>
      <c r="D66" s="8">
        <f t="shared" si="9"/>
        <v>0</v>
      </c>
      <c r="E66" s="8">
        <f t="shared" si="9"/>
        <v>0</v>
      </c>
      <c r="F66" s="8">
        <f t="shared" si="9"/>
        <v>0</v>
      </c>
      <c r="G66" s="8">
        <f t="shared" si="9"/>
        <v>0</v>
      </c>
      <c r="H66" s="8">
        <f t="shared" si="9"/>
        <v>0</v>
      </c>
      <c r="I66" s="8">
        <f t="shared" si="9"/>
        <v>0</v>
      </c>
      <c r="J66" s="8">
        <f t="shared" si="9"/>
        <v>0</v>
      </c>
      <c r="K66" s="8">
        <f t="shared" si="9"/>
        <v>0</v>
      </c>
      <c r="L66" s="8">
        <f t="shared" si="9"/>
        <v>0</v>
      </c>
      <c r="M66" s="8">
        <f t="shared" si="3"/>
        <v>0</v>
      </c>
    </row>
    <row r="67" spans="1:13">
      <c r="A67" s="20" t="s">
        <v>143</v>
      </c>
      <c r="B67" t="s">
        <v>144</v>
      </c>
      <c r="C67" s="8">
        <f t="shared" ref="C67:C85" si="10">ROUND(C10/1000,0)</f>
        <v>384048</v>
      </c>
      <c r="D67" s="8">
        <f>ROUND(D11/1000,0)</f>
        <v>0</v>
      </c>
      <c r="E67" s="8">
        <f>ROUND(E10/1000,0)</f>
        <v>0</v>
      </c>
      <c r="F67" s="8">
        <f t="shared" ref="F67:L67" si="11">ROUND(F11/1000,0)</f>
        <v>0</v>
      </c>
      <c r="G67" s="8">
        <f t="shared" si="11"/>
        <v>0</v>
      </c>
      <c r="H67" s="8">
        <f t="shared" si="11"/>
        <v>0</v>
      </c>
      <c r="I67" s="8">
        <f t="shared" si="11"/>
        <v>0</v>
      </c>
      <c r="J67" s="8">
        <f t="shared" si="11"/>
        <v>0</v>
      </c>
      <c r="K67" s="8">
        <f t="shared" si="11"/>
        <v>0</v>
      </c>
      <c r="L67" s="8">
        <f t="shared" si="11"/>
        <v>0</v>
      </c>
      <c r="M67" s="8">
        <f t="shared" si="3"/>
        <v>384048</v>
      </c>
    </row>
    <row r="68" spans="1:13">
      <c r="A68" t="s">
        <v>145</v>
      </c>
      <c r="B68" t="s">
        <v>146</v>
      </c>
      <c r="C68" s="8">
        <f t="shared" si="10"/>
        <v>0</v>
      </c>
      <c r="D68" s="8">
        <f>ROUND(D13/1000,0)</f>
        <v>0</v>
      </c>
      <c r="E68" s="8">
        <f>ROUND(E11/1000,0)</f>
        <v>0</v>
      </c>
      <c r="F68" s="8">
        <f t="shared" ref="F68:L68" si="12">ROUND(F13/1000,0)</f>
        <v>0</v>
      </c>
      <c r="G68" s="8">
        <f t="shared" si="12"/>
        <v>226</v>
      </c>
      <c r="H68" s="8">
        <f t="shared" si="12"/>
        <v>0</v>
      </c>
      <c r="I68" s="8">
        <f t="shared" si="12"/>
        <v>0</v>
      </c>
      <c r="J68" s="8">
        <f t="shared" si="12"/>
        <v>0</v>
      </c>
      <c r="K68" s="8">
        <f t="shared" si="12"/>
        <v>0</v>
      </c>
      <c r="L68" s="8">
        <f t="shared" si="12"/>
        <v>0</v>
      </c>
      <c r="M68" s="8">
        <f t="shared" si="3"/>
        <v>226</v>
      </c>
    </row>
    <row r="69" spans="1:13">
      <c r="A69" t="s">
        <v>147</v>
      </c>
      <c r="B69" s="21" t="s">
        <v>148</v>
      </c>
      <c r="C69" s="8">
        <f t="shared" si="10"/>
        <v>0</v>
      </c>
      <c r="D69" s="8">
        <f>ROUND(D14/1000,0)</f>
        <v>0</v>
      </c>
      <c r="E69" s="8">
        <f>ROUND(E13/1000,0)</f>
        <v>0</v>
      </c>
      <c r="F69" s="8">
        <f t="shared" ref="F69:L69" si="13">ROUND(F14/1000,0)</f>
        <v>0</v>
      </c>
      <c r="G69" s="8">
        <f t="shared" si="13"/>
        <v>0</v>
      </c>
      <c r="H69" s="8">
        <f t="shared" si="13"/>
        <v>0</v>
      </c>
      <c r="I69" s="8">
        <f t="shared" si="13"/>
        <v>0</v>
      </c>
      <c r="J69" s="8">
        <f t="shared" si="13"/>
        <v>0</v>
      </c>
      <c r="K69" s="8">
        <f t="shared" si="13"/>
        <v>0</v>
      </c>
      <c r="L69" s="8">
        <f t="shared" si="13"/>
        <v>0</v>
      </c>
      <c r="M69" s="8">
        <f t="shared" si="3"/>
        <v>0</v>
      </c>
    </row>
    <row r="70" spans="1:13">
      <c r="A70" t="s">
        <v>149</v>
      </c>
      <c r="B70" t="s">
        <v>150</v>
      </c>
      <c r="C70" s="8">
        <f t="shared" si="10"/>
        <v>0</v>
      </c>
      <c r="D70" s="8">
        <f>ROUND(D16/1000,0)</f>
        <v>0</v>
      </c>
      <c r="E70" s="8" t="e">
        <f>ROUND(E14/1000,0)</f>
        <v>#REF!</v>
      </c>
      <c r="F70" s="8">
        <f t="shared" ref="F70:L70" si="14">ROUND(F16/1000,0)</f>
        <v>0</v>
      </c>
      <c r="G70" s="8">
        <f t="shared" si="14"/>
        <v>769275</v>
      </c>
      <c r="H70" s="8">
        <f t="shared" si="14"/>
        <v>0</v>
      </c>
      <c r="I70" s="8">
        <f t="shared" si="14"/>
        <v>0</v>
      </c>
      <c r="J70" s="8">
        <f t="shared" si="14"/>
        <v>0</v>
      </c>
      <c r="K70" s="8">
        <f t="shared" si="14"/>
        <v>0</v>
      </c>
      <c r="L70" s="8">
        <f t="shared" si="14"/>
        <v>0</v>
      </c>
      <c r="M70" s="8" t="e">
        <f t="shared" si="3"/>
        <v>#REF!</v>
      </c>
    </row>
    <row r="71" spans="1:13">
      <c r="A71" t="s">
        <v>151</v>
      </c>
      <c r="B71" t="s">
        <v>152</v>
      </c>
      <c r="C71" s="8">
        <f t="shared" si="10"/>
        <v>0</v>
      </c>
      <c r="D71" s="8">
        <f>ROUND(D17/1000,0)</f>
        <v>0</v>
      </c>
      <c r="E71" s="8" t="e">
        <f>ROUND(E16/1000,0)</f>
        <v>#REF!</v>
      </c>
      <c r="F71" s="8">
        <f t="shared" ref="F71:L71" si="15">ROUND(F17/1000,0)</f>
        <v>0</v>
      </c>
      <c r="G71" s="8">
        <f t="shared" si="15"/>
        <v>151498</v>
      </c>
      <c r="H71" s="8">
        <f t="shared" si="15"/>
        <v>0</v>
      </c>
      <c r="I71" s="8">
        <f t="shared" si="15"/>
        <v>0</v>
      </c>
      <c r="J71" s="8">
        <f t="shared" si="15"/>
        <v>0</v>
      </c>
      <c r="K71" s="8">
        <f t="shared" si="15"/>
        <v>0</v>
      </c>
      <c r="L71" s="8">
        <f t="shared" si="15"/>
        <v>0</v>
      </c>
      <c r="M71" s="8" t="e">
        <f t="shared" si="3"/>
        <v>#REF!</v>
      </c>
    </row>
    <row r="72" spans="1:13">
      <c r="A72" t="s">
        <v>153</v>
      </c>
      <c r="B72" t="s">
        <v>154</v>
      </c>
      <c r="C72" s="8">
        <f t="shared" si="10"/>
        <v>0</v>
      </c>
      <c r="D72" s="8">
        <f>ROUND(D18/1000,0)</f>
        <v>0</v>
      </c>
      <c r="E72" s="8" t="e">
        <f>ROUND(E17/1000,0)</f>
        <v>#REF!</v>
      </c>
      <c r="F72" s="8">
        <f t="shared" ref="F72:L72" si="16">ROUND(F18/1000,0)</f>
        <v>0</v>
      </c>
      <c r="G72" s="8">
        <f t="shared" si="16"/>
        <v>0</v>
      </c>
      <c r="H72" s="8">
        <f t="shared" si="16"/>
        <v>0</v>
      </c>
      <c r="I72" s="8">
        <f t="shared" si="16"/>
        <v>0</v>
      </c>
      <c r="J72" s="8">
        <f t="shared" si="16"/>
        <v>0</v>
      </c>
      <c r="K72" s="8">
        <f t="shared" si="16"/>
        <v>0</v>
      </c>
      <c r="L72" s="8">
        <f t="shared" si="16"/>
        <v>0</v>
      </c>
      <c r="M72" s="8" t="e">
        <f t="shared" si="3"/>
        <v>#REF!</v>
      </c>
    </row>
    <row r="73" spans="1:13">
      <c r="A73" t="s">
        <v>155</v>
      </c>
      <c r="B73" t="s">
        <v>156</v>
      </c>
      <c r="C73" s="8">
        <f t="shared" si="10"/>
        <v>0</v>
      </c>
      <c r="D73" s="8">
        <f>ROUND(D25/1000,0)</f>
        <v>0</v>
      </c>
      <c r="E73" s="8">
        <f>ROUND(E18/1000,0)</f>
        <v>0</v>
      </c>
      <c r="F73" s="8">
        <f>ROUND(F19/1000,0)</f>
        <v>0</v>
      </c>
      <c r="G73" s="8">
        <f t="shared" ref="G73:L73" si="17">ROUND(G25/1000,0)</f>
        <v>0</v>
      </c>
      <c r="H73" s="8">
        <f t="shared" si="17"/>
        <v>0</v>
      </c>
      <c r="I73" s="8">
        <f t="shared" si="17"/>
        <v>0</v>
      </c>
      <c r="J73" s="8">
        <f t="shared" si="17"/>
        <v>0</v>
      </c>
      <c r="K73" s="8">
        <f t="shared" si="17"/>
        <v>0</v>
      </c>
      <c r="L73" s="8">
        <f t="shared" si="17"/>
        <v>0</v>
      </c>
      <c r="M73" s="8">
        <f t="shared" si="3"/>
        <v>0</v>
      </c>
    </row>
    <row r="74" spans="1:13">
      <c r="A74" t="s">
        <v>157</v>
      </c>
      <c r="B74" t="s">
        <v>158</v>
      </c>
      <c r="C74" s="8">
        <f t="shared" si="10"/>
        <v>0</v>
      </c>
      <c r="D74" s="8">
        <f>ROUND(D26/1000,0)</f>
        <v>0</v>
      </c>
      <c r="E74" s="8">
        <f>ROUND(E19/1000,0)</f>
        <v>0</v>
      </c>
      <c r="F74" s="8">
        <f t="shared" ref="F74:F81" si="18">ROUND(F25/1000,0)</f>
        <v>0</v>
      </c>
      <c r="G74" s="8">
        <f t="shared" ref="G74:L74" si="19">ROUND(G26/1000,0)</f>
        <v>0</v>
      </c>
      <c r="H74" s="8">
        <f t="shared" si="19"/>
        <v>0</v>
      </c>
      <c r="I74" s="8">
        <f t="shared" si="19"/>
        <v>0</v>
      </c>
      <c r="J74" s="8">
        <f t="shared" si="19"/>
        <v>0</v>
      </c>
      <c r="K74" s="8">
        <f t="shared" si="19"/>
        <v>0</v>
      </c>
      <c r="L74" s="8">
        <f t="shared" si="19"/>
        <v>0</v>
      </c>
      <c r="M74" s="8">
        <f t="shared" si="3"/>
        <v>0</v>
      </c>
    </row>
    <row r="75" spans="1:13">
      <c r="A75" s="20" t="s">
        <v>159</v>
      </c>
      <c r="B75" s="21" t="s">
        <v>160</v>
      </c>
      <c r="C75" s="8">
        <f t="shared" si="10"/>
        <v>0</v>
      </c>
      <c r="D75" s="8">
        <f t="shared" ref="D75:D81" si="20">ROUND(D28/1000,0)</f>
        <v>0</v>
      </c>
      <c r="E75" s="8" t="e">
        <f t="shared" ref="E75:E81" si="21">ROUND(E25/1000,0)</f>
        <v>#REF!</v>
      </c>
      <c r="F75" s="8">
        <f t="shared" si="18"/>
        <v>0</v>
      </c>
      <c r="G75" s="8">
        <f t="shared" ref="G75:L75" si="22">ROUND(G28/1000,0)</f>
        <v>0</v>
      </c>
      <c r="H75" s="8">
        <f t="shared" si="22"/>
        <v>0</v>
      </c>
      <c r="I75" s="8">
        <f t="shared" si="22"/>
        <v>0</v>
      </c>
      <c r="J75" s="8">
        <f t="shared" si="22"/>
        <v>0</v>
      </c>
      <c r="K75" s="8">
        <f t="shared" si="22"/>
        <v>0</v>
      </c>
      <c r="L75" s="8">
        <f t="shared" si="22"/>
        <v>0</v>
      </c>
      <c r="M75" s="8" t="e">
        <f t="shared" si="3"/>
        <v>#REF!</v>
      </c>
    </row>
    <row r="76" spans="1:13">
      <c r="A76" s="20" t="s">
        <v>161</v>
      </c>
      <c r="B76" s="21" t="s">
        <v>162</v>
      </c>
      <c r="C76" s="8">
        <f t="shared" si="10"/>
        <v>0</v>
      </c>
      <c r="D76" s="8">
        <f t="shared" si="20"/>
        <v>0</v>
      </c>
      <c r="E76" s="8" t="e">
        <f t="shared" si="21"/>
        <v>#REF!</v>
      </c>
      <c r="F76" s="8">
        <f t="shared" si="18"/>
        <v>0</v>
      </c>
      <c r="G76" s="8">
        <f t="shared" ref="G76:L76" si="23">ROUND(G29/1000,0)</f>
        <v>0</v>
      </c>
      <c r="H76" s="8">
        <f t="shared" si="23"/>
        <v>0</v>
      </c>
      <c r="I76" s="8">
        <f t="shared" si="23"/>
        <v>0</v>
      </c>
      <c r="J76" s="8">
        <f t="shared" si="23"/>
        <v>0</v>
      </c>
      <c r="K76" s="8">
        <f t="shared" si="23"/>
        <v>0</v>
      </c>
      <c r="L76" s="8">
        <f t="shared" si="23"/>
        <v>0</v>
      </c>
      <c r="M76" s="8" t="e">
        <f t="shared" si="3"/>
        <v>#REF!</v>
      </c>
    </row>
    <row r="77" spans="1:13">
      <c r="A77" s="20" t="s">
        <v>163</v>
      </c>
      <c r="B77" s="21" t="s">
        <v>164</v>
      </c>
      <c r="C77" s="8">
        <f t="shared" si="10"/>
        <v>0</v>
      </c>
      <c r="D77" s="8">
        <f t="shared" si="20"/>
        <v>0</v>
      </c>
      <c r="E77" s="8" t="e">
        <f t="shared" si="21"/>
        <v>#REF!</v>
      </c>
      <c r="F77" s="8">
        <f t="shared" si="18"/>
        <v>0</v>
      </c>
      <c r="G77" s="8">
        <f t="shared" ref="G77:L77" si="24">ROUND(G30/1000,0)</f>
        <v>0</v>
      </c>
      <c r="H77" s="8">
        <f t="shared" si="24"/>
        <v>0</v>
      </c>
      <c r="I77" s="8">
        <f t="shared" si="24"/>
        <v>0</v>
      </c>
      <c r="J77" s="8">
        <f t="shared" si="24"/>
        <v>0</v>
      </c>
      <c r="K77" s="8">
        <f t="shared" si="24"/>
        <v>0</v>
      </c>
      <c r="L77" s="8">
        <f t="shared" si="24"/>
        <v>0</v>
      </c>
      <c r="M77" s="8" t="e">
        <f t="shared" si="3"/>
        <v>#REF!</v>
      </c>
    </row>
    <row r="78" spans="1:13">
      <c r="A78" s="20" t="s">
        <v>165</v>
      </c>
      <c r="B78" s="21" t="s">
        <v>166</v>
      </c>
      <c r="C78" s="8">
        <f t="shared" si="10"/>
        <v>0</v>
      </c>
      <c r="D78" s="8">
        <f t="shared" si="20"/>
        <v>0</v>
      </c>
      <c r="E78" s="8">
        <f t="shared" si="21"/>
        <v>0</v>
      </c>
      <c r="F78" s="8">
        <f t="shared" si="18"/>
        <v>0</v>
      </c>
      <c r="G78" s="8">
        <f t="shared" ref="G78:L78" si="25">ROUND(G31/1000,0)</f>
        <v>0</v>
      </c>
      <c r="H78" s="8">
        <f t="shared" si="25"/>
        <v>0</v>
      </c>
      <c r="I78" s="8">
        <f t="shared" si="25"/>
        <v>0</v>
      </c>
      <c r="J78" s="8">
        <f t="shared" si="25"/>
        <v>0</v>
      </c>
      <c r="K78" s="8">
        <f t="shared" si="25"/>
        <v>0</v>
      </c>
      <c r="L78" s="8">
        <f t="shared" si="25"/>
        <v>0</v>
      </c>
      <c r="M78" s="8">
        <f t="shared" si="3"/>
        <v>0</v>
      </c>
    </row>
    <row r="79" spans="1:13">
      <c r="A79" s="20" t="s">
        <v>167</v>
      </c>
      <c r="B79" s="21" t="s">
        <v>168</v>
      </c>
      <c r="C79" s="8">
        <f t="shared" si="10"/>
        <v>0</v>
      </c>
      <c r="D79" s="8">
        <f t="shared" si="20"/>
        <v>0</v>
      </c>
      <c r="E79" s="8">
        <f t="shared" si="21"/>
        <v>0</v>
      </c>
      <c r="F79" s="8">
        <f t="shared" si="18"/>
        <v>0</v>
      </c>
      <c r="G79" s="8">
        <f t="shared" ref="G79:L79" si="26">ROUND(G32/1000,0)</f>
        <v>1174</v>
      </c>
      <c r="H79" s="8">
        <f t="shared" si="26"/>
        <v>0</v>
      </c>
      <c r="I79" s="8">
        <f t="shared" si="26"/>
        <v>0</v>
      </c>
      <c r="J79" s="8">
        <f t="shared" si="26"/>
        <v>0</v>
      </c>
      <c r="K79" s="8">
        <f t="shared" si="26"/>
        <v>0</v>
      </c>
      <c r="L79" s="8">
        <f t="shared" si="26"/>
        <v>0</v>
      </c>
      <c r="M79" s="8">
        <f t="shared" si="3"/>
        <v>1174</v>
      </c>
    </row>
    <row r="80" spans="1:13">
      <c r="A80" s="20" t="s">
        <v>169</v>
      </c>
      <c r="B80" s="21" t="s">
        <v>170</v>
      </c>
      <c r="C80" s="8">
        <f t="shared" si="10"/>
        <v>84469</v>
      </c>
      <c r="D80" s="8">
        <f t="shared" si="20"/>
        <v>0</v>
      </c>
      <c r="E80" s="8">
        <f t="shared" si="21"/>
        <v>0</v>
      </c>
      <c r="F80" s="8">
        <f t="shared" si="18"/>
        <v>0</v>
      </c>
      <c r="G80" s="8">
        <f t="shared" ref="G80:L80" si="27">ROUND(G33/1000,0)</f>
        <v>0</v>
      </c>
      <c r="H80" s="8">
        <f t="shared" si="27"/>
        <v>0</v>
      </c>
      <c r="I80" s="8">
        <f t="shared" si="27"/>
        <v>0</v>
      </c>
      <c r="J80" s="8">
        <f t="shared" si="27"/>
        <v>0</v>
      </c>
      <c r="K80" s="8">
        <f t="shared" si="27"/>
        <v>0</v>
      </c>
      <c r="L80" s="8">
        <f t="shared" si="27"/>
        <v>0</v>
      </c>
      <c r="M80" s="8">
        <f t="shared" si="3"/>
        <v>84469</v>
      </c>
    </row>
    <row r="81" spans="1:13">
      <c r="A81" s="20" t="s">
        <v>171</v>
      </c>
      <c r="B81" s="21" t="s">
        <v>172</v>
      </c>
      <c r="C81" s="8">
        <f t="shared" si="10"/>
        <v>534478</v>
      </c>
      <c r="D81" s="8">
        <f t="shared" si="20"/>
        <v>0</v>
      </c>
      <c r="E81" s="8">
        <f t="shared" si="21"/>
        <v>0</v>
      </c>
      <c r="F81" s="8">
        <f t="shared" si="18"/>
        <v>0</v>
      </c>
      <c r="G81" s="8">
        <f t="shared" ref="G81:L81" si="28">ROUND(G34/1000,0)</f>
        <v>0</v>
      </c>
      <c r="H81" s="8">
        <f t="shared" si="28"/>
        <v>0</v>
      </c>
      <c r="I81" s="8">
        <f t="shared" si="28"/>
        <v>0</v>
      </c>
      <c r="J81" s="8">
        <f t="shared" si="28"/>
        <v>0</v>
      </c>
      <c r="K81" s="8">
        <f t="shared" si="28"/>
        <v>0</v>
      </c>
      <c r="L81" s="8">
        <f t="shared" si="28"/>
        <v>0</v>
      </c>
      <c r="M81" s="8">
        <f t="shared" si="3"/>
        <v>534478</v>
      </c>
    </row>
    <row r="82" spans="1:13">
      <c r="A82" t="s">
        <v>173</v>
      </c>
      <c r="B82" t="s">
        <v>174</v>
      </c>
      <c r="C82" s="8">
        <f t="shared" si="10"/>
        <v>0</v>
      </c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>
      <c r="A83" t="s">
        <v>173</v>
      </c>
      <c r="B83" t="s">
        <v>174</v>
      </c>
      <c r="C83" s="8">
        <f t="shared" si="10"/>
        <v>0</v>
      </c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>
      <c r="A84" t="s">
        <v>173</v>
      </c>
      <c r="B84" t="s">
        <v>174</v>
      </c>
      <c r="C84" s="8">
        <f t="shared" si="10"/>
        <v>0</v>
      </c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>
      <c r="A85" s="20" t="s">
        <v>175</v>
      </c>
      <c r="B85" s="21" t="s">
        <v>176</v>
      </c>
      <c r="C85" s="8">
        <f t="shared" si="10"/>
        <v>0</v>
      </c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2:13">
      <c r="B86" s="21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3:15">
      <c r="C87" s="9">
        <f>SUM(C60:C85)</f>
        <v>1616893</v>
      </c>
      <c r="D87" s="9">
        <f t="shared" ref="D87:M87" si="29">SUM(D61:D81)</f>
        <v>0</v>
      </c>
      <c r="E87" s="9" t="e">
        <f t="shared" si="29"/>
        <v>#REF!</v>
      </c>
      <c r="F87" s="9">
        <f t="shared" si="29"/>
        <v>0</v>
      </c>
      <c r="G87" s="9">
        <f t="shared" si="29"/>
        <v>922173</v>
      </c>
      <c r="H87" s="9">
        <f t="shared" si="29"/>
        <v>0</v>
      </c>
      <c r="I87" s="9">
        <f t="shared" si="29"/>
        <v>0</v>
      </c>
      <c r="J87" s="9">
        <f t="shared" si="29"/>
        <v>0</v>
      </c>
      <c r="K87" s="9">
        <f t="shared" si="29"/>
        <v>0</v>
      </c>
      <c r="L87" s="9">
        <f t="shared" si="29"/>
        <v>0</v>
      </c>
      <c r="M87" s="9" t="e">
        <f t="shared" si="29"/>
        <v>#REF!</v>
      </c>
      <c r="N87" s="8">
        <f>+'Est M$'!C23</f>
        <v>0</v>
      </c>
      <c r="O87" s="8" t="e">
        <f>+M87-N87</f>
        <v>#REF!</v>
      </c>
    </row>
    <row r="88" spans="1:13">
      <c r="A88" s="22"/>
      <c r="B88" s="12" t="s">
        <v>177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>
      <c r="A89" s="22"/>
      <c r="B89" s="12" t="s">
        <v>207</v>
      </c>
      <c r="C89" s="8"/>
      <c r="M89" s="8"/>
    </row>
    <row r="90" spans="1:13">
      <c r="A90" t="s">
        <v>178</v>
      </c>
      <c r="B90" t="s">
        <v>179</v>
      </c>
      <c r="C90" s="8">
        <f t="shared" ref="C90:C103" si="30">ROUND(C40/1000,0)</f>
        <v>0</v>
      </c>
      <c r="D90" s="8">
        <f t="shared" ref="D90:L90" si="31">ROUND(D39/1000,0)</f>
        <v>0</v>
      </c>
      <c r="E90" s="8">
        <f t="shared" si="31"/>
        <v>0</v>
      </c>
      <c r="F90" s="8">
        <f t="shared" si="31"/>
        <v>0</v>
      </c>
      <c r="G90" s="8">
        <f t="shared" si="31"/>
        <v>0</v>
      </c>
      <c r="H90" s="8">
        <f t="shared" si="31"/>
        <v>0</v>
      </c>
      <c r="I90" s="8">
        <f t="shared" si="31"/>
        <v>0</v>
      </c>
      <c r="J90" s="8">
        <f t="shared" si="31"/>
        <v>0</v>
      </c>
      <c r="K90" s="8">
        <f t="shared" si="31"/>
        <v>0</v>
      </c>
      <c r="L90" s="8">
        <f t="shared" si="31"/>
        <v>0</v>
      </c>
      <c r="M90" s="8">
        <f t="shared" ref="M90:M96" si="32">SUM(C90:L90)</f>
        <v>0</v>
      </c>
    </row>
    <row r="91" spans="1:13">
      <c r="A91" t="s">
        <v>180</v>
      </c>
      <c r="B91" t="s">
        <v>181</v>
      </c>
      <c r="C91" s="8">
        <f t="shared" si="30"/>
        <v>209542</v>
      </c>
      <c r="D91" s="8">
        <f t="shared" ref="D91:L91" si="33">ROUND(D40/1000,0)</f>
        <v>0</v>
      </c>
      <c r="E91" s="8">
        <f t="shared" si="33"/>
        <v>0</v>
      </c>
      <c r="F91" s="8">
        <f t="shared" si="33"/>
        <v>0</v>
      </c>
      <c r="G91" s="8">
        <f t="shared" si="33"/>
        <v>0</v>
      </c>
      <c r="H91" s="8">
        <f t="shared" si="33"/>
        <v>0</v>
      </c>
      <c r="I91" s="8">
        <f t="shared" si="33"/>
        <v>0</v>
      </c>
      <c r="J91" s="8">
        <f t="shared" si="33"/>
        <v>0</v>
      </c>
      <c r="K91" s="8">
        <f t="shared" si="33"/>
        <v>0</v>
      </c>
      <c r="L91" s="8">
        <f t="shared" si="33"/>
        <v>0</v>
      </c>
      <c r="M91" s="8">
        <f t="shared" si="32"/>
        <v>209542</v>
      </c>
    </row>
    <row r="92" spans="1:13">
      <c r="A92" t="s">
        <v>182</v>
      </c>
      <c r="B92" t="s">
        <v>183</v>
      </c>
      <c r="C92" s="8">
        <f t="shared" si="30"/>
        <v>685111</v>
      </c>
      <c r="D92" s="8">
        <f t="shared" ref="D92:L92" si="34">ROUND(D44/1000,0)</f>
        <v>0</v>
      </c>
      <c r="E92" s="8" t="e">
        <f t="shared" si="34"/>
        <v>#REF!</v>
      </c>
      <c r="F92" s="8">
        <f t="shared" si="34"/>
        <v>0</v>
      </c>
      <c r="G92" s="8">
        <f t="shared" si="34"/>
        <v>0</v>
      </c>
      <c r="H92" s="8">
        <f t="shared" si="34"/>
        <v>0</v>
      </c>
      <c r="I92" s="8">
        <f t="shared" si="34"/>
        <v>0</v>
      </c>
      <c r="J92" s="8">
        <f t="shared" si="34"/>
        <v>0</v>
      </c>
      <c r="K92" s="8">
        <f t="shared" si="34"/>
        <v>0</v>
      </c>
      <c r="L92" s="8">
        <f t="shared" si="34"/>
        <v>0</v>
      </c>
      <c r="M92" s="8" t="e">
        <f t="shared" si="32"/>
        <v>#REF!</v>
      </c>
    </row>
    <row r="93" spans="1:13">
      <c r="A93" t="s">
        <v>184</v>
      </c>
      <c r="B93" t="s">
        <v>185</v>
      </c>
      <c r="C93" s="8">
        <f t="shared" si="30"/>
        <v>2931949</v>
      </c>
      <c r="D93" s="8">
        <f t="shared" ref="D93:L93" si="35">ROUND(D45/1000,0)</f>
        <v>0</v>
      </c>
      <c r="E93" s="8">
        <f t="shared" si="35"/>
        <v>0</v>
      </c>
      <c r="F93" s="8">
        <f t="shared" si="35"/>
        <v>0</v>
      </c>
      <c r="G93" s="8">
        <f t="shared" si="35"/>
        <v>0</v>
      </c>
      <c r="H93" s="8">
        <f t="shared" si="35"/>
        <v>0</v>
      </c>
      <c r="I93" s="8">
        <f t="shared" si="35"/>
        <v>0</v>
      </c>
      <c r="J93" s="8">
        <f t="shared" si="35"/>
        <v>0</v>
      </c>
      <c r="K93" s="8">
        <f t="shared" si="35"/>
        <v>0</v>
      </c>
      <c r="L93" s="8">
        <f t="shared" si="35"/>
        <v>0</v>
      </c>
      <c r="M93" s="8">
        <f t="shared" si="32"/>
        <v>2931949</v>
      </c>
    </row>
    <row r="94" spans="1:13">
      <c r="A94" t="s">
        <v>186</v>
      </c>
      <c r="B94" t="s">
        <v>187</v>
      </c>
      <c r="C94" s="8">
        <f t="shared" si="30"/>
        <v>287800</v>
      </c>
      <c r="D94" s="8">
        <f t="shared" ref="D94:L94" si="36">ROUND(D46/1000,0)</f>
        <v>0</v>
      </c>
      <c r="E94" s="8">
        <f t="shared" si="36"/>
        <v>0</v>
      </c>
      <c r="F94" s="8">
        <f t="shared" si="36"/>
        <v>0</v>
      </c>
      <c r="G94" s="8">
        <f t="shared" si="36"/>
        <v>0</v>
      </c>
      <c r="H94" s="8">
        <f t="shared" si="36"/>
        <v>0</v>
      </c>
      <c r="I94" s="8">
        <f t="shared" si="36"/>
        <v>0</v>
      </c>
      <c r="J94" s="8">
        <f t="shared" si="36"/>
        <v>0</v>
      </c>
      <c r="K94" s="8">
        <f t="shared" si="36"/>
        <v>0</v>
      </c>
      <c r="L94" s="8">
        <f t="shared" si="36"/>
        <v>0</v>
      </c>
      <c r="M94" s="8">
        <f t="shared" si="32"/>
        <v>287800</v>
      </c>
    </row>
    <row r="95" spans="1:13">
      <c r="A95" t="s">
        <v>188</v>
      </c>
      <c r="B95" t="s">
        <v>189</v>
      </c>
      <c r="C95" s="8">
        <f t="shared" si="30"/>
        <v>0</v>
      </c>
      <c r="D95" s="8">
        <f t="shared" ref="D95:L95" si="37">ROUND(D47/1000,0)</f>
        <v>0</v>
      </c>
      <c r="E95" s="8">
        <f t="shared" si="37"/>
        <v>0</v>
      </c>
      <c r="F95" s="8">
        <f t="shared" si="37"/>
        <v>0</v>
      </c>
      <c r="G95" s="8">
        <f t="shared" si="37"/>
        <v>0</v>
      </c>
      <c r="H95" s="8">
        <f t="shared" si="37"/>
        <v>0</v>
      </c>
      <c r="I95" s="8">
        <f t="shared" si="37"/>
        <v>0</v>
      </c>
      <c r="J95" s="8">
        <f t="shared" si="37"/>
        <v>0</v>
      </c>
      <c r="K95" s="8">
        <f t="shared" si="37"/>
        <v>0</v>
      </c>
      <c r="L95" s="8">
        <f t="shared" si="37"/>
        <v>0</v>
      </c>
      <c r="M95" s="8">
        <f t="shared" si="32"/>
        <v>0</v>
      </c>
    </row>
    <row r="96" spans="1:13">
      <c r="A96" t="s">
        <v>190</v>
      </c>
      <c r="B96" t="s">
        <v>191</v>
      </c>
      <c r="C96" s="8">
        <f t="shared" si="30"/>
        <v>0</v>
      </c>
      <c r="D96" s="8">
        <f t="shared" ref="D96:L96" si="38">ROUND(D54/1000,0)</f>
        <v>0</v>
      </c>
      <c r="E96" s="8">
        <f t="shared" si="38"/>
        <v>0</v>
      </c>
      <c r="F96" s="8">
        <f t="shared" si="38"/>
        <v>0</v>
      </c>
      <c r="G96" s="8">
        <f t="shared" si="38"/>
        <v>0</v>
      </c>
      <c r="H96" s="8">
        <f t="shared" si="38"/>
        <v>0</v>
      </c>
      <c r="I96" s="8">
        <f t="shared" si="38"/>
        <v>0</v>
      </c>
      <c r="J96" s="8">
        <f t="shared" si="38"/>
        <v>0</v>
      </c>
      <c r="K96" s="8">
        <f t="shared" si="38"/>
        <v>0</v>
      </c>
      <c r="L96" s="8">
        <f t="shared" si="38"/>
        <v>0</v>
      </c>
      <c r="M96" s="8">
        <f t="shared" si="32"/>
        <v>0</v>
      </c>
    </row>
    <row r="97" spans="1:13">
      <c r="A97" t="s">
        <v>192</v>
      </c>
      <c r="B97" t="s">
        <v>193</v>
      </c>
      <c r="C97" s="8">
        <f t="shared" si="30"/>
        <v>221136</v>
      </c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>
      <c r="A98" t="s">
        <v>194</v>
      </c>
      <c r="B98" t="s">
        <v>195</v>
      </c>
      <c r="C98" s="8">
        <f t="shared" si="30"/>
        <v>0</v>
      </c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>
      <c r="A99" t="s">
        <v>196</v>
      </c>
      <c r="B99" t="s">
        <v>197</v>
      </c>
      <c r="C99" s="8">
        <f t="shared" si="30"/>
        <v>130580</v>
      </c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>
      <c r="A100" t="s">
        <v>198</v>
      </c>
      <c r="B100" t="s">
        <v>199</v>
      </c>
      <c r="C100" s="8">
        <f t="shared" si="30"/>
        <v>36524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>
      <c r="A101" t="s">
        <v>200</v>
      </c>
      <c r="B101" t="s">
        <v>201</v>
      </c>
      <c r="C101" s="8">
        <f t="shared" si="30"/>
        <v>0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>
      <c r="A102" t="s">
        <v>202</v>
      </c>
      <c r="B102" t="s">
        <v>203</v>
      </c>
      <c r="C102" s="8">
        <f t="shared" si="30"/>
        <v>0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>
      <c r="A103" t="s">
        <v>204</v>
      </c>
      <c r="B103" t="s">
        <v>205</v>
      </c>
      <c r="C103" s="8">
        <f t="shared" si="30"/>
        <v>0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3:13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3:15">
      <c r="C105" s="9">
        <f>SUM(C90:C104)</f>
        <v>4502642</v>
      </c>
      <c r="D105" s="9">
        <f t="shared" ref="D105:M105" si="39">SUM(D89:D96)</f>
        <v>0</v>
      </c>
      <c r="E105" s="9" t="e">
        <f t="shared" si="39"/>
        <v>#REF!</v>
      </c>
      <c r="F105" s="9">
        <f t="shared" si="39"/>
        <v>0</v>
      </c>
      <c r="G105" s="9">
        <f t="shared" si="39"/>
        <v>0</v>
      </c>
      <c r="H105" s="9">
        <f t="shared" si="39"/>
        <v>0</v>
      </c>
      <c r="I105" s="9">
        <f t="shared" si="39"/>
        <v>0</v>
      </c>
      <c r="J105" s="9">
        <f t="shared" si="39"/>
        <v>0</v>
      </c>
      <c r="K105" s="9">
        <f t="shared" si="39"/>
        <v>0</v>
      </c>
      <c r="L105" s="9">
        <f t="shared" si="39"/>
        <v>0</v>
      </c>
      <c r="M105" s="9" t="e">
        <f t="shared" si="39"/>
        <v>#REF!</v>
      </c>
      <c r="N105" s="8">
        <f>+'Est M$'!C50</f>
        <v>0</v>
      </c>
      <c r="O105" s="8" t="e">
        <f>+M105-N105</f>
        <v>#REF!</v>
      </c>
    </row>
    <row r="106" spans="3:13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</sheetData>
  <pageMargins left="0.7" right="0.7" top="0.75" bottom="0.75" header="0.3" footer="0.3"/>
  <pageSetup paperSize="1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2"/>
  <sheetViews>
    <sheetView zoomScaleSheetLayoutView="60" workbookViewId="0">
      <selection activeCell="M23" sqref="M23:M26"/>
    </sheetView>
  </sheetViews>
  <sheetFormatPr defaultColWidth="11.4285714285714" defaultRowHeight="15"/>
  <cols>
    <col min="2" max="2" width="38.4571428571429" customWidth="1"/>
    <col min="3" max="3" width="14.4571428571429" customWidth="1"/>
    <col min="4" max="4" width="11.5428571428571" customWidth="1"/>
    <col min="5" max="5" width="13.4571428571429" customWidth="1"/>
    <col min="7" max="7" width="15.1809523809524" customWidth="1"/>
    <col min="13" max="13" width="14.1809523809524" customWidth="1"/>
    <col min="14" max="14" width="13.4571428571429" customWidth="1"/>
    <col min="15" max="15" width="13.5428571428571" customWidth="1"/>
  </cols>
  <sheetData>
    <row r="1" spans="1:13">
      <c r="A1" s="10"/>
      <c r="B1" s="10" t="s">
        <v>208</v>
      </c>
      <c r="C1" s="2" t="s">
        <v>87</v>
      </c>
      <c r="D1" s="2" t="s">
        <v>88</v>
      </c>
      <c r="E1" s="2" t="s">
        <v>89</v>
      </c>
      <c r="F1" s="2" t="s">
        <v>206</v>
      </c>
      <c r="G1" s="2" t="s">
        <v>123</v>
      </c>
      <c r="H1" s="2" t="s">
        <v>124</v>
      </c>
      <c r="I1" s="2" t="s">
        <v>125</v>
      </c>
      <c r="J1" s="2" t="s">
        <v>126</v>
      </c>
      <c r="K1" s="2" t="s">
        <v>93</v>
      </c>
      <c r="L1" s="2" t="s">
        <v>127</v>
      </c>
      <c r="M1" s="2" t="s">
        <v>1</v>
      </c>
    </row>
    <row r="2" spans="1:13">
      <c r="A2" s="10"/>
      <c r="B2" s="10" t="s">
        <v>128</v>
      </c>
      <c r="C2" s="3" t="s">
        <v>95</v>
      </c>
      <c r="D2" s="3" t="s">
        <v>95</v>
      </c>
      <c r="E2" s="3" t="s">
        <v>96</v>
      </c>
      <c r="F2" s="3" t="s">
        <v>96</v>
      </c>
      <c r="G2" s="3" t="s">
        <v>96</v>
      </c>
      <c r="H2" s="3" t="s">
        <v>95</v>
      </c>
      <c r="I2" s="3" t="s">
        <v>95</v>
      </c>
      <c r="J2" s="3" t="s">
        <v>96</v>
      </c>
      <c r="K2" s="3" t="s">
        <v>95</v>
      </c>
      <c r="L2" s="3" t="s">
        <v>95</v>
      </c>
      <c r="M2" s="3"/>
    </row>
    <row r="3" spans="2:13">
      <c r="B3" t="s">
        <v>209</v>
      </c>
      <c r="C3" s="8">
        <f>+[3]Ctas!$D$240</f>
        <v>15519225296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f t="shared" ref="M3:M10" si="0">SUM(C3:L3)</f>
        <v>15519225296</v>
      </c>
    </row>
    <row r="4" spans="2:13">
      <c r="B4" t="s">
        <v>210</v>
      </c>
      <c r="C4">
        <v>0</v>
      </c>
      <c r="D4" s="8">
        <v>0</v>
      </c>
      <c r="E4" s="11" t="e">
        <f>+#REF!</f>
        <v>#REF!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 t="e">
        <f t="shared" si="0"/>
        <v>#REF!</v>
      </c>
    </row>
    <row r="5" spans="2:13">
      <c r="B5" t="s">
        <v>211</v>
      </c>
      <c r="C5" s="8">
        <f>+[3]Ctas!$D$237</f>
        <v>7287523909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f t="shared" si="0"/>
        <v>7287523909</v>
      </c>
    </row>
    <row r="6" spans="2:13">
      <c r="B6" t="s">
        <v>212</v>
      </c>
      <c r="C6">
        <v>0</v>
      </c>
      <c r="D6" s="8">
        <v>0</v>
      </c>
      <c r="E6" s="11" t="e">
        <f>+#REF!</f>
        <v>#REF!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 t="e">
        <f t="shared" si="0"/>
        <v>#REF!</v>
      </c>
    </row>
    <row r="7" spans="2:13">
      <c r="B7" t="s">
        <v>213</v>
      </c>
      <c r="C7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f t="shared" si="0"/>
        <v>0</v>
      </c>
    </row>
    <row r="8" spans="2:13">
      <c r="B8" t="s">
        <v>214</v>
      </c>
      <c r="C8">
        <v>0</v>
      </c>
      <c r="D8" s="8">
        <v>0</v>
      </c>
      <c r="E8" s="11" t="e">
        <f>+#REF!</f>
        <v>#REF!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 t="e">
        <f t="shared" si="0"/>
        <v>#REF!</v>
      </c>
    </row>
    <row r="9" spans="2:13">
      <c r="B9" t="s">
        <v>215</v>
      </c>
      <c r="C9">
        <v>0</v>
      </c>
      <c r="D9" s="8">
        <v>0</v>
      </c>
      <c r="E9" s="11" t="e">
        <f>+#REF!</f>
        <v>#REF!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 t="e">
        <f t="shared" si="0"/>
        <v>#REF!</v>
      </c>
    </row>
    <row r="10" spans="2:13">
      <c r="B10" t="s">
        <v>216</v>
      </c>
      <c r="C10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f t="shared" si="0"/>
        <v>0</v>
      </c>
    </row>
    <row r="11" spans="2:13">
      <c r="B11" t="s">
        <v>217</v>
      </c>
      <c r="C11" s="8">
        <f>+[3]Ctas!$D$246</f>
        <v>0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2:13">
      <c r="B12" t="s">
        <v>218</v>
      </c>
      <c r="C12" s="8">
        <f>+[3]Ctas!$D$249</f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f>SUM(C12:L12)</f>
        <v>0</v>
      </c>
    </row>
    <row r="13" spans="3:14">
      <c r="C13" s="9">
        <f t="shared" ref="C13:M13" si="1">SUM(C3:C12)</f>
        <v>22806749205</v>
      </c>
      <c r="D13" s="9">
        <f t="shared" si="1"/>
        <v>0</v>
      </c>
      <c r="E13" s="9" t="e">
        <f t="shared" si="1"/>
        <v>#REF!</v>
      </c>
      <c r="F13" s="9">
        <f t="shared" si="1"/>
        <v>0</v>
      </c>
      <c r="G13" s="9">
        <f t="shared" si="1"/>
        <v>0</v>
      </c>
      <c r="H13" s="9">
        <f t="shared" si="1"/>
        <v>0</v>
      </c>
      <c r="I13" s="9">
        <f t="shared" si="1"/>
        <v>0</v>
      </c>
      <c r="J13" s="9">
        <f t="shared" si="1"/>
        <v>0</v>
      </c>
      <c r="K13" s="9">
        <f t="shared" si="1"/>
        <v>0</v>
      </c>
      <c r="L13" s="9">
        <f t="shared" si="1"/>
        <v>0</v>
      </c>
      <c r="M13" s="9" t="e">
        <f t="shared" si="1"/>
        <v>#REF!</v>
      </c>
      <c r="N13" s="8"/>
    </row>
    <row r="14" spans="3:16">
      <c r="C14" s="8" t="e">
        <f>+Estado!#REF!</f>
        <v>#REF!</v>
      </c>
      <c r="D14" s="5"/>
      <c r="E14" s="8" t="e">
        <f>+Estado!#REF!</f>
        <v>#REF!</v>
      </c>
      <c r="G14" s="8" t="e">
        <f>+Estado!#REF!</f>
        <v>#REF!</v>
      </c>
      <c r="M14" s="8">
        <f>+Estado!V24</f>
        <v>0</v>
      </c>
      <c r="N14" s="8"/>
      <c r="O14" s="8"/>
      <c r="P14" s="8"/>
    </row>
    <row r="15" spans="1:13">
      <c r="A15" s="10"/>
      <c r="B15" s="10" t="s">
        <v>208</v>
      </c>
      <c r="C15" s="2" t="s">
        <v>87</v>
      </c>
      <c r="D15" s="2" t="s">
        <v>88</v>
      </c>
      <c r="E15" s="2" t="s">
        <v>89</v>
      </c>
      <c r="F15" s="2" t="s">
        <v>206</v>
      </c>
      <c r="G15" s="2" t="s">
        <v>123</v>
      </c>
      <c r="H15" s="2" t="s">
        <v>124</v>
      </c>
      <c r="I15" s="2" t="s">
        <v>125</v>
      </c>
      <c r="J15" s="2" t="s">
        <v>126</v>
      </c>
      <c r="K15" s="2" t="s">
        <v>93</v>
      </c>
      <c r="L15" s="2" t="s">
        <v>127</v>
      </c>
      <c r="M15" s="2" t="s">
        <v>1</v>
      </c>
    </row>
    <row r="16" spans="1:13">
      <c r="A16" s="10"/>
      <c r="B16" s="10" t="s">
        <v>207</v>
      </c>
      <c r="C16" s="3" t="s">
        <v>95</v>
      </c>
      <c r="D16" s="3" t="s">
        <v>95</v>
      </c>
      <c r="E16" s="3" t="s">
        <v>96</v>
      </c>
      <c r="F16" s="3" t="s">
        <v>96</v>
      </c>
      <c r="G16" s="3" t="s">
        <v>96</v>
      </c>
      <c r="H16" s="3" t="s">
        <v>95</v>
      </c>
      <c r="I16" s="3" t="s">
        <v>95</v>
      </c>
      <c r="J16" s="3" t="s">
        <v>96</v>
      </c>
      <c r="K16" s="3" t="s">
        <v>95</v>
      </c>
      <c r="L16" s="3" t="s">
        <v>95</v>
      </c>
      <c r="M16" s="3"/>
    </row>
    <row r="17" spans="2:13">
      <c r="B17" t="s">
        <v>209</v>
      </c>
      <c r="C17" s="8">
        <f t="shared" ref="C17:L17" si="2">ROUND(+C3/1000,0)</f>
        <v>15519225</v>
      </c>
      <c r="D17" s="8">
        <f t="shared" si="2"/>
        <v>0</v>
      </c>
      <c r="E17" s="8">
        <f t="shared" si="2"/>
        <v>0</v>
      </c>
      <c r="F17" s="8">
        <f t="shared" si="2"/>
        <v>0</v>
      </c>
      <c r="G17" s="8">
        <f t="shared" si="2"/>
        <v>0</v>
      </c>
      <c r="H17" s="8">
        <f t="shared" si="2"/>
        <v>0</v>
      </c>
      <c r="I17" s="8">
        <f t="shared" si="2"/>
        <v>0</v>
      </c>
      <c r="J17" s="8">
        <f t="shared" si="2"/>
        <v>0</v>
      </c>
      <c r="K17" s="8">
        <f t="shared" si="2"/>
        <v>0</v>
      </c>
      <c r="L17" s="8">
        <f t="shared" si="2"/>
        <v>0</v>
      </c>
      <c r="M17" s="8">
        <f t="shared" ref="M17:M26" si="3">SUM(C17:L17)</f>
        <v>15519225</v>
      </c>
    </row>
    <row r="18" spans="2:13">
      <c r="B18" t="s">
        <v>210</v>
      </c>
      <c r="C18" s="8">
        <f t="shared" ref="C18:L18" si="4">ROUND(+C4/1000,0)</f>
        <v>0</v>
      </c>
      <c r="D18" s="8">
        <f t="shared" si="4"/>
        <v>0</v>
      </c>
      <c r="E18" s="8" t="e">
        <f t="shared" si="4"/>
        <v>#REF!</v>
      </c>
      <c r="F18" s="8">
        <f t="shared" si="4"/>
        <v>0</v>
      </c>
      <c r="G18" s="8">
        <f t="shared" si="4"/>
        <v>0</v>
      </c>
      <c r="H18" s="8">
        <f t="shared" si="4"/>
        <v>0</v>
      </c>
      <c r="I18" s="8">
        <f t="shared" si="4"/>
        <v>0</v>
      </c>
      <c r="J18" s="8">
        <f t="shared" si="4"/>
        <v>0</v>
      </c>
      <c r="K18" s="8">
        <f t="shared" si="4"/>
        <v>0</v>
      </c>
      <c r="L18" s="8">
        <f t="shared" si="4"/>
        <v>0</v>
      </c>
      <c r="M18" s="8" t="e">
        <f t="shared" si="3"/>
        <v>#REF!</v>
      </c>
    </row>
    <row r="19" spans="2:13">
      <c r="B19" t="s">
        <v>211</v>
      </c>
      <c r="C19" s="8">
        <f t="shared" ref="C19:L19" si="5">ROUND(+C5/1000,0)</f>
        <v>7287524</v>
      </c>
      <c r="D19" s="8">
        <f t="shared" si="5"/>
        <v>0</v>
      </c>
      <c r="E19" s="8">
        <f t="shared" si="5"/>
        <v>0</v>
      </c>
      <c r="F19" s="8">
        <f t="shared" si="5"/>
        <v>0</v>
      </c>
      <c r="G19" s="8">
        <f t="shared" si="5"/>
        <v>0</v>
      </c>
      <c r="H19" s="8">
        <f t="shared" si="5"/>
        <v>0</v>
      </c>
      <c r="I19" s="8">
        <f t="shared" si="5"/>
        <v>0</v>
      </c>
      <c r="J19" s="8">
        <f t="shared" si="5"/>
        <v>0</v>
      </c>
      <c r="K19" s="8">
        <f t="shared" si="5"/>
        <v>0</v>
      </c>
      <c r="L19" s="8">
        <f t="shared" si="5"/>
        <v>0</v>
      </c>
      <c r="M19" s="8">
        <f t="shared" si="3"/>
        <v>7287524</v>
      </c>
    </row>
    <row r="20" spans="2:13">
      <c r="B20" t="s">
        <v>212</v>
      </c>
      <c r="C20" s="8">
        <f t="shared" ref="C20:L20" si="6">ROUND(+C6/1000,0)</f>
        <v>0</v>
      </c>
      <c r="D20" s="8">
        <f t="shared" si="6"/>
        <v>0</v>
      </c>
      <c r="E20" s="8" t="e">
        <f t="shared" si="6"/>
        <v>#REF!</v>
      </c>
      <c r="F20" s="8">
        <f t="shared" si="6"/>
        <v>0</v>
      </c>
      <c r="G20" s="8">
        <f t="shared" si="6"/>
        <v>0</v>
      </c>
      <c r="H20" s="8">
        <f t="shared" si="6"/>
        <v>0</v>
      </c>
      <c r="I20" s="8">
        <f t="shared" si="6"/>
        <v>0</v>
      </c>
      <c r="J20" s="8">
        <f t="shared" si="6"/>
        <v>0</v>
      </c>
      <c r="K20" s="8">
        <f t="shared" si="6"/>
        <v>0</v>
      </c>
      <c r="L20" s="8">
        <f t="shared" si="6"/>
        <v>0</v>
      </c>
      <c r="M20" s="8" t="e">
        <f t="shared" si="3"/>
        <v>#REF!</v>
      </c>
    </row>
    <row r="21" spans="2:13">
      <c r="B21" t="s">
        <v>213</v>
      </c>
      <c r="C21" s="8">
        <f t="shared" ref="C21:L21" si="7">ROUND(+C7/1000,0)</f>
        <v>0</v>
      </c>
      <c r="D21" s="8">
        <f t="shared" si="7"/>
        <v>0</v>
      </c>
      <c r="E21" s="8">
        <f t="shared" si="7"/>
        <v>0</v>
      </c>
      <c r="F21" s="8">
        <f t="shared" si="7"/>
        <v>0</v>
      </c>
      <c r="G21" s="8">
        <f t="shared" si="7"/>
        <v>0</v>
      </c>
      <c r="H21" s="8">
        <f t="shared" si="7"/>
        <v>0</v>
      </c>
      <c r="I21" s="8">
        <f t="shared" si="7"/>
        <v>0</v>
      </c>
      <c r="J21" s="8">
        <f t="shared" si="7"/>
        <v>0</v>
      </c>
      <c r="K21" s="8">
        <f t="shared" si="7"/>
        <v>0</v>
      </c>
      <c r="L21" s="8">
        <f t="shared" si="7"/>
        <v>0</v>
      </c>
      <c r="M21" s="8">
        <f t="shared" si="3"/>
        <v>0</v>
      </c>
    </row>
    <row r="22" spans="2:13">
      <c r="B22" t="s">
        <v>214</v>
      </c>
      <c r="C22" s="8">
        <f t="shared" ref="C22:L22" si="8">ROUND(+C8/1000,0)</f>
        <v>0</v>
      </c>
      <c r="D22" s="8">
        <f t="shared" si="8"/>
        <v>0</v>
      </c>
      <c r="E22" s="8" t="e">
        <f t="shared" si="8"/>
        <v>#REF!</v>
      </c>
      <c r="F22" s="8">
        <f t="shared" si="8"/>
        <v>0</v>
      </c>
      <c r="G22" s="8">
        <f t="shared" si="8"/>
        <v>0</v>
      </c>
      <c r="H22" s="8">
        <f t="shared" si="8"/>
        <v>0</v>
      </c>
      <c r="I22" s="8">
        <f t="shared" si="8"/>
        <v>0</v>
      </c>
      <c r="J22" s="8">
        <f t="shared" si="8"/>
        <v>0</v>
      </c>
      <c r="K22" s="8">
        <f t="shared" si="8"/>
        <v>0</v>
      </c>
      <c r="L22" s="8">
        <f t="shared" si="8"/>
        <v>0</v>
      </c>
      <c r="M22" s="8" t="e">
        <f t="shared" si="3"/>
        <v>#REF!</v>
      </c>
    </row>
    <row r="23" spans="2:13">
      <c r="B23" t="s">
        <v>215</v>
      </c>
      <c r="C23" s="8">
        <f t="shared" ref="C23:L23" si="9">ROUND(+C9/1000,0)</f>
        <v>0</v>
      </c>
      <c r="D23" s="8">
        <f t="shared" si="9"/>
        <v>0</v>
      </c>
      <c r="E23" s="8" t="e">
        <f t="shared" si="9"/>
        <v>#REF!</v>
      </c>
      <c r="F23" s="8">
        <f t="shared" si="9"/>
        <v>0</v>
      </c>
      <c r="G23" s="8">
        <f t="shared" si="9"/>
        <v>0</v>
      </c>
      <c r="H23" s="8">
        <f t="shared" si="9"/>
        <v>0</v>
      </c>
      <c r="I23" s="8">
        <f t="shared" si="9"/>
        <v>0</v>
      </c>
      <c r="J23" s="8">
        <f t="shared" si="9"/>
        <v>0</v>
      </c>
      <c r="K23" s="8">
        <f t="shared" si="9"/>
        <v>0</v>
      </c>
      <c r="L23" s="8">
        <f t="shared" si="9"/>
        <v>0</v>
      </c>
      <c r="M23" s="8" t="e">
        <f t="shared" si="3"/>
        <v>#REF!</v>
      </c>
    </row>
    <row r="24" spans="2:13">
      <c r="B24" t="s">
        <v>216</v>
      </c>
      <c r="C24" s="8">
        <f t="shared" ref="C24:L24" si="10">ROUND(+C10/1000,0)</f>
        <v>0</v>
      </c>
      <c r="D24" s="8">
        <f t="shared" si="10"/>
        <v>0</v>
      </c>
      <c r="E24" s="8">
        <f t="shared" si="10"/>
        <v>0</v>
      </c>
      <c r="F24" s="8">
        <f t="shared" si="10"/>
        <v>0</v>
      </c>
      <c r="G24" s="8">
        <f t="shared" si="10"/>
        <v>0</v>
      </c>
      <c r="H24" s="8">
        <f t="shared" si="10"/>
        <v>0</v>
      </c>
      <c r="I24" s="8">
        <f t="shared" si="10"/>
        <v>0</v>
      </c>
      <c r="J24" s="8">
        <f t="shared" si="10"/>
        <v>0</v>
      </c>
      <c r="K24" s="8">
        <f t="shared" si="10"/>
        <v>0</v>
      </c>
      <c r="L24" s="8">
        <f t="shared" si="10"/>
        <v>0</v>
      </c>
      <c r="M24" s="8">
        <f t="shared" si="3"/>
        <v>0</v>
      </c>
    </row>
    <row r="25" spans="2:13">
      <c r="B25" t="s">
        <v>217</v>
      </c>
      <c r="C25" s="8">
        <f>ROUND(+C11/1000,0)</f>
        <v>0</v>
      </c>
      <c r="D25" s="8"/>
      <c r="E25" s="8"/>
      <c r="F25" s="8"/>
      <c r="G25" s="8"/>
      <c r="H25" s="8"/>
      <c r="I25" s="8"/>
      <c r="J25" s="8"/>
      <c r="K25" s="8"/>
      <c r="L25" s="8"/>
      <c r="M25" s="8">
        <f t="shared" si="3"/>
        <v>0</v>
      </c>
    </row>
    <row r="26" spans="2:13">
      <c r="B26" t="s">
        <v>218</v>
      </c>
      <c r="C26" s="8">
        <f t="shared" ref="C26:L26" si="11">ROUND(+C12/1000,0)</f>
        <v>0</v>
      </c>
      <c r="D26" s="8">
        <f t="shared" si="11"/>
        <v>0</v>
      </c>
      <c r="E26" s="8">
        <f t="shared" si="11"/>
        <v>0</v>
      </c>
      <c r="F26" s="8">
        <f t="shared" si="11"/>
        <v>0</v>
      </c>
      <c r="G26" s="8">
        <f t="shared" si="11"/>
        <v>0</v>
      </c>
      <c r="H26" s="8">
        <f t="shared" si="11"/>
        <v>0</v>
      </c>
      <c r="I26" s="8">
        <f t="shared" si="11"/>
        <v>0</v>
      </c>
      <c r="J26" s="8">
        <f t="shared" si="11"/>
        <v>0</v>
      </c>
      <c r="K26" s="8">
        <f t="shared" si="11"/>
        <v>0</v>
      </c>
      <c r="L26" s="8">
        <f t="shared" si="11"/>
        <v>0</v>
      </c>
      <c r="M26" s="8">
        <f t="shared" si="3"/>
        <v>0</v>
      </c>
    </row>
    <row r="27" spans="3:15">
      <c r="C27" s="9">
        <f t="shared" ref="C27:M27" si="12">SUM(C17:C26)</f>
        <v>22806749</v>
      </c>
      <c r="D27" s="9">
        <f t="shared" si="12"/>
        <v>0</v>
      </c>
      <c r="E27" s="9" t="e">
        <f t="shared" si="12"/>
        <v>#REF!</v>
      </c>
      <c r="F27" s="9">
        <f t="shared" si="12"/>
        <v>0</v>
      </c>
      <c r="G27" s="9">
        <f t="shared" si="12"/>
        <v>0</v>
      </c>
      <c r="H27" s="9">
        <f t="shared" si="12"/>
        <v>0</v>
      </c>
      <c r="I27" s="9">
        <f t="shared" si="12"/>
        <v>0</v>
      </c>
      <c r="J27" s="9">
        <f t="shared" si="12"/>
        <v>0</v>
      </c>
      <c r="K27" s="9">
        <f t="shared" si="12"/>
        <v>0</v>
      </c>
      <c r="L27" s="9">
        <f t="shared" si="12"/>
        <v>0</v>
      </c>
      <c r="M27" s="9" t="e">
        <f t="shared" si="12"/>
        <v>#REF!</v>
      </c>
      <c r="N27" s="8">
        <f>+'Est M$'!C24</f>
        <v>0</v>
      </c>
      <c r="O27" s="8" t="e">
        <f>+M27-N27</f>
        <v>#REF!</v>
      </c>
    </row>
    <row r="29" spans="1:13">
      <c r="A29" s="12"/>
      <c r="B29" s="12" t="s">
        <v>219</v>
      </c>
      <c r="C29" s="2" t="s">
        <v>87</v>
      </c>
      <c r="D29" s="2" t="s">
        <v>88</v>
      </c>
      <c r="E29" s="2" t="s">
        <v>89</v>
      </c>
      <c r="F29" s="2" t="s">
        <v>206</v>
      </c>
      <c r="G29" s="2" t="s">
        <v>123</v>
      </c>
      <c r="H29" s="2" t="s">
        <v>124</v>
      </c>
      <c r="I29" s="2" t="s">
        <v>125</v>
      </c>
      <c r="J29" s="2" t="s">
        <v>126</v>
      </c>
      <c r="K29" s="2" t="s">
        <v>93</v>
      </c>
      <c r="L29" s="2" t="s">
        <v>127</v>
      </c>
      <c r="M29" s="2" t="s">
        <v>1</v>
      </c>
    </row>
    <row r="30" spans="1:13">
      <c r="A30" s="12"/>
      <c r="B30" s="12" t="s">
        <v>128</v>
      </c>
      <c r="C30" s="3" t="s">
        <v>95</v>
      </c>
      <c r="D30" s="3" t="s">
        <v>95</v>
      </c>
      <c r="E30" s="3" t="s">
        <v>96</v>
      </c>
      <c r="F30" s="3" t="s">
        <v>96</v>
      </c>
      <c r="G30" s="3" t="s">
        <v>96</v>
      </c>
      <c r="H30" s="3" t="s">
        <v>95</v>
      </c>
      <c r="I30" s="3" t="s">
        <v>95</v>
      </c>
      <c r="J30" s="3" t="s">
        <v>96</v>
      </c>
      <c r="K30" s="3" t="s">
        <v>95</v>
      </c>
      <c r="L30" s="3" t="s">
        <v>95</v>
      </c>
      <c r="M30" s="3"/>
    </row>
    <row r="31" spans="2:13">
      <c r="B31" t="s">
        <v>220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f t="shared" ref="M31:M38" si="13">SUM(C31:L31)</f>
        <v>0</v>
      </c>
    </row>
    <row r="32" spans="2:13">
      <c r="B32" t="s">
        <v>210</v>
      </c>
      <c r="C32">
        <v>0</v>
      </c>
      <c r="D32">
        <v>0</v>
      </c>
      <c r="E32" s="11" t="e">
        <f>+Resultado!#REF!</f>
        <v>#REF!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8" t="e">
        <f t="shared" si="13"/>
        <v>#REF!</v>
      </c>
    </row>
    <row r="33" spans="2:13">
      <c r="B33" t="s">
        <v>215</v>
      </c>
      <c r="C33" s="8">
        <v>0</v>
      </c>
      <c r="D33" s="8">
        <v>0</v>
      </c>
      <c r="E33" s="11" t="e">
        <f>+#REF!</f>
        <v>#REF!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 t="e">
        <f t="shared" si="13"/>
        <v>#REF!</v>
      </c>
    </row>
    <row r="34" spans="2:13">
      <c r="B34" t="s">
        <v>221</v>
      </c>
      <c r="C34" s="8" t="e">
        <f>+Resultado!#REF!</f>
        <v>#REF!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 t="e">
        <f t="shared" si="13"/>
        <v>#REF!</v>
      </c>
    </row>
    <row r="35" spans="2:13">
      <c r="B35" t="s">
        <v>222</v>
      </c>
      <c r="C35" s="8">
        <v>0</v>
      </c>
      <c r="D35" s="8">
        <v>0</v>
      </c>
      <c r="E35" s="8">
        <v>0</v>
      </c>
      <c r="F35" s="8">
        <v>0</v>
      </c>
      <c r="G35" s="8" t="e">
        <f>+Resultado!#REF!</f>
        <v>#REF!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 t="e">
        <f t="shared" si="13"/>
        <v>#REF!</v>
      </c>
    </row>
    <row r="36" spans="2:13">
      <c r="B36" t="s">
        <v>214</v>
      </c>
      <c r="C36" s="8">
        <v>0</v>
      </c>
      <c r="D36" s="8">
        <v>0</v>
      </c>
      <c r="E36" s="11" t="e">
        <f>+Resultado!#REF!</f>
        <v>#REF!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 t="e">
        <f t="shared" si="13"/>
        <v>#REF!</v>
      </c>
    </row>
    <row r="37" spans="2:13">
      <c r="B37" t="s">
        <v>223</v>
      </c>
      <c r="C37" s="8">
        <v>0</v>
      </c>
      <c r="D37" s="8">
        <v>0</v>
      </c>
      <c r="E37" s="8" t="e">
        <f>+#REF!</f>
        <v>#REF!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 t="e">
        <f t="shared" si="13"/>
        <v>#REF!</v>
      </c>
    </row>
    <row r="38" spans="2:13">
      <c r="B38" t="s">
        <v>224</v>
      </c>
      <c r="C38" s="8" t="e">
        <f>+Resultado!#REF!</f>
        <v>#REF!</v>
      </c>
      <c r="D38" s="8"/>
      <c r="E38" s="8"/>
      <c r="F38" s="8"/>
      <c r="G38" s="8"/>
      <c r="H38" s="8"/>
      <c r="I38" s="8"/>
      <c r="J38" s="8"/>
      <c r="K38" s="8"/>
      <c r="M38" s="8" t="e">
        <f t="shared" si="13"/>
        <v>#REF!</v>
      </c>
    </row>
    <row r="39" spans="3:14">
      <c r="C39" s="9" t="e">
        <f t="shared" ref="C39:M39" si="14">SUM(C31:C38)</f>
        <v>#REF!</v>
      </c>
      <c r="D39" s="9">
        <f t="shared" si="14"/>
        <v>0</v>
      </c>
      <c r="E39" s="9" t="e">
        <f t="shared" si="14"/>
        <v>#REF!</v>
      </c>
      <c r="F39" s="9">
        <f t="shared" si="14"/>
        <v>0</v>
      </c>
      <c r="G39" s="9" t="e">
        <f t="shared" si="14"/>
        <v>#REF!</v>
      </c>
      <c r="H39" s="9">
        <f t="shared" si="14"/>
        <v>0</v>
      </c>
      <c r="I39" s="9">
        <f t="shared" si="14"/>
        <v>0</v>
      </c>
      <c r="J39" s="9">
        <f t="shared" si="14"/>
        <v>0</v>
      </c>
      <c r="K39" s="9">
        <f t="shared" si="14"/>
        <v>0</v>
      </c>
      <c r="L39" s="9">
        <f t="shared" si="14"/>
        <v>0</v>
      </c>
      <c r="M39" s="9" t="e">
        <f t="shared" si="14"/>
        <v>#REF!</v>
      </c>
      <c r="N39" s="8" t="e">
        <f>+M39-E39</f>
        <v>#REF!</v>
      </c>
    </row>
    <row r="40" spans="13:15">
      <c r="M40" s="8">
        <f>+Resultado!U19</f>
        <v>0</v>
      </c>
      <c r="N40" s="8" t="e">
        <f>+M39-M40</f>
        <v>#REF!</v>
      </c>
      <c r="O40" s="8"/>
    </row>
    <row r="41" spans="1:13">
      <c r="A41" s="12"/>
      <c r="B41" s="12" t="s">
        <v>219</v>
      </c>
      <c r="C41" s="2" t="s">
        <v>87</v>
      </c>
      <c r="D41" s="2" t="s">
        <v>88</v>
      </c>
      <c r="E41" s="2" t="s">
        <v>89</v>
      </c>
      <c r="F41" s="2" t="s">
        <v>206</v>
      </c>
      <c r="G41" s="2" t="s">
        <v>123</v>
      </c>
      <c r="H41" s="2" t="s">
        <v>124</v>
      </c>
      <c r="I41" s="2" t="s">
        <v>125</v>
      </c>
      <c r="J41" s="2" t="s">
        <v>126</v>
      </c>
      <c r="K41" s="2" t="s">
        <v>93</v>
      </c>
      <c r="L41" s="2" t="s">
        <v>127</v>
      </c>
      <c r="M41" s="2" t="s">
        <v>1</v>
      </c>
    </row>
    <row r="42" spans="1:13">
      <c r="A42" s="12"/>
      <c r="B42" s="12" t="s">
        <v>207</v>
      </c>
      <c r="C42" s="3" t="s">
        <v>95</v>
      </c>
      <c r="D42" s="3" t="s">
        <v>95</v>
      </c>
      <c r="E42" s="3" t="s">
        <v>96</v>
      </c>
      <c r="F42" s="3" t="s">
        <v>96</v>
      </c>
      <c r="G42" s="3" t="s">
        <v>96</v>
      </c>
      <c r="H42" s="3" t="s">
        <v>95</v>
      </c>
      <c r="I42" s="3" t="s">
        <v>95</v>
      </c>
      <c r="J42" s="3" t="s">
        <v>96</v>
      </c>
      <c r="K42" s="3" t="s">
        <v>95</v>
      </c>
      <c r="L42" s="3" t="s">
        <v>95</v>
      </c>
      <c r="M42" s="3"/>
    </row>
    <row r="43" spans="2:13">
      <c r="B43" t="s">
        <v>220</v>
      </c>
      <c r="C43" s="8">
        <f t="shared" ref="C43:L43" si="15">ROUND(+C31/1000,0)</f>
        <v>0</v>
      </c>
      <c r="D43" s="8">
        <f t="shared" si="15"/>
        <v>0</v>
      </c>
      <c r="E43" s="8">
        <f t="shared" si="15"/>
        <v>0</v>
      </c>
      <c r="F43" s="8">
        <f t="shared" si="15"/>
        <v>0</v>
      </c>
      <c r="G43" s="8">
        <f t="shared" si="15"/>
        <v>0</v>
      </c>
      <c r="H43" s="8">
        <f t="shared" si="15"/>
        <v>0</v>
      </c>
      <c r="I43" s="8">
        <f t="shared" si="15"/>
        <v>0</v>
      </c>
      <c r="J43" s="8">
        <f t="shared" si="15"/>
        <v>0</v>
      </c>
      <c r="K43" s="8">
        <f t="shared" si="15"/>
        <v>0</v>
      </c>
      <c r="L43" s="8">
        <f t="shared" si="15"/>
        <v>0</v>
      </c>
      <c r="M43" s="8">
        <f t="shared" ref="M43:M50" si="16">SUM(C43:L43)</f>
        <v>0</v>
      </c>
    </row>
    <row r="44" spans="2:13">
      <c r="B44" t="s">
        <v>210</v>
      </c>
      <c r="C44" s="8">
        <f t="shared" ref="C44:L44" si="17">ROUND(+C32/1000,0)</f>
        <v>0</v>
      </c>
      <c r="D44" s="8">
        <f t="shared" si="17"/>
        <v>0</v>
      </c>
      <c r="E44" s="8" t="e">
        <f t="shared" si="17"/>
        <v>#REF!</v>
      </c>
      <c r="F44" s="8">
        <f t="shared" si="17"/>
        <v>0</v>
      </c>
      <c r="G44" s="8">
        <f t="shared" si="17"/>
        <v>0</v>
      </c>
      <c r="H44" s="8">
        <f t="shared" si="17"/>
        <v>0</v>
      </c>
      <c r="I44" s="8">
        <f t="shared" si="17"/>
        <v>0</v>
      </c>
      <c r="J44" s="8">
        <f t="shared" si="17"/>
        <v>0</v>
      </c>
      <c r="K44" s="8">
        <f t="shared" si="17"/>
        <v>0</v>
      </c>
      <c r="L44" s="8">
        <f t="shared" si="17"/>
        <v>0</v>
      </c>
      <c r="M44" s="8" t="e">
        <f t="shared" si="16"/>
        <v>#REF!</v>
      </c>
    </row>
    <row r="45" spans="2:13">
      <c r="B45" t="s">
        <v>215</v>
      </c>
      <c r="C45" s="8">
        <f t="shared" ref="C45:L45" si="18">ROUND(+C33/1000,0)</f>
        <v>0</v>
      </c>
      <c r="D45" s="8">
        <f t="shared" si="18"/>
        <v>0</v>
      </c>
      <c r="E45" s="8" t="e">
        <f t="shared" si="18"/>
        <v>#REF!</v>
      </c>
      <c r="F45" s="8">
        <f t="shared" si="18"/>
        <v>0</v>
      </c>
      <c r="G45" s="8">
        <f t="shared" si="18"/>
        <v>0</v>
      </c>
      <c r="H45" s="8">
        <f t="shared" si="18"/>
        <v>0</v>
      </c>
      <c r="I45" s="8">
        <f t="shared" si="18"/>
        <v>0</v>
      </c>
      <c r="J45" s="8">
        <f t="shared" si="18"/>
        <v>0</v>
      </c>
      <c r="K45" s="8">
        <f t="shared" si="18"/>
        <v>0</v>
      </c>
      <c r="L45" s="8">
        <f t="shared" si="18"/>
        <v>0</v>
      </c>
      <c r="M45" s="8" t="e">
        <f t="shared" si="16"/>
        <v>#REF!</v>
      </c>
    </row>
    <row r="46" spans="2:13">
      <c r="B46" t="s">
        <v>221</v>
      </c>
      <c r="C46" s="8" t="e">
        <f t="shared" ref="C46:L46" si="19">ROUND(+C34/1000,0)</f>
        <v>#REF!</v>
      </c>
      <c r="D46" s="8">
        <f t="shared" si="19"/>
        <v>0</v>
      </c>
      <c r="E46" s="8">
        <f t="shared" si="19"/>
        <v>0</v>
      </c>
      <c r="F46" s="8">
        <f t="shared" si="19"/>
        <v>0</v>
      </c>
      <c r="G46" s="8">
        <f t="shared" si="19"/>
        <v>0</v>
      </c>
      <c r="H46" s="8">
        <f t="shared" si="19"/>
        <v>0</v>
      </c>
      <c r="I46" s="8">
        <f t="shared" si="19"/>
        <v>0</v>
      </c>
      <c r="J46" s="8">
        <f t="shared" si="19"/>
        <v>0</v>
      </c>
      <c r="K46" s="8">
        <f t="shared" si="19"/>
        <v>0</v>
      </c>
      <c r="L46" s="8">
        <f t="shared" si="19"/>
        <v>0</v>
      </c>
      <c r="M46" s="8" t="e">
        <f t="shared" si="16"/>
        <v>#REF!</v>
      </c>
    </row>
    <row r="47" spans="2:13">
      <c r="B47" t="s">
        <v>222</v>
      </c>
      <c r="C47" s="8">
        <f t="shared" ref="C47:L47" si="20">ROUND(+C35/1000,0)</f>
        <v>0</v>
      </c>
      <c r="D47" s="8">
        <f t="shared" si="20"/>
        <v>0</v>
      </c>
      <c r="E47" s="8">
        <f t="shared" si="20"/>
        <v>0</v>
      </c>
      <c r="F47" s="8">
        <f t="shared" si="20"/>
        <v>0</v>
      </c>
      <c r="G47" s="8" t="e">
        <f t="shared" si="20"/>
        <v>#REF!</v>
      </c>
      <c r="H47" s="8">
        <f t="shared" si="20"/>
        <v>0</v>
      </c>
      <c r="I47" s="8">
        <f t="shared" si="20"/>
        <v>0</v>
      </c>
      <c r="J47" s="8">
        <f t="shared" si="20"/>
        <v>0</v>
      </c>
      <c r="K47" s="8">
        <f t="shared" si="20"/>
        <v>0</v>
      </c>
      <c r="L47" s="8">
        <f t="shared" si="20"/>
        <v>0</v>
      </c>
      <c r="M47" s="8" t="e">
        <f t="shared" si="16"/>
        <v>#REF!</v>
      </c>
    </row>
    <row r="48" spans="2:13">
      <c r="B48" t="s">
        <v>214</v>
      </c>
      <c r="C48" s="8">
        <f t="shared" ref="C48:L48" si="21">ROUND(+C36/1000,0)</f>
        <v>0</v>
      </c>
      <c r="D48" s="8">
        <f t="shared" si="21"/>
        <v>0</v>
      </c>
      <c r="E48" s="8" t="e">
        <f t="shared" si="21"/>
        <v>#REF!</v>
      </c>
      <c r="F48" s="8">
        <f t="shared" si="21"/>
        <v>0</v>
      </c>
      <c r="G48" s="8">
        <f t="shared" si="21"/>
        <v>0</v>
      </c>
      <c r="H48" s="8">
        <f t="shared" si="21"/>
        <v>0</v>
      </c>
      <c r="I48" s="8">
        <f t="shared" si="21"/>
        <v>0</v>
      </c>
      <c r="J48" s="8">
        <f t="shared" si="21"/>
        <v>0</v>
      </c>
      <c r="K48" s="8">
        <f t="shared" si="21"/>
        <v>0</v>
      </c>
      <c r="L48" s="8">
        <f t="shared" si="21"/>
        <v>0</v>
      </c>
      <c r="M48" s="8" t="e">
        <f t="shared" si="16"/>
        <v>#REF!</v>
      </c>
    </row>
    <row r="49" spans="2:13">
      <c r="B49" t="s">
        <v>223</v>
      </c>
      <c r="C49" s="8">
        <f t="shared" ref="C49:L49" si="22">ROUND(+C37/1000,0)</f>
        <v>0</v>
      </c>
      <c r="D49" s="8">
        <f t="shared" si="22"/>
        <v>0</v>
      </c>
      <c r="E49" s="8" t="e">
        <f t="shared" si="22"/>
        <v>#REF!</v>
      </c>
      <c r="F49" s="8">
        <f t="shared" si="22"/>
        <v>0</v>
      </c>
      <c r="G49" s="8">
        <f t="shared" si="22"/>
        <v>0</v>
      </c>
      <c r="H49" s="8">
        <f t="shared" si="22"/>
        <v>0</v>
      </c>
      <c r="I49" s="8">
        <f t="shared" si="22"/>
        <v>0</v>
      </c>
      <c r="J49" s="8">
        <f t="shared" si="22"/>
        <v>0</v>
      </c>
      <c r="K49" s="8">
        <f t="shared" si="22"/>
        <v>0</v>
      </c>
      <c r="L49" s="8">
        <f t="shared" si="22"/>
        <v>0</v>
      </c>
      <c r="M49" s="8" t="e">
        <f t="shared" si="16"/>
        <v>#REF!</v>
      </c>
    </row>
    <row r="50" spans="2:13">
      <c r="B50" t="s">
        <v>224</v>
      </c>
      <c r="C50" s="8" t="e">
        <f>ROUND(+C38/1000,0)</f>
        <v>#REF!</v>
      </c>
      <c r="D50" s="8">
        <f>ROUND(+D38/1000,0)</f>
        <v>0</v>
      </c>
      <c r="E50" s="8"/>
      <c r="F50" s="8"/>
      <c r="G50" s="8"/>
      <c r="H50" s="8"/>
      <c r="I50" s="8"/>
      <c r="J50" s="8"/>
      <c r="K50" s="8"/>
      <c r="L50" s="8"/>
      <c r="M50" s="8" t="e">
        <f t="shared" si="16"/>
        <v>#REF!</v>
      </c>
    </row>
    <row r="51" spans="3:15">
      <c r="C51" s="9" t="e">
        <f t="shared" ref="C51:M51" si="23">SUM(C43:C50)</f>
        <v>#REF!</v>
      </c>
      <c r="D51" s="9">
        <f t="shared" si="23"/>
        <v>0</v>
      </c>
      <c r="E51" s="9" t="e">
        <f t="shared" si="23"/>
        <v>#REF!</v>
      </c>
      <c r="F51" s="9">
        <f t="shared" si="23"/>
        <v>0</v>
      </c>
      <c r="G51" s="9" t="e">
        <f t="shared" si="23"/>
        <v>#REF!</v>
      </c>
      <c r="H51" s="9">
        <f t="shared" si="23"/>
        <v>0</v>
      </c>
      <c r="I51" s="9">
        <f t="shared" si="23"/>
        <v>0</v>
      </c>
      <c r="J51" s="9">
        <f t="shared" si="23"/>
        <v>0</v>
      </c>
      <c r="K51" s="9">
        <f t="shared" si="23"/>
        <v>0</v>
      </c>
      <c r="L51" s="9">
        <f t="shared" si="23"/>
        <v>0</v>
      </c>
      <c r="M51" s="9" t="e">
        <f t="shared" si="23"/>
        <v>#REF!</v>
      </c>
      <c r="N51" s="13">
        <f>+'Res M$'!C19</f>
        <v>0</v>
      </c>
      <c r="O51" s="8" t="e">
        <f>+M51-N51</f>
        <v>#REF!</v>
      </c>
    </row>
    <row r="52" spans="14:14">
      <c r="N52" s="8"/>
    </row>
  </sheetData>
  <pageMargins left="0.7" right="0.7" top="0.75" bottom="0.75" header="0.3" footer="0.3"/>
  <pageSetup paperSize="1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3"/>
  <sheetViews>
    <sheetView zoomScaleSheetLayoutView="60" workbookViewId="0">
      <selection activeCell="A27" sqref="A27"/>
    </sheetView>
  </sheetViews>
  <sheetFormatPr defaultColWidth="11.4285714285714" defaultRowHeight="15"/>
  <cols>
    <col min="2" max="2" width="38.8190476190476" customWidth="1"/>
    <col min="3" max="3" width="15.4571428571429" customWidth="1"/>
    <col min="4" max="4" width="16.1809523809524" customWidth="1"/>
    <col min="5" max="5" width="13" customWidth="1"/>
    <col min="6" max="6" width="11.5428571428571" customWidth="1"/>
    <col min="7" max="7" width="15.4571428571429" customWidth="1"/>
    <col min="8" max="8" width="14" customWidth="1"/>
    <col min="9" max="9" width="12.5428571428571" customWidth="1"/>
    <col min="10" max="10" width="11.5428571428571" customWidth="1"/>
    <col min="11" max="11" width="14.4571428571429" customWidth="1"/>
    <col min="12" max="12" width="13.4571428571429" customWidth="1"/>
    <col min="13" max="13" width="17.1809523809524" customWidth="1"/>
    <col min="14" max="14" width="14.4571428571429" customWidth="1"/>
    <col min="15" max="15" width="16.4571428571429" customWidth="1"/>
    <col min="16" max="17" width="16.1809523809524" customWidth="1"/>
    <col min="18" max="18" width="14.4571428571429" customWidth="1"/>
    <col min="19" max="19" width="13.5428571428571" customWidth="1"/>
  </cols>
  <sheetData>
    <row r="1" spans="1:16">
      <c r="A1" s="1"/>
      <c r="B1" s="1" t="s">
        <v>128</v>
      </c>
      <c r="C1" s="2" t="s">
        <v>225</v>
      </c>
      <c r="D1" s="2" t="s">
        <v>225</v>
      </c>
      <c r="E1" s="2" t="s">
        <v>226</v>
      </c>
      <c r="F1" s="2" t="s">
        <v>226</v>
      </c>
      <c r="G1" s="2" t="s">
        <v>89</v>
      </c>
      <c r="H1" s="2" t="s">
        <v>89</v>
      </c>
      <c r="I1" s="2" t="s">
        <v>227</v>
      </c>
      <c r="J1" s="2" t="s">
        <v>227</v>
      </c>
      <c r="K1" s="2" t="s">
        <v>126</v>
      </c>
      <c r="L1" s="2" t="s">
        <v>126</v>
      </c>
      <c r="M1" s="2" t="s">
        <v>87</v>
      </c>
      <c r="N1" s="2" t="s">
        <v>87</v>
      </c>
      <c r="O1" s="3" t="s">
        <v>228</v>
      </c>
      <c r="P1" s="3" t="s">
        <v>229</v>
      </c>
    </row>
    <row r="2" spans="1:16">
      <c r="A2" s="1"/>
      <c r="B2" s="1" t="s">
        <v>230</v>
      </c>
      <c r="C2" s="3" t="s">
        <v>228</v>
      </c>
      <c r="D2" s="3" t="s">
        <v>229</v>
      </c>
      <c r="E2" s="3" t="s">
        <v>228</v>
      </c>
      <c r="F2" s="3" t="s">
        <v>229</v>
      </c>
      <c r="G2" s="3" t="s">
        <v>228</v>
      </c>
      <c r="H2" s="3" t="s">
        <v>229</v>
      </c>
      <c r="I2" s="3" t="s">
        <v>228</v>
      </c>
      <c r="J2" s="3" t="s">
        <v>229</v>
      </c>
      <c r="K2" s="3" t="s">
        <v>228</v>
      </c>
      <c r="L2" s="3" t="s">
        <v>229</v>
      </c>
      <c r="M2" s="3" t="s">
        <v>228</v>
      </c>
      <c r="N2" s="3" t="s">
        <v>229</v>
      </c>
      <c r="O2" s="3"/>
      <c r="P2" s="3"/>
    </row>
    <row r="3" spans="2:16">
      <c r="B3" t="s">
        <v>231</v>
      </c>
      <c r="C3" s="4">
        <v>0</v>
      </c>
      <c r="D3" s="5">
        <v>0</v>
      </c>
      <c r="E3" s="5"/>
      <c r="F3" s="5"/>
      <c r="G3" s="5"/>
      <c r="H3" s="5"/>
      <c r="I3" s="5"/>
      <c r="J3" s="5"/>
      <c r="K3" s="5"/>
      <c r="L3" s="5"/>
      <c r="M3" s="5">
        <f>+Estado!P65</f>
        <v>0</v>
      </c>
      <c r="N3" s="5" t="e">
        <f>+Resultado!#REF!</f>
        <v>#REF!</v>
      </c>
      <c r="O3" s="5">
        <f t="shared" ref="O3:O14" si="0">+C3+E3+G3+I3+K3+M3</f>
        <v>0</v>
      </c>
      <c r="P3" s="5" t="e">
        <f t="shared" ref="P3:P14" si="1">+D3+F3+H3+J3+L3+N3</f>
        <v>#REF!</v>
      </c>
    </row>
    <row r="4" spans="2:16">
      <c r="B4" t="s">
        <v>232</v>
      </c>
      <c r="C4" s="5">
        <v>0</v>
      </c>
      <c r="D4" s="5">
        <v>0</v>
      </c>
      <c r="E4" s="5"/>
      <c r="F4" s="5"/>
      <c r="G4" s="5"/>
      <c r="H4" s="5"/>
      <c r="I4" s="5"/>
      <c r="J4" s="5"/>
      <c r="K4" s="5"/>
      <c r="L4" s="5"/>
      <c r="M4" s="5"/>
      <c r="N4" s="5"/>
      <c r="O4" s="5">
        <f t="shared" si="0"/>
        <v>0</v>
      </c>
      <c r="P4" s="5">
        <f t="shared" si="1"/>
        <v>0</v>
      </c>
    </row>
    <row r="5" spans="2:16">
      <c r="B5" t="s">
        <v>233</v>
      </c>
      <c r="C5" s="5">
        <v>0</v>
      </c>
      <c r="D5" s="5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>
        <f t="shared" si="0"/>
        <v>0</v>
      </c>
      <c r="P5" s="5">
        <f t="shared" si="1"/>
        <v>0</v>
      </c>
    </row>
    <row r="6" spans="2:16">
      <c r="B6" t="s">
        <v>234</v>
      </c>
      <c r="C6" s="5">
        <v>0</v>
      </c>
      <c r="D6" s="5">
        <v>0</v>
      </c>
      <c r="E6" s="5"/>
      <c r="F6" s="5"/>
      <c r="G6" s="5"/>
      <c r="H6" s="5"/>
      <c r="I6" s="5"/>
      <c r="J6" s="5"/>
      <c r="K6" s="5"/>
      <c r="L6" s="5"/>
      <c r="M6" s="5"/>
      <c r="N6" s="5"/>
      <c r="O6" s="5">
        <f t="shared" si="0"/>
        <v>0</v>
      </c>
      <c r="P6" s="5">
        <f t="shared" si="1"/>
        <v>0</v>
      </c>
    </row>
    <row r="7" spans="2:16">
      <c r="B7" t="s">
        <v>235</v>
      </c>
      <c r="C7" s="5">
        <v>0</v>
      </c>
      <c r="D7" s="5"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>
        <f t="shared" si="0"/>
        <v>0</v>
      </c>
      <c r="P7" s="5">
        <f t="shared" si="1"/>
        <v>0</v>
      </c>
    </row>
    <row r="8" spans="2:16">
      <c r="B8" t="s">
        <v>225</v>
      </c>
      <c r="C8" s="5">
        <v>0</v>
      </c>
      <c r="D8" s="5">
        <v>0</v>
      </c>
      <c r="E8" s="5"/>
      <c r="F8" s="5"/>
      <c r="G8" s="5" t="e">
        <f>+#REF!</f>
        <v>#REF!</v>
      </c>
      <c r="H8" s="5"/>
      <c r="I8" s="5"/>
      <c r="J8" s="5"/>
      <c r="K8" s="5"/>
      <c r="L8" s="5"/>
      <c r="M8" s="5"/>
      <c r="N8" s="5"/>
      <c r="O8" s="5" t="e">
        <f t="shared" si="0"/>
        <v>#REF!</v>
      </c>
      <c r="P8" s="5">
        <f t="shared" si="1"/>
        <v>0</v>
      </c>
    </row>
    <row r="9" spans="2:16">
      <c r="B9" t="s">
        <v>236</v>
      </c>
      <c r="C9" s="5">
        <v>0</v>
      </c>
      <c r="D9" s="5">
        <v>0</v>
      </c>
      <c r="E9" s="5"/>
      <c r="F9" s="5"/>
      <c r="G9" s="6" t="e">
        <f>+#REF!</f>
        <v>#REF!</v>
      </c>
      <c r="H9" s="6" t="e">
        <f>+#REF!</f>
        <v>#REF!</v>
      </c>
      <c r="I9" s="5"/>
      <c r="J9" s="5"/>
      <c r="K9" s="5"/>
      <c r="L9" s="5"/>
      <c r="M9" s="5"/>
      <c r="N9" s="5"/>
      <c r="O9" s="5" t="e">
        <f t="shared" si="0"/>
        <v>#REF!</v>
      </c>
      <c r="P9" s="5" t="e">
        <f t="shared" si="1"/>
        <v>#REF!</v>
      </c>
    </row>
    <row r="10" spans="2:16">
      <c r="B10" t="s">
        <v>237</v>
      </c>
      <c r="C10" s="4">
        <v>0</v>
      </c>
      <c r="D10" s="4">
        <v>0</v>
      </c>
      <c r="E10" s="5"/>
      <c r="F10" s="5"/>
      <c r="G10" s="4" t="e">
        <f>+#REF!</f>
        <v>#REF!</v>
      </c>
      <c r="H10" s="4" t="e">
        <f>+#REF!</f>
        <v>#REF!</v>
      </c>
      <c r="I10" s="5"/>
      <c r="J10" s="5"/>
      <c r="K10" s="5"/>
      <c r="L10" s="5"/>
      <c r="M10" s="5"/>
      <c r="N10" s="5"/>
      <c r="O10" s="5" t="e">
        <f t="shared" si="0"/>
        <v>#REF!</v>
      </c>
      <c r="P10" s="5" t="e">
        <f t="shared" si="1"/>
        <v>#REF!</v>
      </c>
    </row>
    <row r="11" spans="2:16">
      <c r="B11" t="s">
        <v>238</v>
      </c>
      <c r="C11" s="5">
        <v>0</v>
      </c>
      <c r="D11" s="5">
        <v>0</v>
      </c>
      <c r="E11" s="5"/>
      <c r="F11" s="5"/>
      <c r="G11" s="5" t="e">
        <f>+#REF!</f>
        <v>#REF!</v>
      </c>
      <c r="H11" s="5"/>
      <c r="I11" s="5"/>
      <c r="J11" s="5"/>
      <c r="K11" s="5"/>
      <c r="L11" s="5"/>
      <c r="M11" s="5" t="e">
        <f>+Estado!#REF!</f>
        <v>#REF!</v>
      </c>
      <c r="N11" s="5" t="e">
        <f>+Resultado!#REF!</f>
        <v>#REF!</v>
      </c>
      <c r="O11" s="5" t="e">
        <f t="shared" si="0"/>
        <v>#REF!</v>
      </c>
      <c r="P11" s="5" t="e">
        <f t="shared" si="1"/>
        <v>#REF!</v>
      </c>
    </row>
    <row r="12" spans="2:16">
      <c r="B12" t="s">
        <v>239</v>
      </c>
      <c r="C12" s="5">
        <v>0</v>
      </c>
      <c r="D12" s="5">
        <v>0</v>
      </c>
      <c r="E12" s="5"/>
      <c r="F12" s="5"/>
      <c r="G12" s="5"/>
      <c r="H12" s="5"/>
      <c r="I12" s="5"/>
      <c r="J12" s="5"/>
      <c r="K12" s="5"/>
      <c r="L12" s="5"/>
      <c r="M12" s="5">
        <f>+Estado!M65</f>
        <v>0</v>
      </c>
      <c r="N12" s="5">
        <f>+Resultado!M37</f>
        <v>0</v>
      </c>
      <c r="O12" s="5">
        <f t="shared" si="0"/>
        <v>0</v>
      </c>
      <c r="P12" s="5">
        <f t="shared" si="1"/>
        <v>0</v>
      </c>
    </row>
    <row r="13" spans="2:16">
      <c r="B13" t="s">
        <v>240</v>
      </c>
      <c r="C13" s="5">
        <v>0</v>
      </c>
      <c r="D13" s="5">
        <v>0</v>
      </c>
      <c r="E13" s="5"/>
      <c r="F13" s="5"/>
      <c r="G13" s="5"/>
      <c r="H13" s="5"/>
      <c r="I13" s="5"/>
      <c r="J13" s="5"/>
      <c r="K13" s="5"/>
      <c r="L13" s="5"/>
      <c r="M13" s="5">
        <f>+Estado!N65</f>
        <v>0</v>
      </c>
      <c r="N13" s="5" t="e">
        <f>+Resultado!#REF!</f>
        <v>#REF!</v>
      </c>
      <c r="O13" s="5">
        <f t="shared" si="0"/>
        <v>0</v>
      </c>
      <c r="P13" s="5" t="e">
        <f t="shared" si="1"/>
        <v>#REF!</v>
      </c>
    </row>
    <row r="14" spans="2:16">
      <c r="B14" t="s">
        <v>221</v>
      </c>
      <c r="C14" s="5">
        <v>0</v>
      </c>
      <c r="D14" s="5">
        <v>0</v>
      </c>
      <c r="E14" s="5"/>
      <c r="F14" s="5"/>
      <c r="G14" s="5"/>
      <c r="H14" s="5"/>
      <c r="I14" s="5"/>
      <c r="J14" s="5"/>
      <c r="K14" s="5"/>
      <c r="L14" s="5"/>
      <c r="M14" s="5" t="e">
        <f>+Estado!#REF!</f>
        <v>#REF!</v>
      </c>
      <c r="N14" s="5" t="e">
        <f>+Resultado!#REF!</f>
        <v>#REF!</v>
      </c>
      <c r="O14" s="5" t="e">
        <f t="shared" si="0"/>
        <v>#REF!</v>
      </c>
      <c r="P14" s="5" t="e">
        <f t="shared" si="1"/>
        <v>#REF!</v>
      </c>
    </row>
    <row r="15" spans="3:18">
      <c r="C15" s="7">
        <f t="shared" ref="C15:P15" si="2">SUM(C3:C14)</f>
        <v>0</v>
      </c>
      <c r="D15" s="7">
        <f t="shared" si="2"/>
        <v>0</v>
      </c>
      <c r="E15" s="7">
        <f t="shared" si="2"/>
        <v>0</v>
      </c>
      <c r="F15" s="7">
        <f t="shared" si="2"/>
        <v>0</v>
      </c>
      <c r="G15" s="7" t="e">
        <f t="shared" si="2"/>
        <v>#REF!</v>
      </c>
      <c r="H15" s="7" t="e">
        <f t="shared" si="2"/>
        <v>#REF!</v>
      </c>
      <c r="I15" s="7">
        <f t="shared" si="2"/>
        <v>0</v>
      </c>
      <c r="J15" s="7">
        <f t="shared" si="2"/>
        <v>0</v>
      </c>
      <c r="K15" s="7">
        <f t="shared" si="2"/>
        <v>0</v>
      </c>
      <c r="L15" s="7">
        <f t="shared" si="2"/>
        <v>0</v>
      </c>
      <c r="M15" s="7" t="e">
        <f t="shared" si="2"/>
        <v>#REF!</v>
      </c>
      <c r="N15" s="7" t="e">
        <f t="shared" si="2"/>
        <v>#REF!</v>
      </c>
      <c r="O15" s="7" t="e">
        <f t="shared" si="2"/>
        <v>#REF!</v>
      </c>
      <c r="P15" s="7" t="e">
        <f t="shared" si="2"/>
        <v>#REF!</v>
      </c>
      <c r="Q15" s="5" t="e">
        <f>+O15-O8-O9</f>
        <v>#REF!</v>
      </c>
      <c r="R15" s="5" t="e">
        <f>+P15-P8-P9</f>
        <v>#REF!</v>
      </c>
    </row>
    <row r="16" spans="14:19">
      <c r="N16" s="8" t="e">
        <f>+O15-O16</f>
        <v>#REF!</v>
      </c>
      <c r="O16" s="5">
        <f>+Estado!V65</f>
        <v>0</v>
      </c>
      <c r="P16" s="5">
        <f>+Resultado!U37</f>
        <v>100414225.16308</v>
      </c>
      <c r="Q16" s="5"/>
      <c r="S16" s="5"/>
    </row>
    <row r="17" spans="1:16">
      <c r="A17" s="1"/>
      <c r="B17" s="1" t="s">
        <v>207</v>
      </c>
      <c r="C17" s="2" t="s">
        <v>225</v>
      </c>
      <c r="D17" s="2" t="s">
        <v>225</v>
      </c>
      <c r="E17" s="2" t="s">
        <v>226</v>
      </c>
      <c r="F17" s="2" t="s">
        <v>226</v>
      </c>
      <c r="G17" s="2" t="s">
        <v>89</v>
      </c>
      <c r="H17" s="2" t="s">
        <v>89</v>
      </c>
      <c r="I17" s="2" t="s">
        <v>227</v>
      </c>
      <c r="J17" s="2" t="s">
        <v>227</v>
      </c>
      <c r="K17" s="2" t="s">
        <v>126</v>
      </c>
      <c r="L17" s="2" t="s">
        <v>126</v>
      </c>
      <c r="M17" s="2" t="s">
        <v>87</v>
      </c>
      <c r="N17" s="2" t="s">
        <v>87</v>
      </c>
      <c r="O17" s="3" t="s">
        <v>228</v>
      </c>
      <c r="P17" s="3" t="s">
        <v>229</v>
      </c>
    </row>
    <row r="18" spans="1:16">
      <c r="A18" s="1"/>
      <c r="B18" s="1" t="s">
        <v>230</v>
      </c>
      <c r="C18" s="3" t="s">
        <v>228</v>
      </c>
      <c r="D18" s="3" t="s">
        <v>229</v>
      </c>
      <c r="E18" s="3" t="s">
        <v>228</v>
      </c>
      <c r="F18" s="3" t="s">
        <v>229</v>
      </c>
      <c r="G18" s="3" t="s">
        <v>228</v>
      </c>
      <c r="H18" s="3" t="s">
        <v>229</v>
      </c>
      <c r="I18" s="3" t="s">
        <v>228</v>
      </c>
      <c r="J18" s="3" t="s">
        <v>229</v>
      </c>
      <c r="K18" s="3" t="s">
        <v>228</v>
      </c>
      <c r="L18" s="3" t="s">
        <v>229</v>
      </c>
      <c r="M18" s="3" t="s">
        <v>228</v>
      </c>
      <c r="N18" s="3" t="s">
        <v>229</v>
      </c>
      <c r="O18" s="3"/>
      <c r="P18" s="3"/>
    </row>
    <row r="19" spans="2:16">
      <c r="B19" t="s">
        <v>241</v>
      </c>
      <c r="C19" s="8">
        <f t="shared" ref="C19:N19" si="3">ROUND(+C3/1000,0)</f>
        <v>0</v>
      </c>
      <c r="D19" s="8">
        <f t="shared" si="3"/>
        <v>0</v>
      </c>
      <c r="E19" s="8">
        <f t="shared" si="3"/>
        <v>0</v>
      </c>
      <c r="F19" s="8">
        <f t="shared" si="3"/>
        <v>0</v>
      </c>
      <c r="G19" s="8">
        <f t="shared" si="3"/>
        <v>0</v>
      </c>
      <c r="H19" s="8">
        <f t="shared" si="3"/>
        <v>0</v>
      </c>
      <c r="I19" s="8">
        <f t="shared" si="3"/>
        <v>0</v>
      </c>
      <c r="J19" s="8">
        <f t="shared" si="3"/>
        <v>0</v>
      </c>
      <c r="K19" s="8">
        <f t="shared" si="3"/>
        <v>0</v>
      </c>
      <c r="L19" s="8">
        <f t="shared" si="3"/>
        <v>0</v>
      </c>
      <c r="M19" s="8">
        <f t="shared" si="3"/>
        <v>0</v>
      </c>
      <c r="N19" s="8" t="e">
        <f t="shared" si="3"/>
        <v>#REF!</v>
      </c>
      <c r="O19" s="8">
        <f t="shared" ref="O19:O30" si="4">+C19+E19+G19+I19+K19+M19</f>
        <v>0</v>
      </c>
      <c r="P19" s="8" t="e">
        <f t="shared" ref="P19:P30" si="5">+D19+F19+H19+J19+L19+N19</f>
        <v>#REF!</v>
      </c>
    </row>
    <row r="20" spans="2:16">
      <c r="B20" t="s">
        <v>232</v>
      </c>
      <c r="C20" s="8">
        <f t="shared" ref="C20:N20" si="6">ROUND(+C4/1000,0)</f>
        <v>0</v>
      </c>
      <c r="D20" s="8">
        <f t="shared" si="6"/>
        <v>0</v>
      </c>
      <c r="E20" s="8">
        <f t="shared" si="6"/>
        <v>0</v>
      </c>
      <c r="F20" s="8">
        <f t="shared" si="6"/>
        <v>0</v>
      </c>
      <c r="G20" s="8">
        <f t="shared" si="6"/>
        <v>0</v>
      </c>
      <c r="H20" s="8">
        <f t="shared" si="6"/>
        <v>0</v>
      </c>
      <c r="I20" s="8">
        <f t="shared" si="6"/>
        <v>0</v>
      </c>
      <c r="J20" s="8">
        <f t="shared" si="6"/>
        <v>0</v>
      </c>
      <c r="K20" s="8">
        <f t="shared" si="6"/>
        <v>0</v>
      </c>
      <c r="L20" s="8">
        <f t="shared" si="6"/>
        <v>0</v>
      </c>
      <c r="M20" s="8">
        <f t="shared" si="6"/>
        <v>0</v>
      </c>
      <c r="N20" s="8">
        <f t="shared" si="6"/>
        <v>0</v>
      </c>
      <c r="O20" s="8">
        <f t="shared" si="4"/>
        <v>0</v>
      </c>
      <c r="P20" s="8">
        <f t="shared" si="5"/>
        <v>0</v>
      </c>
    </row>
    <row r="21" spans="2:16">
      <c r="B21" t="s">
        <v>233</v>
      </c>
      <c r="C21" s="8">
        <f t="shared" ref="C21:N21" si="7">ROUND(+C5/1000,0)</f>
        <v>0</v>
      </c>
      <c r="D21" s="8">
        <f t="shared" si="7"/>
        <v>0</v>
      </c>
      <c r="E21" s="8">
        <f t="shared" si="7"/>
        <v>0</v>
      </c>
      <c r="F21" s="8">
        <f t="shared" si="7"/>
        <v>0</v>
      </c>
      <c r="G21" s="8">
        <f t="shared" si="7"/>
        <v>0</v>
      </c>
      <c r="H21" s="8">
        <f t="shared" si="7"/>
        <v>0</v>
      </c>
      <c r="I21" s="8">
        <f t="shared" si="7"/>
        <v>0</v>
      </c>
      <c r="J21" s="8">
        <f t="shared" si="7"/>
        <v>0</v>
      </c>
      <c r="K21" s="8">
        <f t="shared" si="7"/>
        <v>0</v>
      </c>
      <c r="L21" s="8">
        <f t="shared" si="7"/>
        <v>0</v>
      </c>
      <c r="M21" s="8">
        <f t="shared" si="7"/>
        <v>0</v>
      </c>
      <c r="N21" s="8">
        <f t="shared" si="7"/>
        <v>0</v>
      </c>
      <c r="O21" s="8">
        <f t="shared" si="4"/>
        <v>0</v>
      </c>
      <c r="P21" s="8">
        <f t="shared" si="5"/>
        <v>0</v>
      </c>
    </row>
    <row r="22" spans="2:16">
      <c r="B22" t="s">
        <v>234</v>
      </c>
      <c r="C22" s="8">
        <f t="shared" ref="C22:N22" si="8">ROUND(+C6/1000,0)</f>
        <v>0</v>
      </c>
      <c r="D22" s="8">
        <f t="shared" si="8"/>
        <v>0</v>
      </c>
      <c r="E22" s="8">
        <f t="shared" si="8"/>
        <v>0</v>
      </c>
      <c r="F22" s="8">
        <f t="shared" si="8"/>
        <v>0</v>
      </c>
      <c r="G22" s="8">
        <f t="shared" si="8"/>
        <v>0</v>
      </c>
      <c r="H22" s="8">
        <f t="shared" si="8"/>
        <v>0</v>
      </c>
      <c r="I22" s="8">
        <f t="shared" si="8"/>
        <v>0</v>
      </c>
      <c r="J22" s="8">
        <f t="shared" si="8"/>
        <v>0</v>
      </c>
      <c r="K22" s="8">
        <f t="shared" si="8"/>
        <v>0</v>
      </c>
      <c r="L22" s="8">
        <f t="shared" si="8"/>
        <v>0</v>
      </c>
      <c r="M22" s="8">
        <f t="shared" si="8"/>
        <v>0</v>
      </c>
      <c r="N22" s="8">
        <f t="shared" si="8"/>
        <v>0</v>
      </c>
      <c r="O22" s="8">
        <f t="shared" si="4"/>
        <v>0</v>
      </c>
      <c r="P22" s="8">
        <f t="shared" si="5"/>
        <v>0</v>
      </c>
    </row>
    <row r="23" spans="2:16">
      <c r="B23" t="s">
        <v>235</v>
      </c>
      <c r="C23" s="8">
        <f t="shared" ref="C23:N23" si="9">ROUND(+C7/1000,0)</f>
        <v>0</v>
      </c>
      <c r="D23" s="8">
        <f t="shared" si="9"/>
        <v>0</v>
      </c>
      <c r="E23" s="8">
        <f t="shared" si="9"/>
        <v>0</v>
      </c>
      <c r="F23" s="8">
        <f t="shared" si="9"/>
        <v>0</v>
      </c>
      <c r="G23" s="8">
        <f t="shared" si="9"/>
        <v>0</v>
      </c>
      <c r="H23" s="8">
        <f t="shared" si="9"/>
        <v>0</v>
      </c>
      <c r="I23" s="8">
        <f t="shared" si="9"/>
        <v>0</v>
      </c>
      <c r="J23" s="8">
        <f t="shared" si="9"/>
        <v>0</v>
      </c>
      <c r="K23" s="8">
        <f t="shared" si="9"/>
        <v>0</v>
      </c>
      <c r="L23" s="8">
        <f t="shared" si="9"/>
        <v>0</v>
      </c>
      <c r="M23" s="8">
        <f t="shared" si="9"/>
        <v>0</v>
      </c>
      <c r="N23" s="8">
        <f t="shared" si="9"/>
        <v>0</v>
      </c>
      <c r="O23" s="8">
        <f t="shared" si="4"/>
        <v>0</v>
      </c>
      <c r="P23" s="8">
        <f t="shared" si="5"/>
        <v>0</v>
      </c>
    </row>
    <row r="24" spans="2:16">
      <c r="B24" t="s">
        <v>225</v>
      </c>
      <c r="C24" s="8">
        <f t="shared" ref="C24:N24" si="10">ROUND(+C8/1000,0)</f>
        <v>0</v>
      </c>
      <c r="D24" s="8">
        <f t="shared" si="10"/>
        <v>0</v>
      </c>
      <c r="E24" s="8">
        <f t="shared" si="10"/>
        <v>0</v>
      </c>
      <c r="F24" s="8">
        <f t="shared" si="10"/>
        <v>0</v>
      </c>
      <c r="G24" s="8" t="e">
        <f t="shared" si="10"/>
        <v>#REF!</v>
      </c>
      <c r="H24" s="8">
        <f t="shared" si="10"/>
        <v>0</v>
      </c>
      <c r="I24" s="8">
        <f t="shared" si="10"/>
        <v>0</v>
      </c>
      <c r="J24" s="8">
        <f t="shared" si="10"/>
        <v>0</v>
      </c>
      <c r="K24" s="8">
        <f t="shared" si="10"/>
        <v>0</v>
      </c>
      <c r="L24" s="8">
        <f t="shared" si="10"/>
        <v>0</v>
      </c>
      <c r="M24" s="8">
        <f t="shared" si="10"/>
        <v>0</v>
      </c>
      <c r="N24" s="8">
        <f t="shared" si="10"/>
        <v>0</v>
      </c>
      <c r="O24" s="8" t="e">
        <f t="shared" si="4"/>
        <v>#REF!</v>
      </c>
      <c r="P24" s="8">
        <f t="shared" si="5"/>
        <v>0</v>
      </c>
    </row>
    <row r="25" spans="2:16">
      <c r="B25" t="s">
        <v>236</v>
      </c>
      <c r="C25" s="8">
        <f>ROUND(+C9/1000,0)</f>
        <v>0</v>
      </c>
      <c r="D25" s="8">
        <f>ROUND(+D9/1000,0)</f>
        <v>0</v>
      </c>
      <c r="E25" s="8">
        <f>ROUND(+E9/1000,0)</f>
        <v>0</v>
      </c>
      <c r="F25" s="8">
        <f>ROUND(+F9/1000,0)</f>
        <v>0</v>
      </c>
      <c r="G25" s="8" t="e">
        <f>ROUND(+G9/1000,0)+1</f>
        <v>#REF!</v>
      </c>
      <c r="H25" s="8" t="e">
        <f t="shared" ref="H25:N25" si="11">ROUND(+H9/1000,0)</f>
        <v>#REF!</v>
      </c>
      <c r="I25" s="8">
        <f t="shared" si="11"/>
        <v>0</v>
      </c>
      <c r="J25" s="8">
        <f t="shared" si="11"/>
        <v>0</v>
      </c>
      <c r="K25" s="8">
        <f t="shared" si="11"/>
        <v>0</v>
      </c>
      <c r="L25" s="8">
        <f t="shared" si="11"/>
        <v>0</v>
      </c>
      <c r="M25" s="8">
        <f t="shared" si="11"/>
        <v>0</v>
      </c>
      <c r="N25" s="8">
        <f t="shared" si="11"/>
        <v>0</v>
      </c>
      <c r="O25" s="8" t="e">
        <f t="shared" si="4"/>
        <v>#REF!</v>
      </c>
      <c r="P25" s="8" t="e">
        <f t="shared" si="5"/>
        <v>#REF!</v>
      </c>
    </row>
    <row r="26" spans="2:16">
      <c r="B26" t="s">
        <v>237</v>
      </c>
      <c r="C26" s="8">
        <f t="shared" ref="C26:N26" si="12">ROUND(+C10/1000,0)</f>
        <v>0</v>
      </c>
      <c r="D26" s="8">
        <f t="shared" si="12"/>
        <v>0</v>
      </c>
      <c r="E26" s="8">
        <f t="shared" si="12"/>
        <v>0</v>
      </c>
      <c r="F26" s="8">
        <f t="shared" si="12"/>
        <v>0</v>
      </c>
      <c r="G26" s="8" t="e">
        <f t="shared" si="12"/>
        <v>#REF!</v>
      </c>
      <c r="H26" s="8" t="e">
        <f t="shared" si="12"/>
        <v>#REF!</v>
      </c>
      <c r="I26" s="8">
        <f t="shared" si="12"/>
        <v>0</v>
      </c>
      <c r="J26" s="8">
        <f t="shared" si="12"/>
        <v>0</v>
      </c>
      <c r="K26" s="8">
        <f t="shared" si="12"/>
        <v>0</v>
      </c>
      <c r="L26" s="8">
        <f t="shared" si="12"/>
        <v>0</v>
      </c>
      <c r="M26" s="8">
        <f t="shared" si="12"/>
        <v>0</v>
      </c>
      <c r="N26" s="8">
        <f t="shared" si="12"/>
        <v>0</v>
      </c>
      <c r="O26" s="8" t="e">
        <f t="shared" si="4"/>
        <v>#REF!</v>
      </c>
      <c r="P26" s="8" t="e">
        <f t="shared" si="5"/>
        <v>#REF!</v>
      </c>
    </row>
    <row r="27" spans="2:16">
      <c r="B27" t="s">
        <v>238</v>
      </c>
      <c r="C27" s="8">
        <f t="shared" ref="C27:N27" si="13">ROUND(+C11/1000,0)</f>
        <v>0</v>
      </c>
      <c r="D27" s="8">
        <f t="shared" si="13"/>
        <v>0</v>
      </c>
      <c r="E27" s="8">
        <f t="shared" si="13"/>
        <v>0</v>
      </c>
      <c r="F27" s="8">
        <f t="shared" si="13"/>
        <v>0</v>
      </c>
      <c r="G27" s="8" t="e">
        <f t="shared" si="13"/>
        <v>#REF!</v>
      </c>
      <c r="H27" s="8">
        <f t="shared" si="13"/>
        <v>0</v>
      </c>
      <c r="I27" s="8">
        <f t="shared" si="13"/>
        <v>0</v>
      </c>
      <c r="J27" s="8">
        <f t="shared" si="13"/>
        <v>0</v>
      </c>
      <c r="K27" s="8">
        <f t="shared" si="13"/>
        <v>0</v>
      </c>
      <c r="L27" s="8">
        <f t="shared" si="13"/>
        <v>0</v>
      </c>
      <c r="M27" s="8" t="e">
        <f t="shared" si="13"/>
        <v>#REF!</v>
      </c>
      <c r="N27" s="8" t="e">
        <f t="shared" si="13"/>
        <v>#REF!</v>
      </c>
      <c r="O27" s="8" t="e">
        <f t="shared" si="4"/>
        <v>#REF!</v>
      </c>
      <c r="P27" s="8" t="e">
        <f t="shared" si="5"/>
        <v>#REF!</v>
      </c>
    </row>
    <row r="28" spans="2:16">
      <c r="B28" t="s">
        <v>239</v>
      </c>
      <c r="C28" s="8">
        <f t="shared" ref="C28:N28" si="14">ROUND(+C12/1000,0)</f>
        <v>0</v>
      </c>
      <c r="D28" s="8">
        <f t="shared" si="14"/>
        <v>0</v>
      </c>
      <c r="E28" s="8">
        <f t="shared" si="14"/>
        <v>0</v>
      </c>
      <c r="F28" s="8">
        <f t="shared" si="14"/>
        <v>0</v>
      </c>
      <c r="G28" s="8">
        <f t="shared" si="14"/>
        <v>0</v>
      </c>
      <c r="H28" s="8">
        <f t="shared" si="14"/>
        <v>0</v>
      </c>
      <c r="I28" s="8">
        <f t="shared" si="14"/>
        <v>0</v>
      </c>
      <c r="J28" s="8">
        <f t="shared" si="14"/>
        <v>0</v>
      </c>
      <c r="K28" s="8">
        <f t="shared" si="14"/>
        <v>0</v>
      </c>
      <c r="L28" s="8">
        <f t="shared" si="14"/>
        <v>0</v>
      </c>
      <c r="M28" s="8">
        <f t="shared" si="14"/>
        <v>0</v>
      </c>
      <c r="N28" s="8">
        <f t="shared" si="14"/>
        <v>0</v>
      </c>
      <c r="O28" s="8">
        <f t="shared" si="4"/>
        <v>0</v>
      </c>
      <c r="P28" s="8">
        <f t="shared" si="5"/>
        <v>0</v>
      </c>
    </row>
    <row r="29" spans="2:16">
      <c r="B29" t="s">
        <v>240</v>
      </c>
      <c r="C29" s="8">
        <f t="shared" ref="C29:N29" si="15">ROUND(+C13/1000,0)</f>
        <v>0</v>
      </c>
      <c r="D29" s="8">
        <f t="shared" si="15"/>
        <v>0</v>
      </c>
      <c r="E29" s="8">
        <f t="shared" si="15"/>
        <v>0</v>
      </c>
      <c r="F29" s="8">
        <f t="shared" si="15"/>
        <v>0</v>
      </c>
      <c r="G29" s="8">
        <f t="shared" si="15"/>
        <v>0</v>
      </c>
      <c r="H29" s="8">
        <f t="shared" si="15"/>
        <v>0</v>
      </c>
      <c r="I29" s="8">
        <f t="shared" si="15"/>
        <v>0</v>
      </c>
      <c r="J29" s="8">
        <f t="shared" si="15"/>
        <v>0</v>
      </c>
      <c r="K29" s="8">
        <f t="shared" si="15"/>
        <v>0</v>
      </c>
      <c r="L29" s="8">
        <f t="shared" si="15"/>
        <v>0</v>
      </c>
      <c r="M29" s="8">
        <f t="shared" si="15"/>
        <v>0</v>
      </c>
      <c r="N29" s="8" t="e">
        <f t="shared" si="15"/>
        <v>#REF!</v>
      </c>
      <c r="O29" s="8">
        <f t="shared" si="4"/>
        <v>0</v>
      </c>
      <c r="P29" s="8" t="e">
        <f t="shared" si="5"/>
        <v>#REF!</v>
      </c>
    </row>
    <row r="30" spans="2:16">
      <c r="B30" t="s">
        <v>221</v>
      </c>
      <c r="C30" s="8">
        <f t="shared" ref="C30:N30" si="16">ROUND(+C14/1000,0)</f>
        <v>0</v>
      </c>
      <c r="D30" s="8">
        <f t="shared" si="16"/>
        <v>0</v>
      </c>
      <c r="E30" s="8">
        <f t="shared" si="16"/>
        <v>0</v>
      </c>
      <c r="F30" s="8">
        <f t="shared" si="16"/>
        <v>0</v>
      </c>
      <c r="G30" s="8">
        <f t="shared" si="16"/>
        <v>0</v>
      </c>
      <c r="H30" s="8">
        <f t="shared" si="16"/>
        <v>0</v>
      </c>
      <c r="I30" s="8">
        <f t="shared" si="16"/>
        <v>0</v>
      </c>
      <c r="J30" s="8">
        <f t="shared" si="16"/>
        <v>0</v>
      </c>
      <c r="K30" s="8">
        <f t="shared" si="16"/>
        <v>0</v>
      </c>
      <c r="L30" s="8">
        <f t="shared" si="16"/>
        <v>0</v>
      </c>
      <c r="M30" s="8" t="e">
        <f t="shared" si="16"/>
        <v>#REF!</v>
      </c>
      <c r="N30" s="8" t="e">
        <f t="shared" si="16"/>
        <v>#REF!</v>
      </c>
      <c r="O30" s="8" t="e">
        <f t="shared" si="4"/>
        <v>#REF!</v>
      </c>
      <c r="P30" s="8" t="e">
        <f t="shared" si="5"/>
        <v>#REF!</v>
      </c>
    </row>
    <row r="31" spans="3:16">
      <c r="C31" s="9">
        <f t="shared" ref="C31:P31" si="17">SUM(C19:C30)</f>
        <v>0</v>
      </c>
      <c r="D31" s="9">
        <f t="shared" si="17"/>
        <v>0</v>
      </c>
      <c r="E31" s="9">
        <f t="shared" si="17"/>
        <v>0</v>
      </c>
      <c r="F31" s="9">
        <f t="shared" si="17"/>
        <v>0</v>
      </c>
      <c r="G31" s="9" t="e">
        <f t="shared" si="17"/>
        <v>#REF!</v>
      </c>
      <c r="H31" s="9" t="e">
        <f t="shared" si="17"/>
        <v>#REF!</v>
      </c>
      <c r="I31" s="9">
        <f t="shared" si="17"/>
        <v>0</v>
      </c>
      <c r="J31" s="9">
        <f t="shared" si="17"/>
        <v>0</v>
      </c>
      <c r="K31" s="9">
        <f t="shared" si="17"/>
        <v>0</v>
      </c>
      <c r="L31" s="9">
        <f t="shared" si="17"/>
        <v>0</v>
      </c>
      <c r="M31" s="9" t="e">
        <f t="shared" si="17"/>
        <v>#REF!</v>
      </c>
      <c r="N31" s="9" t="e">
        <f t="shared" si="17"/>
        <v>#REF!</v>
      </c>
      <c r="O31" s="9" t="e">
        <f t="shared" si="17"/>
        <v>#REF!</v>
      </c>
      <c r="P31" s="9" t="e">
        <f t="shared" si="17"/>
        <v>#REF!</v>
      </c>
    </row>
    <row r="32" spans="15:16">
      <c r="O32" s="8">
        <f>+'Est M$'!C65</f>
        <v>0</v>
      </c>
      <c r="P32" s="8">
        <f>+'Res M$'!C37</f>
        <v>100414</v>
      </c>
    </row>
    <row r="33" spans="9:10">
      <c r="I33" s="8"/>
      <c r="J33" s="8"/>
    </row>
  </sheetData>
  <pageMargins left="0.7" right="0.7" top="0.75" bottom="0.75" header="0.3" footer="0.3"/>
  <pageSetup paperSize="1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Est M$</vt:lpstr>
      <vt:lpstr>Res M$</vt:lpstr>
      <vt:lpstr>Estado</vt:lpstr>
      <vt:lpstr>Resultado</vt:lpstr>
      <vt:lpstr>CtasCtes</vt:lpstr>
      <vt:lpstr>Inv</vt:lpstr>
      <vt:lpstr>NoCon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xmaldonado</dc:creator>
  <cp:lastModifiedBy>Usuario</cp:lastModifiedBy>
  <dcterms:created xsi:type="dcterms:W3CDTF">2013-05-03T14:17:00Z</dcterms:created>
  <cp:lastPrinted>2023-06-06T17:29:00Z</cp:lastPrinted>
  <dcterms:modified xsi:type="dcterms:W3CDTF">2023-12-21T01:01:52Z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81ED3567D99B4FBDBEAE01517C8EC2EC_13</vt:lpwstr>
  </property>
  <property fmtid="{D5CDD505-2E9C-101B-9397-08002B2CF9AE}" pid="3" name="KSOProductBuildVer">
    <vt:lpwstr>1033-12.2.0.13359</vt:lpwstr>
  </property>
</Properties>
</file>