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ado M$" sheetId="1" state="visible" r:id="rId1"/>
    <sheet name="Resultado M$" sheetId="2" state="visible" r:id="rId2"/>
    <sheet name="Estado" sheetId="3" state="visible" r:id="rId3"/>
    <sheet name="Resultado" sheetId="4" state="visible" r:id="rId4"/>
    <sheet name="CtasCtes" sheetId="5" state="hidden" r:id="rId5"/>
    <sheet name="Inv-Util-Perd" sheetId="6" state="hidden" r:id="rId6"/>
    <sheet name="Minori" sheetId="7" state="hidden" r:id="rId7"/>
  </sheets>
  <externalReferences>
    <externalReference r:id="rId8"/>
    <externalReference r:id="rId9"/>
    <externalReference r:id="rId10"/>
  </externalReferences>
  <definedNames>
    <definedName name="_xlnm.Print_Titles" localSheetId="0">'Estado M$'!$1:$7</definedName>
    <definedName name="_xlnm.Print_Area" localSheetId="0">'Estado M$'!$A$1:$G$71</definedName>
    <definedName name="_xlnm.Print_Area" localSheetId="1">'Resultado M$'!$A$1:$G$48</definedName>
    <definedName name="_xlnm.Print_Titles" localSheetId="2">'Estado'!$1:$3</definedName>
    <definedName name="_xlnm.Print_Area" localSheetId="2">'Estado'!$A$1:$O$67</definedName>
    <definedName name="_xlnm.Print_Area" localSheetId="3">'Resultado'!$A$1:$O$41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#,##0_ ;[Red]\-#,##0\ "/>
    <numFmt numFmtId="165" formatCode="_-* #,##0_-;\-* #,##0_-;_-* &quot;-&quot;_-;_-@_-"/>
    <numFmt numFmtId="166" formatCode="_ * #,##0_ ;_ * \-#,##0_ ;_ * &quot;-&quot;_ ;_ @_ "/>
    <numFmt numFmtId="167" formatCode="[$USD]\ #,##0"/>
    <numFmt numFmtId="168" formatCode="\ #,##0_);\(\ #,##0\)"/>
    <numFmt numFmtId="169" formatCode="_-* #,##0_-;\-* #,##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54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Arial"/>
      <charset val="0"/>
      <color indexed="8"/>
      <sz val="8"/>
    </font>
    <font>
      <name val="Arial"/>
      <charset val="0"/>
      <color rgb="FF000000"/>
      <sz val="9"/>
    </font>
    <font>
      <name val="Calibri"/>
      <charset val="0"/>
      <color theme="0"/>
      <sz val="11"/>
      <scheme val="minor"/>
    </font>
    <font>
      <name val="Arial"/>
      <charset val="0"/>
      <b val="1"/>
      <color indexed="9"/>
      <sz val="10"/>
    </font>
    <font>
      <name val="Calibri"/>
      <charset val="0"/>
      <color indexed="8"/>
      <sz val="11"/>
      <scheme val="minor"/>
    </font>
    <font>
      <name val="Calibri"/>
      <charset val="0"/>
      <b val="1"/>
      <color theme="1"/>
      <sz val="11"/>
      <scheme val="minor"/>
    </font>
    <font>
      <name val="Arial"/>
      <charset val="0"/>
      <sz val="10"/>
    </font>
    <font>
      <name val="Arial"/>
      <charset val="0"/>
      <color theme="1"/>
      <sz val="10"/>
    </font>
    <font>
      <name val="Arial"/>
      <charset val="0"/>
      <b val="1"/>
      <sz val="10"/>
    </font>
    <font>
      <name val="Arial"/>
      <charset val="0"/>
      <color indexed="9"/>
      <sz val="10"/>
    </font>
    <font>
      <name val="Arial"/>
      <charset val="0"/>
      <color theme="0"/>
      <sz val="10"/>
    </font>
    <font>
      <name val="Calibri"/>
      <charset val="0"/>
      <color theme="0"/>
      <sz val="11"/>
    </font>
    <font>
      <name val="Arial"/>
      <charset val="0"/>
      <sz val="9"/>
    </font>
    <font>
      <name val="Verdana"/>
      <charset val="0"/>
      <sz val="8"/>
    </font>
    <font>
      <name val="Arial"/>
      <charset val="0"/>
      <color theme="1"/>
      <sz val="9"/>
    </font>
    <font>
      <name val="Calibri"/>
      <charset val="0"/>
      <sz val="11"/>
    </font>
    <font>
      <name val="Arial"/>
      <charset val="0"/>
      <b val="1"/>
      <color theme="0"/>
      <sz val="8"/>
    </font>
    <font>
      <name val="Arial"/>
      <charset val="0"/>
      <color indexed="8"/>
      <sz val="10"/>
    </font>
    <font>
      <name val="Arial"/>
      <charset val="0"/>
      <color theme="1"/>
      <sz val="8"/>
    </font>
    <font>
      <name val="Arial"/>
      <charset val="0"/>
      <sz val="8"/>
    </font>
    <font>
      <name val="Times New Roman"/>
      <charset val="0"/>
      <b val="1"/>
      <sz val="16"/>
    </font>
    <font>
      <name val="Times New Roman"/>
      <charset val="0"/>
      <sz val="10"/>
    </font>
    <font>
      <name val="Times New Roman"/>
      <charset val="0"/>
      <b val="1"/>
      <sz val="11"/>
    </font>
    <font>
      <name val="Arial"/>
      <charset val="0"/>
      <b val="1"/>
      <sz val="11"/>
    </font>
    <font>
      <name val="Arial"/>
      <charset val="0"/>
      <b val="1"/>
      <color indexed="9"/>
      <sz val="11"/>
    </font>
    <font>
      <name val="Arial"/>
      <charset val="0"/>
      <sz val="11"/>
    </font>
    <font>
      <name val="Arial"/>
      <charset val="0"/>
      <color indexed="9"/>
      <sz val="11"/>
    </font>
    <font>
      <name val="Arial"/>
      <charset val="0"/>
      <color indexed="9"/>
      <sz val="8"/>
    </font>
    <font>
      <name val="Arial"/>
      <charset val="0"/>
      <b val="1"/>
      <color theme="0"/>
      <sz val="11"/>
    </font>
    <font>
      <name val="Arial"/>
      <charset val="0"/>
      <color theme="0"/>
      <sz val="11"/>
    </font>
    <font>
      <name val="Arial"/>
      <charset val="0"/>
      <color theme="1"/>
      <sz val="11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Geneva"/>
      <charset val="0"/>
      <sz val="10"/>
    </font>
    <font>
      <name val="Courier"/>
      <charset val="0"/>
      <sz val="10"/>
    </font>
    <font>
      <name val="SimSun"/>
      <charset val="134"/>
      <sz val="10"/>
    </font>
  </fonts>
  <fills count="5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70">
    <xf numFmtId="0" fontId="0" fillId="0" borderId="0"/>
    <xf numFmtId="170" fontId="33" fillId="0" borderId="0"/>
    <xf numFmtId="171" fontId="33" fillId="0" borderId="0"/>
    <xf numFmtId="9" fontId="33" fillId="0" borderId="0"/>
    <xf numFmtId="165" fontId="33" fillId="0" borderId="0"/>
    <xf numFmtId="172" fontId="33" fillId="0" borderId="0"/>
    <xf numFmtId="0" fontId="34" fillId="0" borderId="0"/>
    <xf numFmtId="0" fontId="35" fillId="0" borderId="0"/>
    <xf numFmtId="0" fontId="33" fillId="26" borderId="42"/>
    <xf numFmtId="0" fontId="36" fillId="0" borderId="0"/>
    <xf numFmtId="0" fontId="37" fillId="0" borderId="0"/>
    <xf numFmtId="0" fontId="38" fillId="0" borderId="0"/>
    <xf numFmtId="0" fontId="39" fillId="0" borderId="43"/>
    <xf numFmtId="0" fontId="40" fillId="0" borderId="44"/>
    <xf numFmtId="0" fontId="41" fillId="0" borderId="45"/>
    <xf numFmtId="0" fontId="41" fillId="0" borderId="0"/>
    <xf numFmtId="0" fontId="42" fillId="27" borderId="46"/>
    <xf numFmtId="0" fontId="43" fillId="28" borderId="47"/>
    <xf numFmtId="0" fontId="44" fillId="28" borderId="46"/>
    <xf numFmtId="0" fontId="45" fillId="29" borderId="48"/>
    <xf numFmtId="0" fontId="46" fillId="0" borderId="49"/>
    <xf numFmtId="0" fontId="7" fillId="0" borderId="50"/>
    <xf numFmtId="0" fontId="47" fillId="30" borderId="0"/>
    <xf numFmtId="0" fontId="48" fillId="31" borderId="0"/>
    <xf numFmtId="0" fontId="49" fillId="32" borderId="0"/>
    <xf numFmtId="0" fontId="4" fillId="33" borderId="0"/>
    <xf numFmtId="0" fontId="0" fillId="34" borderId="0"/>
    <xf numFmtId="0" fontId="0" fillId="21" borderId="0"/>
    <xf numFmtId="0" fontId="4" fillId="35" borderId="0"/>
    <xf numFmtId="0" fontId="4" fillId="36" borderId="0"/>
    <xf numFmtId="0" fontId="0" fillId="37" borderId="0"/>
    <xf numFmtId="0" fontId="0" fillId="18" borderId="0"/>
    <xf numFmtId="0" fontId="4" fillId="38" borderId="0"/>
    <xf numFmtId="0" fontId="4" fillId="39" borderId="0"/>
    <xf numFmtId="0" fontId="0" fillId="40" borderId="0"/>
    <xf numFmtId="0" fontId="0" fillId="10" borderId="0"/>
    <xf numFmtId="0" fontId="4" fillId="11" borderId="0"/>
    <xf numFmtId="0" fontId="4" fillId="41" borderId="0"/>
    <xf numFmtId="0" fontId="0" fillId="42" borderId="0"/>
    <xf numFmtId="0" fontId="0" fillId="43" borderId="0"/>
    <xf numFmtId="0" fontId="4" fillId="44" borderId="0"/>
    <xf numFmtId="0" fontId="4" fillId="45" borderId="0"/>
    <xf numFmtId="0" fontId="0" fillId="46" borderId="0"/>
    <xf numFmtId="0" fontId="0" fillId="47" borderId="0"/>
    <xf numFmtId="0" fontId="4" fillId="48" borderId="0"/>
    <xf numFmtId="0" fontId="4" fillId="49" borderId="0"/>
    <xf numFmtId="0" fontId="0" fillId="50" borderId="0"/>
    <xf numFmtId="0" fontId="0" fillId="12" borderId="0"/>
    <xf numFmtId="0" fontId="4" fillId="51" borderId="0"/>
    <xf numFmtId="0" fontId="50" fillId="52" borderId="0"/>
    <xf numFmtId="165" fontId="8" fillId="0" borderId="0"/>
    <xf numFmtId="165" fontId="8" fillId="0" borderId="0"/>
    <xf numFmtId="4" fontId="51" fillId="0" borderId="0"/>
    <xf numFmtId="4" fontId="51" fillId="0" borderId="0"/>
    <xf numFmtId="4" fontId="51" fillId="0" borderId="0"/>
    <xf numFmtId="4" fontId="51" fillId="0" borderId="0"/>
    <xf numFmtId="170" fontId="0" fillId="0" borderId="0"/>
    <xf numFmtId="171" fontId="23" fillId="0" borderId="0"/>
    <xf numFmtId="171" fontId="23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0" borderId="0"/>
    <xf numFmtId="0" fontId="52" fillId="0" borderId="0"/>
    <xf numFmtId="0" fontId="51" fillId="0" borderId="0"/>
    <xf numFmtId="0" fontId="8" fillId="0" borderId="0"/>
    <xf numFmtId="0" fontId="8" fillId="0" borderId="0"/>
    <xf numFmtId="9" fontId="51" fillId="0" borderId="0"/>
    <xf numFmtId="9" fontId="51" fillId="0" borderId="0"/>
  </cellStyleXfs>
  <cellXfs count="39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0" fillId="0" borderId="2" pivotButton="0" quotePrefix="0" xfId="0"/>
    <xf numFmtId="0" fontId="1" fillId="2" borderId="3" applyAlignment="1" pivotButton="0" quotePrefix="0" xfId="49">
      <alignment horizontal="center" vertical="center"/>
    </xf>
    <xf numFmtId="3" fontId="0" fillId="0" borderId="0" pivotButton="0" quotePrefix="0" xfId="0"/>
    <xf numFmtId="3" fontId="0" fillId="0" borderId="4" pivotButton="0" quotePrefix="0" xfId="0"/>
    <xf numFmtId="3" fontId="1" fillId="2" borderId="5" applyAlignment="1" pivotButton="0" quotePrefix="0" xfId="49">
      <alignment horizontal="center" vertical="center"/>
    </xf>
    <xf numFmtId="3" fontId="0" fillId="3" borderId="4" pivotButton="0" quotePrefix="0" xfId="0"/>
    <xf numFmtId="0" fontId="0" fillId="3" borderId="0" applyAlignment="1" pivotButton="0" quotePrefix="0" xfId="0">
      <alignment horizontal="center"/>
    </xf>
    <xf numFmtId="3" fontId="2" fillId="0" borderId="0" applyAlignment="1" pivotButton="0" quotePrefix="0" xfId="0">
      <alignment horizontal="right" vertical="center"/>
    </xf>
    <xf numFmtId="3" fontId="0" fillId="3" borderId="0" pivotButton="0" quotePrefix="0" xfId="0"/>
    <xf numFmtId="0" fontId="3" fillId="0" borderId="0" pivotButton="0" quotePrefix="0" xfId="0"/>
    <xf numFmtId="3" fontId="0" fillId="0" borderId="4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3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3" fontId="0" fillId="5" borderId="4" applyAlignment="1" pivotButton="0" quotePrefix="0" xfId="0">
      <alignment horizontal="right"/>
    </xf>
    <xf numFmtId="0" fontId="0" fillId="3" borderId="1" applyAlignment="1" pivotButton="0" quotePrefix="0" xfId="0">
      <alignment horizontal="center"/>
    </xf>
    <xf numFmtId="0" fontId="0" fillId="0" borderId="6" pivotButton="0" quotePrefix="0" xfId="0"/>
    <xf numFmtId="3" fontId="5" fillId="6" borderId="7" applyAlignment="1" pivotButton="0" quotePrefix="0" xfId="49">
      <alignment horizontal="center" vertical="center"/>
    </xf>
    <xf numFmtId="0" fontId="0" fillId="0" borderId="8" pivotButton="0" quotePrefix="0" xfId="0"/>
    <xf numFmtId="0" fontId="5" fillId="6" borderId="7" applyAlignment="1" pivotButton="0" quotePrefix="0" xfId="49">
      <alignment horizontal="center" vertical="center"/>
    </xf>
    <xf numFmtId="3" fontId="0" fillId="0" borderId="9" pivotButton="0" quotePrefix="0" xfId="0"/>
    <xf numFmtId="3" fontId="0" fillId="0" borderId="10" pivotButton="0" quotePrefix="0" xfId="0"/>
    <xf numFmtId="3" fontId="0" fillId="0" borderId="11" pivotButton="0" quotePrefix="0" xfId="0"/>
    <xf numFmtId="164" fontId="0" fillId="0" borderId="0" pivotButton="0" quotePrefix="0" xfId="0"/>
    <xf numFmtId="3" fontId="0" fillId="3" borderId="12" pivotButton="0" quotePrefix="0" xfId="0"/>
    <xf numFmtId="3" fontId="0" fillId="3" borderId="11" pivotButton="0" quotePrefix="0" xfId="0"/>
    <xf numFmtId="3" fontId="0" fillId="0" borderId="12" pivotButton="0" quotePrefix="0" xfId="0"/>
    <xf numFmtId="4" fontId="0" fillId="0" borderId="11" pivotButton="0" quotePrefix="0" xfId="0"/>
    <xf numFmtId="3" fontId="0" fillId="7" borderId="12" pivotButton="0" quotePrefix="0" xfId="0"/>
    <xf numFmtId="0" fontId="0" fillId="3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  <xf numFmtId="3" fontId="4" fillId="8" borderId="12" pivotButton="0" quotePrefix="0" xfId="0"/>
    <xf numFmtId="3" fontId="4" fillId="8" borderId="11" pivotButton="0" quotePrefix="0" xfId="0"/>
    <xf numFmtId="3" fontId="4" fillId="8" borderId="13" pivotButton="0" quotePrefix="0" xfId="0"/>
    <xf numFmtId="3" fontId="4" fillId="8" borderId="14" pivotButton="0" quotePrefix="0" xfId="0"/>
    <xf numFmtId="0" fontId="7" fillId="0" borderId="0" pivotButton="0" quotePrefix="0" xfId="0"/>
    <xf numFmtId="0" fontId="0" fillId="0" borderId="15" pivotButton="0" quotePrefix="0" xfId="0"/>
    <xf numFmtId="3" fontId="0" fillId="0" borderId="16" pivotButton="0" quotePrefix="0" xfId="0"/>
    <xf numFmtId="3" fontId="0" fillId="0" borderId="17" pivotButton="0" quotePrefix="0" xfId="0"/>
    <xf numFmtId="3" fontId="0" fillId="0" borderId="18" pivotButton="0" quotePrefix="0" xfId="0"/>
    <xf numFmtId="3" fontId="0" fillId="0" borderId="19" pivotButton="0" quotePrefix="0" xfId="0"/>
    <xf numFmtId="3" fontId="0" fillId="0" borderId="20" pivotButton="0" quotePrefix="0" xfId="0"/>
    <xf numFmtId="3" fontId="0" fillId="0" borderId="8" pivotButton="0" quotePrefix="0" xfId="0"/>
    <xf numFmtId="3" fontId="0" fillId="3" borderId="8" pivotButton="0" quotePrefix="0" xfId="0"/>
    <xf numFmtId="3" fontId="0" fillId="9" borderId="8" pivotButton="0" quotePrefix="0" xfId="0"/>
    <xf numFmtId="3" fontId="0" fillId="7" borderId="11" pivotButton="0" quotePrefix="0" xfId="0"/>
    <xf numFmtId="3" fontId="0" fillId="3" borderId="19" pivotButton="0" quotePrefix="0" xfId="0"/>
    <xf numFmtId="3" fontId="0" fillId="3" borderId="20" pivotButton="0" quotePrefix="0" xfId="0"/>
    <xf numFmtId="3" fontId="4" fillId="8" borderId="19" pivotButton="0" quotePrefix="0" xfId="0"/>
    <xf numFmtId="3" fontId="4" fillId="8" borderId="20" pivotButton="0" quotePrefix="0" xfId="0"/>
    <xf numFmtId="3" fontId="4" fillId="8" borderId="21" pivotButton="0" quotePrefix="0" xfId="0"/>
    <xf numFmtId="3" fontId="4" fillId="8" borderId="22" pivotButton="0" quotePrefix="0" xfId="0"/>
    <xf numFmtId="37" fontId="0" fillId="0" borderId="0" pivotButton="0" quotePrefix="0" xfId="0"/>
    <xf numFmtId="3" fontId="1" fillId="2" borderId="7" applyAlignment="1" pivotButton="0" quotePrefix="0" xfId="49">
      <alignment horizontal="center" vertical="center"/>
    </xf>
    <xf numFmtId="3" fontId="0" fillId="0" borderId="23" pivotButton="0" quotePrefix="0" xfId="0"/>
    <xf numFmtId="3" fontId="0" fillId="10" borderId="24" pivotButton="0" quotePrefix="0" xfId="0"/>
    <xf numFmtId="3" fontId="0" fillId="0" borderId="25" pivotButton="0" quotePrefix="0" xfId="0"/>
    <xf numFmtId="3" fontId="0" fillId="0" borderId="7" pivotButton="0" quotePrefix="0" xfId="0"/>
    <xf numFmtId="3" fontId="0" fillId="0" borderId="26" pivotButton="0" quotePrefix="0" xfId="0"/>
    <xf numFmtId="3" fontId="0" fillId="10" borderId="27" pivotButton="0" quotePrefix="0" xfId="0"/>
    <xf numFmtId="3" fontId="0" fillId="3" borderId="25" pivotButton="0" quotePrefix="0" xfId="0"/>
    <xf numFmtId="3" fontId="0" fillId="3" borderId="26" pivotButton="0" quotePrefix="0" xfId="0"/>
    <xf numFmtId="3" fontId="0" fillId="3" borderId="27" pivotButton="0" quotePrefix="0" xfId="0"/>
    <xf numFmtId="3" fontId="0" fillId="3" borderId="7" pivotButton="0" quotePrefix="0" xfId="0"/>
    <xf numFmtId="3" fontId="4" fillId="8" borderId="26" pivotButton="0" quotePrefix="0" xfId="0"/>
    <xf numFmtId="3" fontId="4" fillId="8" borderId="27" pivotButton="0" quotePrefix="0" xfId="0"/>
    <xf numFmtId="3" fontId="4" fillId="8" borderId="25" pivotButton="0" quotePrefix="0" xfId="0"/>
    <xf numFmtId="3" fontId="4" fillId="8" borderId="7" pivotButton="0" quotePrefix="0" xfId="0"/>
    <xf numFmtId="3" fontId="4" fillId="8" borderId="28" pivotButton="0" quotePrefix="0" xfId="0"/>
    <xf numFmtId="3" fontId="4" fillId="8" borderId="29" pivotButton="0" quotePrefix="0" xfId="0"/>
    <xf numFmtId="3" fontId="4" fillId="8" borderId="30" pivotButton="0" quotePrefix="0" xfId="0"/>
    <xf numFmtId="3" fontId="0" fillId="11" borderId="27" pivotButton="0" quotePrefix="0" xfId="0"/>
    <xf numFmtId="3" fontId="0" fillId="0" borderId="31" pivotButton="0" quotePrefix="0" xfId="0"/>
    <xf numFmtId="3" fontId="0" fillId="0" borderId="32" pivotButton="0" quotePrefix="0" xfId="0"/>
    <xf numFmtId="3" fontId="0" fillId="0" borderId="15" pivotButton="0" quotePrefix="0" xfId="0"/>
    <xf numFmtId="3" fontId="0" fillId="7" borderId="7" pivotButton="0" quotePrefix="0" xfId="0"/>
    <xf numFmtId="3" fontId="0" fillId="3" borderId="32" pivotButton="0" quotePrefix="0" xfId="0"/>
    <xf numFmtId="3" fontId="0" fillId="3" borderId="31" pivotButton="0" quotePrefix="0" xfId="0"/>
    <xf numFmtId="3" fontId="0" fillId="3" borderId="15" pivotButton="0" quotePrefix="0" xfId="0"/>
    <xf numFmtId="3" fontId="4" fillId="8" borderId="31" pivotButton="0" quotePrefix="0" xfId="0"/>
    <xf numFmtId="3" fontId="4" fillId="8" borderId="33" pivotButton="0" quotePrefix="0" xfId="0"/>
    <xf numFmtId="0" fontId="1" fillId="2" borderId="7" applyAlignment="1" pivotButton="0" quotePrefix="0" xfId="49">
      <alignment horizontal="center" vertical="center"/>
    </xf>
    <xf numFmtId="3" fontId="0" fillId="10" borderId="0" pivotButton="0" quotePrefix="0" xfId="0"/>
    <xf numFmtId="3" fontId="0" fillId="7" borderId="0" pivotButton="0" quotePrefix="0" xfId="0"/>
    <xf numFmtId="3" fontId="0" fillId="9" borderId="0" pivotButton="0" quotePrefix="0" xfId="0"/>
    <xf numFmtId="3" fontId="4" fillId="8" borderId="34" pivotButton="0" quotePrefix="0" xfId="0"/>
    <xf numFmtId="3" fontId="4" fillId="8" borderId="4" pivotButton="0" quotePrefix="0" xfId="0"/>
    <xf numFmtId="3" fontId="4" fillId="8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8" fillId="0" borderId="0" applyAlignment="1" pivotButton="0" quotePrefix="0" xfId="0">
      <alignment vertical="center"/>
    </xf>
    <xf numFmtId="3" fontId="9" fillId="0" borderId="0" applyAlignment="1" pivotButton="0" quotePrefix="0" xfId="0">
      <alignment vertical="center"/>
    </xf>
    <xf numFmtId="3" fontId="5" fillId="13" borderId="6" applyAlignment="1" pivotButton="0" quotePrefix="0" xfId="49">
      <alignment horizontal="center" vertical="center"/>
    </xf>
    <xf numFmtId="3" fontId="5" fillId="14" borderId="6" applyAlignment="1" pivotButton="0" quotePrefix="0" xfId="49">
      <alignment horizontal="center" vertical="center"/>
    </xf>
    <xf numFmtId="3" fontId="5" fillId="6" borderId="1" applyAlignment="1" pivotButton="0" quotePrefix="0" xfId="49">
      <alignment horizontal="center" vertical="center"/>
    </xf>
    <xf numFmtId="3" fontId="5" fillId="14" borderId="1" applyAlignment="1" pivotButton="0" quotePrefix="0" xfId="49">
      <alignment horizontal="center" vertical="center"/>
    </xf>
    <xf numFmtId="3" fontId="5" fillId="14" borderId="0" applyAlignment="1" pivotButton="0" quotePrefix="0" xfId="49">
      <alignment horizontal="center" vertical="center"/>
    </xf>
    <xf numFmtId="3" fontId="5" fillId="6" borderId="3" applyAlignment="1" pivotButton="0" quotePrefix="0" xfId="49">
      <alignment horizontal="center" vertical="center"/>
    </xf>
    <xf numFmtId="3" fontId="5" fillId="14" borderId="3" applyAlignment="1" pivotButton="0" quotePrefix="0" xfId="49">
      <alignment horizontal="center" vertical="center"/>
    </xf>
    <xf numFmtId="3" fontId="10" fillId="15" borderId="4" applyAlignment="1" pivotButton="0" quotePrefix="0" xfId="0">
      <alignment vertical="center"/>
    </xf>
    <xf numFmtId="3" fontId="10" fillId="14" borderId="4" applyAlignment="1" pivotButton="0" quotePrefix="0" xfId="0">
      <alignment vertical="center"/>
    </xf>
    <xf numFmtId="3" fontId="10" fillId="15" borderId="6" applyAlignment="1" pivotButton="0" quotePrefix="0" xfId="0">
      <alignment horizontal="center" vertical="center"/>
    </xf>
    <xf numFmtId="3" fontId="8" fillId="14" borderId="4" applyAlignment="1" pivotButton="0" quotePrefix="0" xfId="0">
      <alignment horizontal="center" vertical="center"/>
    </xf>
    <xf numFmtId="3" fontId="10" fillId="15" borderId="0" applyAlignment="1" pivotButton="0" quotePrefix="0" xfId="0">
      <alignment horizontal="left" vertical="center" indent="2"/>
    </xf>
    <xf numFmtId="3" fontId="10" fillId="14" borderId="0" applyAlignment="1" pivotButton="0" quotePrefix="0" xfId="0">
      <alignment horizontal="left" vertical="center" indent="2"/>
    </xf>
    <xf numFmtId="3" fontId="8" fillId="14" borderId="0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4"/>
    </xf>
    <xf numFmtId="3" fontId="8" fillId="14" borderId="0" applyAlignment="1" pivotButton="0" quotePrefix="0" xfId="0">
      <alignment horizontal="left" vertical="center" indent="4"/>
    </xf>
    <xf numFmtId="3" fontId="8" fillId="0" borderId="4" applyAlignment="1" pivotButton="0" quotePrefix="0" xfId="0">
      <alignment vertical="center"/>
    </xf>
    <xf numFmtId="3" fontId="8" fillId="14" borderId="4" applyAlignment="1" pivotButton="0" quotePrefix="0" xfId="0">
      <alignment vertical="center"/>
    </xf>
    <xf numFmtId="3" fontId="10" fillId="15" borderId="0" applyAlignment="1" pivotButton="0" quotePrefix="0" xfId="0">
      <alignment horizontal="left" vertical="center" indent="4"/>
    </xf>
    <xf numFmtId="3" fontId="10" fillId="14" borderId="0" applyAlignment="1" pivotButton="0" quotePrefix="0" xfId="0">
      <alignment horizontal="left" vertical="center" indent="4"/>
    </xf>
    <xf numFmtId="3" fontId="5" fillId="13" borderId="0" applyAlignment="1" pivotButton="0" quotePrefix="0" xfId="0">
      <alignment horizontal="left" vertical="center" indent="4"/>
    </xf>
    <xf numFmtId="3" fontId="5" fillId="14" borderId="0" applyAlignment="1" pivotButton="0" quotePrefix="0" xfId="0">
      <alignment horizontal="left" vertical="center" indent="4"/>
    </xf>
    <xf numFmtId="3" fontId="11" fillId="13" borderId="4" applyAlignment="1" pivotButton="0" quotePrefix="0" xfId="0">
      <alignment vertical="center"/>
    </xf>
    <xf numFmtId="3" fontId="11" fillId="14" borderId="4" applyAlignment="1" pivotButton="0" quotePrefix="0" xfId="0">
      <alignment vertical="center"/>
    </xf>
    <xf numFmtId="3" fontId="8" fillId="16" borderId="0" applyAlignment="1" pivotButton="0" quotePrefix="0" xfId="0">
      <alignment horizontal="left" vertical="center" indent="4"/>
    </xf>
    <xf numFmtId="3" fontId="8" fillId="16" borderId="4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3"/>
    </xf>
    <xf numFmtId="3" fontId="10" fillId="15" borderId="0" applyAlignment="1" pivotButton="0" quotePrefix="0" xfId="0">
      <alignment horizontal="left" vertical="center" indent="3"/>
    </xf>
    <xf numFmtId="3" fontId="10" fillId="14" borderId="0" applyAlignment="1" pivotButton="0" quotePrefix="0" xfId="0">
      <alignment horizontal="left" vertical="center" indent="3"/>
    </xf>
    <xf numFmtId="3" fontId="5" fillId="0" borderId="0" applyAlignment="1" pivotButton="0" quotePrefix="0" xfId="0">
      <alignment horizontal="left" vertical="center" indent="4"/>
    </xf>
    <xf numFmtId="3" fontId="11" fillId="0" borderId="0" applyAlignment="1" pivotButton="0" quotePrefix="0" xfId="0">
      <alignment vertical="center"/>
    </xf>
    <xf numFmtId="3" fontId="10" fillId="0" borderId="4" applyAlignment="1" pivotButton="0" quotePrefix="0" xfId="0">
      <alignment horizontal="left" vertical="center" indent="4"/>
    </xf>
    <xf numFmtId="3" fontId="11" fillId="13" borderId="0" applyAlignment="1" pivotButton="0" quotePrefix="0" xfId="0">
      <alignment vertical="center"/>
    </xf>
    <xf numFmtId="3" fontId="5" fillId="13" borderId="1" applyAlignment="1" pivotButton="0" quotePrefix="0" xfId="49">
      <alignment horizontal="center" vertical="center"/>
    </xf>
    <xf numFmtId="3" fontId="5" fillId="14" borderId="5" applyAlignment="1" pivotButton="0" quotePrefix="0" xfId="49">
      <alignment horizontal="center" vertical="center"/>
    </xf>
    <xf numFmtId="3" fontId="5" fillId="13" borderId="5" applyAlignment="1" pivotButton="0" quotePrefix="0" xfId="49">
      <alignment horizontal="center" vertical="center"/>
    </xf>
    <xf numFmtId="3" fontId="8" fillId="11" borderId="4" applyAlignment="1" pivotButton="0" quotePrefix="0" xfId="0">
      <alignment horizontal="center" vertical="center"/>
    </xf>
    <xf numFmtId="3" fontId="10" fillId="14" borderId="4" applyAlignment="1" pivotButton="0" quotePrefix="0" xfId="0">
      <alignment horizontal="center" vertical="center"/>
    </xf>
    <xf numFmtId="3" fontId="10" fillId="15" borderId="4" applyAlignment="1" pivotButton="0" quotePrefix="0" xfId="0">
      <alignment horizontal="center" vertical="center"/>
    </xf>
    <xf numFmtId="3" fontId="9" fillId="9" borderId="4" applyAlignment="1" pivotButton="0" quotePrefix="0" xfId="0">
      <alignment horizontal="center" vertical="center"/>
    </xf>
    <xf numFmtId="3" fontId="8" fillId="3" borderId="4" applyAlignment="1" pivotButton="0" quotePrefix="0" xfId="0">
      <alignment vertical="center"/>
    </xf>
    <xf numFmtId="3" fontId="9" fillId="0" borderId="4" applyAlignment="1" pivotButton="0" quotePrefix="0" xfId="0">
      <alignment vertical="center"/>
    </xf>
    <xf numFmtId="3" fontId="9" fillId="9" borderId="4" applyAlignment="1" pivotButton="0" quotePrefix="0" xfId="0">
      <alignment horizontal="left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5" fillId="6" borderId="6" applyAlignment="1" pivotButton="0" quotePrefix="0" xfId="49">
      <alignment horizontal="center" vertical="center"/>
    </xf>
    <xf numFmtId="0" fontId="5" fillId="14" borderId="6" applyAlignment="1" pivotButton="0" quotePrefix="0" xfId="49">
      <alignment horizontal="center" vertical="center"/>
    </xf>
    <xf numFmtId="0" fontId="5" fillId="14" borderId="0" applyAlignment="1" pivotButton="0" quotePrefix="0" xfId="49">
      <alignment horizontal="center" vertical="center"/>
    </xf>
    <xf numFmtId="0" fontId="5" fillId="6" borderId="3" applyAlignment="1" pivotButton="0" quotePrefix="0" xfId="49">
      <alignment horizontal="center" vertical="center"/>
    </xf>
    <xf numFmtId="0" fontId="5" fillId="14" borderId="3" applyAlignment="1" pivotButton="0" quotePrefix="0" xfId="49">
      <alignment horizontal="center" vertical="center"/>
    </xf>
    <xf numFmtId="0" fontId="10" fillId="15" borderId="6" applyAlignment="1" pivotButton="0" quotePrefix="0" xfId="0">
      <alignment vertical="center"/>
    </xf>
    <xf numFmtId="0" fontId="10" fillId="14" borderId="6" applyAlignment="1" pivotButton="0" quotePrefix="0" xfId="0">
      <alignment vertical="center"/>
    </xf>
    <xf numFmtId="3" fontId="8" fillId="14" borderId="6" applyAlignment="1" pivotButton="0" quotePrefix="0" xfId="0">
      <alignment horizontal="center" vertical="center"/>
    </xf>
    <xf numFmtId="0" fontId="10" fillId="15" borderId="0" applyAlignment="1" pivotButton="0" quotePrefix="0" xfId="0">
      <alignment horizontal="left" vertical="center" indent="1"/>
    </xf>
    <xf numFmtId="0" fontId="10" fillId="14" borderId="0" applyAlignment="1" pivotButton="0" quotePrefix="0" xfId="0">
      <alignment horizontal="left" vertical="center" indent="1"/>
    </xf>
    <xf numFmtId="3" fontId="8" fillId="15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2"/>
    </xf>
    <xf numFmtId="0" fontId="10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4"/>
    </xf>
    <xf numFmtId="0" fontId="8" fillId="14" borderId="0" applyAlignment="1" pivotButton="0" quotePrefix="0" xfId="0">
      <alignment horizontal="left" vertical="center" indent="4"/>
    </xf>
    <xf numFmtId="0" fontId="8" fillId="3" borderId="0" applyAlignment="1" pivotButton="0" quotePrefix="0" xfId="0">
      <alignment horizontal="left" vertical="center" indent="4"/>
    </xf>
    <xf numFmtId="0" fontId="8" fillId="15" borderId="0" applyAlignment="1" pivotButton="0" quotePrefix="0" xfId="0">
      <alignment horizontal="left" vertical="center" wrapText="1" indent="3"/>
    </xf>
    <xf numFmtId="0" fontId="8" fillId="14" borderId="0" applyAlignment="1" pivotButton="0" quotePrefix="0" xfId="0">
      <alignment horizontal="left" vertical="center" wrapText="1" indent="3"/>
    </xf>
    <xf numFmtId="3" fontId="8" fillId="15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4"/>
    </xf>
    <xf numFmtId="0" fontId="8" fillId="14" borderId="0" applyAlignment="1" pivotButton="0" quotePrefix="0" xfId="0">
      <alignment horizontal="left" vertical="center" wrapText="1" indent="4"/>
    </xf>
    <xf numFmtId="0" fontId="10" fillId="17" borderId="0" applyAlignment="1" pivotButton="0" quotePrefix="0" xfId="0">
      <alignment horizontal="left" vertical="center" wrapText="1" indent="3"/>
    </xf>
    <xf numFmtId="0" fontId="10" fillId="14" borderId="0" applyAlignment="1" pivotButton="0" quotePrefix="0" xfId="0">
      <alignment horizontal="left" vertical="center" wrapText="1" indent="3"/>
    </xf>
    <xf numFmtId="3" fontId="10" fillId="17" borderId="4" applyAlignment="1" pivotButton="0" quotePrefix="0" xfId="0">
      <alignment vertical="center"/>
    </xf>
    <xf numFmtId="0" fontId="8" fillId="12" borderId="0" applyAlignment="1" pivotButton="0" quotePrefix="0" xfId="0">
      <alignment horizontal="left" vertical="center" wrapText="1" indent="3"/>
    </xf>
    <xf numFmtId="3" fontId="8" fillId="12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3"/>
    </xf>
    <xf numFmtId="0" fontId="8" fillId="3" borderId="0" applyAlignment="1" pivotButton="0" quotePrefix="0" xfId="0">
      <alignment horizontal="left" vertical="center" wrapText="1" indent="3"/>
    </xf>
    <xf numFmtId="0" fontId="8" fillId="16" borderId="0" applyAlignment="1" pivotButton="0" quotePrefix="0" xfId="0">
      <alignment horizontal="left" vertical="center" wrapText="1" indent="3"/>
    </xf>
    <xf numFmtId="0" fontId="10" fillId="17" borderId="0" applyAlignment="1" pivotButton="0" quotePrefix="0" xfId="0">
      <alignment horizontal="left" vertical="center" wrapText="1" indent="2"/>
    </xf>
    <xf numFmtId="0" fontId="8" fillId="15" borderId="0" applyAlignment="1" pivotButton="0" quotePrefix="0" xfId="0">
      <alignment vertical="center"/>
    </xf>
    <xf numFmtId="0" fontId="8" fillId="14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1"/>
    </xf>
    <xf numFmtId="0" fontId="10" fillId="14" borderId="0" applyAlignment="1" pivotButton="0" quotePrefix="0" xfId="0">
      <alignment horizontal="left" vertical="center" wrapText="1" indent="1"/>
    </xf>
    <xf numFmtId="0" fontId="10" fillId="15" borderId="0" applyAlignment="1" pivotButton="0" quotePrefix="0" xfId="0">
      <alignment horizontal="left" vertical="center" wrapText="1" indent="3"/>
    </xf>
    <xf numFmtId="0" fontId="8" fillId="18" borderId="0" applyAlignment="1" pivotButton="0" quotePrefix="0" xfId="0">
      <alignment horizontal="left" vertical="center" indent="4"/>
    </xf>
    <xf numFmtId="3" fontId="8" fillId="18" borderId="4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4"/>
    </xf>
    <xf numFmtId="0" fontId="10" fillId="14" borderId="0" applyAlignment="1" pivotButton="0" quotePrefix="0" xfId="0">
      <alignment horizontal="left" vertical="center" wrapText="1" indent="4"/>
    </xf>
    <xf numFmtId="0" fontId="10" fillId="15" borderId="0" applyAlignment="1" pivotButton="0" quotePrefix="0" xfId="0">
      <alignment horizontal="left" vertical="center" indent="4"/>
    </xf>
    <xf numFmtId="0" fontId="10" fillId="14" borderId="0" applyAlignment="1" pivotButton="0" quotePrefix="0" xfId="0">
      <alignment horizontal="left" vertical="center" indent="4"/>
    </xf>
    <xf numFmtId="0" fontId="12" fillId="6" borderId="0" applyAlignment="1" pivotButton="0" quotePrefix="0" xfId="0">
      <alignment horizontal="left" vertical="center" wrapText="1" indent="3"/>
    </xf>
    <xf numFmtId="0" fontId="12" fillId="14" borderId="0" applyAlignment="1" pivotButton="0" quotePrefix="0" xfId="0">
      <alignment horizontal="left" vertical="center" wrapText="1" indent="3"/>
    </xf>
    <xf numFmtId="3" fontId="12" fillId="6" borderId="4" applyAlignment="1" pivotButton="0" quotePrefix="0" xfId="0">
      <alignment vertical="center"/>
    </xf>
    <xf numFmtId="3" fontId="12" fillId="14" borderId="4" applyAlignment="1" pivotButton="0" quotePrefix="0" xfId="0">
      <alignment vertical="center"/>
    </xf>
    <xf numFmtId="3" fontId="5" fillId="5" borderId="1" applyAlignment="1" pivotButton="0" quotePrefix="0" xfId="49">
      <alignment horizontal="center" vertical="center"/>
    </xf>
    <xf numFmtId="0" fontId="5" fillId="5" borderId="3" applyAlignment="1" pivotButton="0" quotePrefix="0" xfId="49">
      <alignment horizontal="center" vertical="center"/>
    </xf>
    <xf numFmtId="3" fontId="8" fillId="11" borderId="6" applyAlignment="1" pivotButton="0" quotePrefix="0" xfId="0">
      <alignment horizontal="center" vertical="center"/>
    </xf>
    <xf numFmtId="3" fontId="8" fillId="15" borderId="6" applyAlignment="1" pivotButton="0" quotePrefix="0" xfId="0">
      <alignment horizontal="center" vertical="center"/>
    </xf>
    <xf numFmtId="3" fontId="8" fillId="11" borderId="0" applyAlignment="1" pivotButton="0" quotePrefix="0" xfId="0">
      <alignment vertical="center"/>
    </xf>
    <xf numFmtId="3" fontId="8" fillId="11" borderId="4" applyAlignment="1" pivotButton="0" quotePrefix="0" xfId="0">
      <alignment vertical="center"/>
    </xf>
    <xf numFmtId="3" fontId="9" fillId="5" borderId="0" applyAlignment="1" pivotButton="0" quotePrefix="0" xfId="0">
      <alignment vertical="center"/>
    </xf>
    <xf numFmtId="3" fontId="0" fillId="0" borderId="0" applyAlignment="1" pivotButton="0" quotePrefix="0" xfId="0">
      <alignment horizontal="center" vertical="center"/>
    </xf>
    <xf numFmtId="0" fontId="4" fillId="19" borderId="0" applyAlignment="1" pivotButton="0" quotePrefix="0" xfId="0">
      <alignment horizontal="center" vertical="center" wrapText="1"/>
    </xf>
    <xf numFmtId="3" fontId="9" fillId="7" borderId="4" applyAlignment="1" pivotButton="0" quotePrefix="0" xfId="0">
      <alignment horizontal="left" vertical="center"/>
    </xf>
    <xf numFmtId="3" fontId="9" fillId="7" borderId="4" applyAlignment="1" pivotButton="0" quotePrefix="0" xfId="0">
      <alignment vertical="center"/>
    </xf>
    <xf numFmtId="3" fontId="13" fillId="20" borderId="0" applyAlignment="1" pivotButton="0" quotePrefix="0" xfId="0">
      <alignment horizontal="center" vertical="center"/>
    </xf>
    <xf numFmtId="3" fontId="10" fillId="11" borderId="4" applyAlignment="1" pivotButton="0" quotePrefix="0" xfId="0">
      <alignment vertical="center"/>
    </xf>
    <xf numFmtId="3" fontId="4" fillId="19" borderId="35" applyAlignment="1" pivotButton="0" quotePrefix="0" xfId="0">
      <alignment horizontal="center" vertical="center"/>
    </xf>
    <xf numFmtId="3" fontId="8" fillId="18" borderId="36" applyAlignment="1" pivotButton="0" quotePrefix="0" xfId="0">
      <alignment vertical="center"/>
    </xf>
    <xf numFmtId="3" fontId="9" fillId="5" borderId="37" applyAlignment="1" pivotButton="0" quotePrefix="0" xfId="0">
      <alignment vertical="center"/>
    </xf>
    <xf numFmtId="3" fontId="9" fillId="21" borderId="4" applyAlignment="1" pivotButton="0" quotePrefix="0" xfId="0">
      <alignment horizontal="center" vertical="center"/>
    </xf>
    <xf numFmtId="0" fontId="4" fillId="19" borderId="0" applyAlignment="1" pivotButton="0" quotePrefix="0" xfId="0">
      <alignment horizontal="left" vertical="center" wrapText="1"/>
    </xf>
    <xf numFmtId="3" fontId="4" fillId="19" borderId="0" applyAlignment="1" pivotButton="0" quotePrefix="0" xfId="0">
      <alignment horizontal="center" vertical="center" wrapText="1"/>
    </xf>
    <xf numFmtId="0" fontId="4" fillId="19" borderId="0" applyAlignment="1" pivotButton="0" quotePrefix="0" xfId="0">
      <alignment horizontal="center" vertical="center"/>
    </xf>
    <xf numFmtId="3" fontId="9" fillId="5" borderId="4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3" fontId="9" fillId="21" borderId="4" applyAlignment="1" pivotButton="0" quotePrefix="0" xfId="0">
      <alignment vertical="center"/>
    </xf>
    <xf numFmtId="3" fontId="4" fillId="19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 vertical="center"/>
    </xf>
    <xf numFmtId="3" fontId="14" fillId="0" borderId="0" applyAlignment="1" pivotButton="0" quotePrefix="0" xfId="0">
      <alignment vertical="center"/>
    </xf>
    <xf numFmtId="3" fontId="0" fillId="0" borderId="0" applyAlignment="1" pivotButton="0" quotePrefix="0" xfId="0">
      <alignment horizontal="left" vertical="center"/>
    </xf>
    <xf numFmtId="3" fontId="4" fillId="19" borderId="6" applyAlignment="1" pivotButton="0" quotePrefix="0" xfId="0">
      <alignment horizontal="center" vertical="center"/>
    </xf>
    <xf numFmtId="3" fontId="4" fillId="19" borderId="2" applyAlignment="1" pivotButton="0" quotePrefix="0" xfId="0">
      <alignment horizontal="center" vertical="center"/>
    </xf>
    <xf numFmtId="3" fontId="4" fillId="19" borderId="4" applyAlignment="1" pivotButton="0" quotePrefix="0" xfId="0">
      <alignment horizontal="center" vertical="center"/>
    </xf>
    <xf numFmtId="3" fontId="4" fillId="5" borderId="0" applyAlignment="1" pivotButton="0" quotePrefix="0" xfId="0">
      <alignment vertical="center"/>
    </xf>
    <xf numFmtId="3" fontId="9" fillId="5" borderId="38" applyAlignment="1" pivotButton="0" quotePrefix="0" xfId="0">
      <alignment vertical="center"/>
    </xf>
    <xf numFmtId="3" fontId="9" fillId="5" borderId="39" applyAlignment="1" pivotButton="0" quotePrefix="0" xfId="0">
      <alignment vertical="center"/>
    </xf>
    <xf numFmtId="3" fontId="15" fillId="5" borderId="4" applyAlignment="1" pivotButton="0" quotePrefix="0" xfId="0">
      <alignment vertical="center"/>
    </xf>
    <xf numFmtId="3" fontId="15" fillId="5" borderId="0" applyAlignment="1" pivotButton="0" quotePrefix="0" xfId="0">
      <alignment vertical="center"/>
    </xf>
    <xf numFmtId="3" fontId="16" fillId="22" borderId="36" applyAlignment="1" pivotButton="0" quotePrefix="0" xfId="0">
      <alignment vertical="center"/>
    </xf>
    <xf numFmtId="3" fontId="16" fillId="22" borderId="40" applyAlignment="1" pivotButton="0" quotePrefix="0" xfId="0">
      <alignment vertical="center"/>
    </xf>
    <xf numFmtId="3" fontId="16" fillId="22" borderId="34" applyAlignment="1" pivotButton="0" quotePrefix="0" xfId="0">
      <alignment vertical="center"/>
    </xf>
    <xf numFmtId="3" fontId="9" fillId="5" borderId="0" applyAlignment="1" pivotButton="0" quotePrefix="0" xfId="0">
      <alignment horizontal="center" vertical="center"/>
    </xf>
    <xf numFmtId="3" fontId="0" fillId="5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/>
    </xf>
    <xf numFmtId="3" fontId="9" fillId="7" borderId="4" applyAlignment="1" pivotButton="0" quotePrefix="0" xfId="0">
      <alignment horizontal="center" vertical="center"/>
    </xf>
    <xf numFmtId="3" fontId="9" fillId="12" borderId="4" applyAlignment="1" pivotButton="0" quotePrefix="0" xfId="0">
      <alignment horizontal="left" vertical="center"/>
    </xf>
    <xf numFmtId="166" fontId="9" fillId="0" borderId="0" applyAlignment="1" pivotButton="0" quotePrefix="0" xfId="0">
      <alignment vertical="center"/>
    </xf>
    <xf numFmtId="4" fontId="9" fillId="0" borderId="0" applyAlignment="1" pivotButton="0" quotePrefix="0" xfId="0">
      <alignment vertical="center"/>
    </xf>
    <xf numFmtId="3" fontId="9" fillId="23" borderId="4" applyAlignment="1" pivotButton="0" quotePrefix="0" xfId="0">
      <alignment horizontal="center" vertical="center"/>
    </xf>
    <xf numFmtId="3" fontId="9" fillId="5" borderId="4" applyAlignment="1" pivotButton="0" quotePrefix="0" xfId="0">
      <alignment horizontal="left" vertical="center"/>
    </xf>
    <xf numFmtId="3" fontId="2" fillId="0" borderId="0" applyAlignment="1" pivotButton="0" quotePrefix="0" xfId="0">
      <alignment horizontal="center"/>
    </xf>
    <xf numFmtId="3" fontId="16" fillId="0" borderId="0" applyAlignment="1" pivotButton="0" quotePrefix="0" xfId="0">
      <alignment horizontal="center" vertical="center"/>
    </xf>
    <xf numFmtId="3" fontId="9" fillId="0" borderId="41" applyAlignment="1" pivotButton="0" quotePrefix="0" xfId="0">
      <alignment vertical="center"/>
    </xf>
    <xf numFmtId="3" fontId="9" fillId="21" borderId="3" applyAlignment="1" pivotButton="0" quotePrefix="0" xfId="0">
      <alignment horizontal="center" vertical="center"/>
    </xf>
    <xf numFmtId="3" fontId="17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3" fontId="4" fillId="5" borderId="0" applyAlignment="1" pivotButton="0" quotePrefix="0" xfId="0">
      <alignment horizontal="center" vertical="center"/>
    </xf>
    <xf numFmtId="3" fontId="18" fillId="5" borderId="0" applyAlignment="1" pivotButton="0" quotePrefix="0" xfId="0">
      <alignment horizontal="center"/>
    </xf>
    <xf numFmtId="3" fontId="19" fillId="5" borderId="0" pivotButton="0" quotePrefix="0" xfId="0"/>
    <xf numFmtId="3" fontId="7" fillId="0" borderId="0" applyAlignment="1" pivotButton="0" quotePrefix="0" xfId="0">
      <alignment horizontal="center" vertical="center"/>
    </xf>
    <xf numFmtId="3" fontId="16" fillId="5" borderId="0" applyAlignment="1" pivotButton="0" quotePrefix="0" xfId="0">
      <alignment horizontal="center" vertical="center"/>
    </xf>
    <xf numFmtId="3" fontId="16" fillId="5" borderId="0" applyAlignment="1" pivotButton="0" quotePrefix="0" xfId="0">
      <alignment vertical="center"/>
    </xf>
    <xf numFmtId="3" fontId="12" fillId="5" borderId="0" applyAlignment="1" pivotButton="0" quotePrefix="0" xfId="0">
      <alignment vertical="center"/>
    </xf>
    <xf numFmtId="0" fontId="9" fillId="5" borderId="0" applyAlignment="1" pivotButton="0" quotePrefix="0" xfId="0">
      <alignment vertical="center"/>
    </xf>
    <xf numFmtId="37" fontId="9" fillId="5" borderId="0" applyAlignment="1" pivotButton="0" quotePrefix="0" xfId="0">
      <alignment vertical="center"/>
    </xf>
    <xf numFmtId="37" fontId="9" fillId="0" borderId="0" applyAlignment="1" pivotButton="0" quotePrefix="0" xfId="0">
      <alignment vertical="center"/>
    </xf>
    <xf numFmtId="0" fontId="12" fillId="6" borderId="0" applyAlignment="1" pivotButton="0" quotePrefix="0" xfId="0">
      <alignment horizontal="left" vertical="center" wrapText="1" indent="2"/>
    </xf>
    <xf numFmtId="0" fontId="12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1"/>
    </xf>
    <xf numFmtId="3" fontId="10" fillId="0" borderId="4" applyAlignment="1" pivotButton="0" quotePrefix="0" xfId="0">
      <alignment vertical="center"/>
    </xf>
    <xf numFmtId="3" fontId="8" fillId="5" borderId="4" applyAlignment="1" pivotButton="0" quotePrefix="0" xfId="0">
      <alignment vertical="center"/>
    </xf>
    <xf numFmtId="3" fontId="8" fillId="3" borderId="0" applyAlignment="1" pivotButton="0" quotePrefix="0" xfId="0">
      <alignment vertical="center"/>
    </xf>
    <xf numFmtId="3" fontId="8" fillId="5" borderId="0" applyAlignment="1" pivotButton="0" quotePrefix="0" xfId="0">
      <alignment vertical="center"/>
    </xf>
    <xf numFmtId="167" fontId="8" fillId="5" borderId="0" applyAlignment="1" pivotButton="0" quotePrefix="0" xfId="0">
      <alignment vertical="center"/>
    </xf>
    <xf numFmtId="3" fontId="8" fillId="5" borderId="0" applyAlignment="1" pivotButton="0" quotePrefix="0" xfId="0">
      <alignment horizontal="right" vertical="center"/>
    </xf>
    <xf numFmtId="3" fontId="9" fillId="3" borderId="4" applyAlignment="1" pivotButton="0" quotePrefix="0" xfId="0">
      <alignment vertical="center"/>
    </xf>
    <xf numFmtId="0" fontId="20" fillId="0" borderId="0" applyAlignment="1" pivotButton="0" quotePrefix="0" xfId="61">
      <alignment vertical="center"/>
    </xf>
    <xf numFmtId="0" fontId="21" fillId="0" borderId="0" applyAlignment="1" pivotButton="0" quotePrefix="0" xfId="61">
      <alignment vertical="center"/>
    </xf>
    <xf numFmtId="3" fontId="20" fillId="0" borderId="0" applyAlignment="1" pivotButton="0" quotePrefix="0" xfId="61">
      <alignment vertical="center"/>
    </xf>
    <xf numFmtId="0" fontId="22" fillId="0" borderId="0" applyAlignment="1" pivotButton="0" quotePrefix="0" xfId="60">
      <alignment horizontal="center"/>
    </xf>
    <xf numFmtId="0" fontId="23" fillId="0" borderId="0" pivotButton="0" quotePrefix="0" xfId="60"/>
    <xf numFmtId="0" fontId="8" fillId="0" borderId="0" pivotButton="0" quotePrefix="0" xfId="60"/>
    <xf numFmtId="0" fontId="24" fillId="0" borderId="0" applyAlignment="1" pivotButton="0" quotePrefix="0" xfId="60">
      <alignment horizontal="center"/>
    </xf>
    <xf numFmtId="0" fontId="25" fillId="14" borderId="4" applyAlignment="1" pivotButton="0" quotePrefix="0" xfId="61">
      <alignment vertical="center"/>
    </xf>
    <xf numFmtId="0" fontId="26" fillId="8" borderId="6" applyAlignment="1" pivotButton="0" quotePrefix="0" xfId="49">
      <alignment horizontal="center" vertical="center"/>
    </xf>
    <xf numFmtId="0" fontId="25" fillId="14" borderId="1" applyAlignment="1" pivotButton="0" quotePrefix="0" xfId="61">
      <alignment vertical="center"/>
    </xf>
    <xf numFmtId="3" fontId="26" fillId="8" borderId="4" applyAlignment="1" pivotButton="0" quotePrefix="0" xfId="49">
      <alignment horizontal="center" vertical="center"/>
    </xf>
    <xf numFmtId="0" fontId="0" fillId="0" borderId="40" pivotButton="0" quotePrefix="0" xfId="0"/>
    <xf numFmtId="0" fontId="0" fillId="0" borderId="34" pivotButton="0" quotePrefix="0" xfId="0"/>
    <xf numFmtId="0" fontId="26" fillId="8" borderId="4" applyAlignment="1" pivotButton="0" quotePrefix="0" xfId="49">
      <alignment horizontal="center" vertical="center"/>
    </xf>
    <xf numFmtId="0" fontId="25" fillId="24" borderId="2" applyAlignment="1" pivotButton="0" quotePrefix="0" xfId="61">
      <alignment vertical="center"/>
    </xf>
    <xf numFmtId="3" fontId="27" fillId="24" borderId="0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2"/>
    </xf>
    <xf numFmtId="0" fontId="25" fillId="15" borderId="0" applyAlignment="1" pivotButton="0" quotePrefix="0" xfId="61">
      <alignment horizontal="left" vertical="center" indent="2"/>
    </xf>
    <xf numFmtId="0" fontId="25" fillId="14" borderId="0" applyAlignment="1" pivotButton="0" quotePrefix="0" xfId="61">
      <alignment horizontal="left" vertical="center" indent="2"/>
    </xf>
    <xf numFmtId="0" fontId="27" fillId="14" borderId="4" applyAlignment="1" pivotButton="0" quotePrefix="0" xfId="61">
      <alignment horizontal="left" vertical="center" indent="4"/>
    </xf>
    <xf numFmtId="0" fontId="27" fillId="15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indent="4"/>
    </xf>
    <xf numFmtId="168" fontId="27" fillId="24" borderId="4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4"/>
    </xf>
    <xf numFmtId="0" fontId="25" fillId="15" borderId="0" applyAlignment="1" pivotButton="0" quotePrefix="0" xfId="61">
      <alignment horizontal="left" vertical="center" indent="4"/>
    </xf>
    <xf numFmtId="0" fontId="25" fillId="14" borderId="0" applyAlignment="1" pivotButton="0" quotePrefix="0" xfId="61">
      <alignment horizontal="left" vertical="center" indent="4"/>
    </xf>
    <xf numFmtId="0" fontId="26" fillId="8" borderId="0" applyAlignment="1" pivotButton="0" quotePrefix="0" xfId="61">
      <alignment horizontal="left" vertical="center" indent="4"/>
    </xf>
    <xf numFmtId="168" fontId="28" fillId="8" borderId="4" applyAlignment="1" pivotButton="0" quotePrefix="0" xfId="61">
      <alignment vertical="center"/>
    </xf>
    <xf numFmtId="0" fontId="27" fillId="15" borderId="0" applyAlignment="1" pivotButton="0" quotePrefix="0" xfId="61">
      <alignment horizontal="left" vertical="center" indent="3"/>
    </xf>
    <xf numFmtId="0" fontId="25" fillId="15" borderId="0" applyAlignment="1" pivotButton="0" quotePrefix="0" xfId="61">
      <alignment horizontal="left" vertical="center" indent="3"/>
    </xf>
    <xf numFmtId="0" fontId="26" fillId="24" borderId="0" applyAlignment="1" pivotButton="0" quotePrefix="0" xfId="61">
      <alignment horizontal="left" vertical="center" indent="4"/>
    </xf>
    <xf numFmtId="168" fontId="28" fillId="24" borderId="0" applyAlignment="1" pivotButton="0" quotePrefix="0" xfId="61">
      <alignment vertical="center"/>
    </xf>
    <xf numFmtId="0" fontId="25" fillId="24" borderId="34" applyAlignment="1" pivotButton="0" quotePrefix="0" xfId="61">
      <alignment horizontal="left" vertical="center" indent="4"/>
    </xf>
    <xf numFmtId="168" fontId="28" fillId="8" borderId="0" applyAlignment="1" pivotButton="0" quotePrefix="0" xfId="61">
      <alignment vertical="center"/>
    </xf>
    <xf numFmtId="0" fontId="1" fillId="0" borderId="0" applyAlignment="1" pivotButton="0" quotePrefix="0" xfId="61">
      <alignment horizontal="left" vertical="center" indent="4"/>
    </xf>
    <xf numFmtId="3" fontId="29" fillId="0" borderId="0" applyAlignment="1" pivotButton="0" quotePrefix="0" xfId="61">
      <alignment vertical="center"/>
    </xf>
    <xf numFmtId="0" fontId="20" fillId="5" borderId="0" applyAlignment="1" pivotButton="0" quotePrefix="0" xfId="61">
      <alignment vertical="center"/>
    </xf>
    <xf numFmtId="169" fontId="20" fillId="0" borderId="0" applyAlignment="1" pivotButton="0" quotePrefix="0" xfId="1">
      <alignment vertical="center"/>
    </xf>
    <xf numFmtId="0" fontId="23" fillId="0" borderId="0" pivotButton="0" quotePrefix="0" xfId="63"/>
    <xf numFmtId="0" fontId="26" fillId="14" borderId="6" applyAlignment="1" pivotButton="0" quotePrefix="0" xfId="49">
      <alignment horizontal="center" vertical="center"/>
    </xf>
    <xf numFmtId="3" fontId="26" fillId="8" borderId="1" applyAlignment="1" pivotButton="0" quotePrefix="0" xfId="49">
      <alignment horizontal="center" vertical="center"/>
    </xf>
    <xf numFmtId="0" fontId="26" fillId="14" borderId="0" applyAlignment="1" pivotButton="0" quotePrefix="0" xfId="49">
      <alignment horizontal="center" vertical="center"/>
    </xf>
    <xf numFmtId="0" fontId="26" fillId="8" borderId="3" applyAlignment="1" pivotButton="0" quotePrefix="0" xfId="49">
      <alignment horizontal="center" vertical="center"/>
    </xf>
    <xf numFmtId="0" fontId="25" fillId="14" borderId="6" applyAlignment="1" pivotButton="0" quotePrefix="0" xfId="61">
      <alignment vertical="center"/>
    </xf>
    <xf numFmtId="0" fontId="30" fillId="25" borderId="6" applyAlignment="1" pivotButton="0" quotePrefix="0" xfId="61">
      <alignment vertical="center"/>
    </xf>
    <xf numFmtId="3" fontId="27" fillId="25" borderId="6" applyAlignment="1" pivotButton="0" quotePrefix="0" xfId="61">
      <alignment horizontal="center" vertical="center"/>
    </xf>
    <xf numFmtId="0" fontId="25" fillId="14" borderId="0" applyAlignment="1" pivotButton="0" quotePrefix="0" xfId="61">
      <alignment horizontal="left" vertical="center" indent="1"/>
    </xf>
    <xf numFmtId="0" fontId="30" fillId="25" borderId="0" applyAlignment="1" pivotButton="0" quotePrefix="0" xfId="61">
      <alignment horizontal="left" vertical="center" indent="1"/>
    </xf>
    <xf numFmtId="3" fontId="27" fillId="25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2"/>
    </xf>
    <xf numFmtId="0" fontId="30" fillId="25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indent="4"/>
    </xf>
    <xf numFmtId="168" fontId="27" fillId="14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3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horizontal="left" vertical="center" wrapText="1" indent="4"/>
    </xf>
    <xf numFmtId="0" fontId="27" fillId="24" borderId="0" applyAlignment="1" pivotButton="0" quotePrefix="0" xfId="61">
      <alignment horizontal="left" vertical="center" wrapText="1" indent="4"/>
    </xf>
    <xf numFmtId="168" fontId="27" fillId="14" borderId="0" applyAlignment="1" pivotButton="0" quotePrefix="0" xfId="61">
      <alignment horizontal="left" vertical="center" wrapText="1" indent="4"/>
    </xf>
    <xf numFmtId="0" fontId="25" fillId="14" borderId="0" applyAlignment="1" pivotButton="0" quotePrefix="0" xfId="61">
      <alignment horizontal="left" vertical="center" wrapText="1" indent="3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2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wrapText="1" indent="3"/>
    </xf>
    <xf numFmtId="0" fontId="31" fillId="8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vertical="center"/>
    </xf>
    <xf numFmtId="168" fontId="27" fillId="14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1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3"/>
    </xf>
    <xf numFmtId="0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indent="4"/>
    </xf>
    <xf numFmtId="168" fontId="25" fillId="14" borderId="0" applyAlignment="1" pivotButton="0" quotePrefix="0" xfId="61">
      <alignment horizontal="left" vertical="center" indent="4"/>
    </xf>
    <xf numFmtId="0" fontId="31" fillId="14" borderId="0" applyAlignment="1" pivotButton="0" quotePrefix="0" xfId="61">
      <alignment horizontal="left" vertical="center" wrapText="1" indent="3"/>
    </xf>
    <xf numFmtId="168" fontId="30" fillId="14" borderId="0" applyAlignment="1" pivotButton="0" quotePrefix="0" xfId="61">
      <alignment horizontal="left" vertical="center" wrapText="1" indent="3"/>
    </xf>
    <xf numFmtId="0" fontId="25" fillId="24" borderId="0" applyAlignment="1" pivotButton="0" quotePrefix="0" xfId="61">
      <alignment horizontal="left" vertical="center" wrapText="1" indent="2"/>
    </xf>
    <xf numFmtId="168" fontId="27" fillId="24" borderId="0" applyAlignment="1" pivotButton="0" quotePrefix="0" xfId="61">
      <alignment vertical="center"/>
    </xf>
    <xf numFmtId="169" fontId="20" fillId="0" borderId="0" applyAlignment="1" pivotButton="0" quotePrefix="0" xfId="61">
      <alignment vertical="center"/>
    </xf>
    <xf numFmtId="0" fontId="31" fillId="14" borderId="0" applyAlignment="1" pivotButton="0" quotePrefix="0" xfId="61">
      <alignment horizontal="left" vertical="center" wrapText="1" indent="2"/>
    </xf>
    <xf numFmtId="168" fontId="30" fillId="14" borderId="0" applyAlignment="1" pivotButton="0" quotePrefix="0" xfId="61">
      <alignment horizontal="left" vertical="center" wrapText="1" indent="2"/>
    </xf>
    <xf numFmtId="0" fontId="31" fillId="5" borderId="0" applyAlignment="1" pivotButton="0" quotePrefix="0" xfId="61">
      <alignment horizontal="left" vertical="center" wrapText="1" indent="2"/>
    </xf>
    <xf numFmtId="0" fontId="30" fillId="5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0" fontId="32" fillId="0" borderId="0" applyAlignment="1" pivotButton="0" quotePrefix="0" xfId="61">
      <alignment vertical="center"/>
    </xf>
    <xf numFmtId="0" fontId="27" fillId="0" borderId="0" applyAlignment="1" pivotButton="0" quotePrefix="0" xfId="61">
      <alignment horizontal="left" vertical="center" indent="1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9" fontId="20" fillId="5" borderId="0" applyAlignment="1" pivotButton="0" quotePrefix="0" xfId="1">
      <alignment vertical="center"/>
    </xf>
    <xf numFmtId="169" fontId="20" fillId="0" borderId="0" applyAlignment="1" pivotButton="0" quotePrefix="0" xfId="1">
      <alignment vertical="center"/>
    </xf>
    <xf numFmtId="168" fontId="27" fillId="24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indent="4"/>
    </xf>
    <xf numFmtId="169" fontId="20" fillId="0" borderId="0" applyAlignment="1" pivotButton="0" quotePrefix="0" xfId="61">
      <alignment vertical="center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168" fontId="27" fillId="14" borderId="0" applyAlignment="1" pivotButton="0" quotePrefix="0" xfId="61">
      <alignment horizontal="left" vertical="center" wrapText="1" indent="4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168" fontId="27" fillId="14" borderId="0" applyAlignment="1" pivotButton="0" quotePrefix="0" xfId="61">
      <alignment vertical="center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168" fontId="25" fillId="14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indent="4"/>
    </xf>
    <xf numFmtId="168" fontId="30" fillId="14" borderId="0" applyAlignment="1" pivotButton="0" quotePrefix="0" xfId="61">
      <alignment horizontal="left" vertical="center" wrapText="1" indent="3"/>
    </xf>
    <xf numFmtId="168" fontId="27" fillId="24" borderId="0" applyAlignment="1" pivotButton="0" quotePrefix="0" xfId="61">
      <alignment vertical="center"/>
    </xf>
    <xf numFmtId="168" fontId="30" fillId="14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169" fontId="20" fillId="5" borderId="0" applyAlignment="1" pivotButton="0" quotePrefix="0" xfId="1">
      <alignment vertical="center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8" fontId="28" fillId="8" borderId="4" applyAlignment="1" pivotButton="0" quotePrefix="0" xfId="61">
      <alignment vertical="center"/>
    </xf>
    <xf numFmtId="168" fontId="28" fillId="24" borderId="0" applyAlignment="1" pivotButton="0" quotePrefix="0" xfId="61">
      <alignment vertical="center"/>
    </xf>
    <xf numFmtId="168" fontId="28" fillId="8" borderId="0" applyAlignment="1" pivotButton="0" quotePrefix="0" xfId="61">
      <alignment vertical="center"/>
    </xf>
    <xf numFmtId="166" fontId="9" fillId="0" borderId="0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167" fontId="8" fillId="5" borderId="0" applyAlignment="1" pivotButton="0" quotePrefix="0" xfId="0">
      <alignment vertical="center"/>
    </xf>
    <xf numFmtId="164" fontId="0" fillId="0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</cellXfs>
  <cellStyles count="7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3" xfId="51"/>
    <cellStyle name="Millares 2" xfId="52"/>
    <cellStyle name="Millares 3" xfId="53"/>
    <cellStyle name="Millares 4" xfId="54"/>
    <cellStyle name="Millares 5" xfId="55"/>
    <cellStyle name="Millares 6" xfId="56"/>
    <cellStyle name="Moneda 2" xfId="57"/>
    <cellStyle name="Moneda 2 2" xfId="58"/>
    <cellStyle name="Normal 11" xfId="59"/>
    <cellStyle name="Normal 2" xfId="60"/>
    <cellStyle name="Normal 2 2" xfId="61"/>
    <cellStyle name="Normal 2 2 2" xfId="62"/>
    <cellStyle name="Normal 2 3" xfId="63"/>
    <cellStyle name="Normal 3" xfId="64"/>
    <cellStyle name="Normal 4" xfId="65"/>
    <cellStyle name="Normal 5" xfId="66"/>
    <cellStyle name="Normal 5 2" xfId="67"/>
    <cellStyle name="Porcentaje 2" xfId="68"/>
    <cellStyle name="Porcentaje 3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P23" authorId="0" shapeId="0">
      <text>
        <t>Supervisor Contable:
JPD En CCLC</t>
      </text>
    </comment>
    <comment ref="I43" authorId="0" shapeId="0">
      <text>
        <t>Supervisor Contable:
Diferencia no identificada</t>
      </text>
    </comment>
    <comment ref="Q48" authorId="0" shapeId="0">
      <text>
        <t>Supervisor Contable:
Otros Pasivos</t>
      </text>
    </comment>
    <comment ref="R48" authorId="0" shapeId="0">
      <text>
        <t>Supervisor Contable:
Otros Pasivos</t>
      </text>
    </comment>
    <comment ref="T48" authorId="0" shapeId="0">
      <text>
        <t>Supervisor Contable:
Otros Pasivos</t>
      </text>
    </comment>
    <comment ref="I63" authorId="0" shapeId="0">
      <text>
        <t>Supervisor Contable:
Diferencial VP CyC Internacional</t>
      </text>
    </comment>
    <comment ref="Q64" authorId="0" shapeId="0">
      <text>
        <t>Supervisor Contable:
Minoritario de Audiovisual CVN</t>
      </text>
    </comment>
    <comment ref="R64" authorId="0" shapeId="0">
      <text>
        <t>Supervisor Contable:
Minoritario de Ivision</t>
      </text>
    </comment>
    <comment ref="S64" authorId="0" shapeId="0">
      <text>
        <t>Supervisor Contable:
Minoritario de Cindow
(Inversiones Thor)</t>
      </text>
    </comment>
    <comment ref="K65" authorId="0" shapeId="0">
      <text>
        <t>Supervisor Contable:
Cine y Color en CF Inversiones</t>
      </text>
    </comment>
    <comment ref="K70" authorId="0" shapeId="0">
      <text>
        <t>Supervisor Contable:
Valor Inversione en CF Inversiones.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S41" authorId="0" shapeId="0">
      <text>
        <t>Supervisor Contable:
CVN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G:\Cosas\Proyecto\Consolidado%20Chilefilms\100Estado%20Financiero%20Consolidado%20Chilefilms%20202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G:\Cosas\Proyecto\Consolidado%20de%20CHF%20Interacional\100Estado%20Financiero%20Consolidado%20Inter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Cosas\Proyecto\20%20CineColor\01Estado%20Financiero%20Cinecolor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tasCtes"/>
      <sheetName val="Inv"/>
      <sheetName val="NoCon"/>
      <sheetName val="Hoja1"/>
    </sheetNames>
    <sheetDataSet>
      <sheetData sheetId="0"/>
      <sheetData sheetId="1"/>
      <sheetData sheetId="2">
        <row r="19">
          <cell r="W19" t="str">
            <v>Gramado (Otros Activos)</v>
          </cell>
          <cell r="X19" t="str">
            <v>Cinemo Prod. (Depositos Judiciales)</v>
          </cell>
          <cell r="Y19" t="str">
            <v>Otras Inv. en Otras Sociedades en CHF Inv</v>
          </cell>
          <cell r="Z19" t="str">
            <v>Inversiones Permanentes en Audivisual</v>
          </cell>
          <cell r="AA19" t="str">
            <v>Depositos Judiciales en Curt</v>
          </cell>
          <cell r="AB19" t="str">
            <v>Depositos Judiciales en CC Do Brasil</v>
          </cell>
          <cell r="AC19" t="str">
            <v>Depositos Judiciales en Amazon</v>
          </cell>
        </row>
        <row r="20">
          <cell r="W20">
            <v>4068236.2833624</v>
          </cell>
          <cell r="X20">
            <v>31883085.9029341</v>
          </cell>
          <cell r="Y20">
            <v>10309464468.82</v>
          </cell>
          <cell r="Z20">
            <v>28461876.332292</v>
          </cell>
          <cell r="AA20">
            <v>3191866.94</v>
          </cell>
          <cell r="AB20">
            <v>20086794.5592</v>
          </cell>
          <cell r="AC20">
            <v>-1250</v>
          </cell>
        </row>
        <row r="22">
          <cell r="X22" t="str">
            <v>Labocine</v>
          </cell>
        </row>
        <row r="22">
          <cell r="AF22" t="str">
            <v>Fundación CARE</v>
          </cell>
        </row>
        <row r="22">
          <cell r="AM22" t="str">
            <v>Csur</v>
          </cell>
          <cell r="AN22" t="str">
            <v>Agricola</v>
          </cell>
          <cell r="AO22" t="str">
            <v>Fundación</v>
          </cell>
        </row>
        <row r="22">
          <cell r="AQ22" t="str">
            <v>Inv.Andinas</v>
          </cell>
        </row>
        <row r="23">
          <cell r="W23">
            <v>135991696</v>
          </cell>
          <cell r="X23">
            <v>1187288361.56</v>
          </cell>
          <cell r="Y23">
            <v>484869385</v>
          </cell>
          <cell r="Z23">
            <v>48098842</v>
          </cell>
          <cell r="AA23">
            <v>4235471</v>
          </cell>
        </row>
        <row r="23">
          <cell r="AC23">
            <v>840859689</v>
          </cell>
          <cell r="AD23">
            <v>53649577</v>
          </cell>
          <cell r="AE23">
            <v>399616490</v>
          </cell>
          <cell r="AF23">
            <v>18000</v>
          </cell>
          <cell r="AG23">
            <v>3158536</v>
          </cell>
          <cell r="AH23">
            <v>18171971</v>
          </cell>
        </row>
        <row r="23">
          <cell r="AL23">
            <v>12164190.3089005</v>
          </cell>
          <cell r="AM23">
            <v>12600</v>
          </cell>
          <cell r="AN23">
            <v>58800</v>
          </cell>
          <cell r="AO23">
            <v>16800</v>
          </cell>
        </row>
        <row r="23">
          <cell r="AQ23">
            <v>158281755.6024</v>
          </cell>
        </row>
        <row r="23">
          <cell r="AS23">
            <v>666599398.9</v>
          </cell>
          <cell r="AT23">
            <v>5719297707.2714</v>
          </cell>
        </row>
        <row r="24">
          <cell r="W24">
            <v>-522271</v>
          </cell>
          <cell r="X24">
            <v>4264835433</v>
          </cell>
          <cell r="Y24">
            <v>146562510</v>
          </cell>
          <cell r="Z24">
            <v>117871993</v>
          </cell>
          <cell r="AA24">
            <v>1711720</v>
          </cell>
          <cell r="AB24">
            <v>884473411.071</v>
          </cell>
          <cell r="AC24">
            <v>0</v>
          </cell>
          <cell r="AD24">
            <v>4330472691.3422</v>
          </cell>
          <cell r="AE24">
            <v>24161.9278</v>
          </cell>
          <cell r="AF24">
            <v>0</v>
          </cell>
        </row>
        <row r="25">
          <cell r="AE25" t="str">
            <v>Cont Alt Arg</v>
          </cell>
          <cell r="AF25" t="str">
            <v>INV.INMOBIL NORUEGA S</v>
          </cell>
        </row>
        <row r="26">
          <cell r="AF26" t="str">
            <v>CCFilms SAC</v>
          </cell>
        </row>
        <row r="46">
          <cell r="Z46" t="str">
            <v>Consolidado Conate</v>
          </cell>
          <cell r="AA46" t="str">
            <v>CCFilms</v>
          </cell>
          <cell r="AB46" t="str">
            <v>Chilefilms</v>
          </cell>
        </row>
        <row r="47">
          <cell r="W47" t="str">
            <v>Curt y Alex</v>
          </cell>
          <cell r="X47" t="str">
            <v>Fashion Group</v>
          </cell>
          <cell r="Y47" t="str">
            <v>Ken Cast</v>
          </cell>
          <cell r="Z47" t="str">
            <v>Amazon</v>
          </cell>
          <cell r="AA47" t="str">
            <v>prestamo</v>
          </cell>
          <cell r="AB47" t="str">
            <v>Ptmo</v>
          </cell>
        </row>
        <row r="48">
          <cell r="W48">
            <v>14979258.28</v>
          </cell>
          <cell r="X48">
            <v>29928183.203</v>
          </cell>
          <cell r="Y48">
            <v>8664598.261</v>
          </cell>
          <cell r="Z48">
            <v>1082598772.20753</v>
          </cell>
          <cell r="AA48">
            <v>242721216</v>
          </cell>
          <cell r="AB48">
            <v>783863096</v>
          </cell>
        </row>
        <row r="49">
          <cell r="AA49" t="str">
            <v>Andinas</v>
          </cell>
        </row>
        <row r="50">
          <cell r="W50">
            <v>581664636</v>
          </cell>
        </row>
        <row r="50">
          <cell r="Y50">
            <v>51195371.3156</v>
          </cell>
          <cell r="Z50">
            <v>500210800.44</v>
          </cell>
          <cell r="AA50">
            <v>235361.11</v>
          </cell>
          <cell r="AB50">
            <v>782844015.82</v>
          </cell>
          <cell r="AC50">
            <v>212510662.7778</v>
          </cell>
          <cell r="AD50">
            <v>195193337.034</v>
          </cell>
          <cell r="AE50">
            <v>1681533809.2414</v>
          </cell>
          <cell r="AF50">
            <v>110712774.3686</v>
          </cell>
          <cell r="AG50">
            <v>199138509.29</v>
          </cell>
          <cell r="AH50">
            <v>10535959.7758793</v>
          </cell>
        </row>
        <row r="64">
          <cell r="Y64" t="str">
            <v>Audiovisual</v>
          </cell>
          <cell r="Z64" t="str">
            <v>Ivision</v>
          </cell>
        </row>
        <row r="65">
          <cell r="W65">
            <v>1131384817.60128</v>
          </cell>
          <cell r="X65">
            <v>-240659.273400002</v>
          </cell>
          <cell r="Y65">
            <v>4145340.79279959</v>
          </cell>
          <cell r="Z65">
            <v>-24533255</v>
          </cell>
          <cell r="AA65">
            <v>-385791733</v>
          </cell>
        </row>
      </sheetData>
      <sheetData sheetId="3">
        <row r="5">
          <cell r="Y5">
            <v>88528446155.34</v>
          </cell>
        </row>
        <row r="7">
          <cell r="Y7">
            <v>70659759081.48</v>
          </cell>
        </row>
        <row r="11">
          <cell r="Y11">
            <v>8009349907.1</v>
          </cell>
        </row>
        <row r="12">
          <cell r="Y12">
            <v>1507608728</v>
          </cell>
        </row>
        <row r="15">
          <cell r="Y15">
            <v>1089409820.14</v>
          </cell>
        </row>
        <row r="17">
          <cell r="Y17">
            <v>-944526327.74</v>
          </cell>
        </row>
        <row r="19">
          <cell r="Y19">
            <v>144941850</v>
          </cell>
          <cell r="Z19">
            <v>-209313606.788176</v>
          </cell>
          <cell r="AA19">
            <v>-2803105.14318152</v>
          </cell>
          <cell r="AB19">
            <v>18401221.8328737</v>
          </cell>
        </row>
        <row r="19">
          <cell r="AD19">
            <v>631879</v>
          </cell>
          <cell r="AE19">
            <v>338180773</v>
          </cell>
        </row>
        <row r="21">
          <cell r="Y21">
            <v>3719064664</v>
          </cell>
        </row>
        <row r="23">
          <cell r="Y23">
            <v>-1218324128</v>
          </cell>
        </row>
        <row r="25">
          <cell r="Y25">
            <v>-952341175.62</v>
          </cell>
        </row>
        <row r="27">
          <cell r="Y27">
            <v>-4687577964.5228</v>
          </cell>
        </row>
        <row r="31">
          <cell r="Y31">
            <v>-1799340635.42</v>
          </cell>
        </row>
        <row r="35">
          <cell r="Y35">
            <v>3602620316</v>
          </cell>
        </row>
        <row r="37">
          <cell r="Y37">
            <v>100414225.16308</v>
          </cell>
          <cell r="Z37">
            <v>100601150.79168</v>
          </cell>
        </row>
        <row r="37">
          <cell r="AB37">
            <v>-1727895</v>
          </cell>
        </row>
        <row r="37">
          <cell r="AD37">
            <v>1540967.37140019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V22" t="str">
            <v>CN Holding</v>
          </cell>
        </row>
        <row r="23">
          <cell r="U23">
            <v>15736415.3862</v>
          </cell>
          <cell r="V23">
            <v>1005207.57</v>
          </cell>
          <cell r="W23">
            <v>500210800.44</v>
          </cell>
          <cell r="X23">
            <v>782844015.82</v>
          </cell>
        </row>
        <row r="24">
          <cell r="X24">
            <v>1131384442.22</v>
          </cell>
        </row>
        <row r="50">
          <cell r="T50">
            <v>6785513597</v>
          </cell>
        </row>
      </sheetData>
      <sheetData sheetId="5">
        <row r="5">
          <cell r="T5">
            <v>4973645772</v>
          </cell>
        </row>
        <row r="7">
          <cell r="T7">
            <v>4008022147</v>
          </cell>
        </row>
        <row r="11">
          <cell r="T11">
            <v>836582609</v>
          </cell>
        </row>
        <row r="12">
          <cell r="T12">
            <v>128800939</v>
          </cell>
        </row>
        <row r="15">
          <cell r="T15">
            <v>1555953</v>
          </cell>
        </row>
        <row r="17">
          <cell r="T17">
            <v>-106565696</v>
          </cell>
        </row>
        <row r="19">
          <cell r="T19">
            <v>100364595</v>
          </cell>
        </row>
        <row r="21">
          <cell r="T21">
            <v>90721</v>
          </cell>
        </row>
        <row r="23">
          <cell r="T23">
            <v>-20385579</v>
          </cell>
        </row>
        <row r="25">
          <cell r="T25">
            <v>138746912</v>
          </cell>
        </row>
        <row r="27">
          <cell r="T27">
            <v>-186158</v>
          </cell>
        </row>
        <row r="31">
          <cell r="T31">
            <v>118348321</v>
          </cell>
        </row>
        <row r="35">
          <cell r="T35">
            <v>-22886758</v>
          </cell>
        </row>
        <row r="37">
          <cell r="T37">
            <v>18399262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TD OGE"/>
      <sheetName val="Hoja1"/>
      <sheetName val="Hoja3"/>
      <sheetName val="Hoja4"/>
    </sheetNames>
    <sheetDataSet>
      <sheetData sheetId="0"/>
      <sheetData sheetId="1"/>
      <sheetData sheetId="2">
        <row r="5">
          <cell r="C5">
            <v>3717852654</v>
          </cell>
        </row>
        <row r="7">
          <cell r="C7">
            <v>-2546749057</v>
          </cell>
        </row>
        <row r="11">
          <cell r="C11">
            <v>-18117710</v>
          </cell>
        </row>
        <row r="12">
          <cell r="C12">
            <v>-5899743</v>
          </cell>
        </row>
        <row r="15">
          <cell r="C15">
            <v>79263800</v>
          </cell>
        </row>
        <row r="17">
          <cell r="C17">
            <v>-5918132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0</v>
          </cell>
        </row>
        <row r="25">
          <cell r="C25">
            <v>-25805037</v>
          </cell>
        </row>
        <row r="27">
          <cell r="C27">
            <v>15971641</v>
          </cell>
        </row>
        <row r="31">
          <cell r="C31">
            <v>163155494</v>
          </cell>
        </row>
      </sheetData>
      <sheetData sheetId="3">
        <row r="416">
          <cell r="D416">
            <v>69349722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zoomScaleSheetLayoutView="60" workbookViewId="0">
      <pane xSplit="3" ySplit="10" topLeftCell="D52" activePane="bottomRight" state="frozen"/>
      <selection activeCell="A1" sqref="A1"/>
      <selection pane="topRight" activeCell="A1" sqref="A1"/>
      <selection pane="bottomLeft" activeCell="A1" sqref="A1"/>
      <selection pane="bottomRight" activeCell="D55" sqref="D55"/>
    </sheetView>
  </sheetViews>
  <sheetFormatPr baseColWidth="8" defaultColWidth="11.4285714285714" defaultRowHeight="11.25"/>
  <cols>
    <col width="1.14285714285714" customWidth="1" style="262" min="1" max="1"/>
    <col width="66.4285714285714" customWidth="1" style="263" min="2" max="2"/>
    <col width="1.42857142857143" customWidth="1" style="263" min="3" max="3"/>
    <col width="16.5714285714286" customWidth="1" style="262" min="4" max="4"/>
    <col width="1.14285714285714" customWidth="1" style="262" min="5" max="5"/>
    <col width="16.5714285714286" customWidth="1" style="262" min="6" max="6"/>
    <col width="1.42857142857143" customWidth="1" style="262" min="7" max="7"/>
    <col width="11.4285714285714" customWidth="1" style="262" min="8" max="8"/>
    <col width="11.4285714285714" customWidth="1" style="358" min="9" max="9"/>
    <col width="11.4285714285714" customWidth="1" style="262" min="10" max="16384"/>
  </cols>
  <sheetData>
    <row r="1" ht="50.1" customHeight="1">
      <c r="B1" s="265" t="n"/>
      <c r="C1" s="266" t="n"/>
      <c r="D1" s="266" t="n"/>
      <c r="F1" s="300" t="n"/>
    </row>
    <row r="2" ht="14.25" customHeight="1">
      <c r="B2" s="268" t="inlineStr">
        <is>
          <t>ESTADO FINANCIERO COMBINADO GRUPO CHILEFILMS</t>
        </is>
      </c>
    </row>
    <row r="3" ht="14.25" customHeight="1">
      <c r="B3" s="268" t="inlineStr">
        <is>
          <t>AL 31 DE DICIEMBRE DE 2022</t>
        </is>
      </c>
    </row>
    <row r="4" ht="14.25" customHeight="1">
      <c r="B4" s="268" t="inlineStr">
        <is>
          <t>CIFRAS EXPRESADAS EN  M$</t>
        </is>
      </c>
    </row>
    <row r="6" ht="15" customHeight="1">
      <c r="A6" s="301" t="n"/>
      <c r="B6" s="270" t="n"/>
      <c r="C6" s="301" t="n"/>
      <c r="D6" s="302" t="inlineStr">
        <is>
          <t>TOTAL</t>
        </is>
      </c>
      <c r="E6" s="301" t="n"/>
      <c r="F6" s="302" t="inlineStr">
        <is>
          <t>TOTAL</t>
        </is>
      </c>
      <c r="G6" s="301" t="n"/>
    </row>
    <row r="7" ht="15" customHeight="1">
      <c r="A7" s="303" t="n"/>
      <c r="B7" s="270" t="inlineStr">
        <is>
          <t>Estado Financiero Combinado</t>
        </is>
      </c>
      <c r="C7" s="303" t="n"/>
      <c r="D7" s="304" t="n">
        <v>2022</v>
      </c>
      <c r="E7" s="303" t="n"/>
      <c r="F7" s="304" t="n">
        <v>2021</v>
      </c>
      <c r="G7" s="303" t="n"/>
    </row>
    <row r="8" ht="15" customHeight="1">
      <c r="A8" s="305" t="n"/>
      <c r="B8" s="306" t="inlineStr">
        <is>
          <t>Estado de Situación Financiera</t>
        </is>
      </c>
      <c r="C8" s="305" t="n"/>
      <c r="D8" s="307" t="n"/>
      <c r="E8" s="305" t="n"/>
      <c r="F8" s="307" t="n"/>
      <c r="G8" s="305" t="n"/>
    </row>
    <row r="9" ht="15" customHeight="1">
      <c r="A9" s="308" t="n"/>
      <c r="B9" s="309" t="inlineStr">
        <is>
          <t xml:space="preserve">Activos </t>
        </is>
      </c>
      <c r="C9" s="308" t="n"/>
      <c r="D9" s="310" t="n"/>
      <c r="E9" s="308" t="n"/>
      <c r="F9" s="310" t="n"/>
      <c r="G9" s="308" t="n"/>
    </row>
    <row r="10" ht="15" customHeight="1">
      <c r="A10" s="311" t="n"/>
      <c r="B10" s="312" t="inlineStr">
        <is>
          <t>Activos corrientes</t>
        </is>
      </c>
      <c r="C10" s="311" t="n"/>
      <c r="D10" s="310" t="n"/>
      <c r="E10" s="311" t="n"/>
      <c r="F10" s="310" t="n"/>
      <c r="G10" s="311" t="n"/>
    </row>
    <row r="11" ht="14.25" customHeight="1">
      <c r="A11" s="283" t="n"/>
      <c r="B11" s="313" t="inlineStr">
        <is>
          <t>Efectivo y Equivalentes al Efectivo</t>
        </is>
      </c>
      <c r="C11" s="283" t="n"/>
      <c r="D11" s="359">
        <f>ROUND(+Estado!O6/1000,0)</f>
        <v/>
      </c>
      <c r="E11" s="360" t="n"/>
      <c r="F11" s="359" t="n">
        <v>32008053</v>
      </c>
      <c r="G11" s="283" t="n"/>
    </row>
    <row r="12" ht="14.25" customHeight="1">
      <c r="A12" s="283" t="n"/>
      <c r="B12" s="313" t="inlineStr">
        <is>
          <t>Otros activos financieros corrientes</t>
        </is>
      </c>
      <c r="C12" s="283" t="n"/>
      <c r="D12" s="359">
        <f>ROUND(+Estado!O7/1000,0)</f>
        <v/>
      </c>
      <c r="E12" s="360" t="n"/>
      <c r="F12" s="359" t="n">
        <v>0</v>
      </c>
      <c r="G12" s="283" t="n"/>
    </row>
    <row r="13" ht="14.25" customHeight="1">
      <c r="A13" s="283" t="n"/>
      <c r="B13" s="313" t="inlineStr">
        <is>
          <t>Otros Activos No Financieros, Corriente</t>
        </is>
      </c>
      <c r="C13" s="283" t="n"/>
      <c r="D13" s="359">
        <f>ROUND(+Estado!O8/1000,0)</f>
        <v/>
      </c>
      <c r="E13" s="360" t="n"/>
      <c r="F13" s="359" t="n">
        <v>1637077</v>
      </c>
      <c r="G13" s="283" t="n"/>
      <c r="J13" s="361" t="n"/>
    </row>
    <row r="14" ht="14.25" customHeight="1">
      <c r="A14" s="283" t="n"/>
      <c r="B14" s="313" t="inlineStr">
        <is>
          <t>Deudores comerciales y otras cuentas por cobrar corrientes</t>
        </is>
      </c>
      <c r="C14" s="283" t="n"/>
      <c r="D14" s="359">
        <f>ROUND(+Estado!O9/1000,0)</f>
        <v/>
      </c>
      <c r="E14" s="360" t="n"/>
      <c r="F14" s="359" t="n">
        <v>10939615</v>
      </c>
      <c r="G14" s="283" t="n"/>
      <c r="J14" s="361" t="n"/>
    </row>
    <row r="15" ht="14.25" customHeight="1">
      <c r="A15" s="283" t="n"/>
      <c r="B15" s="313" t="inlineStr">
        <is>
          <t>Cuentas por Cobrar a Entidades Relacionadas, Corriente</t>
        </is>
      </c>
      <c r="C15" s="283" t="n"/>
      <c r="D15" s="359">
        <f>ROUND(+Estado!O10/1000,0)</f>
        <v/>
      </c>
      <c r="E15" s="360" t="n"/>
      <c r="F15" s="359" t="n">
        <v>0</v>
      </c>
      <c r="G15" s="283" t="n"/>
    </row>
    <row r="16" ht="14.25" customHeight="1">
      <c r="A16" s="283" t="n"/>
      <c r="B16" s="313" t="inlineStr">
        <is>
          <t>Inventarios</t>
        </is>
      </c>
      <c r="C16" s="283" t="n"/>
      <c r="D16" s="359">
        <f>ROUND(+Estado!O11/1000,0)-1</f>
        <v/>
      </c>
      <c r="E16" s="360" t="n"/>
      <c r="F16" s="359" t="n">
        <v>3437299</v>
      </c>
      <c r="G16" s="283" t="n"/>
    </row>
    <row r="17" ht="14.25" customHeight="1">
      <c r="A17" s="283" t="n"/>
      <c r="B17" s="313" t="inlineStr">
        <is>
          <t>Activos por impuestos corrientes</t>
        </is>
      </c>
      <c r="C17" s="283" t="n"/>
      <c r="D17" s="359">
        <f>ROUND(+Estado!O13/1000,0)</f>
        <v/>
      </c>
      <c r="E17" s="360" t="n"/>
      <c r="F17" s="359" t="n">
        <v>1887029</v>
      </c>
      <c r="G17" s="283" t="n"/>
    </row>
    <row r="18" hidden="1" ht="45" customHeight="1">
      <c r="A18" s="315" t="n"/>
      <c r="B18" s="316" t="inlineStr">
        <is>
          <t>Total de activos corrientes distintos de los activos o grupos de activos para su disposición clasificados como mantenidos para la venta o como mantenidos para distribuir a los propietarios</t>
        </is>
      </c>
      <c r="C18" s="315" t="n"/>
      <c r="D18" s="362">
        <f>SUM(D11:D17)</f>
        <v/>
      </c>
      <c r="E18" s="363" t="n"/>
      <c r="F18" s="362">
        <f>SUM(F11:F17)</f>
        <v/>
      </c>
      <c r="G18" s="315" t="n"/>
    </row>
    <row r="19" hidden="1" ht="28.5" customHeight="1">
      <c r="A19" s="319" t="n"/>
      <c r="B19" s="320" t="inlineStr">
        <is>
          <t xml:space="preserve">Activos no corrientes o grupos de activos para su disposición clasificados como mantenidos para la venta </t>
        </is>
      </c>
      <c r="C19" s="319" t="n"/>
      <c r="D19" s="359">
        <f>ROUND(+Estado!O15/1000,0)</f>
        <v/>
      </c>
      <c r="E19" s="364" t="n"/>
      <c r="F19" s="359" t="n">
        <v>0</v>
      </c>
      <c r="G19" s="319" t="n"/>
    </row>
    <row r="20" hidden="1" ht="28.5" customHeight="1">
      <c r="A20" s="319" t="n"/>
      <c r="B20" s="320" t="inlineStr">
        <is>
          <t>Activos no corrientes o grupos de activos para su disposición clasificados como mantenidos para distribuir a los propietarios</t>
        </is>
      </c>
      <c r="C20" s="319" t="n"/>
      <c r="D20" s="359">
        <f>ROUND(+Estado!O16/1000,0)</f>
        <v/>
      </c>
      <c r="E20" s="364" t="n"/>
      <c r="F20" s="359" t="n">
        <v>0</v>
      </c>
      <c r="G20" s="319" t="n"/>
    </row>
    <row r="21" hidden="1" ht="45" customHeight="1">
      <c r="A21" s="315" t="n"/>
      <c r="B21" s="316" t="inlineStr">
        <is>
          <t>Activos no corrientes o grupos de activos para su disposición clasificados como mantenidos para la venta o como mantenidos para distribuir a los propietarios</t>
        </is>
      </c>
      <c r="C21" s="315" t="n"/>
      <c r="D21" s="362">
        <f>+D19+D20</f>
        <v/>
      </c>
      <c r="E21" s="363" t="n"/>
      <c r="F21" s="362" t="n">
        <v>0</v>
      </c>
      <c r="G21" s="315" t="n"/>
    </row>
    <row r="22" ht="15" customHeight="1">
      <c r="A22" s="322" t="n"/>
      <c r="B22" s="316" t="inlineStr">
        <is>
          <t>Activos corrientes totales</t>
        </is>
      </c>
      <c r="C22" s="322" t="n"/>
      <c r="D22" s="365">
        <f>+D18+D21</f>
        <v/>
      </c>
      <c r="E22" s="366" t="n"/>
      <c r="F22" s="365">
        <f>+F18+F21</f>
        <v/>
      </c>
      <c r="G22" s="322" t="n"/>
    </row>
    <row r="23" ht="15" customHeight="1">
      <c r="A23" s="311" t="n"/>
      <c r="B23" s="325" t="inlineStr">
        <is>
          <t>Activos no corrientes</t>
        </is>
      </c>
      <c r="C23" s="311" t="n"/>
      <c r="D23" s="367" t="n"/>
      <c r="E23" s="368" t="n"/>
      <c r="F23" s="367" t="n"/>
      <c r="G23" s="311" t="n"/>
    </row>
    <row r="24" ht="14.25" customHeight="1">
      <c r="A24" s="315" t="n"/>
      <c r="B24" s="328" t="inlineStr">
        <is>
          <t>Otros activos financieros no corrientes</t>
        </is>
      </c>
      <c r="C24" s="315" t="n"/>
      <c r="D24" s="359">
        <f>ROUND(+Estado!O20/1000,0)</f>
        <v/>
      </c>
      <c r="E24" s="363" t="n"/>
      <c r="F24" s="359" t="n">
        <v>18602861</v>
      </c>
      <c r="G24" s="315" t="n"/>
    </row>
    <row r="25" ht="14.25" customHeight="1">
      <c r="A25" s="315" t="n"/>
      <c r="B25" s="328" t="inlineStr">
        <is>
          <t>Otros activos no financieros no corrientes</t>
        </is>
      </c>
      <c r="C25" s="315" t="n"/>
      <c r="D25" s="359">
        <f>ROUND(+Estado!O21/1000,0)</f>
        <v/>
      </c>
      <c r="E25" s="363" t="n"/>
      <c r="F25" s="359" t="n">
        <v>1514550</v>
      </c>
      <c r="G25" s="315" t="n"/>
      <c r="J25" s="361" t="n"/>
    </row>
    <row r="26" ht="14.25" customHeight="1">
      <c r="A26" s="315" t="n"/>
      <c r="B26" s="328" t="inlineStr">
        <is>
          <t>Derechos por cobrar no corrientes</t>
        </is>
      </c>
      <c r="C26" s="315" t="n"/>
      <c r="D26" s="359">
        <f>ROUND(+Estado!O22/1000,0)</f>
        <v/>
      </c>
      <c r="E26" s="363" t="n"/>
      <c r="F26" s="359" t="n">
        <v>471784</v>
      </c>
      <c r="G26" s="315" t="n"/>
    </row>
    <row r="27" ht="14.25" customHeight="1">
      <c r="A27" s="315" t="n"/>
      <c r="B27" s="328" t="inlineStr">
        <is>
          <t>Cuentas por Cobrar a Entidades Relacionadas, No Corriente</t>
        </is>
      </c>
      <c r="C27" s="315" t="n"/>
      <c r="D27" s="359">
        <f>ROUND(+Estado!O23/1000,0)</f>
        <v/>
      </c>
      <c r="E27" s="363" t="n"/>
      <c r="F27" s="359" t="n">
        <v>1821711</v>
      </c>
      <c r="G27" s="315" t="n"/>
    </row>
    <row r="28" ht="14.25" customHeight="1">
      <c r="A28" s="315" t="n"/>
      <c r="B28" s="328" t="inlineStr">
        <is>
          <t>Inversiones contabilizadas utilizando el método de la participación</t>
        </is>
      </c>
      <c r="C28" s="315" t="n"/>
      <c r="D28" s="359">
        <f>ROUND(+Estado!O24/1000,0)</f>
        <v/>
      </c>
      <c r="E28" s="363" t="n"/>
      <c r="F28" s="359" t="n">
        <v>5146118</v>
      </c>
      <c r="G28" s="315" t="n"/>
    </row>
    <row r="29" ht="14.25" customHeight="1">
      <c r="A29" s="315" t="n"/>
      <c r="B29" s="328" t="inlineStr">
        <is>
          <t>Activos intangibles distintos de la plusvalía</t>
        </is>
      </c>
      <c r="C29" s="315" t="n"/>
      <c r="D29" s="359">
        <f>ROUND(+Estado!O25/1000,0)</f>
        <v/>
      </c>
      <c r="E29" s="363" t="n"/>
      <c r="F29" s="359" t="n">
        <v>1493304</v>
      </c>
      <c r="G29" s="315" t="n"/>
    </row>
    <row r="30" ht="14.25" customHeight="1">
      <c r="A30" s="315" t="n"/>
      <c r="B30" s="328" t="inlineStr">
        <is>
          <t>Plusvalía</t>
        </is>
      </c>
      <c r="C30" s="315" t="n"/>
      <c r="D30" s="359">
        <f>ROUND(+Estado!O26/1000,0)-1</f>
        <v/>
      </c>
      <c r="E30" s="363" t="n"/>
      <c r="F30" s="359" t="n">
        <v>2156507</v>
      </c>
      <c r="G30" s="315" t="n"/>
    </row>
    <row r="31" ht="14.25" customHeight="1">
      <c r="A31" s="315" t="n"/>
      <c r="B31" s="328" t="inlineStr">
        <is>
          <t>Propiedades, Planta y Equipo</t>
        </is>
      </c>
      <c r="C31" s="315" t="n"/>
      <c r="D31" s="359">
        <f>ROUND(+Estado!O27/1000,0)</f>
        <v/>
      </c>
      <c r="E31" s="363" t="n"/>
      <c r="F31" s="359" t="n">
        <v>21456819</v>
      </c>
      <c r="G31" s="315" t="n"/>
    </row>
    <row r="32" ht="14.25" customHeight="1">
      <c r="A32" s="315" t="n"/>
      <c r="B32" s="328" t="inlineStr">
        <is>
          <t>Activos biológicos, no corrientes</t>
        </is>
      </c>
      <c r="C32" s="315" t="n"/>
      <c r="D32" s="359">
        <f>ROUND(+Estado!O28/1000,0)</f>
        <v/>
      </c>
      <c r="E32" s="363" t="n"/>
      <c r="F32" s="359" t="n">
        <v>0</v>
      </c>
      <c r="G32" s="315" t="n"/>
    </row>
    <row r="33" ht="14.25" customHeight="1">
      <c r="A33" s="315" t="n"/>
      <c r="B33" s="328" t="inlineStr">
        <is>
          <t>Propiedad de inversión</t>
        </is>
      </c>
      <c r="C33" s="315" t="n"/>
      <c r="D33" s="359">
        <f>ROUND(+Estado!O29/1000,0)</f>
        <v/>
      </c>
      <c r="E33" s="363" t="n"/>
      <c r="F33" s="359" t="n">
        <v>1339006</v>
      </c>
      <c r="G33" s="315" t="n"/>
    </row>
    <row r="34" ht="14.25" customHeight="1">
      <c r="A34" s="315" t="n"/>
      <c r="B34" s="328" t="inlineStr">
        <is>
          <t>Activos por impuestos diferidos</t>
        </is>
      </c>
      <c r="C34" s="315" t="n"/>
      <c r="D34" s="359">
        <f>ROUND(+Estado!O30/1000,0)</f>
        <v/>
      </c>
      <c r="E34" s="363" t="n"/>
      <c r="F34" s="359" t="n">
        <v>3682984</v>
      </c>
      <c r="G34" s="315" t="n"/>
    </row>
    <row r="35" ht="15" customHeight="1">
      <c r="A35" s="315" t="n"/>
      <c r="B35" s="329" t="inlineStr">
        <is>
          <t>Total de activos no corrientes</t>
        </is>
      </c>
      <c r="C35" s="315" t="n"/>
      <c r="D35" s="365">
        <f>SUM(D24:D34)+1</f>
        <v/>
      </c>
      <c r="E35" s="366" t="n"/>
      <c r="F35" s="365">
        <f>SUM(F24:F34)</f>
        <v/>
      </c>
      <c r="G35" s="315" t="n"/>
    </row>
    <row r="36" ht="15" customHeight="1">
      <c r="A36" s="311" t="n"/>
      <c r="B36" s="325" t="inlineStr">
        <is>
          <t>Total de activos</t>
        </is>
      </c>
      <c r="C36" s="311" t="n"/>
      <c r="D36" s="365">
        <f>+D22+D35</f>
        <v/>
      </c>
      <c r="E36" s="368" t="n"/>
      <c r="F36" s="365">
        <f>+F22+F35</f>
        <v/>
      </c>
      <c r="G36" s="311" t="n"/>
    </row>
    <row r="37" ht="8.25" customHeight="1">
      <c r="A37" s="330" t="n"/>
      <c r="B37" s="330" t="n"/>
      <c r="C37" s="330" t="n"/>
      <c r="D37" s="369" t="n"/>
      <c r="E37" s="369" t="n"/>
      <c r="F37" s="369" t="n"/>
      <c r="G37" s="330" t="n"/>
    </row>
    <row r="38" ht="15" customHeight="1">
      <c r="A38" s="332" t="n"/>
      <c r="B38" s="333" t="inlineStr">
        <is>
          <t>Patrimonio y pasivos</t>
        </is>
      </c>
      <c r="C38" s="332" t="n"/>
      <c r="D38" s="370" t="n"/>
      <c r="E38" s="371" t="n"/>
      <c r="F38" s="370" t="n"/>
      <c r="G38" s="332" t="n"/>
    </row>
    <row r="39" ht="15" customHeight="1">
      <c r="A39" s="311" t="n"/>
      <c r="B39" s="312" t="inlineStr">
        <is>
          <t>Pasivos</t>
        </is>
      </c>
      <c r="C39" s="311" t="n"/>
      <c r="D39" s="370" t="n"/>
      <c r="E39" s="368" t="n"/>
      <c r="F39" s="370" t="n"/>
      <c r="G39" s="311" t="n"/>
    </row>
    <row r="40" ht="15" customHeight="1">
      <c r="A40" s="322" t="n"/>
      <c r="B40" s="336" t="inlineStr">
        <is>
          <t>Pasivos corrientes</t>
        </is>
      </c>
      <c r="C40" s="322" t="n"/>
      <c r="D40" s="370" t="n"/>
      <c r="E40" s="366" t="n"/>
      <c r="F40" s="370" t="n"/>
      <c r="G40" s="322" t="n"/>
    </row>
    <row r="41" ht="14.25" customHeight="1">
      <c r="A41" s="283" t="n"/>
      <c r="B41" s="313" t="inlineStr">
        <is>
          <t>Otros pasivos financieros corrientes</t>
        </is>
      </c>
      <c r="C41" s="283" t="n"/>
      <c r="D41" s="359">
        <f>ROUND(+Estado!O37/1000,0)</f>
        <v/>
      </c>
      <c r="E41" s="360" t="n"/>
      <c r="F41" s="359" t="n">
        <v>2581199</v>
      </c>
      <c r="G41" s="283" t="n"/>
      <c r="J41" s="361" t="n"/>
    </row>
    <row r="42" ht="14.25" customHeight="1">
      <c r="A42" s="283" t="n"/>
      <c r="B42" s="313" t="inlineStr">
        <is>
          <t>Cuentas por pagar comerciales y otras cuentas por pagar</t>
        </is>
      </c>
      <c r="C42" s="283" t="n"/>
      <c r="D42" s="359">
        <f>ROUND(+Estado!O38/1000,0)</f>
        <v/>
      </c>
      <c r="E42" s="360" t="n"/>
      <c r="F42" s="359" t="n">
        <v>10698292</v>
      </c>
      <c r="G42" s="283" t="n"/>
      <c r="J42" s="361" t="n"/>
    </row>
    <row r="43" ht="14.25" customHeight="1">
      <c r="A43" s="283" t="n"/>
      <c r="B43" s="313" t="inlineStr">
        <is>
          <t>Cuentas por Pagar a Entidades Relacionadas, Corriente</t>
        </is>
      </c>
      <c r="C43" s="283" t="n"/>
      <c r="D43" s="359">
        <f>ROUND(+Estado!O39/1000,0)</f>
        <v/>
      </c>
      <c r="E43" s="360" t="n"/>
      <c r="F43" s="359" t="n">
        <v>0</v>
      </c>
      <c r="G43" s="283" t="n"/>
    </row>
    <row r="44" ht="14.25" customHeight="1">
      <c r="A44" s="283" t="n"/>
      <c r="B44" s="313" t="inlineStr">
        <is>
          <t>Otras provisiones a corto plazo</t>
        </is>
      </c>
      <c r="C44" s="283" t="n"/>
      <c r="D44" s="359">
        <f>ROUND(+Estado!O40/1000,0)</f>
        <v/>
      </c>
      <c r="E44" s="360" t="n"/>
      <c r="F44" s="359" t="n">
        <v>410301</v>
      </c>
      <c r="G44" s="283" t="n"/>
    </row>
    <row r="45" ht="14.25" customHeight="1">
      <c r="A45" s="283" t="n"/>
      <c r="B45" s="313" t="inlineStr">
        <is>
          <t>Pasivos por Impuestos corrientes</t>
        </is>
      </c>
      <c r="C45" s="283" t="n"/>
      <c r="D45" s="359">
        <f>ROUND(+Estado!O41/1000,0)</f>
        <v/>
      </c>
      <c r="E45" s="360" t="n"/>
      <c r="F45" s="359" t="n">
        <v>2251674</v>
      </c>
      <c r="G45" s="283" t="n"/>
      <c r="J45" s="361" t="n"/>
    </row>
    <row r="46" ht="14.25" customHeight="1">
      <c r="A46" s="283" t="n"/>
      <c r="B46" s="313" t="inlineStr">
        <is>
          <t>Provisiones corrientes por beneficios a los empleados</t>
        </is>
      </c>
      <c r="C46" s="283" t="n"/>
      <c r="D46" s="359">
        <f>ROUND(+Estado!O42/1000,0)-1</f>
        <v/>
      </c>
      <c r="E46" s="360" t="n"/>
      <c r="F46" s="359" t="n">
        <v>1312633</v>
      </c>
      <c r="G46" s="283" t="n"/>
      <c r="J46" s="361" t="n"/>
    </row>
    <row r="47" ht="14.25" customHeight="1">
      <c r="A47" s="283" t="n"/>
      <c r="B47" s="313" t="inlineStr">
        <is>
          <t>Otros pasivos no financieros corrientes</t>
        </is>
      </c>
      <c r="C47" s="283" t="n"/>
      <c r="D47" s="359">
        <f>ROUND(+Estado!O43/1000,0)</f>
        <v/>
      </c>
      <c r="E47" s="360" t="n"/>
      <c r="F47" s="359" t="n">
        <v>3407237</v>
      </c>
      <c r="G47" s="283" t="n"/>
    </row>
    <row r="48" ht="45" customHeight="1">
      <c r="A48" s="337" t="n"/>
      <c r="B48" s="338" t="inlineStr">
        <is>
          <t>Total de pasivos corrientes distintos de los pasivos incluidos en grupos de activos para su disposición clasificados como mantenidos para la venta</t>
        </is>
      </c>
      <c r="C48" s="337" t="n"/>
      <c r="D48" s="365">
        <f>SUM(D41:D47)</f>
        <v/>
      </c>
      <c r="E48" s="372" t="n"/>
      <c r="F48" s="365">
        <f>SUM(F41:F47)</f>
        <v/>
      </c>
      <c r="G48" s="337" t="n"/>
    </row>
    <row r="49" ht="28.5" customHeight="1">
      <c r="A49" s="319" t="n"/>
      <c r="B49" s="320" t="inlineStr">
        <is>
          <t>Pasivos incluidos en grupos de activos para su disposición clasificados como mantenidos para la venta</t>
        </is>
      </c>
      <c r="C49" s="319" t="n"/>
      <c r="D49" s="359">
        <f>ROUND(+Estado!O45/1000,0)</f>
        <v/>
      </c>
      <c r="E49" s="364" t="n"/>
      <c r="F49" s="359" t="n">
        <v>0</v>
      </c>
      <c r="G49" s="319" t="n"/>
    </row>
    <row r="50" ht="15" customHeight="1">
      <c r="A50" s="287" t="n"/>
      <c r="B50" s="340" t="inlineStr">
        <is>
          <t>Pasivos corrientes totales</t>
        </is>
      </c>
      <c r="C50" s="287" t="n"/>
      <c r="D50" s="365">
        <f>+D48+D49</f>
        <v/>
      </c>
      <c r="E50" s="373" t="n"/>
      <c r="F50" s="365">
        <f>+F48+F49</f>
        <v/>
      </c>
      <c r="G50" s="287" t="n"/>
    </row>
    <row r="51" ht="15" customHeight="1">
      <c r="A51" s="322" t="n"/>
      <c r="B51" s="316" t="inlineStr">
        <is>
          <t>Pasivos no corrientes</t>
        </is>
      </c>
      <c r="C51" s="322" t="n"/>
      <c r="D51" s="367" t="n"/>
      <c r="E51" s="366" t="n"/>
      <c r="F51" s="367" t="n"/>
      <c r="G51" s="322" t="n"/>
    </row>
    <row r="52" ht="14.25" customHeight="1">
      <c r="A52" s="283" t="n"/>
      <c r="B52" s="313" t="inlineStr">
        <is>
          <t>Otros pasivos financieros no corrientes</t>
        </is>
      </c>
      <c r="C52" s="283" t="n"/>
      <c r="D52" s="359">
        <f>ROUND(+Estado!O48/1000,0)</f>
        <v/>
      </c>
      <c r="E52" s="360" t="n"/>
      <c r="F52" s="359" t="n">
        <v>2660703</v>
      </c>
      <c r="G52" s="283" t="n"/>
    </row>
    <row r="53" ht="14.25" customHeight="1">
      <c r="A53" s="283" t="n"/>
      <c r="B53" s="313" t="inlineStr">
        <is>
          <t>Pasivos no corrientes</t>
        </is>
      </c>
      <c r="C53" s="283" t="n"/>
      <c r="D53" s="359">
        <f>ROUND(+Estado!O49/1000,0)</f>
        <v/>
      </c>
      <c r="E53" s="360" t="n"/>
      <c r="F53" s="359" t="n">
        <v>0</v>
      </c>
      <c r="G53" s="283" t="n"/>
    </row>
    <row r="54" ht="14.25" customHeight="1">
      <c r="A54" s="283" t="n"/>
      <c r="B54" s="313" t="inlineStr">
        <is>
          <t>Cuentas por Pagar a Entidades Relacionadas, no corriente</t>
        </is>
      </c>
      <c r="C54" s="283" t="n"/>
      <c r="D54" s="359">
        <f>ROUND(+Estado!O50/1000,0)+1</f>
        <v/>
      </c>
      <c r="E54" s="360" t="n"/>
      <c r="F54" s="359" t="n">
        <v>5304787</v>
      </c>
      <c r="G54" s="283" t="n"/>
    </row>
    <row r="55" ht="14.25" customHeight="1">
      <c r="A55" s="283" t="n"/>
      <c r="B55" s="313" t="inlineStr">
        <is>
          <t>Otras provisiones a largo plazo</t>
        </is>
      </c>
      <c r="C55" s="283" t="n"/>
      <c r="D55" s="359">
        <f>ROUND(+Estado!O51/1000,0)</f>
        <v/>
      </c>
      <c r="E55" s="360" t="n"/>
      <c r="F55" s="359" t="n">
        <v>126706</v>
      </c>
      <c r="G55" s="283" t="n"/>
      <c r="J55" s="361" t="n"/>
    </row>
    <row r="56" ht="14.25" customHeight="1">
      <c r="A56" s="283" t="n"/>
      <c r="B56" s="313" t="inlineStr">
        <is>
          <t>Pasivo por impuestos diferidos</t>
        </is>
      </c>
      <c r="C56" s="283" t="n"/>
      <c r="D56" s="359">
        <f>ROUND(+Estado!O52/1000,0)+1</f>
        <v/>
      </c>
      <c r="E56" s="360" t="n"/>
      <c r="F56" s="359" t="n">
        <v>2120061</v>
      </c>
      <c r="G56" s="283" t="n"/>
      <c r="J56" s="361" t="n"/>
    </row>
    <row r="57" hidden="1" ht="14.25" customHeight="1">
      <c r="A57" s="283" t="n"/>
      <c r="B57" s="313" t="inlineStr">
        <is>
          <t>Provisiones no corrientes por beneficios a los empleados</t>
        </is>
      </c>
      <c r="C57" s="283" t="n"/>
      <c r="D57" s="359">
        <f>ROUND(+Estado!O53/1000,0)</f>
        <v/>
      </c>
      <c r="E57" s="360" t="n"/>
      <c r="F57" s="359" t="n">
        <v>0</v>
      </c>
      <c r="G57" s="283" t="n"/>
    </row>
    <row r="58" ht="14.25" customHeight="1">
      <c r="A58" s="283" t="n"/>
      <c r="B58" s="313" t="inlineStr">
        <is>
          <t>Otros pasivos no financieros no corrientes</t>
        </is>
      </c>
      <c r="C58" s="283" t="n"/>
      <c r="D58" s="359">
        <f>ROUND(+Estado!O54/1000,0)</f>
        <v/>
      </c>
      <c r="E58" s="360" t="n"/>
      <c r="F58" s="359" t="n">
        <v>1424361</v>
      </c>
      <c r="G58" s="283" t="n"/>
    </row>
    <row r="59" ht="15" customHeight="1">
      <c r="A59" s="287" t="n"/>
      <c r="B59" s="340" t="inlineStr">
        <is>
          <t>Total de pasivos no corrientes</t>
        </is>
      </c>
      <c r="C59" s="287" t="n"/>
      <c r="D59" s="365">
        <f>SUM(D52:D58)</f>
        <v/>
      </c>
      <c r="E59" s="373" t="n"/>
      <c r="F59" s="365">
        <f>SUM(F52:F58)</f>
        <v/>
      </c>
      <c r="G59" s="287" t="n"/>
    </row>
    <row r="60" ht="15" customHeight="1">
      <c r="A60" s="342" t="n"/>
      <c r="B60" s="316" t="inlineStr">
        <is>
          <t>Total pasivos</t>
        </is>
      </c>
      <c r="C60" s="342" t="n"/>
      <c r="D60" s="365">
        <f>+D50+D59</f>
        <v/>
      </c>
      <c r="E60" s="374" t="n"/>
      <c r="F60" s="365">
        <f>+F50+F59</f>
        <v/>
      </c>
      <c r="G60" s="342" t="n"/>
    </row>
    <row r="61" ht="15" customHeight="1">
      <c r="A61" s="311" t="n"/>
      <c r="B61" s="344" t="inlineStr">
        <is>
          <t>Patrimonio</t>
        </is>
      </c>
      <c r="C61" s="311" t="n"/>
      <c r="D61" s="375" t="n"/>
      <c r="E61" s="368" t="n"/>
      <c r="F61" s="375" t="n"/>
      <c r="G61" s="311" t="n"/>
    </row>
    <row r="62" ht="14.25" customHeight="1">
      <c r="A62" s="315" t="n"/>
      <c r="B62" s="328" t="inlineStr">
        <is>
          <t>Capital emitido</t>
        </is>
      </c>
      <c r="C62" s="315" t="n"/>
      <c r="D62" s="359">
        <f>ROUND(+Estado!O58/1000,0)</f>
        <v/>
      </c>
      <c r="E62" s="363" t="n"/>
      <c r="F62" s="359" t="n">
        <v>31023028</v>
      </c>
      <c r="G62" s="315" t="n"/>
    </row>
    <row r="63" ht="14.25" customHeight="1">
      <c r="A63" s="315" t="n"/>
      <c r="B63" s="328" t="inlineStr">
        <is>
          <t>Ganancias (pérdidas) acumuladas</t>
        </is>
      </c>
      <c r="C63" s="315" t="n"/>
      <c r="D63" s="359">
        <f>ROUND(+Estado!O59/1000,0)</f>
        <v/>
      </c>
      <c r="E63" s="363" t="n"/>
      <c r="F63" s="359" t="n">
        <v>56239839</v>
      </c>
      <c r="G63" s="315" t="n"/>
    </row>
    <row r="64" ht="14.25" customHeight="1">
      <c r="A64" s="315" t="n"/>
      <c r="B64" s="328" t="inlineStr">
        <is>
          <t>Primas de emisión</t>
        </is>
      </c>
      <c r="C64" s="315" t="n"/>
      <c r="D64" s="359">
        <f>ROUND(+Estado!O60/1000,0)</f>
        <v/>
      </c>
      <c r="E64" s="363" t="n"/>
      <c r="F64" s="359" t="n">
        <v>0</v>
      </c>
      <c r="G64" s="315" t="n"/>
    </row>
    <row r="65" ht="14.25" customHeight="1">
      <c r="A65" s="315" t="n"/>
      <c r="B65" s="328" t="inlineStr">
        <is>
          <t>Acciones propias en cartera</t>
        </is>
      </c>
      <c r="C65" s="315" t="n"/>
      <c r="D65" s="359">
        <f>ROUND(+Estado!O61/1000,0)</f>
        <v/>
      </c>
      <c r="E65" s="363" t="n"/>
      <c r="F65" s="359" t="n">
        <v>0</v>
      </c>
      <c r="G65" s="315" t="n"/>
    </row>
    <row r="66" ht="14.25" customHeight="1">
      <c r="A66" s="315" t="n"/>
      <c r="B66" s="328" t="inlineStr">
        <is>
          <t>Otras participaciones en el patrimonio</t>
        </is>
      </c>
      <c r="C66" s="315" t="n"/>
      <c r="D66" s="359">
        <f>ROUND(+Estado!O62/1000,0)</f>
        <v/>
      </c>
      <c r="E66" s="363" t="n"/>
      <c r="F66" s="359" t="n">
        <v>0</v>
      </c>
      <c r="G66" s="315" t="n"/>
    </row>
    <row r="67" ht="14.25" customHeight="1">
      <c r="A67" s="315" t="n"/>
      <c r="B67" s="328" t="inlineStr">
        <is>
          <t>Otras reservas</t>
        </is>
      </c>
      <c r="C67" s="315" t="n"/>
      <c r="D67" s="359">
        <f>ROUND(+Estado!O63/1000,0)</f>
        <v/>
      </c>
      <c r="E67" s="363" t="n"/>
      <c r="F67" s="359" t="n">
        <v>-11298363</v>
      </c>
      <c r="G67" s="315" t="n"/>
    </row>
    <row r="68" ht="15" customHeight="1">
      <c r="A68" s="322" t="n"/>
      <c r="B68" s="316" t="inlineStr">
        <is>
          <t>Patrimonio atribuible a los propietarios de la controladora</t>
        </is>
      </c>
      <c r="C68" s="322" t="n"/>
      <c r="D68" s="365">
        <f>SUM(D62:D67)</f>
        <v/>
      </c>
      <c r="E68" s="366" t="n"/>
      <c r="F68" s="365">
        <f>SUM(F62:F67)</f>
        <v/>
      </c>
      <c r="G68" s="322" t="n"/>
    </row>
    <row r="69" ht="14.25" customHeight="1">
      <c r="A69" s="315" t="n"/>
      <c r="B69" s="328" t="inlineStr">
        <is>
          <t>Participaciones no controladoras</t>
        </is>
      </c>
      <c r="C69" s="315" t="n"/>
      <c r="D69" s="359">
        <f>ROUND(+Estado!O65/1000,0)</f>
        <v/>
      </c>
      <c r="E69" s="363" t="n"/>
      <c r="F69" s="359" t="n">
        <v>-667741</v>
      </c>
      <c r="G69" s="315" t="n"/>
    </row>
    <row r="70" ht="15" customHeight="1">
      <c r="A70" s="322" t="n"/>
      <c r="B70" s="316" t="inlineStr">
        <is>
          <t>Patrimonio total</t>
        </is>
      </c>
      <c r="C70" s="322" t="n"/>
      <c r="D70" s="365">
        <f>+D68+D69</f>
        <v/>
      </c>
      <c r="E70" s="366" t="n"/>
      <c r="F70" s="365">
        <f>+F68+F69</f>
        <v/>
      </c>
      <c r="G70" s="322" t="n"/>
    </row>
    <row r="71" ht="15" customHeight="1">
      <c r="A71" s="347" t="n"/>
      <c r="B71" s="325" t="inlineStr">
        <is>
          <t>Total de patrimonio y pasivos</t>
        </is>
      </c>
      <c r="C71" s="347" t="n"/>
      <c r="D71" s="365">
        <f>+D60+D70</f>
        <v/>
      </c>
      <c r="E71" s="376" t="n"/>
      <c r="F71" s="365">
        <f>+F60+F70</f>
        <v/>
      </c>
      <c r="G71" s="347" t="n"/>
    </row>
    <row r="72" ht="15" customFormat="1" customHeight="1" s="298">
      <c r="A72" s="349" t="n"/>
      <c r="B72" s="350" t="n"/>
      <c r="C72" s="349" t="n"/>
      <c r="D72" s="377" t="n"/>
      <c r="E72" s="378" t="n"/>
      <c r="F72" s="377" t="n"/>
      <c r="G72" s="349" t="n"/>
      <c r="I72" s="379" t="n"/>
    </row>
    <row r="73" ht="14.25" customHeight="1">
      <c r="A73" s="353" t="n"/>
      <c r="B73" s="354" t="n"/>
      <c r="C73" s="354" t="n"/>
      <c r="D73" s="380">
        <f>+D36-D71</f>
        <v/>
      </c>
      <c r="E73" s="381" t="n"/>
      <c r="F73" s="380">
        <f>+F36-F71</f>
        <v/>
      </c>
      <c r="G73" s="353" t="n"/>
    </row>
  </sheetData>
  <mergeCells count="3"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  <rowBreaks count="1" manualBreakCount="1">
    <brk id="37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zoomScaleSheetLayoutView="60" workbookViewId="0">
      <selection activeCell="F40" sqref="F40"/>
    </sheetView>
  </sheetViews>
  <sheetFormatPr baseColWidth="8" defaultColWidth="11.4285714285714" defaultRowHeight="11.25"/>
  <cols>
    <col width="1.42857142857143" customWidth="1" style="262" min="1" max="1"/>
    <col width="78.4285714285714" customWidth="1" style="263" min="2" max="2"/>
    <col width="1.14285714285714" customWidth="1" style="263" min="3" max="3"/>
    <col width="12.8571428571429" customWidth="1" style="264" min="4" max="4"/>
    <col width="1" customWidth="1" style="262" min="5" max="5"/>
    <col width="13.8571428571429" customWidth="1" style="262" min="6" max="6"/>
    <col width="1" customWidth="1" style="262" min="7" max="7"/>
    <col width="11.4285714285714" customWidth="1" style="262" min="8" max="16384"/>
  </cols>
  <sheetData>
    <row r="1" ht="50.1" customHeight="1">
      <c r="B1" s="265" t="n"/>
      <c r="C1" s="266" t="n"/>
      <c r="D1" s="267" t="n"/>
    </row>
    <row r="2" ht="14.25" customHeight="1">
      <c r="B2" s="268" t="inlineStr">
        <is>
          <t>ESTADO DE RESULTADO COMBINADO GRUPO CHILEFILMS</t>
        </is>
      </c>
    </row>
    <row r="3" ht="14.25" customHeight="1">
      <c r="B3" s="268">
        <f>+'Estado M$'!B3:D3</f>
        <v/>
      </c>
    </row>
    <row r="4" ht="14.25" customHeight="1">
      <c r="B4" s="268" t="inlineStr">
        <is>
          <t>CIFRAS EXPRESADAS EN M$</t>
        </is>
      </c>
    </row>
    <row r="6" ht="15" customHeight="1">
      <c r="A6" s="269" t="n"/>
      <c r="B6" s="270" t="n"/>
      <c r="C6" s="271" t="n"/>
      <c r="D6" s="272" t="inlineStr">
        <is>
          <t>TOTAL</t>
        </is>
      </c>
      <c r="E6" s="273" t="n"/>
      <c r="F6" s="274" t="n"/>
      <c r="G6" s="271" t="n"/>
    </row>
    <row r="7" ht="15" customHeight="1">
      <c r="A7" s="269" t="n"/>
      <c r="B7" s="270" t="inlineStr">
        <is>
          <t>Estado de Resultados Integrales Combinado</t>
        </is>
      </c>
      <c r="C7" s="271" t="n"/>
      <c r="D7" s="275">
        <f>+'Estado M$'!D7</f>
        <v/>
      </c>
      <c r="E7" s="271" t="n"/>
      <c r="F7" s="275">
        <f>+'Estado M$'!F7</f>
        <v/>
      </c>
      <c r="G7" s="271" t="n"/>
    </row>
    <row r="8" ht="15" customHeight="1">
      <c r="A8" s="269" t="n"/>
      <c r="B8" s="276" t="n"/>
      <c r="C8" s="271" t="n"/>
      <c r="D8" s="277" t="n"/>
      <c r="E8" s="271" t="n"/>
      <c r="F8" s="277" t="n"/>
      <c r="G8" s="271" t="n"/>
    </row>
    <row r="9" ht="15" customHeight="1">
      <c r="A9" s="278" t="n"/>
      <c r="B9" s="279" t="inlineStr">
        <is>
          <t>Ganancia (perdida)</t>
        </is>
      </c>
      <c r="C9" s="280" t="n"/>
      <c r="D9" s="277" t="n"/>
      <c r="E9" s="271" t="n"/>
      <c r="F9" s="277" t="n"/>
      <c r="G9" s="271" t="n"/>
    </row>
    <row r="10" ht="15" customHeight="1">
      <c r="A10" s="281" t="n"/>
      <c r="B10" s="282" t="inlineStr">
        <is>
          <t>Ingresos de actividaes ordinarias</t>
        </is>
      </c>
      <c r="C10" s="283" t="n"/>
      <c r="D10" s="359">
        <f>ROUND(+Resultado!O5/1000,0)</f>
        <v/>
      </c>
      <c r="E10" s="271" t="n"/>
      <c r="F10" s="359" t="n">
        <v>53778114</v>
      </c>
      <c r="G10" s="271" t="n"/>
    </row>
    <row r="11" ht="15" customHeight="1">
      <c r="A11" s="281" t="n"/>
      <c r="B11" s="282" t="n"/>
      <c r="C11" s="283" t="n"/>
      <c r="D11" s="359" t="n"/>
      <c r="E11" s="271" t="n"/>
      <c r="F11" s="359" t="n"/>
      <c r="G11" s="271" t="n"/>
    </row>
    <row r="12" ht="15" customHeight="1">
      <c r="A12" s="281" t="n"/>
      <c r="B12" s="282" t="inlineStr">
        <is>
          <t>Costos de ventas</t>
        </is>
      </c>
      <c r="C12" s="283" t="n"/>
      <c r="D12" s="359">
        <f>ROUND(+Resultado!O7/1000,0)</f>
        <v/>
      </c>
      <c r="E12" s="271" t="n"/>
      <c r="F12" s="359" t="n">
        <v>39471369</v>
      </c>
      <c r="G12" s="271" t="n"/>
      <c r="I12" s="264" t="n"/>
    </row>
    <row r="13" ht="15" customHeight="1">
      <c r="A13" s="285" t="n"/>
      <c r="B13" s="286" t="n"/>
      <c r="C13" s="287" t="n"/>
      <c r="D13" s="359" t="n"/>
      <c r="E13" s="271" t="n"/>
      <c r="F13" s="359" t="n"/>
      <c r="G13" s="271" t="n"/>
    </row>
    <row r="14" ht="15" customHeight="1">
      <c r="A14" s="285" t="n"/>
      <c r="B14" s="288" t="inlineStr">
        <is>
          <t>Ganancia bruta</t>
        </is>
      </c>
      <c r="C14" s="287" t="n"/>
      <c r="D14" s="382">
        <f>+D10-D12</f>
        <v/>
      </c>
      <c r="E14" s="271" t="n"/>
      <c r="F14" s="382">
        <f>+F10-F12</f>
        <v/>
      </c>
      <c r="G14" s="271" t="n"/>
    </row>
    <row r="15" ht="15" customHeight="1">
      <c r="A15" s="285" t="n"/>
      <c r="B15" s="286" t="n"/>
      <c r="C15" s="287" t="n"/>
      <c r="D15" s="359" t="n"/>
      <c r="E15" s="271" t="n"/>
      <c r="F15" s="359" t="n"/>
      <c r="G15" s="271" t="n"/>
    </row>
    <row r="16" ht="15" customHeight="1">
      <c r="A16" s="285" t="n"/>
      <c r="B16" s="282" t="inlineStr">
        <is>
          <t>Gastos de administracion</t>
        </is>
      </c>
      <c r="C16" s="287" t="n"/>
      <c r="D16" s="359">
        <f>ROUND(+Resultado!O11/1000,0)</f>
        <v/>
      </c>
      <c r="E16" s="271" t="n"/>
      <c r="F16" s="359" t="n">
        <v>6859101</v>
      </c>
      <c r="G16" s="271" t="n"/>
    </row>
    <row r="17" ht="15" customHeight="1">
      <c r="A17" s="285" t="n"/>
      <c r="B17" s="282" t="n"/>
      <c r="C17" s="287" t="n"/>
      <c r="D17" s="359" t="n"/>
      <c r="E17" s="271" t="n"/>
      <c r="F17" s="359" t="n"/>
      <c r="G17" s="271" t="n"/>
    </row>
    <row r="18" ht="15" customHeight="1">
      <c r="A18" s="285" t="n"/>
      <c r="B18" s="288" t="inlineStr">
        <is>
          <t>Ganancia (perdida) antes de depreciacion y/o amortizacion</t>
        </is>
      </c>
      <c r="C18" s="287" t="n"/>
      <c r="D18" s="382">
        <f>+D14-D16</f>
        <v/>
      </c>
      <c r="E18" s="271" t="n"/>
      <c r="F18" s="382">
        <f>+F14-F16</f>
        <v/>
      </c>
      <c r="G18" s="271" t="n"/>
    </row>
    <row r="19" ht="15" customHeight="1">
      <c r="A19" s="285" t="n"/>
      <c r="B19" s="282" t="n"/>
      <c r="C19" s="287" t="n"/>
      <c r="D19" s="359" t="n"/>
      <c r="E19" s="271" t="n"/>
      <c r="F19" s="359" t="n"/>
      <c r="G19" s="271" t="n"/>
    </row>
    <row r="20" ht="15" customHeight="1">
      <c r="A20" s="285" t="n"/>
      <c r="B20" s="282" t="inlineStr">
        <is>
          <t>Depreciacion y/o Amortizacion del Ejercicio</t>
        </is>
      </c>
      <c r="C20" s="287" t="n"/>
      <c r="D20" s="359">
        <f>ROUND(+Resultado!O15/1000,0)</f>
        <v/>
      </c>
      <c r="E20" s="271" t="n"/>
      <c r="F20" s="359" t="n">
        <v>2085980</v>
      </c>
      <c r="G20" s="271" t="n"/>
    </row>
    <row r="21" ht="15" customHeight="1">
      <c r="A21" s="285" t="n"/>
      <c r="B21" s="286" t="n"/>
      <c r="C21" s="287" t="n"/>
      <c r="D21" s="359" t="n"/>
      <c r="E21" s="271" t="n"/>
      <c r="F21" s="359" t="n"/>
      <c r="G21" s="271" t="n"/>
    </row>
    <row r="22" ht="15" customHeight="1">
      <c r="A22" s="285" t="n"/>
      <c r="B22" s="288" t="inlineStr">
        <is>
          <t xml:space="preserve">Ganancia (perdida) de actividades operacionales </t>
        </is>
      </c>
      <c r="C22" s="287" t="n"/>
      <c r="D22" s="382">
        <f>+D18-D20</f>
        <v/>
      </c>
      <c r="E22" s="271" t="n"/>
      <c r="F22" s="382">
        <f>+F18-F20</f>
        <v/>
      </c>
      <c r="G22" s="271" t="n"/>
    </row>
    <row r="23" ht="15" customHeight="1">
      <c r="A23" s="285" t="n"/>
      <c r="B23" s="286" t="n"/>
      <c r="C23" s="287" t="n"/>
      <c r="D23" s="359" t="n"/>
      <c r="E23" s="271" t="n"/>
      <c r="F23" s="359" t="n"/>
      <c r="G23" s="271" t="n"/>
    </row>
    <row r="24" ht="15" customHeight="1">
      <c r="A24" s="285" t="n"/>
      <c r="B24" s="282" t="inlineStr">
        <is>
          <t>Ingresos financieros</t>
        </is>
      </c>
      <c r="C24" s="287" t="n"/>
      <c r="D24" s="359">
        <f>ROUND(+Resultado!O19/1000,0)</f>
        <v/>
      </c>
      <c r="E24" s="271" t="n"/>
      <c r="F24" s="359" t="n">
        <v>515306</v>
      </c>
      <c r="G24" s="271" t="n"/>
    </row>
    <row r="25" ht="15" customHeight="1">
      <c r="A25" s="285" t="n"/>
      <c r="B25" s="282" t="n"/>
      <c r="C25" s="287" t="n"/>
      <c r="D25" s="359" t="n"/>
      <c r="E25" s="271" t="n"/>
      <c r="F25" s="359" t="n"/>
      <c r="G25" s="271" t="n"/>
    </row>
    <row r="26" ht="15" customHeight="1">
      <c r="A26" s="285" t="n"/>
      <c r="B26" s="282" t="inlineStr">
        <is>
          <t>Costos financieros</t>
        </is>
      </c>
      <c r="C26" s="287" t="n"/>
      <c r="D26" s="359">
        <f>ROUND(+Resultado!O21/1000,0)</f>
        <v/>
      </c>
      <c r="E26" s="271" t="n"/>
      <c r="F26" s="359" t="n">
        <v>-326662</v>
      </c>
      <c r="G26" s="271" t="n"/>
    </row>
    <row r="27" ht="15" customHeight="1">
      <c r="A27" s="285" t="n"/>
      <c r="B27" s="282" t="n"/>
      <c r="C27" s="287" t="n"/>
      <c r="D27" s="359" t="n"/>
      <c r="E27" s="271" t="n"/>
      <c r="F27" s="359" t="n"/>
      <c r="G27" s="271" t="n"/>
    </row>
    <row r="28" ht="15" customHeight="1">
      <c r="A28" s="285" t="n"/>
      <c r="B28" s="282" t="inlineStr">
        <is>
          <t>Participacion en las ganancias (perdidas) de asociadas y negocios conjunto</t>
        </is>
      </c>
      <c r="C28" s="287" t="n"/>
      <c r="D28" s="359">
        <f>ROUND(+Resultado!O23/1000,0)</f>
        <v/>
      </c>
      <c r="E28" s="271" t="n"/>
      <c r="F28" s="359" t="n">
        <v>317166</v>
      </c>
      <c r="G28" s="271" t="n"/>
    </row>
    <row r="29" ht="15" customHeight="1">
      <c r="A29" s="285" t="n"/>
      <c r="B29" s="290" t="n"/>
      <c r="C29" s="287" t="n"/>
      <c r="D29" s="359" t="n"/>
      <c r="E29" s="271" t="n"/>
      <c r="F29" s="359" t="n"/>
      <c r="G29" s="271" t="n"/>
    </row>
    <row r="30" ht="15" customHeight="1">
      <c r="A30" s="285" t="n"/>
      <c r="B30" s="282" t="inlineStr">
        <is>
          <t>Otros ingresos</t>
        </is>
      </c>
      <c r="C30" s="287" t="n"/>
      <c r="D30" s="359">
        <f>ROUND(+Resultado!O25/1000,0)</f>
        <v/>
      </c>
      <c r="E30" s="271" t="n"/>
      <c r="F30" s="359" t="n">
        <v>2942538</v>
      </c>
      <c r="G30" s="271" t="n"/>
    </row>
    <row r="31" ht="15" customHeight="1">
      <c r="A31" s="285" t="n"/>
      <c r="B31" s="282" t="n"/>
      <c r="C31" s="287" t="n"/>
      <c r="D31" s="359" t="n"/>
      <c r="E31" s="271" t="n"/>
      <c r="F31" s="359" t="n"/>
      <c r="G31" s="271" t="n"/>
    </row>
    <row r="32" ht="15" customHeight="1">
      <c r="A32" s="285" t="n"/>
      <c r="B32" s="282" t="inlineStr">
        <is>
          <t>Otros egresos</t>
        </is>
      </c>
      <c r="C32" s="287" t="n"/>
      <c r="D32" s="359">
        <f>ROUND(+Resultado!O27/1000,0)</f>
        <v/>
      </c>
      <c r="E32" s="271" t="n"/>
      <c r="F32" s="359" t="n">
        <v>-2310456</v>
      </c>
      <c r="G32" s="271" t="n"/>
    </row>
    <row r="33" ht="15" customHeight="1">
      <c r="A33" s="285" t="n"/>
      <c r="B33" s="282" t="n"/>
      <c r="C33" s="287" t="n"/>
      <c r="D33" s="359" t="n"/>
      <c r="E33" s="271" t="n"/>
      <c r="F33" s="359" t="n"/>
      <c r="G33" s="271" t="n"/>
    </row>
    <row r="34" ht="15" customHeight="1">
      <c r="A34" s="285" t="n"/>
      <c r="B34" s="282" t="inlineStr">
        <is>
          <t>Diferencias de cambio</t>
        </is>
      </c>
      <c r="C34" s="287" t="n"/>
      <c r="D34" s="359">
        <f>ROUND(+Resultado!O29/1000,0)</f>
        <v/>
      </c>
      <c r="E34" s="271" t="n"/>
      <c r="F34" s="359" t="n">
        <v>-3656130</v>
      </c>
      <c r="G34" s="271" t="n"/>
      <c r="I34" s="264" t="n"/>
    </row>
    <row r="35" ht="15" customHeight="1">
      <c r="A35" s="285" t="n"/>
      <c r="B35" s="282" t="n"/>
      <c r="C35" s="287" t="n"/>
      <c r="D35" s="359" t="n"/>
      <c r="E35" s="271" t="n"/>
      <c r="F35" s="359" t="n"/>
      <c r="G35" s="271" t="n"/>
    </row>
    <row r="36" ht="15" customHeight="1">
      <c r="A36" s="285" t="n"/>
      <c r="B36" s="282" t="inlineStr">
        <is>
          <t>Resultado por unidades de reajuste</t>
        </is>
      </c>
      <c r="C36" s="287" t="n"/>
      <c r="D36" s="359">
        <f>ROUND(+Resultado!O31/1000,0)-4</f>
        <v/>
      </c>
      <c r="E36" s="271" t="n"/>
      <c r="F36" s="359" t="n">
        <v>-9649858</v>
      </c>
      <c r="G36" s="271" t="n"/>
    </row>
    <row r="37" ht="15" customHeight="1">
      <c r="A37" s="285" t="n"/>
      <c r="B37" s="291" t="n"/>
      <c r="C37" s="287" t="n"/>
      <c r="D37" s="359" t="n"/>
      <c r="E37" s="271" t="n"/>
      <c r="F37" s="359" t="n"/>
      <c r="G37" s="271" t="n"/>
    </row>
    <row r="38" ht="15" customHeight="1">
      <c r="A38" s="285" t="n"/>
      <c r="B38" s="288" t="inlineStr">
        <is>
          <t>Ganancia (perdida) antes de impuestos</t>
        </is>
      </c>
      <c r="C38" s="287" t="n"/>
      <c r="D38" s="382">
        <f>SUM(D22:D37)</f>
        <v/>
      </c>
      <c r="E38" s="271" t="n"/>
      <c r="F38" s="382">
        <f>SUM(F22:F37)</f>
        <v/>
      </c>
      <c r="G38" s="271" t="n"/>
    </row>
    <row r="39" ht="15" customHeight="1">
      <c r="A39" s="285" t="n"/>
      <c r="B39" s="291" t="n"/>
      <c r="C39" s="287" t="n"/>
      <c r="D39" s="359" t="n"/>
      <c r="E39" s="271" t="n"/>
      <c r="F39" s="359" t="n"/>
      <c r="G39" s="271" t="n"/>
    </row>
    <row r="40" ht="15" customHeight="1">
      <c r="A40" s="285" t="n"/>
      <c r="B40" s="282" t="inlineStr">
        <is>
          <t>Gasto por impuestos a las ganancias</t>
        </is>
      </c>
      <c r="C40" s="287" t="n"/>
      <c r="D40" s="359">
        <f>ROUND(+Resultado!O35/1000,0)+2</f>
        <v/>
      </c>
      <c r="E40" s="271" t="n"/>
      <c r="F40" s="359" t="n">
        <v>-2279297</v>
      </c>
      <c r="G40" s="271" t="n"/>
    </row>
    <row r="41" ht="15" customHeight="1">
      <c r="A41" s="285" t="n"/>
      <c r="B41" s="286" t="n"/>
      <c r="C41" s="287" t="n"/>
      <c r="D41" s="359" t="n"/>
      <c r="E41" s="271" t="n"/>
      <c r="F41" s="359" t="n"/>
      <c r="G41" s="271" t="n"/>
    </row>
    <row r="42" ht="15" customHeight="1">
      <c r="A42" s="285" t="n"/>
      <c r="B42" s="288" t="inlineStr">
        <is>
          <t>Ganancia (perdida)</t>
        </is>
      </c>
      <c r="C42" s="287" t="n"/>
      <c r="D42" s="382">
        <f>+D38+D40</f>
        <v/>
      </c>
      <c r="E42" s="271" t="n"/>
      <c r="F42" s="382">
        <f>+F38+F40</f>
        <v/>
      </c>
      <c r="G42" s="271" t="n"/>
    </row>
    <row r="43" ht="15" customHeight="1">
      <c r="A43" s="285" t="n"/>
      <c r="B43" s="292" t="n"/>
      <c r="C43" s="287" t="n"/>
      <c r="D43" s="383" t="n"/>
      <c r="E43" s="271" t="n"/>
      <c r="F43" s="383" t="n"/>
      <c r="G43" s="271" t="n"/>
    </row>
    <row r="44" ht="15" customHeight="1">
      <c r="A44" s="285" t="n"/>
      <c r="B44" s="294" t="inlineStr">
        <is>
          <t>Ganancia (perdida) atribuible a los propietarios de la controladora</t>
        </is>
      </c>
      <c r="C44" s="287" t="n"/>
      <c r="D44" s="359">
        <f>ROUND(+Resultado!O39/1000,0)</f>
        <v/>
      </c>
      <c r="E44" s="271" t="n"/>
      <c r="F44" s="359" t="n">
        <v>-9083095</v>
      </c>
      <c r="G44" s="271" t="n"/>
    </row>
    <row r="45" ht="15" customHeight="1">
      <c r="A45" s="285" t="n"/>
      <c r="B45" s="292" t="n"/>
      <c r="C45" s="287" t="n"/>
      <c r="D45" s="383" t="n"/>
      <c r="E45" s="271" t="n"/>
      <c r="F45" s="383" t="n"/>
      <c r="G45" s="271" t="n"/>
    </row>
    <row r="46" ht="15" customHeight="1">
      <c r="A46" s="285" t="n"/>
      <c r="B46" s="294" t="inlineStr">
        <is>
          <t>Ganancia (perdida) atribuible a participaciones no controladoras</t>
        </is>
      </c>
      <c r="C46" s="287" t="n"/>
      <c r="D46" s="359">
        <f>ROUND(+Resultado!O41/1000,0)+1</f>
        <v/>
      </c>
      <c r="E46" s="271" t="n"/>
      <c r="F46" s="359" t="n">
        <v>-2634</v>
      </c>
      <c r="G46" s="271" t="n"/>
    </row>
    <row r="47" ht="15" customHeight="1">
      <c r="A47" s="285" t="n"/>
      <c r="B47" s="292" t="n"/>
      <c r="C47" s="287" t="n"/>
      <c r="D47" s="383" t="n"/>
      <c r="E47" s="271" t="n"/>
      <c r="F47" s="383" t="n"/>
      <c r="G47" s="271" t="n"/>
    </row>
    <row r="48" ht="15" customHeight="1">
      <c r="A48" s="285" t="n"/>
      <c r="B48" s="288" t="inlineStr">
        <is>
          <t>Ganancia (perdida)</t>
        </is>
      </c>
      <c r="C48" s="287" t="n"/>
      <c r="D48" s="384">
        <f>+D44+D46</f>
        <v/>
      </c>
      <c r="E48" s="271" t="n"/>
      <c r="F48" s="384">
        <f>+F44+F46</f>
        <v/>
      </c>
      <c r="G48" s="271" t="n"/>
    </row>
    <row r="49">
      <c r="B49" s="296" t="n"/>
      <c r="C49" s="296" t="n"/>
      <c r="D49" s="297" t="n"/>
      <c r="F49" s="297" t="n"/>
    </row>
    <row r="50">
      <c r="D50" s="264">
        <f>+D48-D42</f>
        <v/>
      </c>
      <c r="F50" s="264">
        <f>+F48-F42</f>
        <v/>
      </c>
    </row>
  </sheetData>
  <mergeCells count="4">
    <mergeCell ref="D6:F6"/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82"/>
  <sheetViews>
    <sheetView tabSelected="1" zoomScaleSheetLayoutView="60"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C13" sqref="C6:G13"/>
    </sheetView>
  </sheetViews>
  <sheetFormatPr baseColWidth="8" defaultColWidth="11.4285714285714" defaultRowHeight="12.75"/>
  <cols>
    <col width="56.5714285714286" customWidth="1" style="142" min="1" max="1"/>
    <col width="1.42857142857143" customWidth="1" style="142" min="2" max="2"/>
    <col width="17.4285714285714" customWidth="1" style="142" min="3" max="3"/>
    <col hidden="1" width="18" customWidth="1" style="142" min="4" max="4"/>
    <col width="15.5714285714286" customWidth="1" style="142" min="5" max="5"/>
    <col hidden="1" width="14.8571428571429" customWidth="1" style="142" min="6" max="6"/>
    <col width="17" customWidth="1" style="142" min="7" max="7"/>
    <col width="1.42857142857143" customWidth="1" style="142" min="8" max="8"/>
    <col width="15.8571428571429" customWidth="1" style="142" min="9" max="9"/>
    <col hidden="1" width="18" customWidth="1" style="142" min="10" max="10"/>
    <col width="15.8571428571429" customWidth="1" style="142" min="11" max="11"/>
    <col hidden="1" width="14.8571428571429" customWidth="1" style="142" min="12" max="12"/>
    <col width="16.2857142857143" customWidth="1" style="142" min="13" max="13"/>
    <col width="1" customWidth="1" style="97" min="14" max="14"/>
    <col width="18.5714285714286" customWidth="1" style="143" min="15" max="15"/>
    <col width="17.4285714285714" customWidth="1" style="143" min="16" max="16"/>
    <col width="15.8571428571429" customWidth="1" style="143" min="17" max="22"/>
    <col width="17.4285714285714" customWidth="1" style="143" min="23" max="23"/>
    <col width="14.4285714285714" customWidth="1" style="143" min="24" max="25"/>
    <col width="15.4285714285714" customWidth="1" style="143" min="26" max="28"/>
    <col width="14.8571428571429" customWidth="1" style="143" min="29" max="29"/>
    <col width="15.4285714285714" customWidth="1" style="143" min="30" max="30"/>
    <col width="14.8571428571429" customWidth="1" style="143" min="31" max="31"/>
    <col width="16.4285714285714" customWidth="1" style="143" min="32" max="32"/>
    <col width="15.4285714285714" customWidth="1" style="143" min="33" max="40"/>
    <col width="12.4285714285714" customWidth="1" style="143" min="41" max="41"/>
    <col width="15.4285714285714" customWidth="1" style="143" min="42" max="44"/>
    <col width="14.4285714285714" customWidth="1" style="143" min="45" max="45"/>
    <col width="15.4285714285714" customWidth="1" style="143" min="46" max="46"/>
    <col width="14.8571428571429" customWidth="1" style="143" min="47" max="47"/>
    <col width="14" customWidth="1" style="143" min="48" max="48"/>
    <col width="14.5714285714286" customWidth="1" style="143" min="49" max="49"/>
    <col width="14" customWidth="1" style="143" min="50" max="50"/>
    <col width="11.4285714285714" customWidth="1" style="143" min="51" max="16384"/>
  </cols>
  <sheetData>
    <row r="1">
      <c r="A1" s="144" t="inlineStr">
        <is>
          <t>ESTADO FINANCIERO COMBINADO GRUPO CHILEFILMS</t>
        </is>
      </c>
      <c r="B1" s="145" t="n"/>
      <c r="C1" s="100" t="inlineStr">
        <is>
          <t>Chilefilms</t>
        </is>
      </c>
      <c r="D1" s="100" t="n"/>
      <c r="E1" s="100" t="inlineStr">
        <is>
          <t>Chf Inter</t>
        </is>
      </c>
      <c r="F1" s="100" t="inlineStr">
        <is>
          <t>Chf Cinema</t>
        </is>
      </c>
      <c r="G1" s="100" t="inlineStr">
        <is>
          <t>Cinecolor L.Chile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L.Chile</t>
        </is>
      </c>
      <c r="N1" s="101" t="n"/>
      <c r="O1" s="100" t="inlineStr">
        <is>
          <t>TOTAL</t>
        </is>
      </c>
      <c r="P1" s="189" t="n"/>
      <c r="Q1" s="189" t="n"/>
      <c r="R1" s="189" t="n"/>
      <c r="S1" s="189" t="n"/>
      <c r="T1" s="189" t="n"/>
      <c r="U1" s="189" t="n"/>
      <c r="V1" s="189" t="n"/>
      <c r="W1" s="189" t="n"/>
      <c r="AB1" s="100" t="inlineStr">
        <is>
          <t>TOTAL</t>
        </is>
      </c>
    </row>
    <row r="2">
      <c r="A2" s="144" t="inlineStr">
        <is>
          <t>Estado Financiero Combinado</t>
        </is>
      </c>
      <c r="B2" s="146" t="n"/>
      <c r="C2" s="147" t="inlineStr">
        <is>
          <t>Consolidado</t>
        </is>
      </c>
      <c r="D2" s="147" t="n"/>
      <c r="E2" s="147" t="inlineStr">
        <is>
          <t>Consolidado</t>
        </is>
      </c>
      <c r="F2" s="147" t="inlineStr">
        <is>
          <t>Individual</t>
        </is>
      </c>
      <c r="G2" s="147" t="inlineStr">
        <is>
          <t>Individual</t>
        </is>
      </c>
      <c r="H2" s="148" t="n"/>
      <c r="I2" s="147" t="inlineStr">
        <is>
          <t>Consolidado</t>
        </is>
      </c>
      <c r="J2" s="147" t="inlineStr">
        <is>
          <t>Consolidado</t>
        </is>
      </c>
      <c r="K2" s="147" t="inlineStr">
        <is>
          <t>Consolidado</t>
        </is>
      </c>
      <c r="L2" s="147" t="inlineStr">
        <is>
          <t>Individual</t>
        </is>
      </c>
      <c r="M2" s="147" t="inlineStr">
        <is>
          <t>Individual</t>
        </is>
      </c>
      <c r="N2" s="148" t="n"/>
      <c r="O2" s="147" t="inlineStr">
        <is>
          <t>Combinado</t>
        </is>
      </c>
      <c r="P2" s="190" t="n"/>
      <c r="Q2" s="190" t="n"/>
      <c r="R2" s="190" t="n"/>
      <c r="S2" s="190" t="n"/>
      <c r="T2" s="190" t="n"/>
      <c r="U2" s="190" t="n"/>
      <c r="V2" s="190" t="n"/>
      <c r="W2" s="190" t="n"/>
      <c r="AB2" s="147" t="inlineStr">
        <is>
          <t>Combinado</t>
        </is>
      </c>
    </row>
    <row r="3">
      <c r="A3" s="149" t="inlineStr">
        <is>
          <t>Estado de Situación Financiera</t>
        </is>
      </c>
      <c r="B3" s="150" t="n"/>
      <c r="C3" s="107" t="n"/>
      <c r="D3" s="107" t="n"/>
      <c r="E3" s="107" t="n"/>
      <c r="F3" s="107" t="n"/>
      <c r="G3" s="107" t="n"/>
      <c r="H3" s="151" t="n"/>
      <c r="I3" s="191" t="inlineStr">
        <is>
          <t>Ajuste</t>
        </is>
      </c>
      <c r="J3" s="191" t="inlineStr">
        <is>
          <t>Ajuste</t>
        </is>
      </c>
      <c r="K3" s="191" t="inlineStr">
        <is>
          <t>Ajuste</t>
        </is>
      </c>
      <c r="L3" s="191" t="inlineStr">
        <is>
          <t>Ajuste</t>
        </is>
      </c>
      <c r="M3" s="191" t="inlineStr">
        <is>
          <t>Ajuste</t>
        </is>
      </c>
      <c r="N3" s="151" t="n"/>
      <c r="O3" s="192" t="n"/>
    </row>
    <row r="4">
      <c r="A4" s="152" t="inlineStr">
        <is>
          <t xml:space="preserve">Activos </t>
        </is>
      </c>
      <c r="B4" s="153" t="n"/>
      <c r="C4" s="154" t="n"/>
      <c r="D4" s="154" t="n"/>
      <c r="E4" s="154" t="n"/>
      <c r="F4" s="154" t="n"/>
      <c r="G4" s="154" t="n"/>
      <c r="H4" s="111" t="n"/>
      <c r="I4" s="193" t="n"/>
      <c r="J4" s="193" t="n"/>
      <c r="K4" s="193" t="n"/>
      <c r="L4" s="193" t="n"/>
      <c r="M4" s="193" t="n"/>
      <c r="N4" s="111" t="n"/>
      <c r="O4" s="154" t="n"/>
    </row>
    <row r="5">
      <c r="A5" s="155" t="inlineStr">
        <is>
          <t>Activos corrientes</t>
        </is>
      </c>
      <c r="B5" s="156" t="n"/>
      <c r="C5" s="154" t="n"/>
      <c r="D5" s="154" t="n"/>
      <c r="E5" s="154" t="n"/>
      <c r="F5" s="154" t="n"/>
      <c r="G5" s="154" t="n"/>
      <c r="H5" s="111" t="n"/>
      <c r="I5" s="193" t="n"/>
      <c r="J5" s="193" t="n"/>
      <c r="K5" s="193" t="n"/>
      <c r="L5" s="193" t="n"/>
      <c r="M5" s="193" t="n"/>
      <c r="N5" s="111" t="n"/>
      <c r="O5" s="154" t="n"/>
    </row>
    <row r="6">
      <c r="A6" s="157" t="inlineStr">
        <is>
          <t>Efectivo y Equivalentes al Efectivo</t>
        </is>
      </c>
      <c r="B6" s="158" t="n">
        <v>32493414952.22</v>
      </c>
      <c r="C6" s="114" t="n">
        <v>32493414952.22</v>
      </c>
      <c r="D6" s="114" t="n"/>
      <c r="E6" s="114" t="n">
        <v>678827995</v>
      </c>
      <c r="F6" s="114" t="n"/>
      <c r="G6" s="114" t="n">
        <v>2562880385</v>
      </c>
      <c r="H6" s="115" t="n"/>
      <c r="I6" s="114" t="n">
        <v>0</v>
      </c>
      <c r="J6" s="114" t="n">
        <v>0</v>
      </c>
      <c r="K6" s="114" t="n">
        <v>0</v>
      </c>
      <c r="L6" s="114" t="n">
        <v>0</v>
      </c>
      <c r="M6" s="114" t="n">
        <v>0</v>
      </c>
      <c r="N6" s="115" t="n"/>
      <c r="O6" s="114">
        <f>SUM(C6:M6)</f>
        <v/>
      </c>
      <c r="P6" s="97" t="n"/>
      <c r="Q6" s="97" t="n"/>
      <c r="R6" s="97" t="n"/>
      <c r="S6" s="97" t="n"/>
      <c r="T6" s="97" t="n"/>
      <c r="U6" s="97" t="n"/>
      <c r="V6" s="97" t="n"/>
      <c r="W6" s="97" t="n"/>
      <c r="X6" s="97" t="n"/>
      <c r="Y6" s="97" t="n"/>
      <c r="Z6" s="97" t="n"/>
      <c r="AA6" s="97" t="n"/>
      <c r="AB6" s="97" t="n"/>
      <c r="AC6" s="97" t="n"/>
      <c r="AD6" s="97" t="n"/>
      <c r="AE6" s="97" t="n"/>
      <c r="AF6" s="97" t="n"/>
      <c r="AG6" s="97" t="n"/>
      <c r="AH6" s="97" t="n"/>
      <c r="AI6" s="97" t="n"/>
      <c r="AJ6" s="97" t="n"/>
      <c r="AK6" s="97" t="n"/>
      <c r="AL6" s="97" t="n"/>
      <c r="AM6" s="97" t="n"/>
      <c r="AN6" s="97" t="n"/>
      <c r="AO6" s="97" t="n"/>
      <c r="AP6" s="97" t="n"/>
      <c r="AQ6" s="97" t="n"/>
      <c r="AR6" s="97" t="n"/>
      <c r="AS6" s="97" t="n"/>
      <c r="AT6" s="97" t="n"/>
      <c r="AU6" s="97" t="n"/>
      <c r="AV6" s="97" t="n"/>
    </row>
    <row r="7">
      <c r="A7" s="157" t="inlineStr">
        <is>
          <t>Otros activos financieros corrientes</t>
        </is>
      </c>
      <c r="B7" s="158" t="n">
        <v>0</v>
      </c>
      <c r="C7" s="114" t="n">
        <v>0</v>
      </c>
      <c r="D7" s="114" t="n"/>
      <c r="E7" s="114" t="n">
        <v>0</v>
      </c>
      <c r="F7" s="114" t="n"/>
      <c r="G7" s="114" t="n">
        <v>0</v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 t="n"/>
      <c r="Q7" s="97" t="n"/>
      <c r="R7" s="97" t="n"/>
      <c r="S7" s="97" t="n"/>
      <c r="T7" s="97" t="n"/>
      <c r="U7" s="97" t="n"/>
      <c r="V7" s="97" t="n"/>
      <c r="W7" s="97" t="n"/>
      <c r="X7" s="97" t="n"/>
      <c r="Y7" s="97" t="n"/>
      <c r="Z7" s="97" t="n"/>
      <c r="AA7" s="97" t="n"/>
      <c r="AB7" s="97" t="n"/>
      <c r="AC7" s="97" t="n"/>
      <c r="AD7" s="97" t="n"/>
      <c r="AE7" s="97" t="n"/>
      <c r="AF7" s="97" t="n"/>
      <c r="AG7" s="97" t="n"/>
      <c r="AH7" s="97" t="n"/>
      <c r="AI7" s="97" t="n"/>
      <c r="AJ7" s="97" t="n"/>
      <c r="AK7" s="97" t="n"/>
      <c r="AL7" s="97" t="n"/>
      <c r="AM7" s="97" t="n"/>
      <c r="AN7" s="97" t="n"/>
      <c r="AO7" s="97" t="n"/>
      <c r="AP7" s="97" t="n"/>
      <c r="AQ7" s="97" t="n"/>
      <c r="AR7" s="97" t="n"/>
      <c r="AS7" s="97" t="n"/>
      <c r="AT7" s="97" t="n"/>
      <c r="AU7" s="97" t="n"/>
      <c r="AV7" s="97" t="n"/>
    </row>
    <row r="8">
      <c r="A8" s="157" t="inlineStr">
        <is>
          <t>Otros Activos No Financieros, Corriente</t>
        </is>
      </c>
      <c r="B8" s="158" t="n">
        <v>1230818898.66</v>
      </c>
      <c r="C8" s="114" t="n">
        <v>1230818898.66</v>
      </c>
      <c r="D8" s="114" t="n"/>
      <c r="E8" s="114" t="n">
        <v>287748262</v>
      </c>
      <c r="F8" s="114" t="n"/>
      <c r="G8" s="114" t="n">
        <v>2186678</v>
      </c>
      <c r="H8" s="115" t="n"/>
      <c r="I8" s="114" t="n">
        <v>0</v>
      </c>
      <c r="J8" s="114" t="n">
        <v>0</v>
      </c>
      <c r="K8" s="114" t="n">
        <v>0</v>
      </c>
      <c r="L8" s="114" t="n">
        <v>0</v>
      </c>
      <c r="M8" s="114" t="n">
        <v>0</v>
      </c>
      <c r="N8" s="115" t="n"/>
      <c r="O8" s="114">
        <f>SUM(C8:M8)</f>
        <v/>
      </c>
      <c r="P8" s="97" t="n"/>
      <c r="Q8" s="97" t="n"/>
      <c r="R8" s="97" t="n"/>
      <c r="S8" s="97" t="n"/>
      <c r="T8" s="97" t="n"/>
      <c r="U8" s="97" t="n"/>
      <c r="V8" s="97" t="n"/>
      <c r="W8" s="97" t="n"/>
      <c r="X8" s="97" t="n"/>
      <c r="Y8" s="97" t="n"/>
      <c r="Z8" s="97" t="n"/>
      <c r="AA8" s="97" t="n"/>
      <c r="AB8" s="97" t="n"/>
      <c r="AC8" s="97" t="n"/>
      <c r="AD8" s="97" t="n"/>
      <c r="AE8" s="97" t="n"/>
      <c r="AF8" s="97" t="n"/>
      <c r="AG8" s="97" t="n"/>
      <c r="AH8" s="97" t="n"/>
      <c r="AI8" s="97" t="n"/>
      <c r="AJ8" s="97" t="n"/>
      <c r="AK8" s="97" t="n"/>
      <c r="AL8" s="97" t="n"/>
      <c r="AM8" s="97" t="n"/>
      <c r="AN8" s="97" t="n"/>
      <c r="AO8" s="97" t="n"/>
      <c r="AP8" s="97" t="n"/>
      <c r="AQ8" s="97" t="n"/>
      <c r="AR8" s="97" t="n"/>
      <c r="AS8" s="97" t="n"/>
      <c r="AT8" s="97" t="n"/>
      <c r="AU8" s="97" t="n"/>
      <c r="AV8" s="97" t="n"/>
    </row>
    <row r="9">
      <c r="A9" s="157" t="inlineStr">
        <is>
          <t>Deudores comerciales y otras cuentas por cobrar corrientes</t>
        </is>
      </c>
      <c r="B9" s="158" t="n">
        <v>15308078505.2884</v>
      </c>
      <c r="C9" s="114" t="n">
        <v>15308078505.28844</v>
      </c>
      <c r="D9" s="114" t="n"/>
      <c r="E9" s="114" t="n">
        <v>82459543</v>
      </c>
      <c r="F9" s="114" t="n"/>
      <c r="G9" s="114" t="n">
        <v>1188996762</v>
      </c>
      <c r="H9" s="115" t="n"/>
      <c r="I9" s="138" t="n"/>
      <c r="J9" s="114" t="n">
        <v>0</v>
      </c>
      <c r="K9" s="114" t="n">
        <v>0</v>
      </c>
      <c r="L9" s="114" t="n">
        <v>0</v>
      </c>
      <c r="M9" s="114" t="n">
        <v>0</v>
      </c>
      <c r="N9" s="115" t="n"/>
      <c r="O9" s="114">
        <f>SUM(C9:M9)</f>
        <v/>
      </c>
      <c r="P9" s="97" t="n"/>
      <c r="Q9" s="97" t="n"/>
      <c r="R9" s="97" t="n"/>
      <c r="S9" s="97" t="n"/>
      <c r="T9" s="97" t="n"/>
      <c r="U9" s="97" t="n"/>
      <c r="V9" s="97" t="n"/>
      <c r="W9" s="97" t="n"/>
      <c r="X9" s="97" t="n"/>
      <c r="Y9" s="97" t="n"/>
      <c r="Z9" s="97" t="n"/>
      <c r="AA9" s="97" t="n"/>
      <c r="AB9" s="97" t="n"/>
      <c r="AC9" s="97" t="n"/>
      <c r="AD9" s="97" t="n"/>
      <c r="AE9" s="97" t="n"/>
      <c r="AF9" s="97" t="n"/>
      <c r="AG9" s="97" t="n"/>
      <c r="AH9" s="97" t="n"/>
      <c r="AI9" s="97" t="n"/>
      <c r="AJ9" s="97" t="n"/>
      <c r="AK9" s="97" t="n"/>
      <c r="AL9" s="97" t="n"/>
      <c r="AM9" s="97" t="n"/>
      <c r="AN9" s="97" t="n"/>
      <c r="AO9" s="97" t="n"/>
      <c r="AP9" s="97" t="n"/>
      <c r="AQ9" s="97" t="n"/>
      <c r="AR9" s="97" t="n"/>
      <c r="AS9" s="97" t="n"/>
      <c r="AT9" s="97" t="n"/>
      <c r="AU9" s="97" t="n"/>
      <c r="AV9" s="97" t="n"/>
    </row>
    <row r="10">
      <c r="A10" s="159" t="inlineStr">
        <is>
          <t>Cuentas por Cobrar a Entidades Relacionadas, Corriente</t>
        </is>
      </c>
      <c r="B10" s="158" t="n">
        <v>-1.16415321826935e-10</v>
      </c>
      <c r="C10" s="138" t="n">
        <v>-1.164153218269348e-10</v>
      </c>
      <c r="D10" s="138" t="n"/>
      <c r="E10" s="138" t="n">
        <v>0</v>
      </c>
      <c r="F10" s="138" t="n"/>
      <c r="G10" s="138" t="n">
        <v>0</v>
      </c>
      <c r="H10" s="115" t="n"/>
      <c r="I10" s="138">
        <f>-C10</f>
        <v/>
      </c>
      <c r="J10" s="138">
        <f>-D10</f>
        <v/>
      </c>
      <c r="K10" s="138" t="n">
        <v>0</v>
      </c>
      <c r="L10" s="138" t="n">
        <v>0</v>
      </c>
      <c r="M10" s="138" t="n">
        <v>0</v>
      </c>
      <c r="N10" s="115" t="n"/>
      <c r="O10" s="138">
        <f>SUM(C10:M10)</f>
        <v/>
      </c>
      <c r="P10" s="97" t="n"/>
      <c r="Q10" s="97" t="n"/>
      <c r="R10" s="97" t="n"/>
      <c r="S10" s="97" t="n"/>
      <c r="T10" s="97" t="n"/>
      <c r="U10" s="97" t="n"/>
      <c r="V10" s="97" t="n"/>
      <c r="W10" s="97" t="n"/>
      <c r="X10" s="97" t="n"/>
      <c r="Y10" s="97" t="n"/>
      <c r="Z10" s="97" t="n"/>
      <c r="AA10" s="97" t="n"/>
      <c r="AB10" s="97" t="n"/>
      <c r="AC10" s="97" t="n"/>
      <c r="AD10" s="97" t="n"/>
      <c r="AE10" s="97" t="n"/>
      <c r="AF10" s="97" t="n"/>
      <c r="AG10" s="97" t="n"/>
      <c r="AH10" s="97" t="n"/>
      <c r="AI10" s="97" t="n"/>
      <c r="AJ10" s="97" t="n"/>
      <c r="AK10" s="97" t="n"/>
      <c r="AL10" s="97" t="n"/>
      <c r="AM10" s="97" t="n"/>
      <c r="AN10" s="97" t="n"/>
      <c r="AO10" s="97" t="n"/>
      <c r="AP10" s="97" t="n"/>
      <c r="AQ10" s="97" t="n"/>
      <c r="AR10" s="97" t="n"/>
      <c r="AS10" s="97" t="n"/>
      <c r="AT10" s="97" t="n"/>
      <c r="AU10" s="97" t="n"/>
      <c r="AV10" s="97" t="n"/>
    </row>
    <row r="11">
      <c r="A11" s="157" t="inlineStr">
        <is>
          <t>Inventarios</t>
        </is>
      </c>
      <c r="B11" s="158" t="n">
        <v>1000125165.56</v>
      </c>
      <c r="C11" s="114" t="n">
        <v>1000125165.56</v>
      </c>
      <c r="D11" s="114" t="n"/>
      <c r="E11" s="114" t="n">
        <v>2255747409</v>
      </c>
      <c r="F11" s="114" t="n"/>
      <c r="G11" s="114" t="n">
        <v>0</v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 t="n"/>
      <c r="Q11" s="97" t="n"/>
      <c r="R11" s="97" t="n"/>
      <c r="S11" s="97" t="n"/>
      <c r="T11" s="97" t="n"/>
      <c r="U11" s="97" t="n"/>
      <c r="V11" s="97" t="n"/>
      <c r="W11" s="97" t="n"/>
      <c r="X11" s="97" t="n"/>
      <c r="Y11" s="97" t="n"/>
      <c r="Z11" s="97" t="n"/>
      <c r="AA11" s="97" t="n"/>
      <c r="AB11" s="97" t="n"/>
      <c r="AC11" s="97" t="n"/>
      <c r="AD11" s="97" t="n"/>
      <c r="AE11" s="97" t="n"/>
      <c r="AF11" s="97" t="n"/>
      <c r="AG11" s="97" t="n"/>
      <c r="AH11" s="97" t="n"/>
      <c r="AI11" s="97" t="n"/>
      <c r="AJ11" s="97" t="n"/>
      <c r="AK11" s="97" t="n"/>
      <c r="AL11" s="97" t="n"/>
      <c r="AM11" s="97" t="n"/>
      <c r="AN11" s="97" t="n"/>
      <c r="AO11" s="97" t="n"/>
      <c r="AP11" s="97" t="n"/>
      <c r="AQ11" s="97" t="n"/>
      <c r="AR11" s="97" t="n"/>
      <c r="AS11" s="97" t="n"/>
      <c r="AT11" s="97" t="n"/>
      <c r="AU11" s="97" t="n"/>
      <c r="AV11" s="97" t="n"/>
    </row>
    <row r="12">
      <c r="A12" s="157" t="inlineStr">
        <is>
          <t>Activos biológicos corrientes</t>
        </is>
      </c>
      <c r="B12" s="158" t="n">
        <v>0</v>
      </c>
      <c r="C12" s="114" t="n">
        <v>0</v>
      </c>
      <c r="D12" s="114" t="n"/>
      <c r="E12" s="114" t="n">
        <v>0</v>
      </c>
      <c r="F12" s="114" t="n"/>
      <c r="G12" s="114" t="n">
        <v>0</v>
      </c>
      <c r="H12" s="115" t="n"/>
      <c r="I12" s="114" t="n">
        <v>0</v>
      </c>
      <c r="J12" s="114" t="n">
        <v>0</v>
      </c>
      <c r="K12" s="114" t="n">
        <v>0</v>
      </c>
      <c r="L12" s="114" t="n">
        <v>0</v>
      </c>
      <c r="M12" s="114" t="n">
        <v>0</v>
      </c>
      <c r="N12" s="115" t="n"/>
      <c r="O12" s="114">
        <f>SUM(C12:M12)</f>
        <v/>
      </c>
      <c r="P12" s="97" t="n"/>
      <c r="Q12" s="97" t="n"/>
      <c r="R12" s="97" t="n"/>
      <c r="S12" s="97" t="n"/>
      <c r="T12" s="97" t="n"/>
      <c r="U12" s="97" t="n"/>
      <c r="V12" s="97" t="n"/>
      <c r="W12" s="97" t="n"/>
      <c r="X12" s="97" t="n"/>
      <c r="Y12" s="97" t="n"/>
      <c r="Z12" s="97" t="n"/>
      <c r="AA12" s="97" t="n"/>
      <c r="AB12" s="97" t="n"/>
      <c r="AC12" s="97" t="n"/>
      <c r="AD12" s="97" t="n"/>
      <c r="AE12" s="97" t="n"/>
      <c r="AF12" s="97" t="n"/>
      <c r="AG12" s="97" t="n"/>
      <c r="AH12" s="97" t="n"/>
      <c r="AI12" s="97" t="n"/>
      <c r="AJ12" s="97" t="n"/>
      <c r="AK12" s="97" t="n"/>
      <c r="AL12" s="97" t="n"/>
      <c r="AM12" s="97" t="n"/>
      <c r="AN12" s="97" t="n"/>
      <c r="AO12" s="97" t="n"/>
      <c r="AP12" s="97" t="n"/>
      <c r="AQ12" s="97" t="n"/>
      <c r="AR12" s="97" t="n"/>
      <c r="AS12" s="97" t="n"/>
      <c r="AT12" s="97" t="n"/>
      <c r="AU12" s="97" t="n"/>
      <c r="AV12" s="97" t="n"/>
    </row>
    <row r="13">
      <c r="A13" s="157" t="inlineStr">
        <is>
          <t>Activos por impuestos corrientes</t>
        </is>
      </c>
      <c r="B13" s="158" t="n">
        <v>2375792829.46</v>
      </c>
      <c r="C13" s="114" t="n">
        <v>2375792829.46</v>
      </c>
      <c r="D13" s="114" t="n"/>
      <c r="E13" s="114" t="n">
        <v>364527592</v>
      </c>
      <c r="F13" s="114" t="n"/>
      <c r="G13" s="114" t="n">
        <v>241954340</v>
      </c>
      <c r="H13" s="115" t="n"/>
      <c r="I13" s="114" t="n">
        <v>0</v>
      </c>
      <c r="J13" s="114" t="n">
        <v>0</v>
      </c>
      <c r="K13" s="114" t="n">
        <v>0</v>
      </c>
      <c r="L13" s="114" t="n">
        <v>0</v>
      </c>
      <c r="M13" s="114" t="n">
        <v>0</v>
      </c>
      <c r="N13" s="115" t="n"/>
      <c r="O13" s="114">
        <f>SUM(C13:M13)</f>
        <v/>
      </c>
      <c r="P13" s="97" t="n"/>
      <c r="Q13" s="97" t="n"/>
      <c r="R13" s="97" t="n"/>
      <c r="S13" s="97" t="n"/>
      <c r="T13" s="97" t="n"/>
      <c r="U13" s="97" t="n"/>
      <c r="V13" s="97" t="n"/>
      <c r="W13" s="97" t="n"/>
      <c r="X13" s="97" t="n"/>
      <c r="Y13" s="97" t="n"/>
      <c r="Z13" s="97" t="n"/>
      <c r="AA13" s="97" t="n"/>
      <c r="AB13" s="97" t="n"/>
      <c r="AC13" s="97" t="n"/>
      <c r="AD13" s="97" t="n"/>
      <c r="AE13" s="97" t="n"/>
      <c r="AF13" s="97" t="n"/>
      <c r="AG13" s="97" t="n"/>
      <c r="AH13" s="97" t="n"/>
      <c r="AI13" s="97" t="n"/>
      <c r="AJ13" s="97" t="n"/>
      <c r="AK13" s="97" t="n"/>
      <c r="AL13" s="97" t="n"/>
      <c r="AM13" s="97" t="n"/>
      <c r="AN13" s="97" t="n"/>
      <c r="AO13" s="97" t="n"/>
      <c r="AP13" s="97" t="n"/>
      <c r="AQ13" s="97" t="n"/>
      <c r="AR13" s="97" t="n"/>
      <c r="AS13" s="97" t="n"/>
      <c r="AT13" s="97" t="n"/>
      <c r="AU13" s="97" t="n"/>
      <c r="AV13" s="97" t="n"/>
    </row>
    <row r="14" ht="38.25" customHeight="1">
      <c r="A14" s="160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61" t="n"/>
      <c r="C14" s="162">
        <f>SUM(C6:C13)</f>
        <v/>
      </c>
      <c r="D14" s="162" t="n"/>
      <c r="E14" s="162">
        <f>SUM(E6:E13)</f>
        <v/>
      </c>
      <c r="F14" s="162">
        <f>SUM(F6:F13)</f>
        <v/>
      </c>
      <c r="G14" s="162">
        <f>SUM(G6:G13)</f>
        <v/>
      </c>
      <c r="H14" s="115" t="n"/>
      <c r="I14" s="194">
        <f>SUM(I6:I13)</f>
        <v/>
      </c>
      <c r="J14" s="194">
        <f>SUM(J6:J13)</f>
        <v/>
      </c>
      <c r="K14" s="194">
        <f>SUM(K6:K13)</f>
        <v/>
      </c>
      <c r="L14" s="194">
        <f>SUM(L6:L13)</f>
        <v/>
      </c>
      <c r="M14" s="194">
        <f>SUM(M6:M13)</f>
        <v/>
      </c>
      <c r="N14" s="115" t="n"/>
      <c r="O14" s="162">
        <f>SUM(O6:O13)</f>
        <v/>
      </c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7" t="n"/>
      <c r="AL14" s="97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</row>
    <row r="15" ht="25.5" customHeight="1">
      <c r="A15" s="163" t="inlineStr">
        <is>
          <t xml:space="preserve">Activos no corrientes o grupos de activos para su disposición clasificados como mantenidos para la venta </t>
        </is>
      </c>
      <c r="B15" s="16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5" t="n"/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0</v>
      </c>
      <c r="N15" s="115" t="n"/>
      <c r="O15" s="114">
        <f>SUM(C15:M15)</f>
        <v/>
      </c>
      <c r="P15" s="97" t="n"/>
      <c r="Q15" s="97" t="n"/>
      <c r="R15" s="97" t="n"/>
      <c r="S15" s="97" t="n"/>
      <c r="T15" s="97" t="n"/>
      <c r="U15" s="97" t="n"/>
      <c r="V15" s="97" t="n"/>
      <c r="W15" s="97" t="n"/>
      <c r="X15" s="97" t="n"/>
      <c r="Y15" s="97" t="n"/>
      <c r="Z15" s="97" t="n"/>
      <c r="AA15" s="97" t="n"/>
      <c r="AB15" s="97" t="n"/>
      <c r="AC15" s="97" t="n"/>
      <c r="AD15" s="97" t="n"/>
      <c r="AE15" s="97" t="n"/>
      <c r="AF15" s="97" t="n"/>
      <c r="AG15" s="97" t="n"/>
      <c r="AH15" s="97" t="n"/>
      <c r="AI15" s="97" t="n"/>
      <c r="AJ15" s="97" t="n"/>
      <c r="AK15" s="97" t="n"/>
      <c r="AL15" s="97" t="n"/>
      <c r="AM15" s="97" t="n"/>
      <c r="AN15" s="97" t="n"/>
      <c r="AO15" s="97" t="n"/>
      <c r="AP15" s="97" t="n"/>
      <c r="AQ15" s="97" t="n"/>
      <c r="AR15" s="97" t="n"/>
      <c r="AS15" s="97" t="n"/>
      <c r="AT15" s="97" t="n"/>
      <c r="AU15" s="97" t="n"/>
      <c r="AV15" s="97" t="n"/>
    </row>
    <row r="16" ht="25.5" customHeight="1">
      <c r="A16" s="163" t="inlineStr">
        <is>
          <t>Activos no corrientes o grupos de activos para su disposición clasificados como mantenidos para distribuir a los propietarios</t>
        </is>
      </c>
      <c r="B16" s="16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0</v>
      </c>
      <c r="H16" s="115" t="n"/>
      <c r="I16" s="114" t="n">
        <v>0</v>
      </c>
      <c r="J16" s="114" t="n">
        <v>0</v>
      </c>
      <c r="K16" s="114" t="n">
        <v>0</v>
      </c>
      <c r="L16" s="114" t="n">
        <v>0</v>
      </c>
      <c r="M16" s="114" t="n">
        <v>0</v>
      </c>
      <c r="N16" s="115" t="n"/>
      <c r="O16" s="114">
        <f>SUM(C16:M16)</f>
        <v/>
      </c>
      <c r="P16" s="97" t="n"/>
      <c r="Q16" s="97" t="n"/>
      <c r="R16" s="97" t="n"/>
      <c r="S16" s="97" t="n"/>
      <c r="T16" s="97" t="n"/>
      <c r="U16" s="97" t="n"/>
      <c r="V16" s="97" t="n"/>
      <c r="W16" s="97" t="n"/>
      <c r="X16" s="97" t="n"/>
      <c r="Y16" s="97" t="n"/>
      <c r="Z16" s="97" t="n"/>
      <c r="AA16" s="97" t="n"/>
      <c r="AB16" s="97" t="n"/>
      <c r="AC16" s="97" t="n"/>
      <c r="AD16" s="97" t="n"/>
      <c r="AE16" s="97" t="n"/>
      <c r="AF16" s="97" t="n"/>
      <c r="AG16" s="97" t="n"/>
      <c r="AH16" s="97" t="n"/>
      <c r="AI16" s="97" t="n"/>
      <c r="AJ16" s="97" t="n"/>
      <c r="AK16" s="97" t="n"/>
      <c r="AL16" s="97" t="n"/>
      <c r="AM16" s="97" t="n"/>
      <c r="AN16" s="97" t="n"/>
      <c r="AO16" s="97" t="n"/>
      <c r="AP16" s="97" t="n"/>
      <c r="AQ16" s="97" t="n"/>
      <c r="AR16" s="97" t="n"/>
      <c r="AS16" s="97" t="n"/>
      <c r="AT16" s="97" t="n"/>
      <c r="AU16" s="97" t="n"/>
      <c r="AV16" s="97" t="n"/>
    </row>
    <row r="17" ht="38.25" customHeight="1">
      <c r="A17" s="160" t="inlineStr">
        <is>
          <t>Activos no corrientes o grupos de activos para su disposición clasificados como mantenidos para la venta o como mantenidos para distribuir a los propietarios</t>
        </is>
      </c>
      <c r="B17" s="161" t="n"/>
      <c r="C17" s="162">
        <f>+C15+C16</f>
        <v/>
      </c>
      <c r="D17" s="162" t="n"/>
      <c r="E17" s="162">
        <f>+E15+E16</f>
        <v/>
      </c>
      <c r="F17" s="162">
        <f>+F15+F16</f>
        <v/>
      </c>
      <c r="G17" s="162">
        <f>+G15+G16</f>
        <v/>
      </c>
      <c r="H17" s="115" t="n"/>
      <c r="I17" s="194">
        <f>+I15+I16</f>
        <v/>
      </c>
      <c r="J17" s="194">
        <f>+J15+J16</f>
        <v/>
      </c>
      <c r="K17" s="194">
        <f>+K15+K16</f>
        <v/>
      </c>
      <c r="L17" s="194">
        <f>+L15+L16</f>
        <v/>
      </c>
      <c r="M17" s="194">
        <f>+M15+M16</f>
        <v/>
      </c>
      <c r="N17" s="115" t="n"/>
      <c r="O17" s="162">
        <f>+O15+O16</f>
        <v/>
      </c>
      <c r="P17" s="195" t="n"/>
      <c r="Q17" s="195" t="n"/>
      <c r="R17" s="195" t="n"/>
      <c r="S17" s="195" t="n"/>
      <c r="T17" s="195" t="n"/>
      <c r="U17" s="195" t="n"/>
      <c r="V17" s="195" t="n"/>
      <c r="W17" s="195" t="n"/>
      <c r="X17" s="195" t="n"/>
      <c r="Y17" s="195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195" t="n"/>
      <c r="AN17" s="195" t="n"/>
      <c r="AO17" s="195" t="n"/>
      <c r="AP17" s="195" t="n"/>
      <c r="AQ17" s="247" t="n"/>
      <c r="AR17" s="247" t="n"/>
      <c r="AS17" s="195" t="n"/>
      <c r="AT17" s="195" t="n"/>
      <c r="AU17" s="227" t="n"/>
      <c r="AV17" s="195" t="n"/>
      <c r="AW17" s="249" t="n"/>
      <c r="AX17" s="249" t="n"/>
      <c r="AY17" s="249" t="n"/>
    </row>
    <row r="18" ht="15" customHeight="1">
      <c r="A18" s="165" t="inlineStr">
        <is>
          <t>Activos corrientes totales</t>
        </is>
      </c>
      <c r="B18" s="166" t="n"/>
      <c r="C18" s="167">
        <f>+C14+C17</f>
        <v/>
      </c>
      <c r="D18" s="167" t="n"/>
      <c r="E18" s="167">
        <f>+E14+E17</f>
        <v/>
      </c>
      <c r="F18" s="167">
        <f>+F14+F17</f>
        <v/>
      </c>
      <c r="G18" s="167">
        <f>+G14+G17</f>
        <v/>
      </c>
      <c r="H18" s="106" t="n"/>
      <c r="I18" s="167">
        <f>+I14+I17</f>
        <v/>
      </c>
      <c r="J18" s="167">
        <f>+J14+J17</f>
        <v/>
      </c>
      <c r="K18" s="167">
        <f>+K14+K17</f>
        <v/>
      </c>
      <c r="L18" s="167">
        <f>+L14+L17</f>
        <v/>
      </c>
      <c r="M18" s="167">
        <f>+M14+M17</f>
        <v/>
      </c>
      <c r="N18" s="106" t="n"/>
      <c r="O18" s="167">
        <f>+O14+O17</f>
        <v/>
      </c>
      <c r="P18" s="196" t="n"/>
      <c r="Q18" s="196" t="n"/>
      <c r="R18" s="196" t="n"/>
      <c r="S18" s="196" t="n"/>
      <c r="T18" s="196" t="n"/>
      <c r="U18" s="196" t="n"/>
      <c r="V18" s="141" t="n"/>
      <c r="W18" s="141" t="n"/>
      <c r="X18" s="141" t="n"/>
      <c r="Y18" s="141" t="n"/>
      <c r="Z18" s="196" t="n"/>
      <c r="AA18" s="196" t="n"/>
      <c r="AB18" s="228" t="n"/>
      <c r="AC18" s="228" t="n"/>
      <c r="AD18" s="228" t="n"/>
      <c r="AE18" s="228" t="n"/>
      <c r="AF18" s="228" t="n"/>
      <c r="AG18" s="228" t="n"/>
      <c r="AH18" s="228" t="n"/>
      <c r="AI18" s="228" t="n"/>
      <c r="AJ18" s="240" t="n"/>
      <c r="AK18" s="240" t="n"/>
      <c r="AL18" s="240" t="n"/>
      <c r="AM18" s="240" t="n"/>
      <c r="AN18" s="240" t="n"/>
      <c r="AO18" s="240" t="n"/>
      <c r="AP18" s="240" t="n"/>
      <c r="AQ18" s="246" t="n"/>
      <c r="AR18" s="247" t="n"/>
      <c r="AS18" s="247" t="n"/>
      <c r="AT18" s="195" t="n"/>
      <c r="AU18" s="195" t="n"/>
      <c r="AV18" s="195" t="n"/>
      <c r="AW18" s="249" t="n"/>
      <c r="AX18" s="249" t="n"/>
      <c r="AY18" s="249" t="n"/>
    </row>
    <row r="19" ht="45" customHeight="1">
      <c r="A19" s="155" t="inlineStr">
        <is>
          <t>Activos no corrientes</t>
        </is>
      </c>
      <c r="B19" s="156" t="n"/>
      <c r="C19" s="154" t="n"/>
      <c r="D19" s="154" t="n"/>
      <c r="E19" s="154" t="n"/>
      <c r="F19" s="154" t="n"/>
      <c r="G19" s="154" t="n"/>
      <c r="H19" s="111" t="n"/>
      <c r="I19" s="193" t="n"/>
      <c r="J19" s="193" t="n"/>
      <c r="K19" s="193" t="n"/>
      <c r="L19" s="193" t="n"/>
      <c r="M19" s="193" t="n"/>
      <c r="N19" s="111" t="n"/>
      <c r="O19" s="154" t="n"/>
      <c r="P19" s="197">
        <f>+[1]Estado!$W$19</f>
        <v/>
      </c>
      <c r="Q19" s="197">
        <f>+[1]Estado!$X$19</f>
        <v/>
      </c>
      <c r="R19" s="206">
        <f>+[1]Estado!$Y$19</f>
        <v/>
      </c>
      <c r="S19" s="197">
        <f>+[1]Estado!$Z$19</f>
        <v/>
      </c>
      <c r="T19" s="197">
        <f>+[1]Estado!$AA$19</f>
        <v/>
      </c>
      <c r="U19" s="197">
        <f>+[1]Estado!$AB$19</f>
        <v/>
      </c>
      <c r="V19" s="207">
        <f>+[1]Estado!$AC$19</f>
        <v/>
      </c>
      <c r="W19" s="208" t="n"/>
      <c r="X19" s="208" t="n"/>
      <c r="Y19" s="208" t="n"/>
      <c r="Z19" s="208" t="n"/>
      <c r="AA19" s="208" t="inlineStr">
        <is>
          <t>TOTAL</t>
        </is>
      </c>
      <c r="AB19" s="229" t="n"/>
      <c r="AC19" s="229" t="n"/>
      <c r="AD19" s="229" t="n"/>
      <c r="AE19" s="229" t="n"/>
      <c r="AF19" s="229" t="n"/>
      <c r="AG19" s="229" t="n"/>
      <c r="AH19" s="229" t="n"/>
      <c r="AI19" s="229" t="n"/>
      <c r="AJ19" s="213" t="n"/>
      <c r="AK19" s="213" t="n"/>
      <c r="AL19" s="241" t="n"/>
      <c r="AM19" s="242" t="n"/>
      <c r="AN19" s="243" t="n"/>
      <c r="AO19" s="243" t="n"/>
      <c r="AP19" s="243" t="n"/>
      <c r="AQ19" s="247" t="n"/>
      <c r="AR19" s="247" t="n"/>
      <c r="AS19" s="247" t="n"/>
      <c r="AT19" s="195" t="n"/>
      <c r="AU19" s="195" t="n"/>
      <c r="AV19" s="195" t="n"/>
      <c r="AW19" s="249" t="n"/>
      <c r="AX19" s="249" t="n"/>
      <c r="AY19" s="249" t="n"/>
    </row>
    <row r="20">
      <c r="A20" s="168" t="inlineStr">
        <is>
          <t>Otros activos financieros no corrientes</t>
        </is>
      </c>
      <c r="B20" s="161" t="n">
        <v>10397155079.081</v>
      </c>
      <c r="C20" s="169" t="n">
        <v>10397155079.08098</v>
      </c>
      <c r="D20" s="169" t="n"/>
      <c r="E20" s="169" t="n">
        <v>0</v>
      </c>
      <c r="F20" s="169" t="n"/>
      <c r="G20" s="169" t="n">
        <v>0</v>
      </c>
      <c r="H20" s="115" t="n"/>
      <c r="I20" s="169" t="n"/>
      <c r="J20" s="169" t="n"/>
      <c r="K20" s="169" t="n"/>
      <c r="L20" s="169" t="n"/>
      <c r="M20" s="169" t="n"/>
      <c r="N20" s="115" t="n"/>
      <c r="O20" s="169">
        <f>SUM(C20:M20)</f>
        <v/>
      </c>
      <c r="P20" s="195">
        <f>+[1]Estado!$W$20</f>
        <v/>
      </c>
      <c r="Q20" s="195">
        <f>+[1]Estado!$X$20</f>
        <v/>
      </c>
      <c r="R20" s="195">
        <f>+[1]Estado!$Y$20</f>
        <v/>
      </c>
      <c r="S20" s="195">
        <f>+[1]Estado!$Z$20</f>
        <v/>
      </c>
      <c r="T20" s="195">
        <f>+[1]Estado!$AA$20</f>
        <v/>
      </c>
      <c r="U20" s="195">
        <f>+[1]Estado!$AB$20</f>
        <v/>
      </c>
      <c r="V20" s="195">
        <f>+[1]Estado!$AC$20</f>
        <v/>
      </c>
      <c r="W20" s="195" t="n"/>
      <c r="X20" s="195" t="n"/>
      <c r="Y20" s="195" t="n"/>
      <c r="Z20" s="195" t="n"/>
      <c r="AA20" s="195">
        <f>SUM(P20:Z20)</f>
        <v/>
      </c>
      <c r="AB20" s="195">
        <f>+O20-AA20</f>
        <v/>
      </c>
      <c r="AC20" s="195" t="n"/>
      <c r="AD20" s="195" t="n"/>
      <c r="AE20" s="195" t="n"/>
      <c r="AF20" s="195" t="n"/>
      <c r="AG20" s="195" t="n"/>
      <c r="AH20" s="195" t="n"/>
      <c r="AI20" s="195" t="n"/>
      <c r="AJ20" s="195" t="n"/>
      <c r="AK20" s="195" t="n"/>
      <c r="AL20" s="195" t="n"/>
      <c r="AM20" s="195" t="n"/>
      <c r="AN20" s="244" t="n"/>
      <c r="AO20" s="244" t="n"/>
      <c r="AP20" s="244" t="n"/>
      <c r="AQ20" s="195" t="n"/>
      <c r="AR20" s="247" t="n"/>
      <c r="AS20" s="247" t="n"/>
      <c r="AT20" s="195" t="n"/>
      <c r="AU20" s="195" t="n"/>
      <c r="AV20" s="248" t="n"/>
      <c r="AW20" s="195" t="n"/>
      <c r="AX20" s="195" t="n"/>
      <c r="AY20" s="249" t="n"/>
    </row>
    <row r="21">
      <c r="A21" s="170" t="inlineStr">
        <is>
          <t>Otros activos no financieros no corrientes</t>
        </is>
      </c>
      <c r="B21" s="161" t="n">
        <v>8084649734</v>
      </c>
      <c r="C21" s="114" t="n">
        <v>8084649734</v>
      </c>
      <c r="D21" s="114" t="n"/>
      <c r="E21" s="114" t="n">
        <v>0</v>
      </c>
      <c r="F21" s="114" t="n"/>
      <c r="G21" s="114" t="n">
        <v>0</v>
      </c>
      <c r="H21" s="115" t="n"/>
      <c r="I21" s="138" t="n"/>
      <c r="J21" s="114" t="n"/>
      <c r="K21" s="114" t="n"/>
      <c r="L21" s="114" t="n"/>
      <c r="M21" s="114" t="n"/>
      <c r="N21" s="115" t="n"/>
      <c r="O21" s="114">
        <f>SUM(C21:M21)</f>
        <v/>
      </c>
      <c r="P21" s="195" t="n"/>
      <c r="Q21" s="195" t="n"/>
      <c r="R21" s="195" t="n"/>
      <c r="S21" s="195" t="n"/>
      <c r="T21" s="195" t="n"/>
      <c r="U21" s="195" t="n"/>
      <c r="V21" s="195" t="n"/>
      <c r="W21" s="195" t="n"/>
      <c r="X21" s="195" t="n"/>
      <c r="Y21" s="195" t="n"/>
      <c r="Z21" s="195" t="n"/>
      <c r="AA21" s="195" t="n"/>
      <c r="AB21" s="195" t="n"/>
      <c r="AC21" s="195" t="n"/>
      <c r="AD21" s="195" t="n"/>
      <c r="AE21" s="195" t="n"/>
      <c r="AF21" s="195" t="n"/>
      <c r="AG21" s="195" t="n"/>
      <c r="AH21" s="195" t="n"/>
      <c r="AI21" s="195" t="n"/>
      <c r="AJ21" s="195" t="n"/>
      <c r="AK21" s="195" t="n"/>
      <c r="AL21" s="195" t="n"/>
      <c r="AM21" s="195" t="n"/>
      <c r="AN21" s="195" t="n"/>
      <c r="AO21" s="195" t="n"/>
      <c r="AP21" s="195" t="n"/>
      <c r="AQ21" s="195" t="n"/>
      <c r="AR21" s="247" t="n"/>
      <c r="AS21" s="195" t="n"/>
      <c r="AT21" s="195" t="n"/>
      <c r="AU21" s="195" t="n"/>
      <c r="AV21" s="195" t="n"/>
      <c r="AW21" s="249" t="n"/>
      <c r="AX21" s="249" t="n"/>
      <c r="AY21" s="249" t="n"/>
    </row>
    <row r="22">
      <c r="A22" s="170" t="inlineStr">
        <is>
          <t>Derechos por cobrar no corrientes</t>
        </is>
      </c>
      <c r="B22" s="161" t="n">
        <v>0</v>
      </c>
      <c r="C22" s="114" t="n">
        <v>0</v>
      </c>
      <c r="D22" s="114" t="n"/>
      <c r="E22" s="114" t="n">
        <v>0</v>
      </c>
      <c r="F22" s="114" t="n"/>
      <c r="G22" s="114" t="n">
        <v>0</v>
      </c>
      <c r="H22" s="115" t="n"/>
      <c r="I22" s="114" t="n"/>
      <c r="J22" s="114" t="n"/>
      <c r="K22" s="114" t="n"/>
      <c r="L22" s="114" t="n"/>
      <c r="M22" s="114" t="n"/>
      <c r="N22" s="115" t="n"/>
      <c r="O22" s="114">
        <f>SUM(C22:M22)</f>
        <v/>
      </c>
      <c r="P22" s="198">
        <f>+'[2]Estado$'!$V$22</f>
        <v/>
      </c>
      <c r="Q22" s="140" t="inlineStr">
        <is>
          <t>JPD</t>
        </is>
      </c>
      <c r="R22" s="140" t="inlineStr">
        <is>
          <t>CVN</t>
        </is>
      </c>
      <c r="S22" s="140" t="inlineStr">
        <is>
          <t>Agricola Rio Grande</t>
        </is>
      </c>
      <c r="T22" s="140" t="inlineStr">
        <is>
          <t>Pronemsa</t>
        </is>
      </c>
      <c r="U22" s="140" t="inlineStr">
        <is>
          <t>Inmo. Plaza Alba</t>
        </is>
      </c>
      <c r="V22" s="140">
        <f>+[1]Estado!$AF$22</f>
        <v/>
      </c>
      <c r="W22" s="140" t="inlineStr">
        <is>
          <t>Costa Sur</t>
        </is>
      </c>
      <c r="X22" s="140" t="inlineStr">
        <is>
          <t>CN Inv. Financ.</t>
        </is>
      </c>
      <c r="Y22" s="198">
        <f>+[1]Estado!$AM$22</f>
        <v/>
      </c>
      <c r="Z22" s="198">
        <f>+[1]Estado!$AN$22</f>
        <v/>
      </c>
      <c r="AA22" s="230">
        <f>+[1]Estado!$AO$22</f>
        <v/>
      </c>
      <c r="AB22" s="140">
        <f>+[1]Estado!$AQ$22</f>
        <v/>
      </c>
      <c r="AC22" s="231" t="inlineStr">
        <is>
          <t>CVN</t>
        </is>
      </c>
      <c r="AD22" s="231">
        <f>+[1]Estado!$X$22</f>
        <v/>
      </c>
      <c r="AE22" s="137" t="inlineStr">
        <is>
          <t>TOTAL</t>
        </is>
      </c>
      <c r="AF22" s="195" t="n"/>
      <c r="AG22" s="195" t="n"/>
      <c r="AH22" s="195" t="n"/>
      <c r="AI22" s="195" t="n"/>
      <c r="AJ22" s="195" t="n"/>
      <c r="AK22" s="195" t="n"/>
      <c r="AL22" s="195" t="n"/>
      <c r="AM22" s="195" t="n"/>
      <c r="AN22" s="195" t="n"/>
      <c r="AO22" s="195" t="n"/>
      <c r="AP22" s="195" t="n"/>
      <c r="AQ22" s="195" t="n"/>
      <c r="AR22" s="195" t="n"/>
      <c r="AS22" s="195" t="n"/>
      <c r="AT22" s="195" t="n"/>
      <c r="AU22" s="195" t="n"/>
      <c r="AV22" s="195" t="n"/>
      <c r="AW22" s="195" t="n"/>
      <c r="AX22" s="249" t="n"/>
      <c r="AY22" s="249" t="n"/>
    </row>
    <row r="23" ht="25.5" customHeight="1">
      <c r="A23" s="171" t="inlineStr">
        <is>
          <t>Cuentas por Cobrar a Entidades Relacionadas, No Corriente</t>
        </is>
      </c>
      <c r="B23" s="161" t="n">
        <v>9732389270.53566</v>
      </c>
      <c r="C23" s="138" t="n">
        <v>9732389270.535658</v>
      </c>
      <c r="D23" s="138" t="n"/>
      <c r="E23" s="138" t="n">
        <v>1299796439</v>
      </c>
      <c r="F23" s="138" t="n"/>
      <c r="G23" s="138" t="n">
        <v>0</v>
      </c>
      <c r="H23" s="115" t="n"/>
      <c r="I23" s="138">
        <f>-[1]Estado!$AT$23-[1]Estado!$AS$23-[1]Estado!$AP$23-[1]Estado!$AL$23-[1]Estado!$AE$23</f>
        <v/>
      </c>
      <c r="J23" s="138" t="n"/>
      <c r="K23" s="138">
        <f>-'[2]Estado$'!$U$23-'[2]Estado$'!$W$23-'[2]Estado$'!$X$23</f>
        <v/>
      </c>
      <c r="L23" s="138" t="n"/>
      <c r="M23" s="138" t="n"/>
      <c r="N23" s="115" t="n"/>
      <c r="O23" s="138">
        <f>SUM(C23:M23)</f>
        <v/>
      </c>
      <c r="P23" s="139">
        <f>+'[2]Estado$'!$V$23</f>
        <v/>
      </c>
      <c r="Q23" s="139">
        <f>+[1]Estado!$Y$23</f>
        <v/>
      </c>
      <c r="R23" s="139">
        <f>+[1]Estado!$Z$23</f>
        <v/>
      </c>
      <c r="S23" s="139">
        <f>+[1]Estado!$AA$23</f>
        <v/>
      </c>
      <c r="T23" s="139">
        <f>+[1]Estado!$AC$23</f>
        <v/>
      </c>
      <c r="U23" s="139">
        <f>+[1]Estado!$AD$23</f>
        <v/>
      </c>
      <c r="V23" s="139">
        <f>+[1]Estado!$AF$23</f>
        <v/>
      </c>
      <c r="W23" s="139">
        <f>+[1]Estado!$AG$23</f>
        <v/>
      </c>
      <c r="X23" s="139">
        <f>+[1]Estado!$AH$23</f>
        <v/>
      </c>
      <c r="Y23" s="385">
        <f>+[1]Estado!$AM$23</f>
        <v/>
      </c>
      <c r="Z23" s="233">
        <f>+[1]Estado!$AN$23</f>
        <v/>
      </c>
      <c r="AA23" s="97">
        <f>+[1]Estado!$AO$23</f>
        <v/>
      </c>
      <c r="AB23" s="386">
        <f>+[1]Estado!$AQ$23</f>
        <v/>
      </c>
      <c r="AC23" s="97">
        <f>+[1]Estado!$W$23</f>
        <v/>
      </c>
      <c r="AD23" s="97">
        <f>+[1]Estado!$X$23</f>
        <v/>
      </c>
      <c r="AE23" s="209">
        <f>SUM(P23:AD23)</f>
        <v/>
      </c>
      <c r="AF23" s="195">
        <f>+AE23-O23</f>
        <v/>
      </c>
      <c r="AG23" s="195" t="n"/>
      <c r="AH23" s="195" t="n"/>
      <c r="AI23" s="195" t="n"/>
      <c r="AJ23" s="195" t="n"/>
      <c r="AK23" s="195" t="n"/>
      <c r="AL23" s="195" t="n"/>
      <c r="AM23" s="195" t="n"/>
      <c r="AN23" s="195" t="n"/>
      <c r="AO23" s="195" t="n"/>
      <c r="AP23" s="195" t="n"/>
      <c r="AQ23" s="195" t="n"/>
      <c r="AR23" s="247" t="n"/>
      <c r="AS23" s="195" t="n"/>
      <c r="AT23" s="195" t="n"/>
      <c r="AU23" s="195" t="n"/>
      <c r="AV23" s="195" t="n"/>
      <c r="AW23" s="249" t="n"/>
      <c r="AX23" s="249" t="n"/>
      <c r="AY23" s="249" t="n"/>
    </row>
    <row r="24" ht="25.5" customHeight="1">
      <c r="A24" s="172" t="inlineStr">
        <is>
          <t>Inversiones contabilizadas utilizando el método de la participación</t>
        </is>
      </c>
      <c r="B24" s="161" t="n">
        <v>9745429649.464661</v>
      </c>
      <c r="C24" s="123" t="n">
        <v>9745429649.464664</v>
      </c>
      <c r="D24" s="123" t="n"/>
      <c r="E24" s="123" t="n">
        <v>1131384442</v>
      </c>
      <c r="F24" s="123" t="n"/>
      <c r="G24" s="123" t="n">
        <v>0</v>
      </c>
      <c r="H24" s="115" t="n"/>
      <c r="I24" s="123">
        <f>-P26</f>
        <v/>
      </c>
      <c r="J24" s="123" t="n"/>
      <c r="K24" s="123">
        <f>-'[2]Estado$'!$X$24</f>
        <v/>
      </c>
      <c r="L24" s="123" t="n"/>
      <c r="M24" s="138" t="n"/>
      <c r="N24" s="115" t="n"/>
      <c r="O24" s="123">
        <f>SUM(C24:M24)</f>
        <v/>
      </c>
      <c r="Q24" s="139">
        <f>+[1]Estado!$X$24</f>
        <v/>
      </c>
      <c r="R24" s="209">
        <f>+[1]Estado!$Y$24</f>
        <v/>
      </c>
      <c r="S24" s="139">
        <f>+[1]Estado!$Z$24</f>
        <v/>
      </c>
      <c r="T24" s="139">
        <f>+[1]Estado!$AA$24</f>
        <v/>
      </c>
      <c r="U24" s="139">
        <f>+[1]Estado!$AB$24</f>
        <v/>
      </c>
      <c r="V24" s="139">
        <f>+[1]Estado!$AC$24</f>
        <v/>
      </c>
      <c r="W24" s="386">
        <f>+[1]Estado!$AE$24</f>
        <v/>
      </c>
      <c r="X24" s="386">
        <f>+[1]Estado!$AF$24</f>
        <v/>
      </c>
      <c r="Y24" s="386">
        <f>+[1]Estado!$W$24</f>
        <v/>
      </c>
      <c r="Z24" s="211">
        <f>SUM(P24:Y24)</f>
        <v/>
      </c>
      <c r="AA24" s="97">
        <f>+Z24-O24</f>
        <v/>
      </c>
      <c r="AB24" s="209" t="n"/>
      <c r="AC24" s="209" t="n"/>
      <c r="AD24" s="195" t="n"/>
      <c r="AE24" s="195" t="n"/>
      <c r="AF24" s="195" t="n"/>
      <c r="AG24" s="195" t="n"/>
      <c r="AH24" s="195" t="n"/>
      <c r="AI24" s="195" t="n"/>
      <c r="AJ24" s="195" t="n"/>
      <c r="AK24" s="195" t="n"/>
      <c r="AL24" s="195" t="n"/>
      <c r="AM24" s="195" t="n"/>
      <c r="AN24" s="195" t="n"/>
      <c r="AO24" s="195" t="n"/>
      <c r="AP24" s="195" t="n"/>
      <c r="AQ24" s="195" t="n"/>
      <c r="AR24" s="247" t="n"/>
      <c r="AS24" s="195" t="n"/>
      <c r="AT24" s="195" t="n"/>
      <c r="AU24" s="195" t="n"/>
      <c r="AV24" s="195" t="n"/>
      <c r="AW24" s="249" t="n"/>
      <c r="AX24" s="249" t="n"/>
      <c r="AY24" s="249" t="n"/>
    </row>
    <row r="25">
      <c r="A25" s="170" t="inlineStr">
        <is>
          <t>Activos intangibles distintos de la plusvalía</t>
        </is>
      </c>
      <c r="B25" s="161" t="n">
        <v>1080749265</v>
      </c>
      <c r="C25" s="114" t="n">
        <v>1080749265</v>
      </c>
      <c r="D25" s="114" t="n"/>
      <c r="E25" s="114" t="n">
        <v>0</v>
      </c>
      <c r="F25" s="114" t="n"/>
      <c r="G25" s="114" t="n">
        <v>0</v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  <c r="P25" s="199" t="n"/>
      <c r="Q25" s="205" t="inlineStr">
        <is>
          <t>Mediapro</t>
        </is>
      </c>
      <c r="R25" s="205" t="inlineStr">
        <is>
          <t>Hopin</t>
        </is>
      </c>
      <c r="S25" s="205" t="inlineStr">
        <is>
          <t>Andes Films</t>
        </is>
      </c>
      <c r="T25" s="211" t="inlineStr">
        <is>
          <t>CCFILMS VENEZ.</t>
        </is>
      </c>
      <c r="U25" s="205" t="inlineStr">
        <is>
          <t>Patagonic</t>
        </is>
      </c>
      <c r="V25" s="211" t="inlineStr">
        <is>
          <t>Adolfo Dominguez</t>
        </is>
      </c>
      <c r="W25" s="211">
        <f>+[1]Estado!$AE$25</f>
        <v/>
      </c>
      <c r="X25" s="211">
        <f>+[1]Estado!$AF$25</f>
        <v/>
      </c>
      <c r="Y25" s="211" t="inlineStr">
        <is>
          <t>INMOB.EDIF.ESCANDINAVIA SP</t>
        </is>
      </c>
      <c r="Z25" s="234" t="inlineStr">
        <is>
          <t>TOTAL</t>
        </is>
      </c>
      <c r="AA25" s="97" t="n"/>
      <c r="AB25" s="97" t="n"/>
      <c r="AC25" s="97" t="n"/>
      <c r="AD25" s="97" t="n"/>
      <c r="AE25" s="97" t="n"/>
      <c r="AF25" s="97" t="n"/>
      <c r="AG25" s="97" t="n"/>
      <c r="AH25" s="97" t="n"/>
      <c r="AI25" s="97" t="n"/>
      <c r="AJ25" s="97" t="n"/>
      <c r="AK25" s="97" t="n"/>
      <c r="AL25" s="97" t="n"/>
      <c r="AM25" s="97" t="n"/>
      <c r="AN25" s="97" t="n"/>
      <c r="AO25" s="97" t="n"/>
      <c r="AP25" s="97" t="n"/>
      <c r="AQ25" s="195" t="n"/>
      <c r="AR25" s="195" t="n"/>
      <c r="AS25" s="195" t="n"/>
      <c r="AT25" s="195" t="n"/>
      <c r="AU25" s="195" t="n"/>
      <c r="AV25" s="195" t="n"/>
      <c r="AW25" s="249" t="n"/>
      <c r="AX25" s="249" t="n"/>
      <c r="AY25" s="249" t="n"/>
    </row>
    <row r="26">
      <c r="A26" s="170" t="inlineStr">
        <is>
          <t>Plusvalía</t>
        </is>
      </c>
      <c r="B26" s="161" t="n">
        <v>403110</v>
      </c>
      <c r="C26" s="114" t="n">
        <v>403110</v>
      </c>
      <c r="D26" s="114" t="n"/>
      <c r="E26" s="114" t="n">
        <v>2322528453</v>
      </c>
      <c r="F26" s="114" t="n"/>
      <c r="G26" s="114" t="n">
        <v>0</v>
      </c>
      <c r="H26" s="115" t="n"/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0</v>
      </c>
      <c r="N26" s="115" t="n"/>
      <c r="O26" s="114">
        <f>SUM(C26:M26)</f>
        <v/>
      </c>
      <c r="P26" s="139">
        <f>+[1]Estado!$AD$24</f>
        <v/>
      </c>
      <c r="Q26" s="97" t="n"/>
      <c r="R26" s="97" t="n"/>
      <c r="S26" s="97" t="n"/>
      <c r="T26" s="97" t="n"/>
      <c r="U26" s="97" t="n"/>
      <c r="V26" s="97" t="n"/>
      <c r="W26" s="97" t="n"/>
      <c r="X26" s="97">
        <f>+[1]Estado!$AF$26</f>
        <v/>
      </c>
      <c r="Z26" s="235" t="n"/>
      <c r="AA26" s="97" t="n"/>
      <c r="AB26" s="97" t="n"/>
      <c r="AC26" s="97" t="n"/>
      <c r="AD26" s="97" t="n"/>
      <c r="AE26" s="97" t="n"/>
      <c r="AF26" s="97" t="n"/>
      <c r="AG26" s="97" t="n"/>
      <c r="AH26" s="97" t="n"/>
      <c r="AI26" s="97" t="n"/>
      <c r="AJ26" s="97" t="n"/>
      <c r="AK26" s="97" t="n"/>
      <c r="AL26" s="97" t="n"/>
      <c r="AM26" s="97" t="n"/>
      <c r="AN26" s="97" t="n"/>
      <c r="AO26" s="97" t="n"/>
      <c r="AP26" s="97" t="n"/>
      <c r="AQ26" s="195" t="n"/>
      <c r="AR26" s="195" t="n"/>
      <c r="AS26" s="195" t="n"/>
      <c r="AT26" s="195" t="n"/>
      <c r="AU26" s="195" t="n"/>
      <c r="AV26" s="195" t="n"/>
      <c r="AW26" s="249" t="n"/>
      <c r="AX26" s="249" t="n"/>
      <c r="AY26" s="249" t="n"/>
    </row>
    <row r="27">
      <c r="A27" s="170" t="inlineStr">
        <is>
          <t>Propiedades, Planta y Equipo</t>
        </is>
      </c>
      <c r="B27" s="161" t="n">
        <v>17068623227.42</v>
      </c>
      <c r="C27" s="114" t="n">
        <v>17068623227.42</v>
      </c>
      <c r="D27" s="114" t="n"/>
      <c r="E27" s="114" t="n">
        <v>617633081</v>
      </c>
      <c r="F27" s="114" t="n"/>
      <c r="G27" s="114" t="n">
        <v>14730824</v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  <c r="P27" s="97" t="n"/>
      <c r="Q27" s="97" t="n"/>
      <c r="R27" s="97" t="n"/>
      <c r="S27" s="97" t="n"/>
      <c r="T27" s="97" t="n"/>
      <c r="U27" s="97" t="n"/>
      <c r="V27" s="97" t="n"/>
      <c r="W27" s="97" t="n"/>
      <c r="X27" s="97" t="n"/>
      <c r="Z27" s="385" t="n"/>
      <c r="AA27" s="97" t="n"/>
      <c r="AB27" s="97" t="n"/>
      <c r="AC27" s="97" t="n"/>
      <c r="AD27" s="97" t="n"/>
      <c r="AE27" s="97" t="n"/>
      <c r="AF27" s="97" t="n"/>
      <c r="AG27" s="97" t="n"/>
      <c r="AH27" s="97" t="n"/>
      <c r="AI27" s="97" t="n"/>
      <c r="AJ27" s="97" t="n"/>
      <c r="AK27" s="97" t="n"/>
      <c r="AL27" s="97" t="n"/>
      <c r="AM27" s="97" t="n"/>
      <c r="AN27" s="97" t="n"/>
      <c r="AO27" s="97" t="n"/>
      <c r="AP27" s="97" t="n"/>
      <c r="AQ27" s="97" t="n"/>
      <c r="AR27" s="97" t="n"/>
      <c r="AS27" s="97" t="n"/>
      <c r="AT27" s="97" t="n"/>
      <c r="AU27" s="97" t="n"/>
      <c r="AV27" s="97" t="n"/>
    </row>
    <row r="28">
      <c r="A28" s="170" t="inlineStr">
        <is>
          <t>Activos biológicos, no corrientes</t>
        </is>
      </c>
      <c r="B28" s="161" t="n">
        <v>0</v>
      </c>
      <c r="C28" s="114" t="n">
        <v>0</v>
      </c>
      <c r="D28" s="114" t="n"/>
      <c r="E28" s="114" t="n">
        <v>0</v>
      </c>
      <c r="F28" s="114" t="n"/>
      <c r="G28" s="114" t="n">
        <v>0</v>
      </c>
      <c r="H28" s="115" t="n"/>
      <c r="I28" s="114" t="n">
        <v>0</v>
      </c>
      <c r="J28" s="114" t="n">
        <v>0</v>
      </c>
      <c r="K28" s="114" t="n">
        <v>0</v>
      </c>
      <c r="L28" s="114" t="n">
        <v>0</v>
      </c>
      <c r="M28" s="114" t="n">
        <v>0</v>
      </c>
      <c r="N28" s="115" t="n"/>
      <c r="O28" s="114">
        <f>SUM(C28:M28)</f>
        <v/>
      </c>
      <c r="P28" s="97" t="n"/>
      <c r="Q28" s="97" t="n"/>
      <c r="R28" s="97" t="n"/>
      <c r="S28" s="97" t="n"/>
      <c r="T28" s="97" t="n"/>
      <c r="U28" s="97" t="n"/>
      <c r="V28" s="97" t="n"/>
      <c r="W28" s="97" t="n"/>
      <c r="X28" s="97" t="n"/>
      <c r="Y28" s="97" t="n"/>
      <c r="Z28" s="97" t="n"/>
      <c r="AA28" s="97" t="n"/>
      <c r="AB28" s="97" t="n"/>
      <c r="AC28" s="97" t="n"/>
      <c r="AD28" s="97" t="n"/>
      <c r="AE28" s="97" t="n"/>
      <c r="AF28" s="97" t="n"/>
      <c r="AG28" s="97" t="n"/>
      <c r="AH28" s="97" t="n"/>
      <c r="AI28" s="97" t="n"/>
      <c r="AJ28" s="97" t="n"/>
      <c r="AK28" s="97" t="n"/>
      <c r="AL28" s="97" t="n"/>
      <c r="AM28" s="97" t="n"/>
      <c r="AN28" s="97" t="n"/>
      <c r="AO28" s="97" t="n"/>
      <c r="AP28" s="97" t="n"/>
      <c r="AQ28" s="97" t="n"/>
      <c r="AR28" s="97" t="n"/>
      <c r="AS28" s="97" t="n"/>
      <c r="AT28" s="97" t="n"/>
      <c r="AU28" s="97" t="n"/>
      <c r="AV28" s="97" t="n"/>
    </row>
    <row r="29">
      <c r="A29" s="170" t="inlineStr">
        <is>
          <t>Propiedad de inversión</t>
        </is>
      </c>
      <c r="B29" s="161" t="n">
        <v>2106581917.46</v>
      </c>
      <c r="C29" s="114" t="n">
        <v>2106581917.46</v>
      </c>
      <c r="D29" s="114" t="n"/>
      <c r="E29" s="114" t="n">
        <v>0</v>
      </c>
      <c r="F29" s="114" t="n"/>
      <c r="G29" s="114" t="n">
        <v>0</v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97" t="n"/>
      <c r="AA29" s="97" t="n"/>
      <c r="AB29" s="97" t="n"/>
      <c r="AC29" s="97" t="n"/>
      <c r="AD29" s="97" t="n"/>
      <c r="AE29" s="97" t="n"/>
      <c r="AF29" s="97" t="n"/>
      <c r="AG29" s="97" t="n"/>
      <c r="AH29" s="97" t="n"/>
      <c r="AI29" s="97" t="n"/>
      <c r="AJ29" s="97" t="n"/>
      <c r="AK29" s="97" t="n"/>
      <c r="AL29" s="97" t="n"/>
      <c r="AM29" s="97" t="n"/>
      <c r="AN29" s="97" t="n"/>
      <c r="AO29" s="97" t="n"/>
      <c r="AP29" s="97" t="n"/>
      <c r="AQ29" s="97" t="n"/>
      <c r="AR29" s="97" t="n"/>
      <c r="AS29" s="97" t="n"/>
      <c r="AT29" s="97" t="n"/>
      <c r="AU29" s="97" t="n"/>
      <c r="AV29" s="97" t="n"/>
    </row>
    <row r="30">
      <c r="A30" s="170" t="inlineStr">
        <is>
          <t>Activos por impuestos diferidos</t>
        </is>
      </c>
      <c r="B30" s="161" t="n">
        <v>2214328962</v>
      </c>
      <c r="C30" s="114" t="n">
        <v>2214328962</v>
      </c>
      <c r="D30" s="114" t="n"/>
      <c r="E30" s="114" t="n">
        <v>141436000</v>
      </c>
      <c r="F30" s="114" t="n"/>
      <c r="G30" s="114" t="n">
        <v>11216028</v>
      </c>
      <c r="H30" s="115" t="n"/>
      <c r="I30" s="114" t="n">
        <v>0</v>
      </c>
      <c r="J30" s="114" t="n">
        <v>0</v>
      </c>
      <c r="K30" s="114" t="n">
        <v>0</v>
      </c>
      <c r="L30" s="114" t="n">
        <v>0</v>
      </c>
      <c r="M30" s="114" t="n">
        <v>0</v>
      </c>
      <c r="N30" s="115" t="n"/>
      <c r="O30" s="114">
        <f>SUM(C30:M30)</f>
        <v/>
      </c>
      <c r="P30" s="97" t="n"/>
      <c r="Q30" s="97" t="n"/>
      <c r="R30" s="97" t="n"/>
      <c r="S30" s="97" t="n"/>
      <c r="T30" s="97" t="n"/>
      <c r="U30" s="97" t="n"/>
      <c r="V30" s="97" t="n"/>
      <c r="W30" s="97" t="n"/>
      <c r="X30" s="97" t="n"/>
      <c r="Y30" s="97" t="n"/>
      <c r="Z30" s="97" t="n"/>
      <c r="AA30" s="97" t="n"/>
      <c r="AB30" s="97" t="n"/>
      <c r="AC30" s="97" t="n"/>
      <c r="AD30" s="97" t="n"/>
      <c r="AE30" s="97" t="n"/>
      <c r="AF30" s="97" t="n"/>
      <c r="AG30" s="97" t="n"/>
      <c r="AH30" s="97" t="n"/>
      <c r="AI30" s="97" t="n"/>
      <c r="AJ30" s="97" t="n"/>
      <c r="AK30" s="97" t="n"/>
      <c r="AL30" s="97" t="n"/>
      <c r="AM30" s="97" t="n"/>
      <c r="AN30" s="97" t="n"/>
      <c r="AO30" s="97" t="n"/>
      <c r="AP30" s="97" t="n"/>
      <c r="AQ30" s="97" t="n"/>
      <c r="AR30" s="97" t="n"/>
      <c r="AS30" s="97" t="n"/>
      <c r="AT30" s="97" t="n"/>
      <c r="AU30" s="97" t="n"/>
      <c r="AV30" s="97" t="n"/>
    </row>
    <row r="31">
      <c r="A31" s="160" t="inlineStr">
        <is>
          <t>Total de activos no corrientes</t>
        </is>
      </c>
      <c r="B31" s="161" t="n"/>
      <c r="C31" s="162">
        <f>SUM(C20:C30)</f>
        <v/>
      </c>
      <c r="D31" s="162" t="n"/>
      <c r="E31" s="162">
        <f>SUM(E20:E30)</f>
        <v/>
      </c>
      <c r="F31" s="162">
        <f>SUM(F20:F30)</f>
        <v/>
      </c>
      <c r="G31" s="162">
        <f>SUM(G20:G30)</f>
        <v/>
      </c>
      <c r="H31" s="115" t="n"/>
      <c r="I31" s="194">
        <f>SUM(I20:I30)</f>
        <v/>
      </c>
      <c r="J31" s="194">
        <f>SUM(J20:J30)</f>
        <v/>
      </c>
      <c r="K31" s="194">
        <f>SUM(K20:K30)</f>
        <v/>
      </c>
      <c r="L31" s="194">
        <f>SUM(L20:L30)</f>
        <v/>
      </c>
      <c r="M31" s="194">
        <f>SUM(M20:M30)</f>
        <v/>
      </c>
      <c r="N31" s="115" t="n"/>
      <c r="O31" s="162">
        <f>SUM(O20:O30)</f>
        <v/>
      </c>
      <c r="P31" s="97" t="n"/>
      <c r="Q31" s="97" t="n"/>
      <c r="R31" s="97" t="n"/>
      <c r="S31" s="97" t="n"/>
      <c r="T31" s="97" t="n"/>
      <c r="U31" s="97" t="n"/>
      <c r="V31" s="97" t="n"/>
      <c r="W31" s="97" t="n"/>
      <c r="X31" s="97" t="n"/>
      <c r="Y31" s="97" t="n"/>
      <c r="Z31" s="97" t="n"/>
      <c r="AA31" s="97" t="n"/>
      <c r="AB31" s="97" t="n"/>
      <c r="AC31" s="97" t="n"/>
      <c r="AD31" s="97" t="n"/>
      <c r="AE31" s="97" t="n"/>
      <c r="AF31" s="97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</row>
    <row r="32">
      <c r="A32" s="173" t="inlineStr">
        <is>
          <t>Total de activos</t>
        </is>
      </c>
      <c r="B32" s="156" t="n"/>
      <c r="C32" s="167">
        <f>+C18+C31</f>
        <v/>
      </c>
      <c r="D32" s="167" t="n"/>
      <c r="E32" s="167">
        <f>+E18+E31</f>
        <v/>
      </c>
      <c r="F32" s="167">
        <f>+F18+F31</f>
        <v/>
      </c>
      <c r="G32" s="167">
        <f>+G18+G31</f>
        <v/>
      </c>
      <c r="H32" s="106" t="n"/>
      <c r="I32" s="167">
        <f>+I18+I31</f>
        <v/>
      </c>
      <c r="J32" s="167">
        <f>+J18+J31</f>
        <v/>
      </c>
      <c r="K32" s="167">
        <f>+K18+K31</f>
        <v/>
      </c>
      <c r="L32" s="167">
        <f>+L18+L31</f>
        <v/>
      </c>
      <c r="M32" s="167">
        <f>+M18+M31</f>
        <v/>
      </c>
      <c r="N32" s="106" t="n"/>
      <c r="O32" s="167">
        <f>+O18+O31</f>
        <v/>
      </c>
      <c r="P32" s="97" t="n"/>
      <c r="Q32" s="97" t="n"/>
      <c r="R32" s="97" t="n"/>
      <c r="S32" s="97" t="n"/>
      <c r="T32" s="97" t="n"/>
      <c r="U32" s="97" t="n"/>
      <c r="V32" s="97" t="n"/>
      <c r="W32" s="97" t="n"/>
      <c r="X32" s="97" t="n"/>
      <c r="Y32" s="97" t="n"/>
      <c r="Z32" s="97" t="n"/>
      <c r="AA32" s="97" t="n"/>
      <c r="AB32" s="97" t="n"/>
      <c r="AC32" s="97" t="n"/>
      <c r="AD32" s="97" t="n"/>
      <c r="AE32" s="97" t="n"/>
      <c r="AF32" s="97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</row>
    <row r="33">
      <c r="A33" s="174" t="n"/>
      <c r="B33" s="175" t="n"/>
      <c r="C33" s="154" t="n"/>
      <c r="D33" s="154" t="n"/>
      <c r="E33" s="154" t="n"/>
      <c r="F33" s="154" t="n"/>
      <c r="G33" s="154" t="n"/>
      <c r="H33" s="111" t="n"/>
      <c r="I33" s="193" t="n"/>
      <c r="J33" s="193" t="n"/>
      <c r="K33" s="193" t="n"/>
      <c r="L33" s="193" t="n"/>
      <c r="M33" s="193" t="n"/>
      <c r="N33" s="111" t="n"/>
      <c r="O33" s="154" t="n"/>
      <c r="P33" s="97" t="n"/>
      <c r="Q33" s="97" t="n"/>
      <c r="R33" s="97" t="n"/>
      <c r="S33" s="97" t="n"/>
      <c r="T33" s="97" t="n"/>
      <c r="U33" s="97" t="n"/>
      <c r="V33" s="97" t="n"/>
      <c r="W33" s="97" t="n"/>
      <c r="X33" s="97" t="n"/>
      <c r="Y33" s="97" t="n"/>
      <c r="Z33" s="97" t="n"/>
      <c r="AA33" s="97" t="n"/>
      <c r="AB33" s="97" t="n"/>
      <c r="AC33" s="97" t="n"/>
      <c r="AD33" s="97" t="n"/>
      <c r="AE33" s="97" t="n"/>
      <c r="AF33" s="97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</row>
    <row r="34">
      <c r="A34" s="176" t="inlineStr">
        <is>
          <t>Patrimonio y pasivos</t>
        </is>
      </c>
      <c r="B34" s="177" t="n"/>
      <c r="C34" s="154" t="n"/>
      <c r="D34" s="154" t="n"/>
      <c r="E34" s="154" t="n"/>
      <c r="F34" s="154" t="n"/>
      <c r="G34" s="154" t="n"/>
      <c r="H34" s="111" t="n"/>
      <c r="I34" s="193" t="n"/>
      <c r="J34" s="193" t="n"/>
      <c r="K34" s="193" t="n"/>
      <c r="L34" s="193" t="n"/>
      <c r="M34" s="193" t="n"/>
      <c r="N34" s="111" t="n"/>
      <c r="O34" s="154" t="n"/>
      <c r="P34" s="97" t="n"/>
      <c r="Q34" s="97" t="n"/>
      <c r="R34" s="97" t="n"/>
      <c r="S34" s="97" t="n"/>
      <c r="T34" s="97" t="n"/>
      <c r="U34" s="97" t="n"/>
      <c r="V34" s="141" t="n"/>
      <c r="W34" s="141" t="n"/>
      <c r="X34" s="141" t="n"/>
      <c r="Y34" s="97" t="n"/>
      <c r="Z34" s="97" t="n"/>
      <c r="AA34" s="97" t="n"/>
      <c r="AB34" s="97" t="n"/>
      <c r="AC34" s="97" t="n"/>
      <c r="AD34" s="97" t="n"/>
      <c r="AE34" s="97" t="n"/>
      <c r="AF34" s="97" t="n"/>
      <c r="AG34" s="97" t="n"/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</row>
    <row r="35">
      <c r="A35" s="155" t="inlineStr">
        <is>
          <t>Pasivos</t>
        </is>
      </c>
      <c r="B35" s="156" t="n"/>
      <c r="C35" s="154" t="n"/>
      <c r="D35" s="154" t="n"/>
      <c r="E35" s="154" t="n"/>
      <c r="F35" s="154" t="n"/>
      <c r="G35" s="154" t="n"/>
      <c r="H35" s="111" t="n"/>
      <c r="I35" s="193" t="n"/>
      <c r="J35" s="193" t="n"/>
      <c r="K35" s="193" t="n"/>
      <c r="L35" s="193" t="n"/>
      <c r="M35" s="193" t="n"/>
      <c r="N35" s="111" t="n"/>
      <c r="O35" s="154" t="n"/>
      <c r="P35" s="97" t="inlineStr">
        <is>
          <t>ConsoChilefilms</t>
        </is>
      </c>
      <c r="Q35" s="97" t="n"/>
      <c r="R35" s="97" t="inlineStr">
        <is>
          <t>CHF Internacional</t>
        </is>
      </c>
      <c r="S35" s="97" t="n"/>
      <c r="T35" s="97" t="inlineStr">
        <is>
          <t>Cinecolor</t>
        </is>
      </c>
      <c r="U35" s="97" t="n"/>
      <c r="V35" s="141" t="n"/>
      <c r="W35" s="97" t="n"/>
      <c r="X35" s="97" t="n"/>
      <c r="Y35" s="97" t="n"/>
      <c r="Z35" s="97" t="n"/>
      <c r="AA35" s="97" t="n"/>
      <c r="AB35" s="97" t="n"/>
      <c r="AC35" s="97" t="n"/>
      <c r="AD35" s="97" t="n"/>
      <c r="AE35" s="97" t="n"/>
      <c r="AF35" s="97" t="n"/>
      <c r="AG35" s="97" t="n"/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</row>
    <row r="36" ht="15" customHeight="1">
      <c r="A36" s="178" t="inlineStr">
        <is>
          <t>Pasivos corrientes</t>
        </is>
      </c>
      <c r="B36" s="166" t="n"/>
      <c r="C36" s="154" t="n"/>
      <c r="D36" s="154" t="n"/>
      <c r="E36" s="154" t="n"/>
      <c r="F36" s="154" t="n"/>
      <c r="G36" s="154" t="n"/>
      <c r="H36" s="111" t="n"/>
      <c r="I36" s="193" t="n"/>
      <c r="J36" s="193" t="n"/>
      <c r="K36" s="193" t="n"/>
      <c r="L36" s="193" t="n"/>
      <c r="M36" s="193" t="n"/>
      <c r="N36" s="111" t="n"/>
      <c r="O36" s="154" t="n"/>
      <c r="P36" s="200" t="inlineStr">
        <is>
          <t>Ptmo Bchile</t>
        </is>
      </c>
      <c r="Q36" s="97" t="n"/>
      <c r="R36" s="212" t="inlineStr">
        <is>
          <t>Ptmo</t>
        </is>
      </c>
      <c r="S36" s="97" t="n"/>
      <c r="T36" s="200" t="inlineStr">
        <is>
          <t>Ptmo Bchile CP</t>
        </is>
      </c>
      <c r="U36" s="212" t="inlineStr">
        <is>
          <t>TOTAL</t>
        </is>
      </c>
      <c r="V36" s="213" t="n"/>
      <c r="W36" s="213" t="n"/>
      <c r="X36" s="213" t="n"/>
      <c r="Y36" s="97" t="n"/>
      <c r="Z36" s="97" t="n"/>
      <c r="AA36" s="97" t="n"/>
      <c r="AB36" s="97" t="n"/>
      <c r="AC36" s="97" t="n"/>
      <c r="AD36" s="97" t="n"/>
      <c r="AE36" s="97" t="n"/>
      <c r="AF36" s="97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</row>
    <row r="37">
      <c r="A37" s="179" t="inlineStr">
        <is>
          <t>Otros pasivos financieros corrientes</t>
        </is>
      </c>
      <c r="B37" s="166" t="n">
        <v>2037377107.28</v>
      </c>
      <c r="C37" s="180" t="n">
        <v>2037377107.28</v>
      </c>
      <c r="D37" s="180" t="n"/>
      <c r="E37" s="180" t="n">
        <v>-3</v>
      </c>
      <c r="F37" s="180" t="n"/>
      <c r="G37" s="180" t="n">
        <v>53678416</v>
      </c>
      <c r="H37" s="166" t="n"/>
      <c r="I37" s="180" t="n">
        <v>0</v>
      </c>
      <c r="J37" s="180" t="n">
        <v>0</v>
      </c>
      <c r="K37" s="180" t="n">
        <v>0</v>
      </c>
      <c r="L37" s="180" t="n">
        <v>0</v>
      </c>
      <c r="M37" s="180" t="n">
        <v>0</v>
      </c>
      <c r="N37" s="166" t="n"/>
      <c r="O37" s="180">
        <f>SUM(C37:M37)</f>
        <v/>
      </c>
      <c r="P37" s="97">
        <f>+C37</f>
        <v/>
      </c>
      <c r="Q37" s="97" t="n"/>
      <c r="R37" s="97">
        <f>+E37</f>
        <v/>
      </c>
      <c r="S37" s="97" t="n"/>
      <c r="T37" s="97">
        <f>+G37</f>
        <v/>
      </c>
      <c r="U37" s="139">
        <f>SUM(P37:T37)</f>
        <v/>
      </c>
      <c r="V37" s="214" t="n"/>
      <c r="W37" s="97" t="n"/>
      <c r="X37" s="97" t="n"/>
      <c r="Y37" s="97" t="n"/>
      <c r="Z37" s="97" t="n"/>
      <c r="AA37" s="97" t="n"/>
      <c r="AB37" s="97" t="n"/>
      <c r="AC37" s="97" t="n"/>
      <c r="AD37" s="97" t="n"/>
      <c r="AE37" s="97" t="n"/>
      <c r="AF37" s="97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</row>
    <row r="38">
      <c r="A38" s="157" t="inlineStr">
        <is>
          <t>Cuentas por pagar comerciales y otras cuentas por pagar</t>
        </is>
      </c>
      <c r="B38" s="158" t="n">
        <v>13083193159.78</v>
      </c>
      <c r="C38" s="114" t="n">
        <v>13083193159.78</v>
      </c>
      <c r="D38" s="114" t="n"/>
      <c r="E38" s="114" t="n">
        <v>496832362</v>
      </c>
      <c r="F38" s="114" t="n"/>
      <c r="G38" s="114" t="n">
        <v>303971571</v>
      </c>
      <c r="H38" s="115" t="n"/>
      <c r="I38" s="114" t="n">
        <v>0</v>
      </c>
      <c r="J38" s="114" t="n">
        <v>0</v>
      </c>
      <c r="K38" s="138" t="n"/>
      <c r="L38" s="114" t="n">
        <v>0</v>
      </c>
      <c r="M38" s="114" t="n">
        <v>0</v>
      </c>
      <c r="N38" s="115" t="n"/>
      <c r="O38" s="114">
        <f>SUM(C38:M38)</f>
        <v/>
      </c>
      <c r="P38" s="97" t="n"/>
      <c r="Q38" s="97" t="n"/>
      <c r="R38" s="97" t="n"/>
      <c r="S38" s="97" t="n"/>
      <c r="T38" s="97" t="n"/>
      <c r="U38" s="97" t="n"/>
      <c r="V38" s="97" t="n"/>
      <c r="W38" s="97" t="n"/>
      <c r="X38" s="97" t="n"/>
      <c r="Y38" s="97" t="n"/>
      <c r="Z38" s="97" t="n"/>
      <c r="AA38" s="97" t="n"/>
      <c r="AB38" s="97" t="n"/>
      <c r="AC38" s="97" t="n"/>
      <c r="AD38" s="97" t="n"/>
      <c r="AE38" s="97" t="n"/>
      <c r="AF38" s="97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</row>
    <row r="39">
      <c r="A39" s="159" t="inlineStr">
        <is>
          <t>Cuentas por Pagar a Entidades Relacionadas, Corriente</t>
        </is>
      </c>
      <c r="B39" s="158" t="n">
        <v>-1.90921127796173e-08</v>
      </c>
      <c r="C39" s="138" t="n">
        <v>-1.909211277961731e-08</v>
      </c>
      <c r="D39" s="138" t="n"/>
      <c r="E39" s="138" t="n">
        <v>0</v>
      </c>
      <c r="F39" s="138" t="n"/>
      <c r="G39" s="138" t="n">
        <v>0</v>
      </c>
      <c r="H39" s="115" t="n"/>
      <c r="I39" s="138">
        <f>-C39</f>
        <v/>
      </c>
      <c r="J39" s="138" t="n"/>
      <c r="K39" s="138" t="n">
        <v>0</v>
      </c>
      <c r="L39" s="138" t="n">
        <v>0</v>
      </c>
      <c r="M39" s="138" t="n">
        <v>0</v>
      </c>
      <c r="N39" s="115" t="n"/>
      <c r="O39" s="138">
        <f>SUM(C39:M39)</f>
        <v/>
      </c>
      <c r="P39" s="97" t="n"/>
      <c r="Q39" s="97" t="n"/>
      <c r="R39" s="97" t="n"/>
      <c r="S39" s="97" t="n"/>
      <c r="T39" s="97" t="n"/>
      <c r="U39" s="97" t="n"/>
      <c r="V39" s="97" t="n"/>
      <c r="W39" s="97" t="n"/>
      <c r="X39" s="97" t="n"/>
      <c r="Y39" s="97" t="n"/>
      <c r="Z39" s="97" t="n"/>
      <c r="AA39" s="97" t="n"/>
      <c r="AB39" s="97" t="n"/>
      <c r="AC39" s="97" t="n"/>
      <c r="AD39" s="97" t="n"/>
      <c r="AE39" s="97" t="n"/>
      <c r="AF39" s="97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</row>
    <row r="40">
      <c r="A40" s="157" t="inlineStr">
        <is>
          <t>Otras provisiones a corto plazo</t>
        </is>
      </c>
      <c r="B40" s="158" t="n">
        <v>463737719</v>
      </c>
      <c r="C40" s="114" t="n">
        <v>463737719</v>
      </c>
      <c r="D40" s="114" t="n"/>
      <c r="E40" s="114" t="n">
        <v>0</v>
      </c>
      <c r="F40" s="114" t="n"/>
      <c r="G40" s="114" t="n">
        <v>0</v>
      </c>
      <c r="H40" s="115" t="n"/>
      <c r="I40" s="114" t="n">
        <v>0</v>
      </c>
      <c r="J40" s="114" t="n">
        <v>0</v>
      </c>
      <c r="K40" s="114" t="n">
        <v>0</v>
      </c>
      <c r="L40" s="114" t="n">
        <v>0</v>
      </c>
      <c r="M40" s="114" t="n">
        <v>0</v>
      </c>
      <c r="N40" s="115" t="n"/>
      <c r="O40" s="114">
        <f>SUM(C40:M40)</f>
        <v/>
      </c>
      <c r="P40" s="97" t="n"/>
      <c r="Q40" s="97" t="n"/>
      <c r="R40" s="97" t="n"/>
      <c r="S40" s="97" t="n"/>
      <c r="T40" s="97" t="n"/>
      <c r="U40" s="97" t="n"/>
      <c r="V40" s="97" t="n"/>
      <c r="W40" s="97" t="n"/>
      <c r="X40" s="97" t="n"/>
      <c r="Y40" s="97" t="n"/>
      <c r="Z40" s="97" t="n"/>
      <c r="AA40" s="97" t="n"/>
      <c r="AB40" s="97" t="n"/>
      <c r="AC40" s="97" t="n"/>
      <c r="AD40" s="97" t="n"/>
      <c r="AE40" s="97" t="n"/>
      <c r="AF40" s="97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</row>
    <row r="41">
      <c r="A41" s="157" t="inlineStr">
        <is>
          <t>Pasivos por Impuestos corrientes</t>
        </is>
      </c>
      <c r="B41" s="158" t="n">
        <v>1237126797</v>
      </c>
      <c r="C41" s="114" t="n">
        <v>1237126797</v>
      </c>
      <c r="D41" s="114" t="n"/>
      <c r="E41" s="114" t="n">
        <v>116357590</v>
      </c>
      <c r="F41" s="114" t="n"/>
      <c r="G41" s="114" t="n">
        <v>175220012</v>
      </c>
      <c r="H41" s="115" t="n"/>
      <c r="I41" s="114" t="n">
        <v>0</v>
      </c>
      <c r="J41" s="114" t="n">
        <v>0</v>
      </c>
      <c r="K41" s="114" t="n">
        <v>0</v>
      </c>
      <c r="L41" s="114" t="n">
        <v>0</v>
      </c>
      <c r="M41" s="114" t="n">
        <v>0</v>
      </c>
      <c r="N41" s="115" t="n"/>
      <c r="O41" s="114">
        <f>SUM(C41:M41)</f>
        <v/>
      </c>
      <c r="P41" s="97" t="n"/>
      <c r="Q41" s="97" t="n"/>
      <c r="R41" s="97" t="n"/>
      <c r="S41" s="97" t="n"/>
      <c r="T41" s="97" t="n"/>
      <c r="U41" s="97" t="n"/>
      <c r="V41" s="97" t="n"/>
      <c r="W41" s="97" t="n"/>
      <c r="X41" s="97" t="n"/>
      <c r="Y41" s="97" t="n"/>
      <c r="Z41" s="97" t="n"/>
      <c r="AA41" s="97" t="n"/>
      <c r="AB41" s="97" t="n"/>
      <c r="AC41" s="97" t="n"/>
      <c r="AD41" s="97" t="n"/>
      <c r="AE41" s="97" t="n"/>
      <c r="AF41" s="97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</row>
    <row r="42">
      <c r="A42" s="157" t="inlineStr">
        <is>
          <t>Provisiones corrientes por beneficios a los empleados</t>
        </is>
      </c>
      <c r="B42" s="158" t="n">
        <v>1272171619</v>
      </c>
      <c r="C42" s="114" t="n">
        <v>1272171619</v>
      </c>
      <c r="D42" s="114" t="n"/>
      <c r="E42" s="114" t="n">
        <v>15585211</v>
      </c>
      <c r="F42" s="114" t="n"/>
      <c r="G42" s="114" t="n">
        <v/>
      </c>
      <c r="H42" s="115" t="n"/>
      <c r="I42" s="114" t="n">
        <v>0</v>
      </c>
      <c r="J42" s="114" t="n">
        <v>0</v>
      </c>
      <c r="K42" s="114" t="n">
        <v>0</v>
      </c>
      <c r="L42" s="114" t="n">
        <v>0</v>
      </c>
      <c r="M42" s="114" t="n">
        <v>0</v>
      </c>
      <c r="N42" s="115" t="n"/>
      <c r="O42" s="114">
        <f>SUM(C42:M42)</f>
        <v/>
      </c>
      <c r="P42" s="97" t="n"/>
      <c r="Q42" s="97" t="n"/>
      <c r="R42" s="97" t="n"/>
      <c r="S42" s="97" t="n"/>
      <c r="T42" s="97" t="n"/>
      <c r="U42" s="97" t="n"/>
      <c r="V42" s="97" t="n"/>
      <c r="W42" s="97" t="n"/>
      <c r="X42" s="97" t="n"/>
      <c r="Y42" s="97" t="n"/>
      <c r="Z42" s="97" t="n"/>
      <c r="AA42" s="97" t="n"/>
      <c r="AB42" s="97" t="n"/>
      <c r="AC42" s="97" t="n"/>
      <c r="AD42" s="97" t="n"/>
      <c r="AE42" s="97" t="n"/>
      <c r="AF42" s="97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</row>
    <row r="43">
      <c r="A43" s="157" t="inlineStr">
        <is>
          <t>Otros pasivos no financieros corrientes</t>
        </is>
      </c>
      <c r="B43" s="158" t="n">
        <v>1646245921.67</v>
      </c>
      <c r="C43" s="114" t="n">
        <v>1646245921.67</v>
      </c>
      <c r="D43" s="114" t="n"/>
      <c r="E43" s="114" t="n">
        <v>234471406</v>
      </c>
      <c r="F43" s="114" t="n"/>
      <c r="G43" s="114" t="n">
        <v>41540846</v>
      </c>
      <c r="H43" s="115" t="n"/>
      <c r="I43" s="138">
        <f>33831102</f>
        <v/>
      </c>
      <c r="J43" s="114" t="n">
        <v>0</v>
      </c>
      <c r="K43" s="114" t="n">
        <v>0</v>
      </c>
      <c r="L43" s="114" t="n">
        <v>0</v>
      </c>
      <c r="M43" s="114" t="n">
        <v>0</v>
      </c>
      <c r="N43" s="115" t="n"/>
      <c r="O43" s="114">
        <f>SUM(C43:M43)</f>
        <v/>
      </c>
      <c r="P43" s="97" t="n"/>
      <c r="Q43" s="97" t="n"/>
      <c r="R43" s="97" t="n"/>
      <c r="S43" s="97" t="n"/>
      <c r="T43" s="97" t="n"/>
      <c r="U43" s="97" t="n"/>
      <c r="V43" s="97" t="n"/>
      <c r="W43" s="97" t="n"/>
      <c r="X43" s="97" t="n"/>
      <c r="Y43" s="97" t="n"/>
      <c r="Z43" s="97" t="n"/>
      <c r="AA43" s="97" t="n"/>
      <c r="AB43" s="97" t="n"/>
      <c r="AC43" s="97" t="n"/>
      <c r="AD43" s="97" t="n"/>
      <c r="AE43" s="97" t="n"/>
      <c r="AF43" s="97" t="n"/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</row>
    <row r="44" ht="38.25" customHeight="1">
      <c r="A44" s="181" t="inlineStr">
        <is>
          <t>Total de pasivos corrientes distintos de los pasivos incluidos en grupos de activos para su disposición clasificados como mantenidos para la venta</t>
        </is>
      </c>
      <c r="B44" s="182" t="n"/>
      <c r="C44" s="105">
        <f>SUM(C37:C43)</f>
        <v/>
      </c>
      <c r="D44" s="105" t="n"/>
      <c r="E44" s="105">
        <f>SUM(E37:E43)</f>
        <v/>
      </c>
      <c r="F44" s="105">
        <f>SUM(F37:F43)</f>
        <v/>
      </c>
      <c r="G44" s="105">
        <f>SUM(G37:G43)</f>
        <v/>
      </c>
      <c r="H44" s="106" t="n"/>
      <c r="I44" s="201">
        <f>SUM(I37:I43)</f>
        <v/>
      </c>
      <c r="J44" s="201">
        <f>SUM(J37:J43)</f>
        <v/>
      </c>
      <c r="K44" s="201">
        <f>SUM(K37:K43)</f>
        <v/>
      </c>
      <c r="L44" s="201">
        <f>SUM(L37:L43)</f>
        <v/>
      </c>
      <c r="M44" s="201">
        <f>SUM(M37:M43)</f>
        <v/>
      </c>
      <c r="N44" s="106" t="n"/>
      <c r="O44" s="105">
        <f>SUM(O37:O43)</f>
        <v/>
      </c>
      <c r="P44" s="97" t="n"/>
      <c r="Q44" s="97" t="n"/>
      <c r="R44" s="97" t="n"/>
      <c r="S44" s="97" t="n"/>
      <c r="T44" s="97" t="n"/>
      <c r="U44" s="97" t="n"/>
      <c r="V44" s="97" t="n"/>
      <c r="W44" s="97" t="n"/>
      <c r="X44" s="97" t="n"/>
      <c r="Y44" s="97" t="n"/>
      <c r="Z44" s="97" t="n"/>
      <c r="AA44" s="97" t="n"/>
      <c r="AB44" s="97" t="n"/>
      <c r="AC44" s="97" t="n"/>
      <c r="AD44" s="97" t="n"/>
      <c r="AE44" s="97" t="n"/>
      <c r="AF44" s="97" t="n"/>
      <c r="AG44" s="97" t="n"/>
      <c r="AH44" s="97" t="n"/>
      <c r="AI44" s="97" t="n"/>
      <c r="AJ44" s="97" t="n"/>
      <c r="AK44" s="97" t="n"/>
      <c r="AL44" s="97" t="n"/>
      <c r="AM44" s="195" t="n"/>
      <c r="AN44" s="195" t="n"/>
      <c r="AO44" s="195" t="n"/>
      <c r="AP44" s="195" t="n"/>
      <c r="AQ44" s="195" t="n"/>
      <c r="AR44" s="195" t="n"/>
      <c r="AS44" s="195" t="n"/>
      <c r="AT44" s="195" t="n"/>
      <c r="AU44" s="195" t="n"/>
      <c r="AV44" s="195" t="n"/>
      <c r="AW44" s="249" t="n"/>
    </row>
    <row r="45" ht="25.5" customHeight="1">
      <c r="A45" s="163" t="inlineStr">
        <is>
          <t>Pasivos incluidos en grupos de activos para su disposición clasificados como mantenidos para la venta</t>
        </is>
      </c>
      <c r="B45" s="164" t="n">
        <v>0</v>
      </c>
      <c r="C45" s="114" t="n">
        <v>0</v>
      </c>
      <c r="D45" s="114" t="n">
        <v>0</v>
      </c>
      <c r="E45" s="114" t="n">
        <v>0</v>
      </c>
      <c r="F45" s="114" t="n">
        <v>0</v>
      </c>
      <c r="G45" s="114" t="n">
        <v>0</v>
      </c>
      <c r="H45" s="115" t="n"/>
      <c r="I45" s="114" t="n">
        <v>0</v>
      </c>
      <c r="J45" s="114" t="n">
        <v>0</v>
      </c>
      <c r="K45" s="114" t="n">
        <v>0</v>
      </c>
      <c r="L45" s="114" t="n">
        <v>0</v>
      </c>
      <c r="M45" s="114" t="n">
        <v>0</v>
      </c>
      <c r="N45" s="115" t="n"/>
      <c r="O45" s="114">
        <f>SUM(C45:M45)</f>
        <v/>
      </c>
      <c r="P45" s="97" t="n"/>
      <c r="Q45" s="97" t="n"/>
      <c r="R45" s="97" t="n"/>
      <c r="S45" s="97" t="n"/>
      <c r="T45" s="97" t="n"/>
      <c r="U45" s="97" t="n"/>
      <c r="V45" s="97" t="n"/>
      <c r="W45" s="97" t="n"/>
      <c r="X45" s="97" t="n"/>
      <c r="Y45" s="141" t="n"/>
      <c r="Z45" s="141" t="n"/>
      <c r="AA45" s="141" t="n"/>
      <c r="AB45" s="141" t="n"/>
      <c r="AC45" s="141" t="n"/>
      <c r="AD45" s="141" t="n"/>
      <c r="AE45" s="141" t="n"/>
      <c r="AF45" s="141" t="n"/>
      <c r="AG45" s="141" t="n"/>
      <c r="AH45" s="97" t="n"/>
      <c r="AI45" s="97" t="n"/>
      <c r="AJ45" s="97" t="n"/>
      <c r="AK45" s="97" t="n"/>
      <c r="AL45" s="97" t="n"/>
      <c r="AM45" s="195" t="n"/>
      <c r="AN45" s="227" t="n"/>
      <c r="AO45" s="195" t="n"/>
      <c r="AP45" s="195" t="n"/>
      <c r="AQ45" s="195" t="n"/>
      <c r="AR45" s="195" t="n"/>
      <c r="AS45" s="195" t="n"/>
      <c r="AT45" s="195" t="n"/>
      <c r="AU45" s="195" t="n"/>
      <c r="AV45" s="195" t="n"/>
      <c r="AW45" s="249" t="n"/>
    </row>
    <row r="46" ht="15" customHeight="1">
      <c r="A46" s="183" t="inlineStr">
        <is>
          <t>Pasivos corrientes totales</t>
        </is>
      </c>
      <c r="B46" s="184" t="n"/>
      <c r="C46" s="105">
        <f>+C44+C45</f>
        <v/>
      </c>
      <c r="D46" s="105" t="n"/>
      <c r="E46" s="105">
        <f>+E44+E45</f>
        <v/>
      </c>
      <c r="F46" s="105">
        <f>+F44+F45</f>
        <v/>
      </c>
      <c r="G46" s="105">
        <f>+G44+G45</f>
        <v/>
      </c>
      <c r="H46" s="106" t="n"/>
      <c r="I46" s="201">
        <f>+I44+I45</f>
        <v/>
      </c>
      <c r="J46" s="201">
        <f>+J44+J45</f>
        <v/>
      </c>
      <c r="K46" s="201">
        <f>+K44+K45</f>
        <v/>
      </c>
      <c r="L46" s="201">
        <f>+L44+L45</f>
        <v/>
      </c>
      <c r="M46" s="201">
        <f>+M44+M45</f>
        <v/>
      </c>
      <c r="N46" s="106" t="n"/>
      <c r="O46" s="105">
        <f>+O44+O45</f>
        <v/>
      </c>
      <c r="P46" s="196" t="inlineStr">
        <is>
          <t>CCLC</t>
        </is>
      </c>
      <c r="Q46" s="196" t="inlineStr">
        <is>
          <t>Consolidado CHF Inversiones</t>
        </is>
      </c>
      <c r="T46" s="215">
        <f>+[1]Estado!$Z$46</f>
        <v/>
      </c>
      <c r="U46" s="196">
        <f>+[1]Estado!$AA$46</f>
        <v/>
      </c>
      <c r="V46" s="196">
        <f>+[1]Estado!$AB$46</f>
        <v/>
      </c>
      <c r="W46" s="196" t="n"/>
      <c r="X46" s="196" t="n"/>
      <c r="Y46" s="236" t="n"/>
      <c r="Z46" s="236" t="n"/>
      <c r="AA46" s="236" t="n"/>
      <c r="AB46" s="236" t="n"/>
      <c r="AC46" s="236" t="n"/>
      <c r="AD46" s="236" t="n"/>
      <c r="AE46" s="236" t="n"/>
      <c r="AF46" s="237" t="n"/>
      <c r="AG46" s="245" t="n"/>
      <c r="AH46" s="245" t="n"/>
      <c r="AI46" s="97" t="n"/>
      <c r="AJ46" s="97" t="n"/>
      <c r="AK46" s="97" t="n"/>
      <c r="AL46" s="97" t="n"/>
      <c r="AM46" s="195" t="n"/>
      <c r="AN46" s="246" t="n"/>
      <c r="AO46" s="195" t="n"/>
      <c r="AP46" s="195" t="n"/>
      <c r="AQ46" s="195" t="n"/>
      <c r="AR46" s="195" t="n"/>
      <c r="AS46" s="195" t="n"/>
      <c r="AT46" s="195" t="n"/>
      <c r="AU46" s="195" t="n"/>
      <c r="AV46" s="195" t="n"/>
      <c r="AW46" s="249" t="n"/>
    </row>
    <row r="47" ht="15" customHeight="1">
      <c r="A47" s="178" t="inlineStr">
        <is>
          <t>Pasivos no corrientes</t>
        </is>
      </c>
      <c r="B47" s="166" t="n"/>
      <c r="C47" s="154" t="n"/>
      <c r="D47" s="154" t="n"/>
      <c r="E47" s="154" t="n"/>
      <c r="F47" s="154" t="n"/>
      <c r="G47" s="154" t="n"/>
      <c r="H47" s="111" t="n"/>
      <c r="I47" s="193" t="n"/>
      <c r="J47" s="193" t="n"/>
      <c r="K47" s="193" t="n"/>
      <c r="L47" s="193" t="n"/>
      <c r="M47" s="193" t="n"/>
      <c r="N47" s="111" t="n"/>
      <c r="O47" s="154" t="n"/>
      <c r="P47" s="202" t="inlineStr">
        <is>
          <t>Ptmo. L/P CCLC</t>
        </is>
      </c>
      <c r="Q47" s="216">
        <f>+[1]Estado!$W$47</f>
        <v/>
      </c>
      <c r="R47" s="216">
        <f>+[1]Estado!$X$47</f>
        <v/>
      </c>
      <c r="S47" s="216">
        <f>+[1]Estado!$Y$47</f>
        <v/>
      </c>
      <c r="T47" s="216">
        <f>+[1]Estado!$Z$47</f>
        <v/>
      </c>
      <c r="U47" s="216">
        <f>+[1]Estado!$AA$47</f>
        <v/>
      </c>
      <c r="V47" s="217">
        <f>+[1]Estado!$AB$47</f>
        <v/>
      </c>
      <c r="W47" s="218" t="inlineStr">
        <is>
          <t>TOTAL</t>
        </is>
      </c>
      <c r="X47" s="219" t="n"/>
      <c r="Y47" s="229" t="n"/>
      <c r="Z47" s="229" t="n"/>
      <c r="AA47" s="229" t="n"/>
      <c r="AB47" s="229" t="n"/>
      <c r="AC47" s="229" t="n"/>
      <c r="AD47" s="229" t="n"/>
      <c r="AE47" s="229" t="n"/>
      <c r="AF47" s="229" t="n"/>
      <c r="AG47" s="242" t="n"/>
      <c r="AH47" s="242" t="n"/>
      <c r="AI47" s="195" t="n"/>
      <c r="AJ47" s="195" t="n"/>
      <c r="AK47" s="195" t="n"/>
      <c r="AL47" s="195" t="n"/>
      <c r="AM47" s="213" t="n"/>
      <c r="AN47" s="213" t="n"/>
      <c r="AO47" s="195" t="n"/>
      <c r="AP47" s="213" t="n"/>
      <c r="AQ47" s="195" t="n"/>
      <c r="AR47" s="195" t="n"/>
      <c r="AS47" s="195" t="n"/>
      <c r="AT47" s="195" t="n"/>
      <c r="AU47" s="195" t="n"/>
      <c r="AV47" s="195" t="n"/>
      <c r="AW47" s="249" t="n"/>
    </row>
    <row r="48">
      <c r="A48" s="179" t="inlineStr">
        <is>
          <t>Otros pasivos financieros, no corrientes</t>
        </is>
      </c>
      <c r="B48" s="166" t="n">
        <v>2162755124.11418</v>
      </c>
      <c r="C48" s="180" t="n">
        <v>2162755124.114185</v>
      </c>
      <c r="D48" s="180" t="n"/>
      <c r="E48" s="180" t="n">
        <v>0</v>
      </c>
      <c r="F48" s="180" t="n"/>
      <c r="G48" s="180" t="n">
        <v>0</v>
      </c>
      <c r="H48" s="166" t="n"/>
      <c r="I48" s="180" t="n"/>
      <c r="J48" s="180" t="n"/>
      <c r="K48" s="180" t="n"/>
      <c r="L48" s="180" t="n"/>
      <c r="M48" s="180" t="n"/>
      <c r="N48" s="111" t="n"/>
      <c r="O48" s="203">
        <f>SUM(C48:M48)</f>
        <v/>
      </c>
      <c r="P48" s="204">
        <f>+[3]Ctas!$D$416</f>
        <v/>
      </c>
      <c r="Q48" s="220">
        <f>+[1]Estado!$W$48</f>
        <v/>
      </c>
      <c r="R48" s="220">
        <f>+[1]Estado!$X$48</f>
        <v/>
      </c>
      <c r="S48" s="220">
        <f>+[1]Estado!$Y$48</f>
        <v/>
      </c>
      <c r="T48" s="220">
        <f>+[1]Estado!$Z$48</f>
        <v/>
      </c>
      <c r="U48" s="220">
        <f>+[1]Estado!$AA$48</f>
        <v/>
      </c>
      <c r="V48" s="221">
        <f>+[1]Estado!$AB$48</f>
        <v/>
      </c>
      <c r="W48" s="222">
        <f>SUM(P48:V48)</f>
        <v/>
      </c>
      <c r="X48" s="223">
        <f>+O48-W48</f>
        <v/>
      </c>
      <c r="Y48" s="223" t="n"/>
      <c r="Z48" s="223" t="n"/>
      <c r="AA48" s="223" t="n"/>
      <c r="AB48" s="223" t="n"/>
      <c r="AC48" s="223" t="n"/>
      <c r="AD48" s="223" t="n"/>
      <c r="AE48" s="223" t="n"/>
      <c r="AF48" s="223" t="n"/>
      <c r="AG48" s="223" t="n"/>
      <c r="AH48" s="223" t="n"/>
      <c r="AI48" s="223" t="n"/>
      <c r="AJ48" s="223" t="n"/>
      <c r="AK48" s="223" t="n"/>
      <c r="AL48" s="223" t="n"/>
      <c r="AM48" s="223" t="n"/>
      <c r="AN48" s="223" t="n"/>
      <c r="AO48" s="195" t="n"/>
      <c r="AP48" s="195" t="n"/>
      <c r="AQ48" s="195" t="n"/>
      <c r="AR48" s="195" t="n"/>
      <c r="AS48" s="195" t="n"/>
      <c r="AT48" s="195" t="n"/>
      <c r="AU48" s="195" t="n"/>
      <c r="AV48" s="248" t="n"/>
      <c r="AW48" s="250" t="n"/>
      <c r="AX48" s="251" t="n"/>
    </row>
    <row r="49">
      <c r="A49" s="157" t="inlineStr">
        <is>
          <t>Pasivos no corrientes</t>
        </is>
      </c>
      <c r="B49" s="158" t="n">
        <v>908295196</v>
      </c>
      <c r="C49" s="114" t="n">
        <v>908295196</v>
      </c>
      <c r="D49" s="114" t="n"/>
      <c r="E49" s="114" t="n">
        <v>0</v>
      </c>
      <c r="F49" s="114" t="n"/>
      <c r="G49" s="114" t="n">
        <v>69349722</v>
      </c>
      <c r="H49" s="115" t="n"/>
      <c r="I49" s="114">
        <f>-C49</f>
        <v/>
      </c>
      <c r="J49" s="114" t="n"/>
      <c r="K49" s="114" t="n"/>
      <c r="L49" s="114" t="n"/>
      <c r="M49" s="114" t="n"/>
      <c r="N49" s="115" t="n"/>
      <c r="O49" s="114">
        <f>SUM(C49:M49)</f>
        <v/>
      </c>
      <c r="P49" s="97" t="n"/>
      <c r="Q49" s="97" t="n"/>
      <c r="R49" s="97" t="n"/>
      <c r="S49" s="97" t="n"/>
      <c r="T49" s="97" t="n"/>
      <c r="U49" s="97" t="n"/>
      <c r="V49" s="195" t="n"/>
      <c r="W49" s="97" t="n"/>
      <c r="X49" s="97" t="n"/>
      <c r="Y49" s="97" t="n"/>
      <c r="Z49" s="97" t="n"/>
      <c r="AA49" s="97" t="n"/>
      <c r="AB49" s="97" t="n"/>
      <c r="AC49" s="97" t="n"/>
      <c r="AD49" s="97" t="n"/>
      <c r="AE49" s="97" t="n"/>
      <c r="AF49" s="97" t="n"/>
      <c r="AG49" s="97" t="n"/>
      <c r="AH49" s="97" t="n"/>
      <c r="AI49" s="97" t="n"/>
      <c r="AJ49" s="97" t="n"/>
      <c r="AK49" s="97" t="n"/>
      <c r="AL49" s="97" t="n"/>
      <c r="AM49" s="195" t="n"/>
      <c r="AN49" s="195" t="n"/>
      <c r="AO49" s="195" t="n"/>
      <c r="AP49" s="195" t="n"/>
      <c r="AQ49" s="195" t="n"/>
      <c r="AR49" s="195" t="n"/>
      <c r="AS49" s="195" t="n"/>
      <c r="AT49" s="195" t="n"/>
      <c r="AU49" s="195" t="n"/>
      <c r="AV49" s="195" t="n"/>
      <c r="AW49" s="249" t="n"/>
    </row>
    <row r="50">
      <c r="A50" s="159" t="inlineStr">
        <is>
          <t>Cuentas por Pagar a Entidades Relacionadas, no corriente</t>
        </is>
      </c>
      <c r="B50" s="158" t="n">
        <v>4325775236.51468</v>
      </c>
      <c r="C50" s="138" t="n">
        <v>4325775236.51468</v>
      </c>
      <c r="D50" s="138" t="n"/>
      <c r="E50" s="138" t="n">
        <v>6785513597</v>
      </c>
      <c r="F50" s="138" t="n"/>
      <c r="G50" s="138" t="n">
        <v>0</v>
      </c>
      <c r="H50" s="115" t="n"/>
      <c r="I50" s="138">
        <f>-[1]Estado!$Y$50-[1]Estado!$AB$50-[1]Estado!$AH$50</f>
        <v/>
      </c>
      <c r="J50" s="138" t="n"/>
      <c r="K50" s="138">
        <f>-'[2]Estado$'!$T$50</f>
        <v/>
      </c>
      <c r="L50" s="138" t="n"/>
      <c r="M50" s="138">
        <f>-[1]Estado!$Z$50</f>
        <v/>
      </c>
      <c r="N50" s="111" t="n"/>
      <c r="O50" s="138">
        <f>SUM(C50:M50)</f>
        <v/>
      </c>
      <c r="P50" s="139">
        <f>+[1]Estado!$W$50</f>
        <v/>
      </c>
      <c r="Q50" s="139" t="n"/>
      <c r="S50" s="209">
        <f>+[1]Estado!$AA$50</f>
        <v/>
      </c>
      <c r="T50" s="224">
        <f>+[1]Estado!$AC$50</f>
        <v/>
      </c>
      <c r="U50" s="225">
        <f>+[1]Estado!$AD$50</f>
        <v/>
      </c>
      <c r="V50" s="225">
        <f>+[1]Estado!$AE$50</f>
        <v/>
      </c>
      <c r="W50" s="225">
        <f>+[1]Estado!$AF$50</f>
        <v/>
      </c>
      <c r="X50" s="226">
        <f>+[1]Estado!$AG$50</f>
        <v/>
      </c>
      <c r="Y50" s="238">
        <f>SUM(P50:X50)</f>
        <v/>
      </c>
      <c r="AA50" s="97">
        <f>+O50-Y50</f>
        <v/>
      </c>
      <c r="AB50" s="97" t="n"/>
      <c r="AC50" s="97" t="n"/>
      <c r="AD50" s="97" t="n"/>
      <c r="AE50" s="97" t="n"/>
      <c r="AF50" s="97" t="n"/>
      <c r="AG50" s="97" t="n"/>
      <c r="AH50" s="97" t="n"/>
      <c r="AI50" s="97" t="n"/>
      <c r="AJ50" s="97" t="n"/>
      <c r="AK50" s="97" t="n"/>
      <c r="AL50" s="97" t="n"/>
      <c r="AM50" s="195" t="n"/>
      <c r="AN50" s="195" t="n"/>
      <c r="AO50" s="195" t="n"/>
      <c r="AP50" s="195" t="n"/>
      <c r="AQ50" s="195" t="n"/>
      <c r="AR50" s="195" t="n"/>
      <c r="AS50" s="195" t="n"/>
      <c r="AT50" s="195" t="n"/>
      <c r="AU50" s="195" t="n"/>
      <c r="AV50" s="195" t="n"/>
      <c r="AW50" s="249" t="n"/>
    </row>
    <row r="51">
      <c r="A51" s="157" t="inlineStr">
        <is>
          <t>Otras provisiones a largo plazo</t>
        </is>
      </c>
      <c r="B51" s="158" t="n">
        <v>128379000</v>
      </c>
      <c r="C51" s="114" t="n">
        <v>128379000</v>
      </c>
      <c r="D51" s="114" t="n"/>
      <c r="E51" s="114" t="n">
        <v>0</v>
      </c>
      <c r="F51" s="114" t="n"/>
      <c r="G51" s="114" t="n">
        <v>0</v>
      </c>
      <c r="H51" s="115" t="n"/>
      <c r="I51" s="114" t="n"/>
      <c r="J51" s="114" t="n"/>
      <c r="K51" s="114" t="n"/>
      <c r="L51" s="114" t="n"/>
      <c r="M51" s="114" t="n"/>
      <c r="N51" s="115" t="n"/>
      <c r="O51" s="114">
        <f>SUM(C51:M51)</f>
        <v/>
      </c>
      <c r="P51" s="205" t="inlineStr">
        <is>
          <t>CVN</t>
        </is>
      </c>
      <c r="Q51" s="205" t="inlineStr">
        <is>
          <t>CHF Internac.</t>
        </is>
      </c>
      <c r="R51" s="205" t="n"/>
      <c r="S51" s="205">
        <f>+[1]Estado!$AA$49</f>
        <v/>
      </c>
      <c r="T51" s="205" t="inlineStr">
        <is>
          <t>JPD</t>
        </is>
      </c>
      <c r="U51" s="205" t="inlineStr">
        <is>
          <t>CVN</t>
        </is>
      </c>
      <c r="V51" s="205" t="inlineStr">
        <is>
          <t>Inv. CSur</t>
        </is>
      </c>
      <c r="W51" s="205" t="inlineStr">
        <is>
          <t>Global Invesment</t>
        </is>
      </c>
      <c r="X51" s="205" t="inlineStr">
        <is>
          <t>Hijos Varela</t>
        </is>
      </c>
      <c r="Y51" s="239" t="inlineStr">
        <is>
          <t>TOTAL</t>
        </is>
      </c>
      <c r="AA51" s="97" t="n"/>
      <c r="AB51" s="97" t="n"/>
      <c r="AC51" s="97" t="n"/>
      <c r="AD51" s="97" t="n"/>
      <c r="AF51" s="97" t="n"/>
      <c r="AG51" s="97" t="n"/>
      <c r="AH51" s="97" t="n"/>
      <c r="AI51" s="97" t="n"/>
      <c r="AJ51" s="97" t="n"/>
      <c r="AK51" s="97" t="n"/>
      <c r="AL51" s="97" t="n"/>
      <c r="AM51" s="195" t="n"/>
      <c r="AN51" s="195" t="n"/>
      <c r="AO51" s="195" t="n"/>
      <c r="AP51" s="195" t="n"/>
      <c r="AQ51" s="195" t="n"/>
      <c r="AR51" s="195" t="n"/>
      <c r="AS51" s="195" t="n"/>
      <c r="AT51" s="195" t="n"/>
      <c r="AU51" s="195" t="n"/>
      <c r="AV51" s="195" t="n"/>
      <c r="AW51" s="249" t="n"/>
    </row>
    <row r="52">
      <c r="A52" s="157" t="inlineStr">
        <is>
          <t>Pasivo por impuestos diferidos</t>
        </is>
      </c>
      <c r="B52" s="158" t="n">
        <v>2395398086</v>
      </c>
      <c r="C52" s="114" t="n">
        <v>2395398086</v>
      </c>
      <c r="D52" s="114" t="n"/>
      <c r="E52" s="114" t="n">
        <v>173071153</v>
      </c>
      <c r="F52" s="114" t="n"/>
      <c r="G52" s="114" t="n">
        <v>0</v>
      </c>
      <c r="H52" s="115" t="n"/>
      <c r="I52" s="114" t="n">
        <v>0</v>
      </c>
      <c r="J52" s="114" t="n">
        <v>0</v>
      </c>
      <c r="K52" s="114" t="n">
        <v>0</v>
      </c>
      <c r="L52" s="114" t="n">
        <v>0</v>
      </c>
      <c r="M52" s="114" t="n">
        <v>0</v>
      </c>
      <c r="N52" s="115" t="n"/>
      <c r="O52" s="114">
        <f>SUM(C52:M52)</f>
        <v/>
      </c>
      <c r="P52" s="97" t="n"/>
      <c r="R52" s="209" t="n"/>
      <c r="S52" s="97" t="n"/>
      <c r="T52" s="97" t="n"/>
      <c r="U52" s="97" t="n"/>
      <c r="V52" s="97" t="n"/>
      <c r="W52" s="97" t="n"/>
      <c r="X52" s="97" t="n"/>
      <c r="Y52" s="97" t="n"/>
      <c r="Z52" s="97" t="n"/>
      <c r="AA52" s="97" t="n"/>
      <c r="AB52" s="97" t="n"/>
      <c r="AC52" s="97" t="n"/>
      <c r="AD52" s="97" t="n"/>
      <c r="AE52" s="97" t="n"/>
      <c r="AF52" s="97" t="n"/>
      <c r="AG52" s="97" t="n"/>
      <c r="AH52" s="97" t="n"/>
      <c r="AI52" s="97" t="n"/>
      <c r="AJ52" s="97" t="n"/>
      <c r="AK52" s="97" t="n"/>
      <c r="AL52" s="97" t="n"/>
      <c r="AM52" s="195" t="n"/>
      <c r="AN52" s="195" t="n"/>
      <c r="AO52" s="195" t="n"/>
      <c r="AP52" s="195" t="n"/>
      <c r="AQ52" s="195" t="n"/>
      <c r="AR52" s="195" t="n"/>
      <c r="AS52" s="195" t="n"/>
      <c r="AT52" s="195" t="n"/>
      <c r="AU52" s="195" t="n"/>
      <c r="AV52" s="195" t="n"/>
      <c r="AW52" s="249" t="n"/>
    </row>
    <row r="53">
      <c r="A53" s="157" t="inlineStr">
        <is>
          <t>Provisiones no corrientes por beneficios a los empleados</t>
        </is>
      </c>
      <c r="B53" s="158" t="n">
        <v>0</v>
      </c>
      <c r="C53" s="114" t="n">
        <v>0</v>
      </c>
      <c r="D53" s="114" t="n"/>
      <c r="E53" s="114" t="n">
        <v>0</v>
      </c>
      <c r="F53" s="114" t="n"/>
      <c r="G53" s="114" t="n">
        <v>2884252</v>
      </c>
      <c r="H53" s="115" t="n"/>
      <c r="I53" s="114" t="n">
        <v>0</v>
      </c>
      <c r="J53" s="114" t="n">
        <v>0</v>
      </c>
      <c r="K53" s="114" t="n">
        <v>0</v>
      </c>
      <c r="L53" s="114" t="n">
        <v>0</v>
      </c>
      <c r="M53" s="114" t="n">
        <v>0</v>
      </c>
      <c r="N53" s="115" t="n"/>
      <c r="O53" s="114">
        <f>SUM(C53:M53)</f>
        <v/>
      </c>
      <c r="P53" s="97" t="n"/>
      <c r="Q53" s="97" t="n"/>
      <c r="R53" s="97" t="n"/>
      <c r="S53" s="97" t="n"/>
      <c r="T53" s="97" t="n"/>
      <c r="U53" s="97" t="n"/>
      <c r="V53" s="97" t="n"/>
      <c r="W53" s="97" t="n"/>
      <c r="X53" s="97" t="n"/>
      <c r="Y53" s="97" t="n"/>
      <c r="Z53" s="97" t="n"/>
      <c r="AA53" s="97" t="n"/>
      <c r="AB53" s="97" t="n"/>
      <c r="AC53" s="97" t="n"/>
      <c r="AD53" s="97" t="n"/>
      <c r="AE53" s="97" t="n"/>
      <c r="AF53" s="97" t="n"/>
      <c r="AG53" s="97" t="n"/>
      <c r="AH53" s="97" t="n"/>
      <c r="AI53" s="97" t="n"/>
      <c r="AJ53" s="97" t="n"/>
      <c r="AK53" s="97" t="n"/>
      <c r="AL53" s="97" t="n"/>
      <c r="AM53" s="195" t="n"/>
      <c r="AN53" s="195" t="n"/>
      <c r="AO53" s="195" t="n"/>
      <c r="AP53" s="195" t="n"/>
      <c r="AQ53" s="195" t="n"/>
      <c r="AR53" s="195" t="n"/>
      <c r="AS53" s="195" t="n"/>
      <c r="AT53" s="195" t="n"/>
      <c r="AU53" s="195" t="n"/>
      <c r="AV53" s="195" t="n"/>
      <c r="AW53" s="249" t="n"/>
    </row>
    <row r="54">
      <c r="A54" s="157" t="inlineStr">
        <is>
          <t>Otros pasivos no financieros no corrientes</t>
        </is>
      </c>
      <c r="B54" s="158" t="n">
        <v>274927245</v>
      </c>
      <c r="C54" s="114" t="n">
        <v>274927245</v>
      </c>
      <c r="D54" s="114" t="n"/>
      <c r="E54" s="114" t="n">
        <v>0</v>
      </c>
      <c r="F54" s="114" t="n"/>
      <c r="G54" s="114" t="n">
        <v>0</v>
      </c>
      <c r="H54" s="115" t="n"/>
      <c r="I54" s="96">
        <f>-I49</f>
        <v/>
      </c>
      <c r="J54" s="114" t="n">
        <v>0</v>
      </c>
      <c r="K54" s="114" t="n"/>
      <c r="L54" s="114" t="n">
        <v>0</v>
      </c>
      <c r="M54" s="114" t="n">
        <v>0</v>
      </c>
      <c r="N54" s="115" t="n"/>
      <c r="O54" s="114">
        <f>SUM(C54:M54)</f>
        <v/>
      </c>
      <c r="P54" s="97" t="n"/>
      <c r="Q54" s="97" t="n"/>
      <c r="R54" s="97" t="n"/>
      <c r="S54" s="97" t="n"/>
      <c r="T54" s="97" t="n"/>
      <c r="U54" s="97" t="n"/>
      <c r="V54" s="97" t="n"/>
      <c r="W54" s="97" t="n"/>
      <c r="X54" s="97" t="n"/>
      <c r="Y54" s="97" t="n"/>
      <c r="Z54" s="97" t="n"/>
      <c r="AA54" s="97" t="n"/>
      <c r="AB54" s="97" t="n"/>
      <c r="AC54" s="97" t="n"/>
      <c r="AD54" s="97" t="n"/>
      <c r="AE54" s="97" t="n"/>
      <c r="AF54" s="97" t="n"/>
      <c r="AG54" s="97" t="n"/>
      <c r="AH54" s="97" t="n"/>
      <c r="AI54" s="97" t="n"/>
      <c r="AJ54" s="97" t="n"/>
      <c r="AK54" s="97" t="n"/>
      <c r="AL54" s="97" t="n"/>
      <c r="AM54" s="195" t="n"/>
      <c r="AN54" s="195" t="n"/>
      <c r="AO54" s="195" t="n"/>
      <c r="AP54" s="195" t="n"/>
      <c r="AQ54" s="195" t="n"/>
      <c r="AR54" s="195" t="n"/>
      <c r="AS54" s="195" t="n"/>
      <c r="AT54" s="195" t="n"/>
      <c r="AU54" s="195" t="n"/>
      <c r="AV54" s="195" t="n"/>
      <c r="AW54" s="249" t="n"/>
    </row>
    <row r="55">
      <c r="A55" s="183" t="inlineStr">
        <is>
          <t>Total de pasivos no corrientes</t>
        </is>
      </c>
      <c r="B55" s="184" t="n"/>
      <c r="C55" s="105">
        <f>SUM(C48:C54)</f>
        <v/>
      </c>
      <c r="D55" s="105" t="n"/>
      <c r="E55" s="105">
        <f>SUM(E48:E54)</f>
        <v/>
      </c>
      <c r="F55" s="105">
        <f>SUM(F48:F54)</f>
        <v/>
      </c>
      <c r="G55" s="105">
        <f>SUM(G48:G54)</f>
        <v/>
      </c>
      <c r="H55" s="106" t="n"/>
      <c r="I55" s="201">
        <f>SUM(I48:I63)</f>
        <v/>
      </c>
      <c r="J55" s="201">
        <f>SUM(J48:J54)</f>
        <v/>
      </c>
      <c r="K55" s="201">
        <f>SUM(K48:K54)</f>
        <v/>
      </c>
      <c r="L55" s="201">
        <f>SUM(L48:L54)</f>
        <v/>
      </c>
      <c r="M55" s="201">
        <f>SUM(M48:M54)</f>
        <v/>
      </c>
      <c r="N55" s="106" t="n"/>
      <c r="O55" s="105">
        <f>SUM(O48:O54)</f>
        <v/>
      </c>
      <c r="P55" s="97" t="n"/>
      <c r="Q55" s="97" t="n"/>
      <c r="R55" s="97" t="n"/>
      <c r="S55" s="97" t="n"/>
      <c r="T55" s="97" t="n"/>
      <c r="U55" s="97" t="n"/>
      <c r="V55" s="97" t="n"/>
      <c r="W55" s="97" t="n"/>
      <c r="X55" s="97" t="n"/>
      <c r="Y55" s="97" t="n"/>
      <c r="Z55" s="97" t="n"/>
      <c r="AA55" s="97" t="n"/>
      <c r="AB55" s="97" t="n"/>
      <c r="AC55" s="97" t="n"/>
      <c r="AD55" s="97" t="n"/>
      <c r="AE55" s="97" t="n"/>
      <c r="AF55" s="97" t="n"/>
      <c r="AG55" s="97" t="n"/>
      <c r="AH55" s="97" t="n"/>
      <c r="AI55" s="97" t="n"/>
      <c r="AJ55" s="97" t="n"/>
      <c r="AK55" s="97" t="n"/>
      <c r="AL55" s="97" t="n"/>
      <c r="AM55" s="195" t="n"/>
      <c r="AN55" s="195" t="n"/>
      <c r="AO55" s="195" t="n"/>
      <c r="AP55" s="195" t="n"/>
      <c r="AQ55" s="195" t="n"/>
      <c r="AR55" s="195" t="n"/>
      <c r="AS55" s="195" t="n"/>
      <c r="AT55" s="195" t="n"/>
      <c r="AU55" s="195" t="n"/>
      <c r="AV55" s="195" t="n"/>
      <c r="AW55" s="249" t="n"/>
    </row>
    <row r="56">
      <c r="A56" s="185" t="inlineStr">
        <is>
          <t>Total pasivos</t>
        </is>
      </c>
      <c r="B56" s="186" t="n"/>
      <c r="C56" s="187">
        <f>+C46+C55</f>
        <v/>
      </c>
      <c r="D56" s="187" t="n"/>
      <c r="E56" s="187">
        <f>+E46+E55</f>
        <v/>
      </c>
      <c r="F56" s="187">
        <f>+F46+F55</f>
        <v/>
      </c>
      <c r="G56" s="187">
        <f>+G46+G55</f>
        <v/>
      </c>
      <c r="H56" s="188" t="n"/>
      <c r="I56" s="187">
        <f>+I46+I55</f>
        <v/>
      </c>
      <c r="J56" s="187">
        <f>+J46+J55</f>
        <v/>
      </c>
      <c r="K56" s="187">
        <f>+K46+K55</f>
        <v/>
      </c>
      <c r="L56" s="187">
        <f>+L46+L55</f>
        <v/>
      </c>
      <c r="M56" s="187">
        <f>+M46+M55</f>
        <v/>
      </c>
      <c r="N56" s="188" t="n"/>
      <c r="O56" s="187">
        <f>+O46+O55</f>
        <v/>
      </c>
      <c r="P56" s="97" t="n"/>
      <c r="Q56" s="97" t="n"/>
      <c r="R56" s="97" t="n"/>
      <c r="S56" s="97" t="n"/>
      <c r="T56" s="97" t="n"/>
      <c r="U56" s="97" t="n"/>
      <c r="V56" s="97" t="n"/>
      <c r="W56" s="97" t="n"/>
      <c r="X56" s="97" t="n"/>
      <c r="Y56" s="97" t="n"/>
      <c r="Z56" s="97" t="n"/>
      <c r="AA56" s="97" t="n"/>
      <c r="AB56" s="97" t="n"/>
      <c r="AC56" s="97" t="n"/>
      <c r="AD56" s="97" t="n"/>
      <c r="AE56" s="97" t="n"/>
      <c r="AF56" s="97" t="n"/>
      <c r="AG56" s="97" t="n"/>
      <c r="AH56" s="97" t="n"/>
      <c r="AI56" s="97" t="n"/>
      <c r="AJ56" s="97" t="n"/>
      <c r="AK56" s="97" t="n"/>
      <c r="AL56" s="97" t="n"/>
      <c r="AM56" s="97" t="n"/>
      <c r="AN56" s="97" t="n"/>
      <c r="AO56" s="97" t="n"/>
      <c r="AP56" s="97" t="n"/>
      <c r="AQ56" s="97" t="n"/>
      <c r="AR56" s="97" t="n"/>
      <c r="AS56" s="97" t="n"/>
      <c r="AT56" s="97" t="n"/>
      <c r="AU56" s="97" t="n"/>
      <c r="AV56" s="97" t="n"/>
    </row>
    <row r="57">
      <c r="A57" s="155" t="inlineStr">
        <is>
          <t>Patrimonio</t>
        </is>
      </c>
      <c r="B57" s="156" t="n"/>
      <c r="C57" s="154" t="n"/>
      <c r="D57" s="154" t="n"/>
      <c r="E57" s="154" t="n"/>
      <c r="F57" s="154" t="n"/>
      <c r="G57" s="154" t="n"/>
      <c r="H57" s="111" t="n"/>
      <c r="I57" s="193" t="n"/>
      <c r="J57" s="193" t="n"/>
      <c r="K57" s="193" t="n"/>
      <c r="L57" s="193" t="n"/>
      <c r="M57" s="193" t="n"/>
      <c r="N57" s="111" t="n"/>
      <c r="O57" s="154" t="n"/>
      <c r="P57" s="97" t="n"/>
      <c r="Q57" s="97" t="n"/>
      <c r="R57" s="97" t="n"/>
      <c r="S57" s="97" t="n"/>
      <c r="T57" s="97" t="n"/>
      <c r="U57" s="97" t="n"/>
      <c r="V57" s="97" t="n"/>
      <c r="W57" s="97" t="n"/>
      <c r="X57" s="97" t="n"/>
      <c r="Y57" s="97" t="n"/>
      <c r="Z57" s="97" t="n"/>
      <c r="AA57" s="97" t="n"/>
      <c r="AB57" s="97" t="n"/>
      <c r="AC57" s="97" t="n"/>
      <c r="AD57" s="97" t="n"/>
      <c r="AE57" s="97" t="n"/>
      <c r="AF57" s="97" t="n"/>
      <c r="AG57" s="97" t="n"/>
      <c r="AH57" s="97" t="n"/>
      <c r="AI57" s="97" t="n"/>
      <c r="AJ57" s="97" t="n"/>
      <c r="AK57" s="97" t="n"/>
      <c r="AL57" s="97" t="n"/>
      <c r="AM57" s="97" t="n"/>
      <c r="AN57" s="97" t="n"/>
      <c r="AO57" s="97" t="n"/>
      <c r="AP57" s="97" t="n"/>
      <c r="AQ57" s="97" t="n"/>
      <c r="AR57" s="97" t="n"/>
      <c r="AS57" s="97" t="n"/>
      <c r="AT57" s="97" t="n"/>
      <c r="AU57" s="97" t="n"/>
      <c r="AV57" s="97" t="n"/>
    </row>
    <row r="58">
      <c r="A58" s="170" t="inlineStr">
        <is>
          <t>Capital emitido</t>
        </is>
      </c>
      <c r="B58" s="161" t="n">
        <v>28743629969</v>
      </c>
      <c r="C58" s="114" t="n">
        <v>28743629969</v>
      </c>
      <c r="D58" s="114" t="n"/>
      <c r="E58" s="114" t="n">
        <v>2070154048</v>
      </c>
      <c r="F58" s="114" t="n"/>
      <c r="G58" s="114" t="n">
        <v>0</v>
      </c>
      <c r="H58" s="115" t="n"/>
      <c r="I58" s="114" t="n">
        <v>0</v>
      </c>
      <c r="J58" s="114" t="n">
        <v>0</v>
      </c>
      <c r="K58" s="114" t="n"/>
      <c r="L58" s="114" t="n"/>
      <c r="M58" s="114" t="n"/>
      <c r="N58" s="115" t="n"/>
      <c r="O58" s="114">
        <f>SUM(C58:M58)</f>
        <v/>
      </c>
      <c r="P58" s="97" t="n"/>
      <c r="Q58" s="97" t="n"/>
      <c r="R58" s="97" t="n"/>
      <c r="S58" s="97" t="n"/>
      <c r="T58" s="97" t="n"/>
      <c r="U58" s="97" t="n"/>
      <c r="V58" s="97" t="n"/>
      <c r="W58" s="97" t="n"/>
      <c r="X58" s="97" t="n"/>
      <c r="Y58" s="97" t="n"/>
      <c r="Z58" s="97" t="n"/>
      <c r="AA58" s="97" t="n"/>
      <c r="AB58" s="97" t="n"/>
      <c r="AC58" s="97" t="n"/>
      <c r="AD58" s="97" t="n"/>
      <c r="AE58" s="97" t="n"/>
      <c r="AF58" s="97" t="n"/>
      <c r="AG58" s="97" t="n"/>
      <c r="AH58" s="97" t="n"/>
      <c r="AI58" s="97" t="n"/>
      <c r="AJ58" s="97" t="n"/>
      <c r="AK58" s="97" t="n"/>
      <c r="AL58" s="97" t="n"/>
      <c r="AM58" s="97" t="n"/>
      <c r="AN58" s="97" t="n"/>
      <c r="AO58" s="97" t="n"/>
      <c r="AP58" s="97" t="n"/>
      <c r="AQ58" s="97" t="n"/>
      <c r="AR58" s="97" t="n"/>
      <c r="AS58" s="97" t="n"/>
      <c r="AT58" s="97" t="n"/>
      <c r="AU58" s="97" t="n"/>
      <c r="AV58" s="97" t="n"/>
    </row>
    <row r="59">
      <c r="A59" s="170" t="inlineStr">
        <is>
          <t>Ganancias (pérdidas) acumuladas</t>
        </is>
      </c>
      <c r="B59" s="161" t="n">
        <v>51023010062</v>
      </c>
      <c r="C59" s="114" t="n">
        <v>51023010062</v>
      </c>
      <c r="D59" s="114" t="n"/>
      <c r="E59" s="114" t="n">
        <v>5684615691</v>
      </c>
      <c r="F59" s="114" t="n"/>
      <c r="G59" s="114" t="n">
        <v>363466777</v>
      </c>
      <c r="H59" s="115" t="n"/>
      <c r="I59" s="114" t="n"/>
      <c r="J59" s="114">
        <f>+Resultado!J39</f>
        <v/>
      </c>
      <c r="K59" s="114" t="n"/>
      <c r="L59" s="114" t="n"/>
      <c r="M59" s="114" t="n"/>
      <c r="N59" s="115" t="n"/>
      <c r="O59" s="114">
        <f>SUM(C59:M59)</f>
        <v/>
      </c>
      <c r="P59" s="97" t="n"/>
      <c r="Q59" s="97" t="n"/>
      <c r="R59" s="97" t="n"/>
      <c r="S59" s="97" t="n"/>
      <c r="T59" s="97" t="n"/>
      <c r="U59" s="97" t="n"/>
      <c r="V59" s="97" t="n"/>
      <c r="W59" s="97" t="n"/>
      <c r="X59" s="97" t="n"/>
      <c r="Y59" s="97" t="n"/>
      <c r="Z59" s="97" t="n"/>
      <c r="AA59" s="97" t="n"/>
      <c r="AB59" s="97" t="n"/>
      <c r="AC59" s="97" t="n"/>
      <c r="AD59" s="97" t="n"/>
      <c r="AE59" s="97" t="n"/>
      <c r="AF59" s="97" t="n"/>
      <c r="AG59" s="97" t="n"/>
      <c r="AH59" s="97" t="n"/>
      <c r="AI59" s="97" t="n"/>
      <c r="AJ59" s="97" t="n"/>
      <c r="AK59" s="97" t="n"/>
      <c r="AL59" s="97" t="n"/>
      <c r="AM59" s="97" t="n"/>
      <c r="AN59" s="97" t="n"/>
      <c r="AO59" s="97" t="n"/>
      <c r="AP59" s="97" t="n"/>
      <c r="AQ59" s="97" t="n"/>
      <c r="AR59" s="97" t="n"/>
      <c r="AS59" s="97" t="n"/>
      <c r="AT59" s="97" t="n"/>
      <c r="AU59" s="97" t="n"/>
      <c r="AV59" s="97" t="n"/>
    </row>
    <row r="60">
      <c r="A60" s="170" t="inlineStr">
        <is>
          <t>Primas de emisión</t>
        </is>
      </c>
      <c r="B60" s="161" t="n">
        <v>0</v>
      </c>
      <c r="C60" s="114" t="n">
        <v>0</v>
      </c>
      <c r="D60" s="114" t="n"/>
      <c r="E60" s="114" t="n">
        <v>0</v>
      </c>
      <c r="F60" s="114" t="n"/>
      <c r="G60" s="114" t="n">
        <v>2979194422</v>
      </c>
      <c r="H60" s="115" t="n"/>
      <c r="I60" s="114" t="n">
        <v>0</v>
      </c>
      <c r="J60" s="114" t="n">
        <v>0</v>
      </c>
      <c r="K60" s="114" t="n"/>
      <c r="L60" s="114" t="n"/>
      <c r="M60" s="114" t="n"/>
      <c r="N60" s="115" t="n"/>
      <c r="O60" s="114">
        <f>SUM(C60:M60)</f>
        <v/>
      </c>
      <c r="P60" s="97" t="n"/>
      <c r="Q60" s="97" t="n"/>
      <c r="R60" s="97" t="n"/>
      <c r="S60" s="97" t="n"/>
      <c r="T60" s="97" t="n"/>
      <c r="U60" s="97" t="n"/>
      <c r="V60" s="97" t="n"/>
      <c r="W60" s="97" t="n"/>
      <c r="X60" s="97" t="n"/>
      <c r="Y60" s="97" t="n"/>
      <c r="Z60" s="97" t="n"/>
      <c r="AA60" s="97" t="n"/>
      <c r="AB60" s="97" t="n"/>
      <c r="AC60" s="97" t="n"/>
      <c r="AD60" s="97" t="n"/>
      <c r="AE60" s="97" t="n"/>
      <c r="AF60" s="97" t="n"/>
      <c r="AG60" s="97" t="n"/>
      <c r="AH60" s="97" t="n"/>
      <c r="AI60" s="97" t="n"/>
      <c r="AJ60" s="97" t="n"/>
      <c r="AK60" s="97" t="n"/>
      <c r="AL60" s="97" t="n"/>
      <c r="AM60" s="97" t="n"/>
      <c r="AN60" s="97" t="n"/>
      <c r="AO60" s="97" t="n"/>
      <c r="AP60" s="97" t="n"/>
      <c r="AQ60" s="97" t="n"/>
      <c r="AR60" s="97" t="n"/>
      <c r="AS60" s="97" t="n"/>
      <c r="AT60" s="97" t="n"/>
      <c r="AU60" s="97" t="n"/>
      <c r="AV60" s="97" t="n"/>
    </row>
    <row r="61">
      <c r="A61" s="170" t="inlineStr">
        <is>
          <t>Acciones propias en cartera</t>
        </is>
      </c>
      <c r="B61" s="161" t="n">
        <v>0</v>
      </c>
      <c r="C61" s="114" t="n">
        <v>0</v>
      </c>
      <c r="D61" s="114" t="n"/>
      <c r="E61" s="114" t="n">
        <v>0</v>
      </c>
      <c r="F61" s="114" t="n"/>
      <c r="G61" s="114" t="n">
        <v>0</v>
      </c>
      <c r="H61" s="115" t="n"/>
      <c r="I61" s="114" t="n">
        <v>0</v>
      </c>
      <c r="J61" s="114" t="n">
        <v>0</v>
      </c>
      <c r="K61" s="114" t="n"/>
      <c r="L61" s="114" t="n"/>
      <c r="M61" s="114" t="n"/>
      <c r="N61" s="115" t="n"/>
      <c r="O61" s="114">
        <f>SUM(C61:M61)</f>
        <v/>
      </c>
      <c r="P61" s="97" t="n"/>
      <c r="Q61" s="97" t="n"/>
      <c r="R61" s="97" t="n"/>
      <c r="S61" s="97" t="n"/>
      <c r="T61" s="97" t="n"/>
      <c r="U61" s="97" t="n"/>
      <c r="V61" s="97" t="n"/>
      <c r="W61" s="97" t="n"/>
      <c r="X61" s="97" t="n"/>
      <c r="Y61" s="97" t="n"/>
      <c r="Z61" s="97" t="n"/>
      <c r="AA61" s="97" t="n"/>
      <c r="AB61" s="97" t="n"/>
      <c r="AC61" s="97" t="n"/>
      <c r="AD61" s="97" t="n"/>
      <c r="AE61" s="97" t="n"/>
      <c r="AF61" s="97" t="n"/>
      <c r="AG61" s="97" t="n"/>
      <c r="AH61" s="97" t="n"/>
      <c r="AI61" s="97" t="n"/>
      <c r="AJ61" s="97" t="n"/>
      <c r="AK61" s="97" t="n"/>
      <c r="AL61" s="97" t="n"/>
      <c r="AM61" s="97" t="n"/>
      <c r="AN61" s="97" t="n"/>
      <c r="AO61" s="97" t="n"/>
      <c r="AP61" s="97" t="n"/>
      <c r="AQ61" s="97" t="n"/>
      <c r="AR61" s="97" t="n"/>
      <c r="AS61" s="97" t="n"/>
      <c r="AT61" s="97" t="n"/>
      <c r="AU61" s="97" t="n"/>
      <c r="AV61" s="97" t="n"/>
    </row>
    <row r="62">
      <c r="A62" s="170" t="inlineStr">
        <is>
          <t>Otras participaciones en el patrimonio</t>
        </is>
      </c>
      <c r="B62" s="161" t="n">
        <v>0</v>
      </c>
      <c r="C62" s="114" t="n">
        <v>0</v>
      </c>
      <c r="D62" s="114" t="n"/>
      <c r="E62" s="114" t="n">
        <v>0</v>
      </c>
      <c r="F62" s="114" t="n"/>
      <c r="G62" s="114" t="n">
        <v>0</v>
      </c>
      <c r="H62" s="115" t="n"/>
      <c r="I62" s="114" t="n">
        <v>0</v>
      </c>
      <c r="J62" s="114" t="n">
        <v>0</v>
      </c>
      <c r="K62" s="114" t="n"/>
      <c r="L62" s="114" t="n"/>
      <c r="M62" s="114" t="n"/>
      <c r="N62" s="115" t="n"/>
      <c r="O62" s="114">
        <f>SUM(C62:M62)</f>
        <v/>
      </c>
      <c r="P62" s="97" t="n"/>
      <c r="Q62" s="97" t="n"/>
      <c r="R62" s="97" t="n"/>
      <c r="S62" s="97" t="n"/>
      <c r="T62" s="97" t="n"/>
      <c r="U62" s="97" t="n"/>
      <c r="V62" s="97" t="n"/>
      <c r="W62" s="97" t="n"/>
      <c r="X62" s="97" t="n"/>
      <c r="Y62" s="97" t="n"/>
      <c r="Z62" s="97" t="n"/>
      <c r="AA62" s="97" t="n"/>
      <c r="AB62" s="97" t="n"/>
      <c r="AC62" s="97" t="n"/>
      <c r="AD62" s="97" t="n"/>
      <c r="AE62" s="97" t="n"/>
      <c r="AF62" s="97" t="n"/>
      <c r="AG62" s="97" t="n"/>
      <c r="AH62" s="97" t="n"/>
      <c r="AI62" s="97" t="n"/>
      <c r="AJ62" s="97" t="n"/>
      <c r="AK62" s="97" t="n"/>
      <c r="AL62" s="97" t="n"/>
      <c r="AM62" s="97" t="n"/>
      <c r="AN62" s="97" t="n"/>
      <c r="AO62" s="97" t="n"/>
      <c r="AP62" s="97" t="n"/>
      <c r="AQ62" s="97" t="n"/>
      <c r="AR62" s="97" t="n"/>
      <c r="AS62" s="97" t="n"/>
      <c r="AT62" s="97" t="n"/>
      <c r="AU62" s="97" t="n"/>
      <c r="AV62" s="97" t="n"/>
    </row>
    <row r="63">
      <c r="A63" s="170" t="inlineStr">
        <is>
          <t>Otras reservas</t>
        </is>
      </c>
      <c r="B63" s="161" t="n">
        <v>2411552424</v>
      </c>
      <c r="C63" s="114" t="n">
        <v>2411552424</v>
      </c>
      <c r="D63" s="114" t="n"/>
      <c r="E63" s="114" t="n">
        <v>-9744812486</v>
      </c>
      <c r="F63" s="114" t="n"/>
      <c r="G63" s="114" t="n">
        <v>0</v>
      </c>
      <c r="H63" s="115" t="n"/>
      <c r="I63" s="138">
        <f>-I75</f>
        <v/>
      </c>
      <c r="J63" s="114" t="n">
        <v>0</v>
      </c>
      <c r="K63" s="114" t="n"/>
      <c r="L63" s="114" t="n"/>
      <c r="M63" s="114" t="n"/>
      <c r="N63" s="115" t="n"/>
      <c r="O63" s="114">
        <f>SUM(C63:M63)</f>
        <v/>
      </c>
      <c r="P63" s="141" t="inlineStr">
        <is>
          <t>Do Brasil</t>
        </is>
      </c>
      <c r="Q63" s="97" t="n"/>
      <c r="R63" s="97" t="n"/>
      <c r="S63" s="97" t="n"/>
      <c r="T63" s="97" t="n"/>
      <c r="U63" s="97" t="n"/>
      <c r="V63" s="97" t="n"/>
      <c r="W63" s="97" t="n"/>
      <c r="X63" s="97" t="n"/>
      <c r="Y63" s="97" t="n"/>
      <c r="Z63" s="97" t="n"/>
      <c r="AA63" s="97" t="n"/>
      <c r="AB63" s="97" t="n"/>
      <c r="AC63" s="97" t="n"/>
      <c r="AD63" s="97" t="n"/>
      <c r="AE63" s="97" t="n"/>
      <c r="AF63" s="97" t="n"/>
      <c r="AG63" s="97" t="n"/>
      <c r="AH63" s="97" t="n"/>
      <c r="AI63" s="97" t="n"/>
      <c r="AJ63" s="97" t="n"/>
      <c r="AK63" s="97" t="n"/>
      <c r="AL63" s="97" t="n"/>
      <c r="AM63" s="97" t="n"/>
      <c r="AN63" s="97" t="n"/>
      <c r="AO63" s="97" t="n"/>
      <c r="AP63" s="97" t="n"/>
      <c r="AQ63" s="97" t="n"/>
      <c r="AR63" s="97" t="n"/>
      <c r="AS63" s="97" t="n"/>
      <c r="AT63" s="97" t="n"/>
      <c r="AU63" s="97" t="n"/>
      <c r="AV63" s="97" t="n"/>
    </row>
    <row r="64" ht="25.5" customHeight="1">
      <c r="A64" s="178" t="inlineStr">
        <is>
          <t>Patrimonio atribuible a los propietarios de la controladora</t>
        </is>
      </c>
      <c r="B64" s="166" t="n"/>
      <c r="C64" s="105">
        <f>SUM(C58:C63)</f>
        <v/>
      </c>
      <c r="D64" s="105" t="n"/>
      <c r="E64" s="105">
        <f>SUM(E58:E63)</f>
        <v/>
      </c>
      <c r="F64" s="105">
        <f>SUM(F58:F63)</f>
        <v/>
      </c>
      <c r="G64" s="105">
        <f>SUM(G58:G63)</f>
        <v/>
      </c>
      <c r="H64" s="106" t="n"/>
      <c r="I64" s="201">
        <f>SUM(I58:I63)</f>
        <v/>
      </c>
      <c r="J64" s="201">
        <f>SUM(J58:J63)</f>
        <v/>
      </c>
      <c r="K64" s="201">
        <f>SUM(K58:K63)</f>
        <v/>
      </c>
      <c r="L64" s="201">
        <f>SUM(L58:L63)</f>
        <v/>
      </c>
      <c r="M64" s="201">
        <f>SUM(M58:M63)</f>
        <v/>
      </c>
      <c r="N64" s="106" t="n"/>
      <c r="O64" s="105">
        <f>SUM(O58:O63)</f>
        <v/>
      </c>
      <c r="P64" s="205" t="inlineStr">
        <is>
          <t>CVN</t>
        </is>
      </c>
      <c r="Q64" s="205">
        <f>+[1]Estado!$Y$64</f>
        <v/>
      </c>
      <c r="R64" s="205">
        <f>+[1]Estado!$Z$64</f>
        <v/>
      </c>
      <c r="S64" s="205" t="inlineStr">
        <is>
          <t>Cindow</t>
        </is>
      </c>
      <c r="T64" s="205" t="inlineStr">
        <is>
          <t>Curt</t>
        </is>
      </c>
      <c r="U64" s="205" t="inlineStr">
        <is>
          <t>TOTAL</t>
        </is>
      </c>
      <c r="V64" s="97" t="n"/>
      <c r="W64" s="97" t="n"/>
      <c r="X64" s="97" t="n"/>
      <c r="Y64" s="97" t="n"/>
      <c r="Z64" s="97" t="n"/>
      <c r="AA64" s="97" t="n"/>
      <c r="AB64" s="97" t="n"/>
      <c r="AC64" s="97" t="n"/>
      <c r="AD64" s="97" t="n"/>
      <c r="AE64" s="97" t="n"/>
      <c r="AF64" s="97" t="n"/>
      <c r="AG64" s="97" t="n"/>
      <c r="AH64" s="97" t="n"/>
      <c r="AI64" s="97" t="n"/>
      <c r="AJ64" s="97" t="n"/>
      <c r="AK64" s="97" t="n"/>
      <c r="AL64" s="97" t="n"/>
      <c r="AM64" s="97" t="n"/>
      <c r="AN64" s="97" t="n"/>
      <c r="AO64" s="97" t="n"/>
      <c r="AP64" s="97" t="n"/>
      <c r="AQ64" s="97" t="n"/>
      <c r="AR64" s="97" t="n"/>
      <c r="AS64" s="97" t="n"/>
      <c r="AT64" s="97" t="n"/>
      <c r="AU64" s="97" t="n"/>
      <c r="AV64" s="97" t="n"/>
    </row>
    <row r="65">
      <c r="A65" s="170" t="inlineStr">
        <is>
          <t>Participaciones no controladoras</t>
        </is>
      </c>
      <c r="B65" s="161" t="n">
        <v>724965899.810214</v>
      </c>
      <c r="C65" s="114" t="n">
        <v>724965899.8102137</v>
      </c>
      <c r="D65" s="114" t="n"/>
      <c r="E65" s="114" t="n">
        <v>3350300647</v>
      </c>
      <c r="F65" s="114" t="n"/>
      <c r="G65" s="114" t="n">
        <v>32658999</v>
      </c>
      <c r="H65" s="115" t="n"/>
      <c r="I65" s="255">
        <f>-[1]Estado!$W$65</f>
        <v/>
      </c>
      <c r="J65" s="255" t="n">
        <v>0</v>
      </c>
      <c r="K65" s="255">
        <f>-E65</f>
        <v/>
      </c>
      <c r="L65" s="255" t="n">
        <v>0</v>
      </c>
      <c r="M65" s="255" t="n"/>
      <c r="N65" s="115" t="n"/>
      <c r="O65" s="256">
        <f>SUM(C65:M65)</f>
        <v/>
      </c>
      <c r="P65" s="139">
        <f>+[1]Estado!$X$65</f>
        <v/>
      </c>
      <c r="Q65" s="139">
        <f>+[1]Estado!$Y$65</f>
        <v/>
      </c>
      <c r="R65" s="139">
        <f>+[1]Estado!$Z$65</f>
        <v/>
      </c>
      <c r="S65" s="261">
        <f>+[1]Estado!$AA$65</f>
        <v/>
      </c>
      <c r="T65" s="139" t="n">
        <v>1389</v>
      </c>
      <c r="U65" s="139">
        <f>SUM(P65:T65)</f>
        <v/>
      </c>
      <c r="V65" s="97">
        <f>+O65-U65</f>
        <v/>
      </c>
      <c r="W65" s="97" t="n"/>
      <c r="X65" s="97" t="n"/>
      <c r="Y65" s="97" t="n"/>
      <c r="Z65" s="97" t="n"/>
      <c r="AA65" s="97" t="n"/>
      <c r="AB65" s="97" t="n"/>
      <c r="AC65" s="97" t="n"/>
      <c r="AD65" s="97" t="n"/>
      <c r="AE65" s="97" t="n"/>
      <c r="AF65" s="97" t="n"/>
      <c r="AG65" s="97" t="n"/>
      <c r="AH65" s="97" t="n"/>
      <c r="AI65" s="97" t="n"/>
      <c r="AJ65" s="97" t="n"/>
      <c r="AK65" s="97" t="n"/>
      <c r="AL65" s="97" t="n"/>
      <c r="AM65" s="97" t="n"/>
      <c r="AN65" s="97" t="n"/>
      <c r="AO65" s="97" t="n"/>
      <c r="AP65" s="97" t="n"/>
      <c r="AQ65" s="97" t="n"/>
      <c r="AR65" s="97" t="n"/>
      <c r="AS65" s="97" t="n"/>
      <c r="AT65" s="97" t="n"/>
      <c r="AU65" s="97" t="n"/>
      <c r="AV65" s="97" t="n"/>
    </row>
    <row r="66">
      <c r="A66" s="178" t="inlineStr">
        <is>
          <t>Patrimonio total</t>
        </is>
      </c>
      <c r="B66" s="166" t="n"/>
      <c r="C66" s="105">
        <f>+C64+C65</f>
        <v/>
      </c>
      <c r="D66" s="105" t="n"/>
      <c r="E66" s="105">
        <f>+E64+E65</f>
        <v/>
      </c>
      <c r="F66" s="105">
        <f>+F64+F65</f>
        <v/>
      </c>
      <c r="G66" s="105">
        <f>+G64+G65</f>
        <v/>
      </c>
      <c r="H66" s="106" t="n"/>
      <c r="I66" s="201">
        <f>+I64+I65</f>
        <v/>
      </c>
      <c r="J66" s="201">
        <f>+J64+J65</f>
        <v/>
      </c>
      <c r="K66" s="201">
        <f>+K64+K65</f>
        <v/>
      </c>
      <c r="L66" s="201">
        <f>+L64+L65</f>
        <v/>
      </c>
      <c r="M66" s="201">
        <f>+M64+M65</f>
        <v/>
      </c>
      <c r="N66" s="106" t="n"/>
      <c r="O66" s="105">
        <f>+O64+O65</f>
        <v/>
      </c>
      <c r="P66" s="97" t="n"/>
      <c r="Q66" s="97" t="n"/>
      <c r="R66" s="97" t="n"/>
      <c r="S66" s="97" t="n"/>
      <c r="T66" s="97" t="n"/>
      <c r="U66" s="97" t="n"/>
      <c r="V66" s="97" t="n"/>
      <c r="W66" s="97" t="n"/>
      <c r="X66" s="97" t="n"/>
      <c r="Y66" s="97" t="n"/>
      <c r="Z66" s="97" t="n"/>
      <c r="AA66" s="97" t="n"/>
      <c r="AB66" s="97" t="n"/>
      <c r="AC66" s="97" t="n"/>
      <c r="AD66" s="97" t="n"/>
      <c r="AE66" s="97" t="n"/>
      <c r="AF66" s="97" t="n"/>
      <c r="AG66" s="97" t="n"/>
      <c r="AH66" s="97" t="n"/>
      <c r="AI66" s="97" t="n"/>
      <c r="AJ66" s="97" t="n"/>
      <c r="AK66" s="97" t="n"/>
      <c r="AL66" s="97" t="n"/>
      <c r="AM66" s="97" t="n"/>
      <c r="AN66" s="97" t="n"/>
      <c r="AO66" s="97" t="n"/>
      <c r="AP66" s="97" t="n"/>
      <c r="AQ66" s="97" t="n"/>
      <c r="AR66" s="97" t="n"/>
      <c r="AS66" s="97" t="n"/>
      <c r="AT66" s="97" t="n"/>
      <c r="AU66" s="97" t="n"/>
      <c r="AV66" s="97" t="n"/>
    </row>
    <row r="67">
      <c r="A67" s="252" t="inlineStr">
        <is>
          <t>Total de patrimonio y pasivos</t>
        </is>
      </c>
      <c r="B67" s="253" t="n"/>
      <c r="C67" s="187">
        <f>+C56+C66</f>
        <v/>
      </c>
      <c r="D67" s="187" t="n"/>
      <c r="E67" s="187">
        <f>+E56+E66</f>
        <v/>
      </c>
      <c r="F67" s="187">
        <f>+F56+F66</f>
        <v/>
      </c>
      <c r="G67" s="187">
        <f>+G56+G66</f>
        <v/>
      </c>
      <c r="H67" s="188" t="n"/>
      <c r="I67" s="187">
        <f>+I56+I66</f>
        <v/>
      </c>
      <c r="J67" s="187">
        <f>+J56+J66</f>
        <v/>
      </c>
      <c r="K67" s="187">
        <f>+K56+K66</f>
        <v/>
      </c>
      <c r="L67" s="187">
        <f>+L56+L66</f>
        <v/>
      </c>
      <c r="M67" s="187">
        <f>+M56+M66</f>
        <v/>
      </c>
      <c r="N67" s="188" t="n"/>
      <c r="O67" s="187">
        <f>+O56+O66</f>
        <v/>
      </c>
      <c r="P67" s="97" t="n"/>
      <c r="Q67" s="97" t="n"/>
      <c r="R67" s="97" t="n"/>
      <c r="S67" s="97" t="n"/>
      <c r="T67" s="97" t="n"/>
      <c r="U67" s="97" t="n"/>
      <c r="V67" s="97" t="n"/>
      <c r="W67" s="97" t="n"/>
      <c r="X67" s="97" t="n"/>
      <c r="Y67" s="97" t="n"/>
      <c r="Z67" s="97" t="n"/>
      <c r="AA67" s="97" t="n"/>
      <c r="AB67" s="97" t="n"/>
      <c r="AC67" s="97" t="n"/>
      <c r="AD67" s="97" t="n"/>
      <c r="AE67" s="97" t="n"/>
      <c r="AF67" s="97" t="n"/>
      <c r="AG67" s="97" t="n"/>
      <c r="AH67" s="97" t="n"/>
      <c r="AI67" s="97" t="n"/>
      <c r="AJ67" s="97" t="n"/>
      <c r="AK67" s="97" t="n"/>
      <c r="AL67" s="97" t="n"/>
      <c r="AM67" s="97" t="n"/>
      <c r="AN67" s="97" t="n"/>
      <c r="AO67" s="97" t="n"/>
      <c r="AP67" s="97" t="n"/>
      <c r="AQ67" s="97" t="n"/>
      <c r="AR67" s="97" t="n"/>
      <c r="AS67" s="97" t="n"/>
      <c r="AT67" s="97" t="n"/>
      <c r="AU67" s="97" t="n"/>
      <c r="AV67" s="97" t="n"/>
    </row>
    <row r="68">
      <c r="A68" s="254" t="n"/>
      <c r="B68" s="254" t="n"/>
      <c r="C68" s="96">
        <f>+C32-C67</f>
        <v/>
      </c>
      <c r="D68" s="96" t="n"/>
      <c r="E68" s="96">
        <f>+E32-E67</f>
        <v/>
      </c>
      <c r="F68" s="96">
        <f>+F32-F67</f>
        <v/>
      </c>
      <c r="G68" s="96">
        <f>+G32-G67</f>
        <v/>
      </c>
      <c r="H68" s="96" t="n"/>
      <c r="I68" s="96">
        <f>+I32-I67</f>
        <v/>
      </c>
      <c r="J68" s="96">
        <f>+J32-J67</f>
        <v/>
      </c>
      <c r="K68" s="96">
        <f>+K32-K67</f>
        <v/>
      </c>
      <c r="L68" s="96">
        <f>+L32-L67</f>
        <v/>
      </c>
      <c r="M68" s="96">
        <f>+M32-M67</f>
        <v/>
      </c>
      <c r="N68" s="96" t="n"/>
      <c r="O68" s="257">
        <f>+O32-O67</f>
        <v/>
      </c>
      <c r="P68" s="97" t="n"/>
      <c r="Q68" s="97" t="n"/>
      <c r="R68" s="97" t="n"/>
      <c r="S68" s="97" t="n"/>
      <c r="T68" s="97" t="n"/>
      <c r="U68" s="97" t="n"/>
      <c r="V68" s="97" t="n"/>
      <c r="W68" s="97" t="n"/>
      <c r="X68" s="97" t="n"/>
      <c r="Y68" s="97" t="n"/>
      <c r="Z68" s="97" t="n"/>
      <c r="AA68" s="97" t="n"/>
      <c r="AB68" s="97" t="n"/>
      <c r="AC68" s="97" t="n"/>
      <c r="AD68" s="97" t="n"/>
      <c r="AE68" s="97" t="n"/>
      <c r="AF68" s="97" t="n"/>
      <c r="AG68" s="97" t="n"/>
      <c r="AH68" s="97" t="n"/>
      <c r="AI68" s="97" t="n"/>
      <c r="AJ68" s="97" t="n"/>
      <c r="AK68" s="97" t="n"/>
      <c r="AL68" s="97" t="n"/>
      <c r="AM68" s="97" t="n"/>
      <c r="AN68" s="97" t="n"/>
      <c r="AO68" s="97" t="n"/>
      <c r="AP68" s="97" t="n"/>
      <c r="AQ68" s="97" t="n"/>
      <c r="AR68" s="97" t="n"/>
      <c r="AS68" s="97" t="n"/>
      <c r="AT68" s="97" t="n"/>
      <c r="AU68" s="97" t="n"/>
      <c r="AV68" s="97" t="n"/>
    </row>
    <row r="69">
      <c r="C69" s="96" t="n"/>
      <c r="D69" s="96" t="n"/>
      <c r="E69" s="96" t="n"/>
      <c r="F69" s="96" t="n"/>
      <c r="G69" s="96" t="n"/>
      <c r="H69" s="96" t="n"/>
      <c r="I69" s="96" t="n"/>
      <c r="J69" s="96" t="n"/>
      <c r="K69" s="96" t="n"/>
      <c r="L69" s="96" t="n"/>
      <c r="M69" s="96" t="n"/>
      <c r="O69" s="97" t="n"/>
      <c r="P69" s="97" t="n"/>
      <c r="Q69" s="97" t="n"/>
      <c r="R69" s="97" t="n"/>
      <c r="S69" s="97" t="n"/>
      <c r="T69" s="97" t="n"/>
      <c r="U69" s="97" t="n"/>
      <c r="V69" s="97" t="n"/>
      <c r="W69" s="97" t="n"/>
      <c r="X69" s="97" t="n"/>
      <c r="Y69" s="97" t="n"/>
      <c r="Z69" s="97" t="n"/>
      <c r="AA69" s="97" t="n"/>
      <c r="AB69" s="97" t="n"/>
      <c r="AC69" s="97" t="n"/>
      <c r="AD69" s="97" t="n"/>
      <c r="AE69" s="97" t="n"/>
      <c r="AF69" s="97" t="n"/>
      <c r="AG69" s="97" t="n"/>
      <c r="AH69" s="97" t="n"/>
      <c r="AI69" s="97" t="n"/>
      <c r="AJ69" s="97" t="n"/>
      <c r="AK69" s="97" t="n"/>
      <c r="AL69" s="97" t="n"/>
      <c r="AM69" s="97" t="n"/>
      <c r="AN69" s="97" t="n"/>
      <c r="AO69" s="97" t="n"/>
      <c r="AP69" s="97" t="n"/>
      <c r="AQ69" s="97" t="n"/>
      <c r="AR69" s="97" t="n"/>
      <c r="AS69" s="97" t="n"/>
      <c r="AT69" s="97" t="n"/>
      <c r="AU69" s="97" t="n"/>
      <c r="AV69" s="97" t="n"/>
    </row>
    <row r="70">
      <c r="C70" s="96" t="n"/>
      <c r="D70" s="96" t="n"/>
      <c r="E70" s="96" t="n"/>
      <c r="F70" s="96" t="n"/>
      <c r="G70" s="96" t="n"/>
      <c r="H70" s="96" t="n"/>
      <c r="I70" s="258" t="n"/>
      <c r="J70" s="258" t="n"/>
      <c r="K70" s="387" t="n"/>
      <c r="L70" s="258" t="n"/>
      <c r="M70" s="258" t="n"/>
      <c r="O70" s="97" t="n"/>
      <c r="P70" s="97" t="n"/>
      <c r="Q70" s="97" t="n"/>
      <c r="R70" s="97" t="n"/>
      <c r="S70" s="97" t="n"/>
      <c r="T70" s="97" t="n"/>
      <c r="U70" s="97" t="n"/>
      <c r="V70" s="97" t="n"/>
      <c r="W70" s="97" t="n"/>
      <c r="X70" s="97" t="n"/>
      <c r="Y70" s="97" t="n"/>
      <c r="Z70" s="97" t="n"/>
      <c r="AA70" s="97" t="n"/>
      <c r="AB70" s="97" t="n"/>
      <c r="AC70" s="97" t="n"/>
      <c r="AD70" s="97" t="n"/>
      <c r="AE70" s="97" t="n"/>
      <c r="AF70" s="97" t="n"/>
      <c r="AG70" s="97" t="n"/>
      <c r="AH70" s="97" t="n"/>
      <c r="AI70" s="97" t="n"/>
      <c r="AJ70" s="97" t="n"/>
      <c r="AK70" s="97" t="n"/>
      <c r="AL70" s="97" t="n"/>
      <c r="AM70" s="97" t="n"/>
      <c r="AN70" s="97" t="n"/>
      <c r="AO70" s="97" t="n"/>
      <c r="AP70" s="97" t="n"/>
      <c r="AQ70" s="97" t="n"/>
      <c r="AR70" s="97" t="n"/>
      <c r="AS70" s="97" t="n"/>
      <c r="AT70" s="97" t="n"/>
      <c r="AU70" s="97" t="n"/>
      <c r="AV70" s="97" t="n"/>
    </row>
    <row r="71">
      <c r="C71" s="96" t="n"/>
      <c r="D71" s="96" t="n"/>
      <c r="E71" s="96" t="n"/>
      <c r="F71" s="96" t="n"/>
      <c r="G71" s="96" t="n"/>
      <c r="H71" s="96" t="n"/>
      <c r="I71" s="258" t="n"/>
      <c r="J71" s="258" t="n"/>
      <c r="K71" s="258" t="n"/>
      <c r="L71" s="258" t="n"/>
      <c r="M71" s="258" t="n"/>
      <c r="O71" s="97" t="n"/>
      <c r="P71" s="97" t="n"/>
      <c r="Q71" s="97" t="n"/>
      <c r="R71" s="97" t="n"/>
      <c r="S71" s="97" t="n"/>
      <c r="T71" s="97" t="n"/>
      <c r="U71" s="97" t="n"/>
      <c r="V71" s="97" t="n"/>
      <c r="W71" s="97" t="n"/>
      <c r="X71" s="97" t="n"/>
      <c r="Y71" s="97" t="n"/>
      <c r="Z71" s="97" t="n"/>
      <c r="AA71" s="97" t="n"/>
      <c r="AB71" s="97" t="n"/>
      <c r="AC71" s="97" t="n"/>
      <c r="AD71" s="97" t="n"/>
      <c r="AE71" s="97" t="n"/>
      <c r="AF71" s="97" t="n"/>
      <c r="AG71" s="97" t="n"/>
      <c r="AH71" s="97" t="n"/>
      <c r="AI71" s="97" t="n"/>
      <c r="AJ71" s="97" t="n"/>
      <c r="AK71" s="97" t="n"/>
      <c r="AL71" s="97" t="n"/>
      <c r="AM71" s="97" t="n"/>
      <c r="AN71" s="97" t="n"/>
      <c r="AO71" s="97" t="n"/>
      <c r="AP71" s="97" t="n"/>
      <c r="AQ71" s="97" t="n"/>
      <c r="AR71" s="97" t="n"/>
      <c r="AS71" s="97" t="n"/>
      <c r="AT71" s="97" t="n"/>
      <c r="AU71" s="97" t="n"/>
      <c r="AV71" s="97" t="n"/>
    </row>
    <row r="72">
      <c r="C72" s="96" t="n"/>
      <c r="D72" s="96" t="n"/>
      <c r="E72" s="96" t="n"/>
      <c r="F72" s="96" t="n"/>
      <c r="G72" s="96" t="n"/>
      <c r="H72" s="96" t="n"/>
      <c r="I72" s="260" t="n"/>
      <c r="J72" s="258" t="n"/>
      <c r="K72" s="258" t="n"/>
      <c r="L72" s="258" t="n"/>
      <c r="M72" s="258" t="n"/>
      <c r="O72" s="97" t="n"/>
      <c r="P72" s="97" t="n"/>
      <c r="Q72" s="97" t="n"/>
      <c r="R72" s="97" t="n"/>
      <c r="S72" s="97" t="n"/>
      <c r="T72" s="97" t="n"/>
      <c r="U72" s="97" t="n"/>
      <c r="V72" s="97" t="n"/>
      <c r="W72" s="97" t="n"/>
      <c r="X72" s="97" t="n"/>
      <c r="Y72" s="97" t="n"/>
      <c r="Z72" s="97" t="n"/>
      <c r="AA72" s="97" t="n"/>
      <c r="AB72" s="97" t="n"/>
      <c r="AC72" s="97" t="n"/>
      <c r="AD72" s="97" t="n"/>
      <c r="AE72" s="97" t="n"/>
      <c r="AF72" s="97" t="n"/>
      <c r="AG72" s="97" t="n"/>
      <c r="AH72" s="97" t="n"/>
      <c r="AI72" s="97" t="n"/>
      <c r="AJ72" s="97" t="n"/>
      <c r="AK72" s="97" t="n"/>
      <c r="AL72" s="97" t="n"/>
      <c r="AM72" s="97" t="n"/>
      <c r="AN72" s="97" t="n"/>
      <c r="AO72" s="97" t="n"/>
      <c r="AP72" s="97" t="n"/>
      <c r="AQ72" s="97" t="n"/>
      <c r="AR72" s="97" t="n"/>
      <c r="AS72" s="97" t="n"/>
      <c r="AT72" s="97" t="n"/>
      <c r="AU72" s="97" t="n"/>
      <c r="AV72" s="97" t="n"/>
    </row>
    <row r="73">
      <c r="C73" s="96" t="n"/>
      <c r="D73" s="96" t="n"/>
      <c r="E73" s="96" t="n"/>
      <c r="F73" s="96" t="n"/>
      <c r="G73" s="96" t="n"/>
      <c r="H73" s="96" t="n"/>
      <c r="I73" s="258">
        <f>+[1]Estado!$AD$24</f>
        <v/>
      </c>
      <c r="J73" s="258" t="n"/>
      <c r="K73" s="258" t="inlineStr">
        <is>
          <t>Inversion de CyC Internacional desde CF Inversiones Consolidado de Chilefilms</t>
        </is>
      </c>
      <c r="L73" s="258" t="n"/>
      <c r="M73" s="258" t="n"/>
      <c r="O73" s="97" t="n"/>
      <c r="P73" s="97" t="n"/>
      <c r="Q73" s="97" t="n"/>
      <c r="R73" s="97" t="n"/>
      <c r="S73" s="97" t="n"/>
      <c r="T73" s="97" t="n"/>
      <c r="U73" s="97" t="n"/>
      <c r="V73" s="97" t="n"/>
      <c r="W73" s="97" t="n"/>
      <c r="X73" s="97" t="n"/>
      <c r="Y73" s="97" t="n"/>
      <c r="Z73" s="97" t="n"/>
      <c r="AA73" s="97" t="n"/>
      <c r="AB73" s="97" t="n"/>
      <c r="AC73" s="97" t="n"/>
      <c r="AD73" s="97" t="n"/>
      <c r="AE73" s="97" t="n"/>
      <c r="AF73" s="97" t="n"/>
      <c r="AG73" s="97" t="n"/>
      <c r="AH73" s="97" t="n"/>
      <c r="AI73" s="97" t="n"/>
      <c r="AJ73" s="97" t="n"/>
      <c r="AK73" s="97" t="n"/>
      <c r="AL73" s="97" t="n"/>
      <c r="AM73" s="97" t="n"/>
      <c r="AN73" s="97" t="n"/>
      <c r="AO73" s="97" t="n"/>
      <c r="AP73" s="97" t="n"/>
      <c r="AQ73" s="97" t="n"/>
      <c r="AR73" s="97" t="n"/>
      <c r="AS73" s="97" t="n"/>
      <c r="AT73" s="97" t="n"/>
      <c r="AU73" s="97" t="n"/>
      <c r="AV73" s="97" t="n"/>
    </row>
    <row r="74">
      <c r="C74" s="96" t="n"/>
      <c r="D74" s="96" t="n"/>
      <c r="E74" s="96" t="n"/>
      <c r="F74" s="96" t="n"/>
      <c r="G74" s="96" t="n"/>
      <c r="H74" s="96" t="n"/>
      <c r="I74" s="258">
        <f>+E65</f>
        <v/>
      </c>
      <c r="J74" s="258" t="n"/>
      <c r="K74" s="258" t="inlineStr">
        <is>
          <t>Inversion de CyC Internacional desde CF Inversiones Consolidado de Chf Internacional</t>
        </is>
      </c>
      <c r="L74" s="258" t="n"/>
      <c r="M74" s="258" t="n"/>
      <c r="O74" s="97" t="n"/>
      <c r="P74" s="97" t="n"/>
      <c r="Q74" s="97" t="n"/>
      <c r="R74" s="97" t="n"/>
      <c r="S74" s="97" t="n"/>
      <c r="T74" s="97" t="n"/>
      <c r="U74" s="97" t="n"/>
      <c r="V74" s="97" t="n"/>
      <c r="W74" s="97" t="n"/>
      <c r="X74" s="97" t="n"/>
      <c r="Y74" s="97" t="n"/>
      <c r="Z74" s="97" t="n"/>
      <c r="AA74" s="97" t="n"/>
      <c r="AB74" s="97" t="n"/>
      <c r="AC74" s="97" t="n"/>
      <c r="AD74" s="97" t="n"/>
      <c r="AE74" s="97" t="n"/>
      <c r="AF74" s="97" t="n"/>
      <c r="AG74" s="97" t="n"/>
      <c r="AH74" s="97" t="n"/>
      <c r="AI74" s="97" t="n"/>
      <c r="AJ74" s="97" t="n"/>
      <c r="AK74" s="97" t="n"/>
      <c r="AL74" s="97" t="n"/>
      <c r="AM74" s="97" t="n"/>
      <c r="AN74" s="97" t="n"/>
      <c r="AO74" s="97" t="n"/>
      <c r="AP74" s="97" t="n"/>
      <c r="AQ74" s="97" t="n"/>
      <c r="AR74" s="97" t="n"/>
      <c r="AS74" s="97" t="n"/>
      <c r="AT74" s="97" t="n"/>
      <c r="AU74" s="97" t="n"/>
      <c r="AV74" s="97" t="n"/>
    </row>
    <row r="75">
      <c r="C75" s="96" t="n"/>
      <c r="D75" s="96" t="n"/>
      <c r="E75" s="96" t="n"/>
      <c r="F75" s="96" t="n"/>
      <c r="G75" s="96" t="n"/>
      <c r="H75" s="96" t="n"/>
      <c r="I75" s="96">
        <f>+I73-I74</f>
        <v/>
      </c>
      <c r="J75" s="96" t="n"/>
      <c r="K75" s="96" t="inlineStr">
        <is>
          <t>Diferencia VP y/o DTC</t>
        </is>
      </c>
      <c r="L75" s="96" t="n"/>
      <c r="M75" s="96" t="n"/>
      <c r="O75" s="97" t="n"/>
      <c r="P75" s="97" t="n"/>
      <c r="Q75" s="97" t="n"/>
      <c r="R75" s="97" t="n"/>
      <c r="S75" s="97" t="n"/>
      <c r="T75" s="97" t="n"/>
      <c r="U75" s="97" t="n"/>
      <c r="V75" s="97" t="n"/>
      <c r="W75" s="97" t="n"/>
      <c r="X75" s="97" t="n"/>
      <c r="Y75" s="97" t="n"/>
      <c r="Z75" s="97" t="n"/>
      <c r="AA75" s="97" t="n"/>
      <c r="AB75" s="97" t="n"/>
      <c r="AC75" s="97" t="n"/>
      <c r="AD75" s="97" t="n"/>
      <c r="AE75" s="97" t="n"/>
      <c r="AF75" s="97" t="n"/>
      <c r="AG75" s="97" t="n"/>
      <c r="AH75" s="97" t="n"/>
      <c r="AI75" s="97" t="n"/>
      <c r="AJ75" s="97" t="n"/>
      <c r="AK75" s="97" t="n"/>
      <c r="AL75" s="97" t="n"/>
      <c r="AM75" s="97" t="n"/>
      <c r="AN75" s="97" t="n"/>
      <c r="AO75" s="97" t="n"/>
      <c r="AP75" s="97" t="n"/>
      <c r="AQ75" s="97" t="n"/>
      <c r="AR75" s="97" t="n"/>
      <c r="AS75" s="97" t="n"/>
      <c r="AT75" s="97" t="n"/>
      <c r="AU75" s="97" t="n"/>
      <c r="AV75" s="97" t="n"/>
    </row>
    <row r="76">
      <c r="C76" s="96" t="n"/>
      <c r="D76" s="96" t="n"/>
      <c r="E76" s="96" t="n"/>
      <c r="F76" s="96" t="n"/>
      <c r="G76" s="96" t="n"/>
      <c r="H76" s="96" t="n"/>
      <c r="I76" s="96" t="n"/>
      <c r="J76" s="96" t="n"/>
      <c r="K76" s="96" t="n"/>
      <c r="L76" s="96" t="n"/>
      <c r="M76" s="96" t="n"/>
      <c r="O76" s="97" t="n"/>
      <c r="P76" s="97" t="n"/>
      <c r="Q76" s="97" t="n"/>
      <c r="R76" s="97" t="n"/>
      <c r="S76" s="97" t="n"/>
      <c r="T76" s="97" t="n"/>
      <c r="U76" s="97" t="n"/>
      <c r="V76" s="97" t="n"/>
      <c r="W76" s="97" t="n"/>
      <c r="X76" s="97" t="n"/>
      <c r="Y76" s="97" t="n"/>
      <c r="Z76" s="97" t="n"/>
      <c r="AA76" s="97" t="n"/>
      <c r="AB76" s="97" t="n"/>
      <c r="AC76" s="97" t="n"/>
      <c r="AD76" s="97" t="n"/>
      <c r="AE76" s="97" t="n"/>
      <c r="AF76" s="97" t="n"/>
      <c r="AG76" s="97" t="n"/>
      <c r="AH76" s="97" t="n"/>
      <c r="AI76" s="97" t="n"/>
      <c r="AJ76" s="97" t="n"/>
      <c r="AK76" s="97" t="n"/>
      <c r="AL76" s="97" t="n"/>
      <c r="AM76" s="97" t="n"/>
      <c r="AN76" s="97" t="n"/>
      <c r="AO76" s="97" t="n"/>
      <c r="AP76" s="97" t="n"/>
      <c r="AQ76" s="97" t="n"/>
      <c r="AR76" s="97" t="n"/>
      <c r="AS76" s="97" t="n"/>
      <c r="AT76" s="97" t="n"/>
      <c r="AU76" s="97" t="n"/>
      <c r="AV76" s="97" t="n"/>
    </row>
    <row r="77">
      <c r="C77" s="96" t="n"/>
      <c r="D77" s="96" t="n"/>
      <c r="E77" s="96" t="n"/>
      <c r="F77" s="96" t="n"/>
      <c r="G77" s="96" t="n"/>
      <c r="H77" s="96" t="n"/>
      <c r="I77" s="96" t="n"/>
      <c r="J77" s="96" t="n"/>
      <c r="K77" s="96" t="n"/>
      <c r="L77" s="96" t="n"/>
      <c r="M77" s="96" t="n"/>
      <c r="O77" s="97" t="n"/>
      <c r="P77" s="97" t="n"/>
      <c r="Q77" s="97" t="n"/>
      <c r="R77" s="97" t="n"/>
      <c r="S77" s="97" t="n"/>
      <c r="T77" s="97" t="n"/>
      <c r="U77" s="97" t="n"/>
      <c r="V77" s="97" t="n"/>
      <c r="W77" s="97" t="n"/>
      <c r="X77" s="97" t="n"/>
      <c r="Y77" s="97" t="n"/>
      <c r="Z77" s="97" t="n"/>
      <c r="AA77" s="97" t="n"/>
      <c r="AB77" s="97" t="n"/>
      <c r="AC77" s="97" t="n"/>
      <c r="AD77" s="97" t="n"/>
      <c r="AE77" s="97" t="n"/>
      <c r="AF77" s="97" t="n"/>
      <c r="AG77" s="97" t="n"/>
      <c r="AH77" s="97" t="n"/>
      <c r="AI77" s="97" t="n"/>
      <c r="AJ77" s="97" t="n"/>
      <c r="AK77" s="97" t="n"/>
      <c r="AL77" s="97" t="n"/>
      <c r="AM77" s="97" t="n"/>
      <c r="AN77" s="97" t="n"/>
      <c r="AO77" s="97" t="n"/>
      <c r="AP77" s="97" t="n"/>
      <c r="AQ77" s="97" t="n"/>
      <c r="AR77" s="97" t="n"/>
      <c r="AS77" s="97" t="n"/>
      <c r="AT77" s="97" t="n"/>
      <c r="AU77" s="97" t="n"/>
      <c r="AV77" s="97" t="n"/>
    </row>
    <row r="78">
      <c r="C78" s="96" t="n"/>
      <c r="D78" s="96" t="n"/>
      <c r="E78" s="96" t="n"/>
      <c r="F78" s="96" t="n"/>
      <c r="G78" s="96" t="n"/>
      <c r="H78" s="96" t="n"/>
      <c r="I78" s="96" t="n"/>
      <c r="J78" s="96" t="n"/>
      <c r="K78" s="96" t="n"/>
      <c r="L78" s="96" t="n"/>
      <c r="M78" s="96" t="n"/>
      <c r="O78" s="97" t="n"/>
      <c r="P78" s="97" t="n"/>
      <c r="Q78" s="97" t="n"/>
      <c r="R78" s="97" t="n"/>
      <c r="S78" s="97" t="n"/>
      <c r="T78" s="97" t="n"/>
      <c r="U78" s="97" t="n"/>
      <c r="V78" s="97" t="n"/>
      <c r="W78" s="97" t="n"/>
      <c r="X78" s="97" t="n"/>
      <c r="Y78" s="97" t="n"/>
      <c r="Z78" s="97" t="n"/>
      <c r="AA78" s="97" t="n"/>
      <c r="AB78" s="97" t="n"/>
      <c r="AC78" s="97" t="n"/>
      <c r="AD78" s="97" t="n"/>
      <c r="AE78" s="97" t="n"/>
      <c r="AF78" s="97" t="n"/>
      <c r="AG78" s="97" t="n"/>
      <c r="AH78" s="97" t="n"/>
      <c r="AI78" s="97" t="n"/>
      <c r="AJ78" s="97" t="n"/>
      <c r="AK78" s="97" t="n"/>
      <c r="AL78" s="97" t="n"/>
      <c r="AM78" s="97" t="n"/>
      <c r="AN78" s="97" t="n"/>
      <c r="AO78" s="97" t="n"/>
      <c r="AP78" s="97" t="n"/>
      <c r="AQ78" s="97" t="n"/>
      <c r="AR78" s="97" t="n"/>
      <c r="AS78" s="97" t="n"/>
      <c r="AT78" s="97" t="n"/>
      <c r="AU78" s="97" t="n"/>
      <c r="AV78" s="97" t="n"/>
    </row>
    <row r="79">
      <c r="C79" s="96" t="n"/>
      <c r="D79" s="96" t="n"/>
      <c r="E79" s="96" t="n"/>
      <c r="F79" s="96" t="n"/>
      <c r="G79" s="96" t="n"/>
      <c r="H79" s="96" t="n"/>
      <c r="I79" s="96" t="n"/>
      <c r="J79" s="96" t="n"/>
      <c r="K79" s="96" t="n"/>
      <c r="L79" s="96" t="n"/>
      <c r="M79" s="96" t="n"/>
      <c r="O79" s="97" t="n"/>
      <c r="P79" s="97" t="n"/>
      <c r="Q79" s="97" t="n"/>
      <c r="R79" s="97" t="n"/>
      <c r="S79" s="97" t="n"/>
      <c r="T79" s="97" t="n"/>
      <c r="U79" s="97" t="n"/>
      <c r="V79" s="97" t="n"/>
      <c r="W79" s="97" t="n"/>
      <c r="X79" s="97" t="n"/>
      <c r="Y79" s="97" t="n"/>
      <c r="Z79" s="97" t="n"/>
      <c r="AA79" s="97" t="n"/>
      <c r="AB79" s="97" t="n"/>
      <c r="AC79" s="97" t="n"/>
      <c r="AD79" s="97" t="n"/>
      <c r="AE79" s="97" t="n"/>
      <c r="AF79" s="97" t="n"/>
      <c r="AG79" s="97" t="n"/>
      <c r="AH79" s="97" t="n"/>
      <c r="AI79" s="97" t="n"/>
      <c r="AJ79" s="97" t="n"/>
      <c r="AK79" s="97" t="n"/>
      <c r="AL79" s="97" t="n"/>
      <c r="AM79" s="97" t="n"/>
      <c r="AN79" s="97" t="n"/>
      <c r="AO79" s="97" t="n"/>
      <c r="AP79" s="97" t="n"/>
      <c r="AQ79" s="97" t="n"/>
      <c r="AR79" s="97" t="n"/>
      <c r="AS79" s="97" t="n"/>
      <c r="AT79" s="97" t="n"/>
      <c r="AU79" s="97" t="n"/>
      <c r="AV79" s="97" t="n"/>
    </row>
    <row r="80">
      <c r="C80" s="96" t="n"/>
      <c r="D80" s="96" t="n"/>
      <c r="E80" s="96" t="n"/>
      <c r="F80" s="96" t="n"/>
      <c r="G80" s="96" t="n"/>
      <c r="H80" s="96" t="n"/>
      <c r="I80" s="96" t="n"/>
      <c r="J80" s="96" t="n"/>
      <c r="K80" s="96" t="n"/>
      <c r="L80" s="96" t="n"/>
      <c r="M80" s="96" t="n"/>
      <c r="O80" s="97" t="n"/>
      <c r="P80" s="97" t="n"/>
      <c r="Q80" s="97" t="n"/>
      <c r="R80" s="97" t="n"/>
      <c r="S80" s="97" t="n"/>
      <c r="T80" s="97" t="n"/>
      <c r="U80" s="97" t="n"/>
      <c r="V80" s="97" t="n"/>
      <c r="W80" s="97" t="n"/>
      <c r="X80" s="97" t="n"/>
      <c r="Y80" s="97" t="n"/>
      <c r="Z80" s="97" t="n"/>
      <c r="AA80" s="97" t="n"/>
      <c r="AB80" s="97" t="n"/>
      <c r="AC80" s="97" t="n"/>
      <c r="AD80" s="97" t="n"/>
      <c r="AE80" s="97" t="n"/>
      <c r="AF80" s="97" t="n"/>
      <c r="AG80" s="97" t="n"/>
      <c r="AH80" s="97" t="n"/>
      <c r="AI80" s="97" t="n"/>
      <c r="AJ80" s="97" t="n"/>
      <c r="AK80" s="97" t="n"/>
      <c r="AL80" s="97" t="n"/>
      <c r="AM80" s="97" t="n"/>
      <c r="AN80" s="97" t="n"/>
      <c r="AO80" s="97" t="n"/>
      <c r="AP80" s="97" t="n"/>
      <c r="AQ80" s="97" t="n"/>
      <c r="AR80" s="97" t="n"/>
      <c r="AS80" s="97" t="n"/>
      <c r="AT80" s="97" t="n"/>
      <c r="AU80" s="97" t="n"/>
      <c r="AV80" s="97" t="n"/>
    </row>
    <row r="81">
      <c r="C81" s="96" t="n"/>
      <c r="D81" s="96" t="n"/>
      <c r="E81" s="96" t="n"/>
      <c r="F81" s="96" t="n"/>
      <c r="G81" s="96" t="n"/>
      <c r="H81" s="96" t="n"/>
      <c r="I81" s="96" t="n"/>
      <c r="J81" s="96" t="n"/>
      <c r="K81" s="96" t="n"/>
      <c r="L81" s="96" t="n"/>
      <c r="M81" s="96" t="n"/>
      <c r="O81" s="97" t="n"/>
      <c r="P81" s="97" t="n"/>
      <c r="Q81" s="97" t="n"/>
      <c r="R81" s="97" t="n"/>
      <c r="S81" s="97" t="n"/>
      <c r="T81" s="97" t="n"/>
      <c r="U81" s="97" t="n"/>
      <c r="V81" s="97" t="n"/>
      <c r="W81" s="97" t="n"/>
      <c r="X81" s="97" t="n"/>
      <c r="Y81" s="97" t="n"/>
      <c r="Z81" s="97" t="n"/>
      <c r="AA81" s="97" t="n"/>
      <c r="AB81" s="97" t="n"/>
      <c r="AC81" s="97" t="n"/>
      <c r="AD81" s="97" t="n"/>
      <c r="AE81" s="97" t="n"/>
      <c r="AF81" s="97" t="n"/>
      <c r="AG81" s="97" t="n"/>
      <c r="AH81" s="97" t="n"/>
      <c r="AI81" s="97" t="n"/>
      <c r="AJ81" s="97" t="n"/>
      <c r="AK81" s="97" t="n"/>
      <c r="AL81" s="97" t="n"/>
      <c r="AM81" s="97" t="n"/>
      <c r="AN81" s="97" t="n"/>
      <c r="AO81" s="97" t="n"/>
      <c r="AP81" s="97" t="n"/>
      <c r="AQ81" s="97" t="n"/>
      <c r="AR81" s="97" t="n"/>
      <c r="AS81" s="97" t="n"/>
      <c r="AT81" s="97" t="n"/>
      <c r="AU81" s="97" t="n"/>
      <c r="AV81" s="97" t="n"/>
    </row>
    <row r="82">
      <c r="C82" s="96" t="n"/>
      <c r="D82" s="96" t="n"/>
      <c r="E82" s="96" t="n"/>
      <c r="F82" s="96" t="n"/>
      <c r="G82" s="96" t="n"/>
      <c r="H82" s="96" t="n"/>
      <c r="I82" s="96" t="n"/>
      <c r="J82" s="96" t="n"/>
      <c r="K82" s="96" t="n"/>
      <c r="L82" s="96" t="n"/>
      <c r="M82" s="96" t="n"/>
      <c r="O82" s="97" t="n"/>
      <c r="P82" s="97" t="n"/>
      <c r="Q82" s="97" t="n"/>
      <c r="R82" s="97" t="n"/>
      <c r="S82" s="97" t="n"/>
      <c r="T82" s="97" t="n"/>
      <c r="U82" s="97" t="n"/>
      <c r="V82" s="97" t="n"/>
      <c r="W82" s="97" t="n"/>
      <c r="X82" s="97" t="n"/>
      <c r="Y82" s="97" t="n"/>
      <c r="Z82" s="97" t="n"/>
      <c r="AA82" s="97" t="n"/>
      <c r="AB82" s="97" t="n"/>
      <c r="AC82" s="97" t="n"/>
      <c r="AD82" s="97" t="n"/>
      <c r="AE82" s="97" t="n"/>
      <c r="AF82" s="97" t="n"/>
      <c r="AG82" s="97" t="n"/>
      <c r="AH82" s="97" t="n"/>
      <c r="AI82" s="97" t="n"/>
      <c r="AJ82" s="97" t="n"/>
      <c r="AK82" s="97" t="n"/>
      <c r="AL82" s="97" t="n"/>
      <c r="AM82" s="97" t="n"/>
      <c r="AN82" s="97" t="n"/>
      <c r="AO82" s="97" t="n"/>
      <c r="AP82" s="97" t="n"/>
      <c r="AQ82" s="97" t="n"/>
      <c r="AR82" s="97" t="n"/>
      <c r="AS82" s="97" t="n"/>
      <c r="AT82" s="97" t="n"/>
      <c r="AU82" s="97" t="n"/>
      <c r="AV82" s="97" t="n"/>
    </row>
  </sheetData>
  <mergeCells count="1">
    <mergeCell ref="Q46:S4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"/>
  <sheetViews>
    <sheetView zoomScaleSheetLayoutView="60" workbookViewId="0">
      <pane xSplit="2" ySplit="3" topLeftCell="C22" activePane="bottomRight" state="frozen"/>
      <selection activeCell="A1" sqref="A1"/>
      <selection pane="topRight" activeCell="A1" sqref="A1"/>
      <selection pane="bottomLeft" activeCell="A1" sqref="A1"/>
      <selection pane="bottomRight" activeCell="G17" sqref="G17"/>
    </sheetView>
  </sheetViews>
  <sheetFormatPr baseColWidth="8" defaultColWidth="11.4285714285714" defaultRowHeight="12.75"/>
  <cols>
    <col width="59.8571428571429" customWidth="1" style="96" min="1" max="1"/>
    <col width="1.14285714285714" customWidth="1" style="96" min="2" max="2"/>
    <col width="17.8571428571429" customWidth="1" style="96" min="3" max="3"/>
    <col hidden="1" width="17.1428571428571" customWidth="1" style="96" min="4" max="4"/>
    <col width="17.1428571428571" customWidth="1" style="96" min="5" max="5"/>
    <col hidden="1" width="14.8571428571429" customWidth="1" style="96" min="6" max="6"/>
    <col width="16.8571428571429" customWidth="1" style="96" min="7" max="7"/>
    <col width="1" customWidth="1" style="96" min="8" max="8"/>
    <col width="16.5714285714286" customWidth="1" style="96" min="9" max="9"/>
    <col hidden="1" width="16.5714285714286" customWidth="1" style="96" min="10" max="10"/>
    <col width="16.5714285714286" customWidth="1" style="96" min="11" max="11"/>
    <col hidden="1" width="12.4285714285714" customWidth="1" style="96" min="12" max="12"/>
    <col width="15" customWidth="1" style="96" min="13" max="13"/>
    <col width="1.14285714285714" customWidth="1" style="96" min="14" max="14"/>
    <col width="18.4285714285714" customWidth="1" style="97" min="15" max="15"/>
    <col width="15.8571428571429" customWidth="1" style="97" min="16" max="18"/>
    <col width="12.5714285714286" customWidth="1" style="97" min="19" max="19"/>
    <col width="15.8571428571429" customWidth="1" style="97" min="20" max="20"/>
    <col width="16.5714285714286" customWidth="1" style="97" min="21" max="21"/>
    <col width="11.4285714285714" customWidth="1" style="97" min="22" max="16384"/>
  </cols>
  <sheetData>
    <row r="1">
      <c r="A1" s="98">
        <f>+Estado!A1</f>
        <v/>
      </c>
      <c r="B1" s="99" t="n"/>
      <c r="C1" s="100" t="inlineStr">
        <is>
          <t>Chilefilms</t>
        </is>
      </c>
      <c r="D1" s="100" t="n"/>
      <c r="E1" s="100" t="inlineStr">
        <is>
          <t>Chf Internac.</t>
        </is>
      </c>
      <c r="F1" s="100" t="inlineStr">
        <is>
          <t>Chf Cinema</t>
        </is>
      </c>
      <c r="G1" s="100" t="inlineStr">
        <is>
          <t>Cinecolor 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Chile</t>
        </is>
      </c>
      <c r="N1" s="101" t="n"/>
      <c r="O1" s="131" t="inlineStr">
        <is>
          <t>TOTAL</t>
        </is>
      </c>
      <c r="P1" s="100" t="inlineStr">
        <is>
          <t>Chilefilms</t>
        </is>
      </c>
      <c r="Q1" s="100" t="n"/>
      <c r="R1" s="100" t="inlineStr">
        <is>
          <t>Chf Internac.</t>
        </is>
      </c>
      <c r="S1" s="100" t="n"/>
      <c r="T1" s="100" t="inlineStr">
        <is>
          <t>Cinecolor Chile</t>
        </is>
      </c>
      <c r="U1" s="131" t="inlineStr">
        <is>
          <t>TOTAL</t>
        </is>
      </c>
    </row>
    <row r="2">
      <c r="A2" s="98" t="inlineStr">
        <is>
          <t>Estado de Resultados Integrales Combinado</t>
        </is>
      </c>
      <c r="B2" s="102" t="n"/>
      <c r="C2" s="103" t="inlineStr">
        <is>
          <t>Consolidado</t>
        </is>
      </c>
      <c r="D2" s="103" t="n"/>
      <c r="E2" s="103" t="inlineStr">
        <is>
          <t>Consolidado</t>
        </is>
      </c>
      <c r="F2" s="103" t="inlineStr">
        <is>
          <t>Individual</t>
        </is>
      </c>
      <c r="G2" s="103" t="inlineStr">
        <is>
          <t>Individual</t>
        </is>
      </c>
      <c r="H2" s="104" t="n"/>
      <c r="I2" s="103" t="inlineStr">
        <is>
          <t>Consolidado</t>
        </is>
      </c>
      <c r="J2" s="103" t="inlineStr">
        <is>
          <t>Consolidado</t>
        </is>
      </c>
      <c r="K2" s="103" t="inlineStr">
        <is>
          <t>Consolidado</t>
        </is>
      </c>
      <c r="L2" s="103" t="inlineStr">
        <is>
          <t>Individual</t>
        </is>
      </c>
      <c r="M2" s="103" t="inlineStr">
        <is>
          <t>Individual</t>
        </is>
      </c>
      <c r="N2" s="132" t="n"/>
      <c r="O2" s="133" t="inlineStr">
        <is>
          <t>Combinado</t>
        </is>
      </c>
      <c r="P2" s="103" t="inlineStr">
        <is>
          <t>Consolidado</t>
        </is>
      </c>
      <c r="Q2" s="103" t="n"/>
      <c r="R2" s="103" t="inlineStr">
        <is>
          <t>Consolidado</t>
        </is>
      </c>
      <c r="S2" s="103" t="n"/>
      <c r="T2" s="103" t="inlineStr">
        <is>
          <t>Individual</t>
        </is>
      </c>
      <c r="U2" s="133" t="inlineStr">
        <is>
          <t>Combinado</t>
        </is>
      </c>
    </row>
    <row r="3">
      <c r="A3" s="105" t="n"/>
      <c r="B3" s="106" t="n"/>
      <c r="C3" s="107" t="n"/>
      <c r="D3" s="107" t="n"/>
      <c r="E3" s="107" t="n"/>
      <c r="F3" s="107" t="n"/>
      <c r="G3" s="107" t="n"/>
      <c r="H3" s="108" t="n"/>
      <c r="I3" s="134" t="inlineStr">
        <is>
          <t>Ajuste</t>
        </is>
      </c>
      <c r="J3" s="134" t="inlineStr">
        <is>
          <t>Ajuste</t>
        </is>
      </c>
      <c r="K3" s="134" t="inlineStr">
        <is>
          <t>Ajuste</t>
        </is>
      </c>
      <c r="L3" s="134" t="inlineStr">
        <is>
          <t>Ajuste</t>
        </is>
      </c>
      <c r="M3" s="134" t="inlineStr">
        <is>
          <t>Ajuste</t>
        </is>
      </c>
      <c r="N3" s="135" t="n"/>
      <c r="O3" s="136" t="n"/>
    </row>
    <row r="4">
      <c r="A4" s="109" t="inlineStr">
        <is>
          <t>Ganancia (perdida)</t>
        </is>
      </c>
      <c r="B4" s="110" t="n"/>
      <c r="H4" s="111" t="n"/>
      <c r="N4" s="111" t="n"/>
      <c r="O4" s="96" t="n"/>
    </row>
    <row r="5">
      <c r="A5" s="112" t="inlineStr">
        <is>
          <t>Ingresos de actividaes ordinarias</t>
        </is>
      </c>
      <c r="B5" s="113" t="n"/>
      <c r="C5" s="114">
        <f>+[1]Resultado!$Y$5</f>
        <v/>
      </c>
      <c r="D5" s="114" t="n"/>
      <c r="E5" s="114">
        <f>+'[2]Resultado$'!$T$5</f>
        <v/>
      </c>
      <c r="F5" s="114" t="n">
        <v>0</v>
      </c>
      <c r="G5" s="114">
        <f>+[3]Resultado!C5</f>
        <v/>
      </c>
      <c r="H5" s="115" t="n"/>
      <c r="I5" s="114" t="n">
        <v>0</v>
      </c>
      <c r="J5" s="114" t="n">
        <v>0</v>
      </c>
      <c r="K5" s="114" t="n">
        <v>0</v>
      </c>
      <c r="L5" s="114" t="n">
        <v>0</v>
      </c>
      <c r="M5" s="114" t="n">
        <v>0</v>
      </c>
      <c r="N5" s="115" t="n"/>
      <c r="O5" s="114">
        <f>SUM(C5:M5)</f>
        <v/>
      </c>
      <c r="P5" s="97">
        <f>+C5+I5</f>
        <v/>
      </c>
      <c r="Q5" s="97">
        <f>+D5+J5</f>
        <v/>
      </c>
      <c r="R5" s="97">
        <f>+E5+K5</f>
        <v/>
      </c>
      <c r="S5" s="97">
        <f>+F5+L5</f>
        <v/>
      </c>
      <c r="T5" s="97">
        <f>+G5+M5</f>
        <v/>
      </c>
      <c r="U5" s="97">
        <f>SUM(P5:T5)</f>
        <v/>
      </c>
    </row>
    <row r="6">
      <c r="A6" s="112" t="n"/>
      <c r="B6" s="113" t="n"/>
      <c r="C6" s="114" t="n"/>
      <c r="D6" s="114" t="n"/>
      <c r="E6" s="114" t="n"/>
      <c r="F6" s="114" t="n"/>
      <c r="G6" s="114" t="n"/>
      <c r="H6" s="115" t="n"/>
      <c r="I6" s="114" t="n"/>
      <c r="J6" s="114" t="n"/>
      <c r="K6" s="114" t="n"/>
      <c r="L6" s="114" t="n"/>
      <c r="M6" s="114" t="n"/>
      <c r="N6" s="115" t="n"/>
      <c r="O6" s="114" t="n"/>
    </row>
    <row r="7">
      <c r="A7" s="112" t="inlineStr">
        <is>
          <t>Costos de ventas</t>
        </is>
      </c>
      <c r="B7" s="113" t="n"/>
      <c r="C7" s="114">
        <f>+[1]Resultado!$Y$7</f>
        <v/>
      </c>
      <c r="D7" s="114" t="n"/>
      <c r="E7" s="114">
        <f>+'[2]Resultado$'!$T$7</f>
        <v/>
      </c>
      <c r="F7" s="114" t="n">
        <v>0</v>
      </c>
      <c r="G7" s="114">
        <f>-[3]Resultado!C7</f>
        <v/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>
        <f>+C7+I7</f>
        <v/>
      </c>
      <c r="Q7" s="97">
        <f>+D7+J7</f>
        <v/>
      </c>
      <c r="R7" s="97">
        <f>+E7+K7</f>
        <v/>
      </c>
      <c r="S7" s="97">
        <f>+F7+L7</f>
        <v/>
      </c>
      <c r="T7" s="97">
        <f>+G7+M7</f>
        <v/>
      </c>
      <c r="U7" s="97">
        <f>SUM(P7:T7)</f>
        <v/>
      </c>
    </row>
    <row r="8">
      <c r="A8" s="116" t="n"/>
      <c r="B8" s="117" t="n"/>
      <c r="C8" s="114" t="n"/>
      <c r="D8" s="114" t="n"/>
      <c r="E8" s="114" t="n"/>
      <c r="F8" s="114" t="n"/>
      <c r="G8" s="114" t="n"/>
      <c r="H8" s="115" t="n"/>
      <c r="I8" s="114" t="n"/>
      <c r="J8" s="114" t="n"/>
      <c r="K8" s="114" t="n"/>
      <c r="L8" s="114" t="n"/>
      <c r="M8" s="114" t="n"/>
      <c r="N8" s="115" t="n"/>
      <c r="O8" s="114" t="n"/>
    </row>
    <row r="9">
      <c r="A9" s="118" t="inlineStr">
        <is>
          <t>Ganancia bruta</t>
        </is>
      </c>
      <c r="B9" s="119" t="n"/>
      <c r="C9" s="120">
        <f>+C5-C7</f>
        <v/>
      </c>
      <c r="D9" s="120" t="n"/>
      <c r="E9" s="120">
        <f>+E5-E7</f>
        <v/>
      </c>
      <c r="F9" s="120">
        <f>+F5-F7</f>
        <v/>
      </c>
      <c r="G9" s="120">
        <f>+G5-G7</f>
        <v/>
      </c>
      <c r="H9" s="121" t="n"/>
      <c r="I9" s="120">
        <f>+I5-I7</f>
        <v/>
      </c>
      <c r="J9" s="120">
        <f>+J5-J7</f>
        <v/>
      </c>
      <c r="K9" s="120">
        <f>+K5-K7</f>
        <v/>
      </c>
      <c r="L9" s="120">
        <f>+L5-L7</f>
        <v/>
      </c>
      <c r="M9" s="120">
        <f>+M5-M7</f>
        <v/>
      </c>
      <c r="N9" s="121" t="n"/>
      <c r="O9" s="120">
        <f>+O5-O7</f>
        <v/>
      </c>
      <c r="P9" s="120">
        <f>+P5-P7</f>
        <v/>
      </c>
      <c r="Q9" s="120">
        <f>+Q5-Q7</f>
        <v/>
      </c>
      <c r="R9" s="120">
        <f>+R5-R7</f>
        <v/>
      </c>
      <c r="S9" s="120">
        <f>+S5-S7</f>
        <v/>
      </c>
      <c r="T9" s="120">
        <f>+T5-T7</f>
        <v/>
      </c>
      <c r="U9" s="120">
        <f>+U5-U7</f>
        <v/>
      </c>
    </row>
    <row r="10">
      <c r="A10" s="116" t="n"/>
      <c r="B10" s="117" t="n"/>
      <c r="C10" s="114" t="n"/>
      <c r="D10" s="114" t="n"/>
      <c r="E10" s="114" t="n"/>
      <c r="F10" s="114" t="n"/>
      <c r="G10" s="114" t="n"/>
      <c r="H10" s="115" t="n"/>
      <c r="I10" s="114" t="n"/>
      <c r="J10" s="114" t="n"/>
      <c r="K10" s="114" t="n"/>
      <c r="L10" s="114" t="n"/>
      <c r="M10" s="114" t="n"/>
      <c r="N10" s="115" t="n"/>
      <c r="O10" s="114" t="n"/>
    </row>
    <row r="11">
      <c r="A11" s="112" t="inlineStr">
        <is>
          <t>Gastos de administracion</t>
        </is>
      </c>
      <c r="B11" s="113" t="n"/>
      <c r="C11" s="114">
        <f>+[1]Resultado!$Y$11</f>
        <v/>
      </c>
      <c r="D11" s="114" t="n"/>
      <c r="E11" s="114">
        <f>+'[2]Resultado$'!$T$11</f>
        <v/>
      </c>
      <c r="F11" s="114" t="n">
        <v>0</v>
      </c>
      <c r="G11" s="114">
        <f>-[3]Resultado!C11</f>
        <v/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>
        <f>+C11+I11</f>
        <v/>
      </c>
      <c r="Q11" s="97">
        <f>+D11+J11</f>
        <v/>
      </c>
      <c r="R11" s="97">
        <f>+E11+K11</f>
        <v/>
      </c>
      <c r="S11" s="97">
        <f>+F11+L11</f>
        <v/>
      </c>
      <c r="T11" s="97">
        <f>+G11+M11</f>
        <v/>
      </c>
      <c r="U11" s="97">
        <f>SUM(P11:T11)</f>
        <v/>
      </c>
    </row>
    <row r="12">
      <c r="A12" s="112" t="n"/>
      <c r="B12" s="113" t="n"/>
      <c r="C12" s="114" t="n"/>
      <c r="D12" s="114" t="n"/>
      <c r="E12" s="114" t="n"/>
      <c r="F12" s="114" t="n"/>
      <c r="G12" s="114" t="n"/>
      <c r="H12" s="115" t="n"/>
      <c r="I12" s="114" t="n"/>
      <c r="J12" s="114" t="n"/>
      <c r="K12" s="114" t="n"/>
      <c r="L12" s="114" t="n"/>
      <c r="M12" s="114" t="n"/>
      <c r="N12" s="115" t="n"/>
      <c r="O12" s="114" t="n"/>
    </row>
    <row r="13">
      <c r="A13" s="118" t="inlineStr">
        <is>
          <t>Ganancia (perdida) antes de depreciacion y/o amortizacion</t>
        </is>
      </c>
      <c r="B13" s="119" t="n"/>
      <c r="C13" s="120">
        <f>+C9-C11</f>
        <v/>
      </c>
      <c r="D13" s="120" t="n"/>
      <c r="E13" s="120">
        <f>+E9-E11</f>
        <v/>
      </c>
      <c r="F13" s="120">
        <f>+F9-F11</f>
        <v/>
      </c>
      <c r="G13" s="120">
        <f>+G9-G11</f>
        <v/>
      </c>
      <c r="H13" s="121" t="n"/>
      <c r="I13" s="120">
        <f>+I9-I11</f>
        <v/>
      </c>
      <c r="J13" s="120">
        <f>+J9-J11</f>
        <v/>
      </c>
      <c r="K13" s="120">
        <f>+K9-K11</f>
        <v/>
      </c>
      <c r="L13" s="120">
        <f>+L9-L11</f>
        <v/>
      </c>
      <c r="M13" s="120">
        <f>+M9-M11</f>
        <v/>
      </c>
      <c r="N13" s="121" t="n"/>
      <c r="O13" s="120">
        <f>+O9-O11</f>
        <v/>
      </c>
      <c r="P13" s="120">
        <f>+P9-P11</f>
        <v/>
      </c>
      <c r="Q13" s="120">
        <f>+Q9-Q11</f>
        <v/>
      </c>
      <c r="R13" s="120">
        <f>+R9-R11</f>
        <v/>
      </c>
      <c r="S13" s="120">
        <f>+S9-S11</f>
        <v/>
      </c>
      <c r="T13" s="120">
        <f>+T9-T11</f>
        <v/>
      </c>
      <c r="U13" s="120">
        <f>+U9-U11</f>
        <v/>
      </c>
    </row>
    <row r="14">
      <c r="A14" s="112" t="n"/>
      <c r="B14" s="113" t="n"/>
      <c r="C14" s="114" t="n"/>
      <c r="D14" s="114" t="n"/>
      <c r="E14" s="114" t="n"/>
      <c r="F14" s="114" t="n"/>
      <c r="G14" s="114" t="n"/>
      <c r="H14" s="115" t="n"/>
      <c r="I14" s="114" t="n"/>
      <c r="J14" s="114" t="n"/>
      <c r="K14" s="114" t="n"/>
      <c r="L14" s="114" t="n"/>
      <c r="M14" s="114" t="n"/>
      <c r="N14" s="115" t="n"/>
      <c r="O14" s="114" t="n"/>
    </row>
    <row r="15">
      <c r="A15" s="112" t="inlineStr">
        <is>
          <t>Depreciacion y/o Amortizacion del Ejercicio</t>
        </is>
      </c>
      <c r="B15" s="113" t="n"/>
      <c r="C15" s="114">
        <f>+[1]Resultado!$Y$12</f>
        <v/>
      </c>
      <c r="D15" s="114" t="n"/>
      <c r="E15" s="114">
        <f>+'[2]Resultado$'!$T$12</f>
        <v/>
      </c>
      <c r="F15" s="114" t="n"/>
      <c r="G15" s="114">
        <f>-[3]Resultado!$C$12</f>
        <v/>
      </c>
      <c r="H15" s="115" t="n"/>
      <c r="I15" s="114" t="n">
        <v>0</v>
      </c>
      <c r="J15" s="114" t="n">
        <v>0</v>
      </c>
      <c r="K15" s="114" t="n">
        <v>0</v>
      </c>
      <c r="L15" s="114">
        <f>-L7</f>
        <v/>
      </c>
      <c r="M15" s="114">
        <f>-M7</f>
        <v/>
      </c>
      <c r="N15" s="115" t="n"/>
      <c r="O15" s="114">
        <f>SUM(C15:M15)</f>
        <v/>
      </c>
      <c r="P15" s="97">
        <f>+C15+I15</f>
        <v/>
      </c>
      <c r="Q15" s="97">
        <f>+D15+J15</f>
        <v/>
      </c>
      <c r="R15" s="97">
        <f>+E15+K15</f>
        <v/>
      </c>
      <c r="S15" s="97">
        <f>+F15+L15</f>
        <v/>
      </c>
      <c r="T15" s="97">
        <f>+G15+M15</f>
        <v/>
      </c>
      <c r="U15" s="97">
        <f>SUM(P15:T15)</f>
        <v/>
      </c>
    </row>
    <row r="16">
      <c r="A16" s="116" t="n"/>
      <c r="B16" s="117" t="n"/>
      <c r="C16" s="114" t="n"/>
      <c r="D16" s="114" t="n"/>
      <c r="E16" s="114" t="n"/>
      <c r="F16" s="114" t="n"/>
      <c r="G16" s="114" t="n"/>
      <c r="H16" s="115" t="n"/>
      <c r="I16" s="114" t="n"/>
      <c r="J16" s="114" t="n"/>
      <c r="K16" s="114" t="n"/>
      <c r="L16" s="114" t="n"/>
      <c r="M16" s="114" t="n"/>
      <c r="N16" s="115" t="n"/>
      <c r="O16" s="114" t="n"/>
    </row>
    <row r="17">
      <c r="A17" s="118" t="inlineStr">
        <is>
          <t xml:space="preserve">Ganancia (perdida) de actividades operacionales </t>
        </is>
      </c>
      <c r="B17" s="119" t="n"/>
      <c r="C17" s="120">
        <f>+C13-C15</f>
        <v/>
      </c>
      <c r="D17" s="120" t="n"/>
      <c r="E17" s="120">
        <f>+E13-E15</f>
        <v/>
      </c>
      <c r="F17" s="120">
        <f>+F13-F15</f>
        <v/>
      </c>
      <c r="G17" s="120">
        <f>+G13-G15</f>
        <v/>
      </c>
      <c r="H17" s="121" t="n"/>
      <c r="I17" s="120">
        <f>+I13-I15</f>
        <v/>
      </c>
      <c r="J17" s="120">
        <f>+J13-J15</f>
        <v/>
      </c>
      <c r="K17" s="120">
        <f>+K13-K15</f>
        <v/>
      </c>
      <c r="L17" s="120">
        <f>+L13-L15</f>
        <v/>
      </c>
      <c r="M17" s="120">
        <f>+M13-M15</f>
        <v/>
      </c>
      <c r="N17" s="121" t="n"/>
      <c r="O17" s="120">
        <f>+O13-O15</f>
        <v/>
      </c>
      <c r="P17" s="120">
        <f>+P13-P15</f>
        <v/>
      </c>
      <c r="Q17" s="120">
        <f>+Q13-Q15</f>
        <v/>
      </c>
      <c r="R17" s="120">
        <f>+R13-R15</f>
        <v/>
      </c>
      <c r="S17" s="120">
        <f>+S13-S15</f>
        <v/>
      </c>
      <c r="T17" s="120">
        <f>+T13-T15</f>
        <v/>
      </c>
      <c r="U17" s="120">
        <f>+U13-U15</f>
        <v/>
      </c>
    </row>
    <row r="18">
      <c r="A18" s="116" t="n"/>
      <c r="B18" s="117" t="n"/>
      <c r="C18" s="114" t="n"/>
      <c r="D18" s="114" t="n"/>
      <c r="E18" s="114" t="n"/>
      <c r="F18" s="114" t="n"/>
      <c r="G18" s="114" t="n"/>
      <c r="H18" s="115" t="n"/>
      <c r="I18" s="114" t="n"/>
      <c r="J18" s="114" t="n"/>
      <c r="K18" s="114" t="n"/>
      <c r="L18" s="114" t="n"/>
      <c r="M18" s="114" t="n"/>
      <c r="N18" s="115" t="n"/>
      <c r="O18" s="114" t="n"/>
    </row>
    <row r="19">
      <c r="A19" s="112" t="inlineStr">
        <is>
          <t>Ingresos financieros</t>
        </is>
      </c>
      <c r="B19" s="113" t="n"/>
      <c r="C19" s="114">
        <f>+[1]Resultado!$Y$15</f>
        <v/>
      </c>
      <c r="D19" s="114" t="n"/>
      <c r="E19" s="114">
        <f>+'[2]Resultado$'!$T$15</f>
        <v/>
      </c>
      <c r="F19" s="114" t="n">
        <v>0</v>
      </c>
      <c r="G19" s="114">
        <f>+[3]Resultado!C15</f>
        <v/>
      </c>
      <c r="H19" s="115" t="n"/>
      <c r="I19" s="114" t="n">
        <v>0</v>
      </c>
      <c r="J19" s="114" t="n">
        <v>0</v>
      </c>
      <c r="K19" s="114" t="n">
        <v>0</v>
      </c>
      <c r="L19" s="114" t="n">
        <v>0</v>
      </c>
      <c r="M19" s="114" t="n">
        <v>0</v>
      </c>
      <c r="N19" s="115" t="n"/>
      <c r="O19" s="114">
        <f>SUM(C19:M19)</f>
        <v/>
      </c>
    </row>
    <row r="20">
      <c r="A20" s="112" t="n"/>
      <c r="B20" s="113" t="n"/>
      <c r="C20" s="114" t="n"/>
      <c r="D20" s="114" t="n"/>
      <c r="E20" s="114" t="n"/>
      <c r="F20" s="114" t="n"/>
      <c r="G20" s="114" t="n"/>
      <c r="H20" s="115" t="n"/>
      <c r="I20" s="114" t="n"/>
      <c r="J20" s="114" t="n"/>
      <c r="K20" s="114" t="n"/>
      <c r="L20" s="114" t="n"/>
      <c r="M20" s="114" t="n"/>
      <c r="N20" s="115" t="n"/>
      <c r="O20" s="114" t="n"/>
    </row>
    <row r="21">
      <c r="A21" s="112" t="inlineStr">
        <is>
          <t>Costos financieros</t>
        </is>
      </c>
      <c r="B21" s="113" t="n"/>
      <c r="C21" s="114">
        <f>+[1]Resultado!$Y$17</f>
        <v/>
      </c>
      <c r="D21" s="114" t="n"/>
      <c r="E21" s="114">
        <f>+'[2]Resultado$'!$T$17</f>
        <v/>
      </c>
      <c r="F21" s="114" t="n">
        <v>0</v>
      </c>
      <c r="G21" s="114">
        <f>+[3]Resultado!C17</f>
        <v/>
      </c>
      <c r="H21" s="115" t="n"/>
      <c r="I21" s="114" t="n">
        <v>0</v>
      </c>
      <c r="J21" s="114" t="n">
        <v>0</v>
      </c>
      <c r="K21" s="114" t="n">
        <v>0</v>
      </c>
      <c r="L21" s="114" t="n">
        <v>0</v>
      </c>
      <c r="M21" s="114" t="n">
        <v>0</v>
      </c>
      <c r="N21" s="115" t="n"/>
      <c r="O21" s="114">
        <f>SUM(C21:M21)</f>
        <v/>
      </c>
    </row>
    <row r="22">
      <c r="A22" s="112" t="n"/>
      <c r="B22" s="113" t="n"/>
      <c r="C22" s="114" t="n"/>
      <c r="D22" s="114" t="n"/>
      <c r="E22" s="114" t="n"/>
      <c r="F22" s="114" t="n"/>
      <c r="G22" s="114" t="n"/>
      <c r="H22" s="115" t="n"/>
      <c r="I22" s="114" t="n"/>
      <c r="J22" s="114" t="n"/>
      <c r="K22" s="114" t="n"/>
      <c r="L22" s="114" t="n"/>
      <c r="M22" s="114" t="n"/>
      <c r="N22" s="115" t="n"/>
      <c r="O22" s="114" t="n"/>
      <c r="P22" s="137" t="inlineStr">
        <is>
          <t>Patagonik</t>
        </is>
      </c>
      <c r="Q22" s="137" t="inlineStr">
        <is>
          <t>Adolfo Dom</t>
        </is>
      </c>
      <c r="R22" s="137" t="inlineStr">
        <is>
          <t>Cine y Color</t>
        </is>
      </c>
      <c r="S22" s="140" t="inlineStr">
        <is>
          <t>Andes Films S A</t>
        </is>
      </c>
      <c r="T22" s="137" t="inlineStr">
        <is>
          <t>Media Pro</t>
        </is>
      </c>
      <c r="U22" s="137" t="inlineStr">
        <is>
          <t>Total</t>
        </is>
      </c>
    </row>
    <row r="23">
      <c r="A23" s="122" t="inlineStr">
        <is>
          <t>Participacion en las ganancias (perdidas) de asociadas y negocios conjunto</t>
        </is>
      </c>
      <c r="B23" s="113" t="n"/>
      <c r="C23" s="123">
        <f>+[1]Resultado!$Y$19</f>
        <v/>
      </c>
      <c r="D23" s="123" t="n"/>
      <c r="E23" s="123">
        <f>+'[2]Resultado$'!$T$19</f>
        <v/>
      </c>
      <c r="F23" s="123" t="n">
        <v>0</v>
      </c>
      <c r="G23" s="123">
        <f>+[3]Resultado!C19</f>
        <v/>
      </c>
      <c r="H23" s="115" t="n"/>
      <c r="I23" s="123">
        <f>-[1]Resultado!$AB$19</f>
        <v/>
      </c>
      <c r="J23" s="123" t="n"/>
      <c r="K23" s="123">
        <f>-'[2]Resultado$'!$T$19</f>
        <v/>
      </c>
      <c r="L23" s="123" t="n">
        <v>0</v>
      </c>
      <c r="M23" s="123" t="n">
        <v>0</v>
      </c>
      <c r="N23" s="123" t="n"/>
      <c r="O23" s="123">
        <f>SUM(C23:M23)</f>
        <v/>
      </c>
      <c r="P23" s="97">
        <f>+[1]Resultado!$Z$19</f>
        <v/>
      </c>
      <c r="Q23" s="97">
        <f>+[1]Resultado!$AA$19</f>
        <v/>
      </c>
      <c r="S23" s="97">
        <f>+[1]Resultado!$AD$19</f>
        <v/>
      </c>
      <c r="T23" s="97">
        <f>+[1]Resultado!$AE$19</f>
        <v/>
      </c>
      <c r="U23" s="139">
        <f>SUM(P23:T23)</f>
        <v/>
      </c>
    </row>
    <row r="24">
      <c r="A24" s="124" t="n"/>
      <c r="B24" s="113" t="n"/>
      <c r="C24" s="114" t="n"/>
      <c r="D24" s="114" t="n"/>
      <c r="E24" s="114" t="n"/>
      <c r="F24" s="114" t="n"/>
      <c r="G24" s="114" t="n"/>
      <c r="H24" s="115" t="n"/>
      <c r="I24" s="114" t="n"/>
      <c r="J24" s="114" t="n"/>
      <c r="K24" s="114" t="n"/>
      <c r="L24" s="114" t="n"/>
      <c r="M24" s="114" t="n"/>
      <c r="N24" s="115" t="n"/>
      <c r="O24" s="114" t="n"/>
    </row>
    <row r="25">
      <c r="A25" s="112" t="inlineStr">
        <is>
          <t>Otros ingresos</t>
        </is>
      </c>
      <c r="B25" s="113" t="n"/>
      <c r="C25" s="114">
        <f>+[1]Resultado!$Y$21</f>
        <v/>
      </c>
      <c r="D25" s="114" t="n"/>
      <c r="E25" s="114">
        <f>+'[2]Resultado$'!$T$21</f>
        <v/>
      </c>
      <c r="F25" s="114" t="n">
        <v>0</v>
      </c>
      <c r="G25" s="114">
        <f>+[3]Resultado!C21</f>
        <v/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</row>
    <row r="26">
      <c r="A26" s="112" t="n"/>
      <c r="B26" s="113" t="n"/>
      <c r="C26" s="114" t="n"/>
      <c r="D26" s="114" t="n"/>
      <c r="E26" s="114" t="n"/>
      <c r="F26" s="114" t="n"/>
      <c r="G26" s="114" t="n"/>
      <c r="H26" s="115" t="n"/>
      <c r="I26" s="114" t="n"/>
      <c r="J26" s="114" t="n"/>
      <c r="K26" s="114" t="n"/>
      <c r="L26" s="114" t="n"/>
      <c r="M26" s="114" t="n"/>
      <c r="N26" s="115" t="n"/>
      <c r="O26" s="114" t="n"/>
    </row>
    <row r="27">
      <c r="A27" s="112" t="inlineStr">
        <is>
          <t>Otros egresos</t>
        </is>
      </c>
      <c r="B27" s="113" t="n"/>
      <c r="C27" s="114">
        <f>+[1]Resultado!$Y$23</f>
        <v/>
      </c>
      <c r="D27" s="114" t="n"/>
      <c r="E27" s="114">
        <f>+'[2]Resultado$'!$T$23</f>
        <v/>
      </c>
      <c r="F27" s="114" t="n">
        <v>0</v>
      </c>
      <c r="G27" s="114">
        <f>+[3]Resultado!C23</f>
        <v/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</row>
    <row r="28">
      <c r="A28" s="112" t="n"/>
      <c r="B28" s="113" t="n"/>
      <c r="C28" s="114" t="n"/>
      <c r="D28" s="114" t="n"/>
      <c r="E28" s="114" t="n"/>
      <c r="F28" s="114" t="n"/>
      <c r="G28" s="114" t="n"/>
      <c r="H28" s="115" t="n"/>
      <c r="I28" s="114" t="n"/>
      <c r="J28" s="114" t="n"/>
      <c r="K28" s="114" t="n"/>
      <c r="L28" s="114" t="n"/>
      <c r="M28" s="114" t="n"/>
      <c r="N28" s="115" t="n"/>
      <c r="O28" s="114" t="n"/>
    </row>
    <row r="29">
      <c r="A29" s="112" t="inlineStr">
        <is>
          <t>Diferencias de cambio</t>
        </is>
      </c>
      <c r="B29" s="113" t="n"/>
      <c r="C29" s="114">
        <f>+[1]Resultado!$Y$25</f>
        <v/>
      </c>
      <c r="D29" s="114" t="n"/>
      <c r="E29" s="114">
        <f>+'[2]Resultado$'!$T$25</f>
        <v/>
      </c>
      <c r="F29" s="114" t="n">
        <v>0</v>
      </c>
      <c r="G29" s="114">
        <f>+[3]Resultado!C25</f>
        <v/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</row>
    <row r="30">
      <c r="A30" s="112" t="n"/>
      <c r="B30" s="113" t="n"/>
      <c r="C30" s="114" t="n"/>
      <c r="D30" s="114" t="n"/>
      <c r="E30" s="114" t="n"/>
      <c r="F30" s="114" t="n"/>
      <c r="G30" s="114" t="n"/>
      <c r="H30" s="115" t="n"/>
      <c r="I30" s="114" t="n"/>
      <c r="J30" s="114" t="n"/>
      <c r="K30" s="114" t="n"/>
      <c r="L30" s="114" t="n"/>
      <c r="M30" s="114" t="n"/>
      <c r="N30" s="115" t="n"/>
      <c r="O30" s="114" t="n"/>
    </row>
    <row r="31">
      <c r="A31" s="112" t="inlineStr">
        <is>
          <t>Resultado por unidades de reajuste</t>
        </is>
      </c>
      <c r="B31" s="113" t="n"/>
      <c r="C31" s="114">
        <f>+[1]Resultado!$Y$27</f>
        <v/>
      </c>
      <c r="D31" s="114" t="n"/>
      <c r="E31" s="114">
        <f>+'[2]Resultado$'!$T$27</f>
        <v/>
      </c>
      <c r="F31" s="114" t="n">
        <v>0</v>
      </c>
      <c r="G31" s="114">
        <f>+[3]Resultado!C27</f>
        <v/>
      </c>
      <c r="H31" s="115" t="n"/>
      <c r="I31" s="114" t="n">
        <v>0</v>
      </c>
      <c r="J31" s="114" t="n">
        <v>0</v>
      </c>
      <c r="K31" s="138" t="n">
        <v>-234596</v>
      </c>
      <c r="L31" s="114" t="n">
        <v>0</v>
      </c>
      <c r="N31" s="115" t="n"/>
      <c r="O31" s="114">
        <f>SUM(C31:L31)</f>
        <v/>
      </c>
    </row>
    <row r="32">
      <c r="A32" s="125" t="n"/>
      <c r="B32" s="126" t="n"/>
      <c r="C32" s="114" t="n"/>
      <c r="D32" s="114" t="n"/>
      <c r="E32" s="114" t="n"/>
      <c r="F32" s="114" t="n"/>
      <c r="G32" s="114" t="n"/>
      <c r="H32" s="115" t="n"/>
      <c r="I32" s="114" t="n"/>
      <c r="J32" s="114" t="n"/>
      <c r="K32" s="114" t="n"/>
      <c r="L32" s="114" t="n"/>
      <c r="M32" s="114" t="n"/>
      <c r="N32" s="115" t="n"/>
      <c r="O32" s="114" t="n"/>
    </row>
    <row r="33">
      <c r="A33" s="118" t="inlineStr">
        <is>
          <t>Ganancia (perdida) antes de impuestos</t>
        </is>
      </c>
      <c r="B33" s="119" t="n"/>
      <c r="C33" s="120">
        <f>SUM(C17:C32)</f>
        <v/>
      </c>
      <c r="D33" s="120" t="n"/>
      <c r="E33" s="120">
        <f>SUM(E17:E32)</f>
        <v/>
      </c>
      <c r="F33" s="120">
        <f>SUM(F17:F32)</f>
        <v/>
      </c>
      <c r="G33" s="120">
        <f>SUM(G17:G32)</f>
        <v/>
      </c>
      <c r="H33" s="121" t="n"/>
      <c r="I33" s="120">
        <f>SUM(I17:I32)</f>
        <v/>
      </c>
      <c r="J33" s="120">
        <f>SUM(J17:J32)</f>
        <v/>
      </c>
      <c r="K33" s="120">
        <f>SUM(K17:K32)</f>
        <v/>
      </c>
      <c r="L33" s="120">
        <f>SUM(L17:L32)</f>
        <v/>
      </c>
      <c r="M33" s="120">
        <f>SUM(M17:M32)</f>
        <v/>
      </c>
      <c r="N33" s="121" t="n"/>
      <c r="O33" s="120">
        <f>SUM(O17:O32)</f>
        <v/>
      </c>
    </row>
    <row r="34">
      <c r="A34" s="125" t="n"/>
      <c r="B34" s="126" t="n"/>
      <c r="C34" s="114" t="n"/>
      <c r="D34" s="114" t="n"/>
      <c r="E34" s="114" t="n"/>
      <c r="F34" s="114" t="n"/>
      <c r="G34" s="114" t="n"/>
      <c r="H34" s="115" t="n"/>
      <c r="I34" s="114" t="n"/>
      <c r="J34" s="114" t="n"/>
      <c r="K34" s="114" t="n"/>
      <c r="L34" s="114" t="n"/>
      <c r="M34" s="114" t="n"/>
      <c r="N34" s="115" t="n"/>
      <c r="O34" s="114" t="n"/>
    </row>
    <row r="35">
      <c r="A35" s="112" t="inlineStr">
        <is>
          <t>Gasto por impuestos a las ganancias</t>
        </is>
      </c>
      <c r="B35" s="113" t="n"/>
      <c r="C35" s="114">
        <f>+[1]Resultado!$Y$31</f>
        <v/>
      </c>
      <c r="D35" s="114" t="n"/>
      <c r="E35" s="114">
        <f>-+'[2]Resultado$'!$T$31</f>
        <v/>
      </c>
      <c r="F35" s="114" t="n">
        <v>0</v>
      </c>
      <c r="G35" s="114">
        <f>-[3]Resultado!C31</f>
        <v/>
      </c>
      <c r="H35" s="115" t="n"/>
      <c r="I35" s="114" t="n">
        <v>0</v>
      </c>
      <c r="J35" s="114" t="n">
        <v>0</v>
      </c>
      <c r="K35" s="114" t="n">
        <v>0</v>
      </c>
      <c r="L35" s="114" t="n">
        <v>0</v>
      </c>
      <c r="M35" s="114" t="n">
        <v>0</v>
      </c>
      <c r="N35" s="115" t="n"/>
      <c r="O35" s="114">
        <f>SUM(C35:M35)</f>
        <v/>
      </c>
    </row>
    <row r="36">
      <c r="A36" s="116" t="n"/>
      <c r="B36" s="117" t="n"/>
      <c r="C36" s="114" t="n"/>
      <c r="D36" s="114" t="n"/>
      <c r="E36" s="114" t="n"/>
      <c r="F36" s="114" t="n"/>
      <c r="G36" s="114" t="n"/>
      <c r="H36" s="115" t="n"/>
      <c r="I36" s="114" t="n"/>
      <c r="J36" s="114" t="n"/>
      <c r="K36" s="114" t="n"/>
      <c r="L36" s="114" t="n"/>
      <c r="M36" s="114" t="n"/>
      <c r="N36" s="115" t="n"/>
      <c r="O36" s="114" t="n"/>
    </row>
    <row r="37">
      <c r="A37" s="118" t="inlineStr">
        <is>
          <t>Ganancia (perdida)</t>
        </is>
      </c>
      <c r="B37" s="119" t="n"/>
      <c r="C37" s="120">
        <f>+C33+C35</f>
        <v/>
      </c>
      <c r="D37" s="120">
        <f>+D33+D35</f>
        <v/>
      </c>
      <c r="E37" s="120">
        <f>+E33+E35</f>
        <v/>
      </c>
      <c r="F37" s="120">
        <f>+F33+F35</f>
        <v/>
      </c>
      <c r="G37" s="120">
        <f>+G33+G35</f>
        <v/>
      </c>
      <c r="H37" s="119" t="n"/>
      <c r="I37" s="120">
        <f>+I33+I35</f>
        <v/>
      </c>
      <c r="J37" s="120">
        <f>+J33+J35</f>
        <v/>
      </c>
      <c r="K37" s="120">
        <f>+K33+K35</f>
        <v/>
      </c>
      <c r="L37" s="120">
        <f>+L33+L35</f>
        <v/>
      </c>
      <c r="M37" s="120">
        <f>+M33+M35</f>
        <v/>
      </c>
      <c r="N37" s="119" t="n"/>
      <c r="O37" s="120">
        <f>+O33+O35</f>
        <v/>
      </c>
    </row>
    <row r="38">
      <c r="A38" s="127" t="n"/>
      <c r="B38" s="119" t="n"/>
      <c r="C38" s="128" t="n"/>
      <c r="D38" s="128" t="n"/>
      <c r="E38" s="128" t="n"/>
      <c r="F38" s="128" t="n"/>
      <c r="G38" s="128" t="n"/>
      <c r="H38" s="119" t="n"/>
      <c r="I38" s="128" t="n"/>
      <c r="J38" s="128" t="n"/>
      <c r="K38" s="128" t="n"/>
      <c r="L38" s="128" t="n"/>
      <c r="M38" s="128" t="n"/>
      <c r="N38" s="119" t="n"/>
      <c r="O38" s="128" t="n"/>
    </row>
    <row r="39">
      <c r="A39" s="129" t="inlineStr">
        <is>
          <t>Ganancia (perdida) atribuible a los propietarios de la controladora</t>
        </is>
      </c>
      <c r="B39" s="119" t="n"/>
      <c r="C39" s="114">
        <f>+[1]Resultado!$Y$35</f>
        <v/>
      </c>
      <c r="D39" s="114" t="n"/>
      <c r="E39" s="114">
        <f>+'[2]Resultado$'!$T$35</f>
        <v/>
      </c>
      <c r="F39" s="114">
        <f>+F37</f>
        <v/>
      </c>
      <c r="G39" s="114">
        <f>+G37</f>
        <v/>
      </c>
      <c r="H39" s="117" t="n"/>
      <c r="I39" s="114" t="n">
        <v>0</v>
      </c>
      <c r="J39" s="114" t="n">
        <v>0</v>
      </c>
      <c r="K39" s="114" t="n">
        <v>0</v>
      </c>
      <c r="L39" s="114" t="n">
        <v>0</v>
      </c>
      <c r="M39" s="114" t="n">
        <v>0</v>
      </c>
      <c r="N39" s="117" t="n"/>
      <c r="O39" s="114">
        <f>SUM(C39:M39)</f>
        <v/>
      </c>
      <c r="R39" s="141" t="inlineStr">
        <is>
          <t>G&amp;G</t>
        </is>
      </c>
    </row>
    <row r="40">
      <c r="A40" s="127" t="n"/>
      <c r="B40" s="119" t="n"/>
      <c r="C40" s="128" t="n"/>
      <c r="D40" s="128" t="n"/>
      <c r="E40" s="128" t="n"/>
      <c r="F40" s="128" t="n"/>
      <c r="G40" s="128" t="n"/>
      <c r="H40" s="119" t="n"/>
      <c r="J40" s="128" t="n"/>
      <c r="K40" s="128" t="n"/>
      <c r="L40" s="128" t="n"/>
      <c r="M40" s="128" t="n"/>
      <c r="N40" s="119" t="n"/>
      <c r="O40" s="128" t="n"/>
      <c r="P40" s="137" t="inlineStr">
        <is>
          <t>Audiovisual</t>
        </is>
      </c>
      <c r="Q40" s="137" t="inlineStr">
        <is>
          <t>Cine y Color</t>
        </is>
      </c>
      <c r="R40" s="137" t="inlineStr">
        <is>
          <t>Ivision</t>
        </is>
      </c>
      <c r="S40" s="137" t="inlineStr">
        <is>
          <t>Audiovisual</t>
        </is>
      </c>
      <c r="T40" s="137" t="inlineStr">
        <is>
          <t>Total</t>
        </is>
      </c>
    </row>
    <row r="41">
      <c r="A41" s="129" t="inlineStr">
        <is>
          <t>Ganancia (perdida) atribuible a participaciones no controladoras</t>
        </is>
      </c>
      <c r="B41" s="119" t="n"/>
      <c r="C41" s="114">
        <f>+[1]Resultado!$Y$37</f>
        <v/>
      </c>
      <c r="D41" s="114" t="n"/>
      <c r="E41" s="114">
        <f>+'[2]Resultado$'!$T$37</f>
        <v/>
      </c>
      <c r="F41" s="114" t="n">
        <v>0</v>
      </c>
      <c r="G41" s="114" t="n">
        <v>0</v>
      </c>
      <c r="H41" s="119" t="n"/>
      <c r="I41" s="114">
        <f>-[1]Resultado!$Z$37</f>
        <v/>
      </c>
      <c r="J41" s="114" t="n"/>
      <c r="K41" s="114">
        <f>-E41</f>
        <v/>
      </c>
      <c r="L41" s="114" t="n">
        <v>0</v>
      </c>
      <c r="M41" s="114" t="n">
        <v>0</v>
      </c>
      <c r="N41" s="119" t="n"/>
      <c r="O41" s="138">
        <f>SUM(C41:M41)</f>
        <v/>
      </c>
      <c r="P41" s="139" t="n"/>
      <c r="Q41" s="139" t="n"/>
      <c r="R41" s="139">
        <f>+[1]Resultado!$AB$37</f>
        <v/>
      </c>
      <c r="S41" s="139">
        <f>+[1]Resultado!$AD$37</f>
        <v/>
      </c>
      <c r="T41" s="139">
        <f>SUM(P41:S41)</f>
        <v/>
      </c>
      <c r="U41" s="97">
        <f>+O41-T41</f>
        <v/>
      </c>
    </row>
    <row r="42">
      <c r="A42" s="127" t="n"/>
      <c r="B42" s="119" t="n"/>
      <c r="C42" s="128" t="n"/>
      <c r="D42" s="128" t="n"/>
      <c r="E42" s="128" t="n"/>
      <c r="F42" s="128" t="n"/>
      <c r="G42" s="128" t="inlineStr">
        <is>
          <t>}</t>
        </is>
      </c>
      <c r="H42" s="119" t="n"/>
      <c r="I42" s="128" t="n"/>
      <c r="J42" s="128" t="n"/>
      <c r="K42" s="128" t="n"/>
      <c r="L42" s="128" t="n"/>
      <c r="M42" s="128" t="n"/>
      <c r="N42" s="119" t="n"/>
      <c r="O42" s="128" t="n"/>
    </row>
    <row r="43">
      <c r="A43" s="118" t="inlineStr">
        <is>
          <t>Ganancia (perdida)</t>
        </is>
      </c>
      <c r="B43" s="119" t="n"/>
      <c r="C43" s="130">
        <f>+C39+C41</f>
        <v/>
      </c>
      <c r="D43" s="130" t="n"/>
      <c r="E43" s="130">
        <f>+E39+E41</f>
        <v/>
      </c>
      <c r="F43" s="130">
        <f>+F39+F41</f>
        <v/>
      </c>
      <c r="G43" s="130">
        <f>+G39+G41</f>
        <v/>
      </c>
      <c r="H43" s="119" t="n"/>
      <c r="I43" s="130">
        <f>+I39+I41</f>
        <v/>
      </c>
      <c r="J43" s="130">
        <f>+J39+J41</f>
        <v/>
      </c>
      <c r="K43" s="130">
        <f>+K39+K41</f>
        <v/>
      </c>
      <c r="L43" s="130">
        <f>+L39+L41</f>
        <v/>
      </c>
      <c r="M43" s="130">
        <f>+M39+M41</f>
        <v/>
      </c>
      <c r="N43" s="119" t="n"/>
      <c r="O43" s="130">
        <f>+O39+O41</f>
        <v/>
      </c>
    </row>
    <row r="44">
      <c r="A44" s="127" t="n"/>
      <c r="B44" s="127" t="n"/>
      <c r="C44" s="128" t="n"/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</row>
    <row r="45">
      <c r="C45" s="96">
        <f>+C37-C43</f>
        <v/>
      </c>
      <c r="E45" s="96">
        <f>+E37-E43</f>
        <v/>
      </c>
      <c r="F45" s="96">
        <f>+F37-F43</f>
        <v/>
      </c>
      <c r="G45" s="96">
        <f>+G37-G43</f>
        <v/>
      </c>
      <c r="O45" s="97">
        <f>+O43-O37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75"/>
  <sheetViews>
    <sheetView topLeftCell="A2" zoomScaleSheetLayoutView="60" workbookViewId="0">
      <pane xSplit="2" ySplit="2" topLeftCell="C37" activePane="bottomRight" state="frozen"/>
      <selection activeCell="A1" sqref="A1"/>
      <selection pane="topRight" activeCell="A1" sqref="A1"/>
      <selection pane="bottomLeft" activeCell="A1" sqref="A1"/>
      <selection pane="bottomRight" activeCell="C31" sqref="C31:C43"/>
    </sheetView>
  </sheetViews>
  <sheetFormatPr baseColWidth="8" defaultColWidth="11.4285714285714" defaultRowHeight="15"/>
  <cols>
    <col width="39.4285714285714" customWidth="1" min="2" max="2"/>
    <col width="13.5714285714286" customWidth="1" min="3" max="11"/>
    <col width="12.5714285714286" customWidth="1" min="12" max="14"/>
    <col width="14.1428571428571" customWidth="1" min="15" max="19"/>
    <col width="12.5714285714286" customWidth="1" min="20" max="20"/>
    <col width="14.1428571428571" customWidth="1" min="21" max="21"/>
    <col width="15.1428571428571" customWidth="1" min="22" max="22"/>
    <col width="13.5714285714286" customWidth="1" min="23" max="23"/>
    <col width="12.5714285714286" customWidth="1" min="24" max="25"/>
    <col width="14.1428571428571" customWidth="1" min="26" max="26"/>
    <col width="12.5714285714286" customWidth="1" min="27" max="30"/>
    <col width="14.1428571428571" customWidth="1" min="31" max="32"/>
    <col width="12.5714285714286" customWidth="1" min="33" max="37"/>
    <col width="14.1428571428571" customWidth="1" min="38" max="38"/>
    <col width="14.4285714285714" customWidth="1" min="39" max="39"/>
    <col width="15.1428571428571" customWidth="1" min="40" max="40"/>
    <col width="13.5714285714286" customWidth="1" min="41" max="42"/>
    <col width="12.5714285714286" customWidth="1" min="43" max="43"/>
    <col width="14.5714285714286" customWidth="1" min="44" max="44"/>
    <col width="13.4285714285714" customWidth="1" min="45" max="45"/>
    <col width="12.4285714285714" customWidth="1" min="46" max="46"/>
    <col width="14.4285714285714" customWidth="1" min="47" max="47"/>
  </cols>
  <sheetData>
    <row r="1">
      <c r="C1" s="19" t="inlineStr">
        <is>
          <t>Cuentas Corrientes Activo Empresas Relacionadas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3" t="n"/>
      <c r="W1" s="19" t="inlineStr">
        <is>
          <t>Cuentas Corrientes Pasivo Empresas Relacionadas</t>
        </is>
      </c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3" t="n"/>
      <c r="AR1" s="2" t="inlineStr">
        <is>
          <t>TOTAL</t>
        </is>
      </c>
    </row>
    <row r="2">
      <c r="A2" s="9" t="n"/>
      <c r="B2" s="9" t="n"/>
      <c r="C2" s="21" t="inlineStr">
        <is>
          <t>Consolidaddo Chilefilms</t>
        </is>
      </c>
      <c r="D2" s="22" t="n"/>
      <c r="E2" s="22" t="n"/>
      <c r="F2" s="22" t="n"/>
      <c r="G2" s="22" t="n"/>
      <c r="H2" s="22" t="n"/>
      <c r="I2" s="22" t="n"/>
      <c r="J2" s="22" t="n"/>
      <c r="K2" s="42" t="n"/>
      <c r="L2" s="21" t="inlineStr">
        <is>
          <t>Consolidado Andinas</t>
        </is>
      </c>
      <c r="M2" s="22" t="n"/>
      <c r="N2" s="42" t="n"/>
      <c r="O2" s="21" t="inlineStr">
        <is>
          <t>Consolidado Chf Inter</t>
        </is>
      </c>
      <c r="P2" s="22" t="n"/>
      <c r="Q2" s="22" t="n"/>
      <c r="R2" s="22" t="n"/>
      <c r="S2" s="42" t="n"/>
      <c r="T2" s="21" t="inlineStr">
        <is>
          <t>Chf Cinema</t>
        </is>
      </c>
      <c r="U2" s="21" t="inlineStr">
        <is>
          <t>Cinecolor Chile</t>
        </is>
      </c>
      <c r="V2" s="59" t="inlineStr">
        <is>
          <t>TOTAL</t>
        </is>
      </c>
      <c r="W2" s="21" t="inlineStr">
        <is>
          <t>Consolidado Chilefilms</t>
        </is>
      </c>
      <c r="X2" s="22" t="n"/>
      <c r="Y2" s="42" t="n"/>
      <c r="Z2" s="21" t="inlineStr">
        <is>
          <t>Consolidado Andinas</t>
        </is>
      </c>
      <c r="AA2" s="22" t="n"/>
      <c r="AB2" s="22" t="n"/>
      <c r="AC2" s="22" t="n"/>
      <c r="AD2" s="42" t="n"/>
      <c r="AE2" s="21" t="inlineStr">
        <is>
          <t>Consolidado Chf Internacional SpA</t>
        </is>
      </c>
      <c r="AF2" s="22" t="n"/>
      <c r="AG2" s="22" t="n"/>
      <c r="AH2" s="22" t="n"/>
      <c r="AI2" s="22" t="n"/>
      <c r="AJ2" s="22" t="n"/>
      <c r="AK2" s="42" t="n"/>
      <c r="AL2" s="21" t="inlineStr">
        <is>
          <t>Chf Cinema</t>
        </is>
      </c>
      <c r="AM2" s="21" t="inlineStr">
        <is>
          <t>Cinecolor Chile</t>
        </is>
      </c>
      <c r="AN2" s="59" t="inlineStr">
        <is>
          <t>TOTAL</t>
        </is>
      </c>
      <c r="AO2" s="21" t="inlineStr">
        <is>
          <t>Ajustes</t>
        </is>
      </c>
      <c r="AP2" s="21" t="inlineStr">
        <is>
          <t>Saldo Cta</t>
        </is>
      </c>
      <c r="AQ2" s="21" t="inlineStr">
        <is>
          <t>Saldo Cta</t>
        </is>
      </c>
      <c r="AR2" s="87" t="n"/>
    </row>
    <row r="3">
      <c r="A3" s="9" t="n"/>
      <c r="B3" s="9" t="inlineStr">
        <is>
          <t>En pesos</t>
        </is>
      </c>
      <c r="C3" s="21" t="inlineStr">
        <is>
          <t>Chilefilms</t>
        </is>
      </c>
      <c r="D3" s="21" t="inlineStr">
        <is>
          <t>Cce</t>
        </is>
      </c>
      <c r="E3" s="21" t="inlineStr">
        <is>
          <t>Conate II</t>
        </is>
      </c>
      <c r="F3" s="23" t="inlineStr">
        <is>
          <t>GlobalGill</t>
        </is>
      </c>
      <c r="G3" s="23" t="inlineStr">
        <is>
          <t>RioAmerica</t>
        </is>
      </c>
      <c r="H3" s="23" t="inlineStr">
        <is>
          <t>Cindow</t>
        </is>
      </c>
      <c r="I3" s="23" t="inlineStr">
        <is>
          <t>GCF</t>
        </is>
      </c>
      <c r="J3" s="23" t="inlineStr">
        <is>
          <t>CCFilmsChile</t>
        </is>
      </c>
      <c r="K3" s="23" t="inlineStr">
        <is>
          <t>Serviart</t>
        </is>
      </c>
      <c r="L3" s="21" t="inlineStr">
        <is>
          <t>Andinas</t>
        </is>
      </c>
      <c r="M3" s="23" t="inlineStr">
        <is>
          <t>iaasa</t>
        </is>
      </c>
      <c r="N3" s="23" t="inlineStr">
        <is>
          <t>CF IFinanc</t>
        </is>
      </c>
      <c r="O3" s="21" t="inlineStr">
        <is>
          <t>Chf Inter</t>
        </is>
      </c>
      <c r="P3" s="21" t="inlineStr">
        <is>
          <t>Sonus</t>
        </is>
      </c>
      <c r="Q3" s="21" t="inlineStr">
        <is>
          <t>CC Films SAC</t>
        </is>
      </c>
      <c r="R3" s="21" t="inlineStr">
        <is>
          <t>C Alter Mex</t>
        </is>
      </c>
      <c r="S3" s="23" t="inlineStr">
        <is>
          <t>CyC Inter Mex</t>
        </is>
      </c>
      <c r="T3" s="23" t="n"/>
      <c r="U3" s="23" t="n"/>
      <c r="V3" s="23" t="n"/>
      <c r="W3" s="21" t="inlineStr">
        <is>
          <t>Chilefilms</t>
        </is>
      </c>
      <c r="X3" s="21" t="inlineStr">
        <is>
          <t>Conate II</t>
        </is>
      </c>
      <c r="Y3" s="21" t="inlineStr">
        <is>
          <t>CC Films SA</t>
        </is>
      </c>
      <c r="Z3" s="21" t="inlineStr">
        <is>
          <t>CF IFinanc</t>
        </is>
      </c>
      <c r="AA3" s="21" t="inlineStr">
        <is>
          <t>Iacsas</t>
        </is>
      </c>
      <c r="AB3" s="21" t="inlineStr">
        <is>
          <t>Andinas</t>
        </is>
      </c>
      <c r="AC3" s="21" t="inlineStr">
        <is>
          <t>CF I Inmbil</t>
        </is>
      </c>
      <c r="AD3" s="21" t="inlineStr">
        <is>
          <t>Iamsa</t>
        </is>
      </c>
      <c r="AE3" s="21" t="inlineStr">
        <is>
          <t>Chf Inter</t>
        </is>
      </c>
      <c r="AF3" s="21" t="inlineStr">
        <is>
          <t>Magic</t>
        </is>
      </c>
      <c r="AG3" s="21" t="inlineStr">
        <is>
          <t>Sonus</t>
        </is>
      </c>
      <c r="AH3" s="21" t="inlineStr">
        <is>
          <t>CC Do Brasil</t>
        </is>
      </c>
      <c r="AI3" s="21" t="inlineStr">
        <is>
          <t>CC Intertaiment</t>
        </is>
      </c>
      <c r="AJ3" s="21" t="inlineStr">
        <is>
          <t>CC Films SAC</t>
        </is>
      </c>
      <c r="AK3" s="23" t="inlineStr">
        <is>
          <t>CyC Mex</t>
        </is>
      </c>
      <c r="AL3" s="21" t="inlineStr">
        <is>
          <t>Individual</t>
        </is>
      </c>
      <c r="AM3" s="21" t="inlineStr">
        <is>
          <t>Individual</t>
        </is>
      </c>
      <c r="AN3" s="87" t="n"/>
      <c r="AO3" s="23" t="inlineStr">
        <is>
          <t>Combinados</t>
        </is>
      </c>
      <c r="AP3" s="23" t="inlineStr">
        <is>
          <t>Corrientes</t>
        </is>
      </c>
      <c r="AQ3" s="23" t="inlineStr">
        <is>
          <t>Interes Min</t>
        </is>
      </c>
      <c r="AR3" s="63" t="n"/>
    </row>
    <row r="4">
      <c r="A4" t="inlineStr">
        <is>
          <t>Consolida</t>
        </is>
      </c>
      <c r="B4" t="inlineStr">
        <is>
          <t xml:space="preserve">CF INVERSIONES FINANCIERAS S A </t>
        </is>
      </c>
      <c r="C4" s="24" t="n"/>
      <c r="D4" s="25" t="n"/>
      <c r="E4" s="25" t="n"/>
      <c r="F4" s="25" t="n"/>
      <c r="G4" s="25" t="n"/>
      <c r="H4" s="25" t="n"/>
      <c r="I4" s="25" t="n"/>
      <c r="J4" s="25" t="n"/>
      <c r="K4" s="43" t="n"/>
      <c r="L4" s="24" t="n"/>
      <c r="M4" s="25" t="n"/>
      <c r="N4" s="44" t="n"/>
      <c r="O4" s="24" t="n"/>
      <c r="P4" s="45" t="n"/>
      <c r="Q4" s="45" t="n"/>
      <c r="R4" s="45" t="n"/>
      <c r="S4" s="44" t="n"/>
      <c r="T4" s="60" t="n"/>
      <c r="U4" s="60" t="n"/>
      <c r="V4" s="61" t="n"/>
      <c r="W4" s="62" t="n"/>
      <c r="X4" s="63" t="n"/>
      <c r="Y4" s="78" t="n"/>
      <c r="Z4" s="62" t="n"/>
      <c r="AA4" s="63" t="n"/>
      <c r="AB4" s="79" t="n"/>
      <c r="AC4" s="79" t="n"/>
      <c r="AD4" s="78" t="n"/>
      <c r="AE4" s="62" t="n"/>
      <c r="AF4" s="80" t="n"/>
      <c r="AG4" s="63" t="n"/>
      <c r="AH4" s="79" t="n"/>
      <c r="AI4" s="79" t="n"/>
      <c r="AJ4" s="79" t="n"/>
      <c r="AK4" s="78" t="n">
        <v>1536244925</v>
      </c>
      <c r="AL4" s="5" t="n">
        <v>0</v>
      </c>
      <c r="AM4" s="5" t="n">
        <v>0</v>
      </c>
      <c r="AN4" s="88">
        <f>SUM(W4:AM4)</f>
        <v/>
      </c>
      <c r="AO4" s="5" t="n">
        <v>0</v>
      </c>
      <c r="AP4" s="5" t="n">
        <v>0</v>
      </c>
      <c r="AQ4" s="5" t="n">
        <v>0</v>
      </c>
      <c r="AR4" s="5" t="n">
        <v>0</v>
      </c>
    </row>
    <row r="5">
      <c r="A5" t="inlineStr">
        <is>
          <t>Consolida</t>
        </is>
      </c>
      <c r="B5" t="inlineStr">
        <is>
          <t>CHF CINEMA SPA</t>
        </is>
      </c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30" t="n"/>
      <c r="M5" s="30" t="n"/>
      <c r="N5" s="30" t="n"/>
      <c r="O5" s="30" t="n"/>
      <c r="P5" s="30" t="n"/>
      <c r="Q5" s="30" t="n"/>
      <c r="R5" s="30" t="n"/>
      <c r="S5" s="30" t="n">
        <v>0</v>
      </c>
      <c r="T5" s="64" t="n">
        <v>0</v>
      </c>
      <c r="U5" s="64" t="n">
        <v>0</v>
      </c>
      <c r="V5" s="65">
        <f>SUM(C5:U5)</f>
        <v/>
      </c>
      <c r="W5" s="62" t="n">
        <v>0</v>
      </c>
      <c r="X5" s="63" t="n"/>
      <c r="Y5" s="78" t="n"/>
      <c r="Z5" s="62" t="n">
        <v>0</v>
      </c>
      <c r="AA5" s="63" t="n">
        <v>0</v>
      </c>
      <c r="AB5" s="79" t="n"/>
      <c r="AC5" s="79" t="n"/>
      <c r="AD5" s="78" t="n"/>
      <c r="AE5" s="62" t="n"/>
      <c r="AF5" s="80" t="n"/>
      <c r="AG5" s="63" t="n"/>
      <c r="AH5" s="79" t="n"/>
      <c r="AI5" s="79" t="n"/>
      <c r="AJ5" s="79" t="n"/>
      <c r="AK5" s="78" t="n"/>
      <c r="AL5" s="5" t="n">
        <v>0</v>
      </c>
      <c r="AM5" s="5" t="n">
        <v>0</v>
      </c>
      <c r="AN5" s="88">
        <f>SUM(W5:AM5)</f>
        <v/>
      </c>
      <c r="AO5" s="5" t="n">
        <v>0</v>
      </c>
      <c r="AP5" s="5" t="n">
        <v>0</v>
      </c>
      <c r="AQ5" s="5" t="n">
        <v>0</v>
      </c>
      <c r="AR5" s="5">
        <f>+C5-AL7</f>
        <v/>
      </c>
    </row>
    <row r="6">
      <c r="A6" t="inlineStr">
        <is>
          <t>Consolida</t>
        </is>
      </c>
      <c r="B6" s="388" t="inlineStr">
        <is>
          <t>CHF INTERNACIONAL SPA</t>
        </is>
      </c>
      <c r="C6" s="28" t="n">
        <v>9374627295</v>
      </c>
      <c r="D6" s="26" t="n"/>
      <c r="E6" s="26" t="n">
        <v>1591654953</v>
      </c>
      <c r="F6" s="29" t="n">
        <v>0</v>
      </c>
      <c r="G6" s="26" t="n"/>
      <c r="H6" s="26" t="n"/>
      <c r="I6" s="26" t="n"/>
      <c r="J6" s="29" t="n">
        <v>769275417</v>
      </c>
      <c r="K6" s="46" t="n"/>
      <c r="L6" s="30" t="n">
        <v>0</v>
      </c>
      <c r="M6" s="26" t="n"/>
      <c r="N6" s="47" t="n"/>
      <c r="O6" s="30" t="n">
        <v>0</v>
      </c>
      <c r="P6" s="48" t="n"/>
      <c r="Q6" s="48" t="n"/>
      <c r="R6" s="48" t="n"/>
      <c r="S6" s="47" t="n">
        <v>0</v>
      </c>
      <c r="T6" s="64" t="n">
        <v>0</v>
      </c>
      <c r="U6" s="64" t="e">
        <v>#REF!</v>
      </c>
      <c r="V6" s="65">
        <f>SUM(C6:U6)</f>
        <v/>
      </c>
      <c r="W6" s="62" t="n">
        <v>0</v>
      </c>
      <c r="X6" s="63" t="n"/>
      <c r="Y6" s="78" t="n"/>
      <c r="Z6" s="62" t="n">
        <v>228926</v>
      </c>
      <c r="AA6" s="63" t="n">
        <v>0</v>
      </c>
      <c r="AB6" s="79" t="n"/>
      <c r="AC6" s="79" t="n">
        <v>1441206</v>
      </c>
      <c r="AD6" s="78" t="n"/>
      <c r="AE6" s="62" t="n"/>
      <c r="AF6" s="80" t="n"/>
      <c r="AG6" s="63" t="n"/>
      <c r="AH6" s="79" t="n"/>
      <c r="AI6" s="79" t="n"/>
      <c r="AJ6" s="79" t="n"/>
      <c r="AK6" s="78" t="n"/>
      <c r="AL6" s="5" t="n">
        <v>0</v>
      </c>
      <c r="AM6" s="5" t="e">
        <v>#REF!</v>
      </c>
      <c r="AN6" s="88">
        <f>SUM(W6:AM6)</f>
        <v/>
      </c>
      <c r="AO6" s="5" t="n">
        <v>0</v>
      </c>
      <c r="AP6" s="5" t="n">
        <v>0</v>
      </c>
      <c r="AQ6" s="5" t="n">
        <v>0</v>
      </c>
      <c r="AR6" s="5">
        <f>+C6-AE7</f>
        <v/>
      </c>
    </row>
    <row r="7">
      <c r="A7" t="inlineStr">
        <is>
          <t>Consolida</t>
        </is>
      </c>
      <c r="B7" s="388" t="inlineStr">
        <is>
          <t>CHILE FILMS SPA</t>
        </is>
      </c>
      <c r="C7" s="30" t="n">
        <v>0</v>
      </c>
      <c r="D7" s="26" t="n"/>
      <c r="E7" s="26" t="n"/>
      <c r="F7" s="26" t="n"/>
      <c r="G7" s="26" t="n"/>
      <c r="H7" s="26" t="n"/>
      <c r="I7" s="26" t="n"/>
      <c r="J7" s="26" t="n"/>
      <c r="K7" s="46" t="n"/>
      <c r="L7" s="30" t="n">
        <v>0</v>
      </c>
      <c r="M7" s="29" t="n">
        <v>317249998</v>
      </c>
      <c r="N7" s="47" t="n"/>
      <c r="P7" s="49" t="n">
        <v>0</v>
      </c>
      <c r="Q7" s="48" t="n"/>
      <c r="R7" s="48" t="n"/>
      <c r="S7" s="28" t="n">
        <v>4101160576</v>
      </c>
      <c r="T7" s="64" t="n">
        <v>0</v>
      </c>
      <c r="U7" s="64" t="e">
        <v>#REF!</v>
      </c>
      <c r="V7" s="65">
        <f>SUM(C7:U7)</f>
        <v/>
      </c>
      <c r="W7" s="62" t="n">
        <v>0</v>
      </c>
      <c r="X7" s="63" t="n"/>
      <c r="Y7" s="78" t="n"/>
      <c r="Z7" s="62" t="n">
        <v>0</v>
      </c>
      <c r="AA7" s="81" t="n">
        <v>569254110</v>
      </c>
      <c r="AB7" s="82" t="n">
        <v>0</v>
      </c>
      <c r="AC7" s="79" t="n"/>
      <c r="AD7" s="83" t="n">
        <v>478327871</v>
      </c>
      <c r="AE7" s="66" t="n">
        <v>9630551920</v>
      </c>
      <c r="AF7" s="69" t="n">
        <v>0</v>
      </c>
      <c r="AG7" s="63" t="n"/>
      <c r="AH7" s="79" t="n"/>
      <c r="AI7" s="82" t="n">
        <v>280127097</v>
      </c>
      <c r="AJ7" s="82" t="n">
        <v>670426</v>
      </c>
      <c r="AK7" s="78" t="n"/>
      <c r="AL7" s="5" t="n">
        <v>0</v>
      </c>
      <c r="AM7" s="5" t="n">
        <v>0</v>
      </c>
      <c r="AN7" s="88">
        <f>SUM(W7:AM7)</f>
        <v/>
      </c>
      <c r="AO7" s="5" t="n">
        <v>0</v>
      </c>
      <c r="AP7" s="5" t="n">
        <v>0</v>
      </c>
      <c r="AQ7" s="5" t="n">
        <v>0</v>
      </c>
      <c r="AR7" s="5" t="n">
        <v>0</v>
      </c>
    </row>
    <row r="8">
      <c r="A8" t="inlineStr">
        <is>
          <t>Consolida</t>
        </is>
      </c>
      <c r="B8" t="inlineStr">
        <is>
          <t>CIA CHILENA DE ESPECTACULOS Y SERVICIOS</t>
        </is>
      </c>
      <c r="C8" s="30" t="n">
        <v>0</v>
      </c>
      <c r="D8" s="26" t="n"/>
      <c r="E8" s="26" t="n"/>
      <c r="F8" s="26" t="n"/>
      <c r="G8" s="26" t="n"/>
      <c r="H8" s="26" t="n"/>
      <c r="I8" s="26" t="n"/>
      <c r="J8" s="26" t="n"/>
      <c r="K8" s="46" t="n"/>
      <c r="L8" s="30" t="n">
        <v>0</v>
      </c>
      <c r="M8" s="26" t="n"/>
      <c r="N8" s="47" t="n"/>
      <c r="O8" s="30" t="n">
        <v>0</v>
      </c>
      <c r="P8" s="48" t="n"/>
      <c r="Q8" s="48" t="n"/>
      <c r="R8" s="48" t="n"/>
      <c r="S8" s="47" t="n">
        <v>0</v>
      </c>
      <c r="T8" s="64" t="n">
        <v>0</v>
      </c>
      <c r="U8" s="64" t="n">
        <v>0</v>
      </c>
      <c r="V8" s="65">
        <f>SUM(C8:U8)</f>
        <v/>
      </c>
      <c r="W8" s="62" t="n">
        <v>0</v>
      </c>
      <c r="X8" s="63" t="n"/>
      <c r="Y8" s="78" t="n"/>
      <c r="Z8" s="62" t="n">
        <v>0</v>
      </c>
      <c r="AA8" s="63" t="n"/>
      <c r="AB8" s="79" t="n"/>
      <c r="AC8" s="79" t="n"/>
      <c r="AD8" s="78" t="n"/>
      <c r="AE8" s="66" t="n">
        <v>2477334</v>
      </c>
      <c r="AF8" s="80" t="n"/>
      <c r="AG8" s="63" t="n"/>
      <c r="AH8" s="79" t="n"/>
      <c r="AI8" s="79" t="n"/>
      <c r="AJ8" s="79" t="n"/>
      <c r="AK8" s="78" t="n"/>
      <c r="AL8" s="5" t="n">
        <v>0</v>
      </c>
      <c r="AM8" s="5" t="n">
        <v>0</v>
      </c>
      <c r="AN8" s="88">
        <f>SUM(W8:AM8)</f>
        <v/>
      </c>
      <c r="AO8" s="5" t="n">
        <v>0</v>
      </c>
      <c r="AP8" s="5" t="n">
        <v>0</v>
      </c>
      <c r="AQ8" s="5" t="n">
        <v>0</v>
      </c>
      <c r="AR8" s="5">
        <f>+D10-AE8</f>
        <v/>
      </c>
    </row>
    <row r="9">
      <c r="A9" t="inlineStr">
        <is>
          <t>Consolida</t>
        </is>
      </c>
      <c r="B9" s="388" t="inlineStr">
        <is>
          <t>CINE Y COLOR INTERNACIONAL MEXICO</t>
        </is>
      </c>
      <c r="C9" s="28" t="n">
        <v>478327871</v>
      </c>
      <c r="D9" s="26" t="n"/>
      <c r="E9" s="26" t="n"/>
      <c r="F9" s="26" t="n"/>
      <c r="G9" s="26" t="n"/>
      <c r="H9" s="26" t="n"/>
      <c r="I9" s="26" t="n"/>
      <c r="J9" s="26" t="n"/>
      <c r="K9" s="46" t="n"/>
      <c r="L9" s="30" t="n">
        <v>0</v>
      </c>
      <c r="M9" s="26" t="n"/>
      <c r="N9" s="47" t="n"/>
      <c r="P9" s="48" t="n"/>
      <c r="Q9" s="48" t="n"/>
      <c r="R9" s="48" t="n"/>
      <c r="S9" s="28" t="n">
        <v>0</v>
      </c>
      <c r="T9" s="64" t="n">
        <v>0</v>
      </c>
      <c r="U9" s="64" t="n">
        <v>0</v>
      </c>
      <c r="V9" s="65">
        <f>SUM(C9:U9)</f>
        <v/>
      </c>
      <c r="W9" s="62" t="n">
        <v>0</v>
      </c>
      <c r="X9" s="63" t="n"/>
      <c r="Y9" s="78" t="n"/>
      <c r="Z9" s="62" t="n">
        <v>0</v>
      </c>
      <c r="AA9" s="63" t="n"/>
      <c r="AB9" s="79" t="n"/>
      <c r="AC9" s="79" t="n"/>
      <c r="AD9" s="83" t="n">
        <v>1136881567</v>
      </c>
      <c r="AE9" s="62" t="n"/>
      <c r="AF9" s="80" t="n"/>
      <c r="AG9" s="63" t="n"/>
      <c r="AH9" s="79" t="n"/>
      <c r="AI9" s="79" t="n"/>
      <c r="AJ9" s="79" t="n"/>
      <c r="AK9" s="78" t="n"/>
      <c r="AL9" s="5" t="n">
        <v>0</v>
      </c>
      <c r="AM9" s="5" t="n">
        <v>0</v>
      </c>
      <c r="AN9" s="88">
        <f>SUM(W9:AM9)</f>
        <v/>
      </c>
      <c r="AO9" s="5" t="n">
        <v>0</v>
      </c>
      <c r="AP9" s="5" t="n">
        <v>0</v>
      </c>
      <c r="AQ9" s="5" t="n">
        <v>0</v>
      </c>
      <c r="AR9" s="5">
        <f>+C9-AD7</f>
        <v/>
      </c>
    </row>
    <row r="10">
      <c r="A10" t="inlineStr">
        <is>
          <t>Consolida</t>
        </is>
      </c>
      <c r="B10" s="388" t="inlineStr">
        <is>
          <t>CINECOLOR CHILE SPA</t>
        </is>
      </c>
      <c r="C10" s="30" t="n">
        <v>0</v>
      </c>
      <c r="D10" s="29" t="n">
        <v>0</v>
      </c>
      <c r="E10" s="29" t="n">
        <v>236899924</v>
      </c>
      <c r="F10" s="26" t="n"/>
      <c r="G10" s="26" t="n"/>
      <c r="H10" s="26" t="n"/>
      <c r="I10" s="26" t="n"/>
      <c r="J10" s="26" t="n">
        <v>151497551</v>
      </c>
      <c r="K10" s="46" t="n"/>
      <c r="L10" s="30" t="n">
        <v>0</v>
      </c>
      <c r="M10" s="26" t="n"/>
      <c r="N10" s="47" t="n"/>
      <c r="O10" s="28" t="n">
        <v>117397332</v>
      </c>
      <c r="P10" s="50" t="n">
        <v>0</v>
      </c>
      <c r="Q10" s="48" t="n"/>
      <c r="R10" s="48" t="n"/>
      <c r="S10" s="47" t="n">
        <v>439163768</v>
      </c>
      <c r="T10" s="64" t="n">
        <v>0</v>
      </c>
      <c r="U10" s="64" t="n">
        <v>0</v>
      </c>
      <c r="V10" s="65">
        <f>SUM(C10:U10)</f>
        <v/>
      </c>
      <c r="W10" s="62" t="n">
        <v>3629604504</v>
      </c>
      <c r="X10" s="63" t="n"/>
      <c r="Y10" s="78" t="n"/>
      <c r="Z10" s="62" t="n">
        <v>0</v>
      </c>
      <c r="AA10" s="81" t="n">
        <v>16571534</v>
      </c>
      <c r="AB10" s="79" t="n"/>
      <c r="AC10" s="79" t="n"/>
      <c r="AD10" s="78" t="n"/>
      <c r="AE10" s="62" t="n"/>
      <c r="AF10" s="80" t="n"/>
      <c r="AG10" s="63" t="n"/>
      <c r="AH10" s="79" t="n"/>
      <c r="AI10" s="79" t="n"/>
      <c r="AJ10" s="79" t="n"/>
      <c r="AK10" s="78" t="n"/>
      <c r="AL10" s="5" t="n">
        <v>0</v>
      </c>
      <c r="AM10" s="5" t="n">
        <v>0</v>
      </c>
      <c r="AN10" s="88">
        <f>SUM(W10:AM10)</f>
        <v/>
      </c>
      <c r="AO10" s="5" t="n">
        <v>0</v>
      </c>
      <c r="AP10" s="5" t="n">
        <v>0</v>
      </c>
      <c r="AQ10" s="5" t="n">
        <v>0</v>
      </c>
      <c r="AR10" s="5" t="n">
        <v>0</v>
      </c>
    </row>
    <row r="11">
      <c r="A11" t="inlineStr">
        <is>
          <t>Consolida</t>
        </is>
      </c>
      <c r="B11" s="388" t="inlineStr">
        <is>
          <t>CINECOLOR DO BRASIL LTDA</t>
        </is>
      </c>
      <c r="C11" s="30" t="n">
        <v>0</v>
      </c>
      <c r="D11" s="26" t="n"/>
      <c r="E11" s="26" t="n">
        <v>90141351</v>
      </c>
      <c r="F11" s="26" t="n"/>
      <c r="G11" s="26" t="n"/>
      <c r="H11" s="26" t="n"/>
      <c r="I11" s="26" t="n"/>
      <c r="J11" s="26" t="n"/>
      <c r="K11" s="46" t="n"/>
      <c r="L11" s="30" t="n">
        <v>0</v>
      </c>
      <c r="M11" s="26" t="n"/>
      <c r="N11" s="47" t="n"/>
      <c r="O11" s="30" t="n">
        <v>0</v>
      </c>
      <c r="P11" s="48" t="n"/>
      <c r="Q11" s="48" t="n"/>
      <c r="R11" s="48" t="n"/>
      <c r="S11" s="47" t="n">
        <v>0</v>
      </c>
      <c r="T11" s="64" t="n">
        <v>0</v>
      </c>
      <c r="U11" s="64" t="n">
        <v>0</v>
      </c>
      <c r="V11" s="65">
        <f>SUM(C11:U11)</f>
        <v/>
      </c>
      <c r="W11" s="62" t="n">
        <v>0</v>
      </c>
      <c r="X11" s="63" t="n"/>
      <c r="Y11" s="78" t="n"/>
      <c r="Z11" s="62" t="n">
        <v>0</v>
      </c>
      <c r="AA11" s="63" t="n"/>
      <c r="AB11" s="79" t="n"/>
      <c r="AC11" s="79" t="n"/>
      <c r="AD11" s="78" t="n"/>
      <c r="AE11" s="62" t="n"/>
      <c r="AF11" s="80" t="n"/>
      <c r="AG11" s="63" t="n"/>
      <c r="AH11" s="79" t="n"/>
      <c r="AI11" s="79" t="n"/>
      <c r="AJ11" s="79" t="n"/>
      <c r="AK11" s="78" t="n"/>
      <c r="AL11" s="5" t="n">
        <v>0</v>
      </c>
      <c r="AM11" s="5" t="n">
        <v>0</v>
      </c>
      <c r="AN11" s="88">
        <f>SUM(W11:AM11)</f>
        <v/>
      </c>
      <c r="AO11" s="5" t="n">
        <v>0</v>
      </c>
      <c r="AP11" s="5" t="n">
        <v>0</v>
      </c>
      <c r="AQ11" s="5" t="n">
        <v>0</v>
      </c>
      <c r="AR11" s="5" t="n">
        <v>0</v>
      </c>
    </row>
    <row r="12">
      <c r="A12" t="inlineStr">
        <is>
          <t>Consolida</t>
        </is>
      </c>
      <c r="B12" s="388" t="inlineStr">
        <is>
          <t>CINECOLOR DO BRASIL LTDA</t>
        </is>
      </c>
      <c r="C12" s="30" t="n"/>
      <c r="D12" s="26" t="n"/>
      <c r="E12" s="26" t="n">
        <v>3992230950</v>
      </c>
      <c r="F12" s="26" t="n"/>
      <c r="G12" s="26" t="n"/>
      <c r="H12" s="26" t="n"/>
      <c r="I12" s="26" t="n"/>
      <c r="J12" s="26" t="n"/>
      <c r="K12" s="46" t="n"/>
      <c r="L12" s="30" t="n"/>
      <c r="M12" s="26" t="n"/>
      <c r="N12" s="47" t="n"/>
      <c r="O12" s="30" t="n"/>
      <c r="P12" s="48" t="n"/>
      <c r="Q12" s="48" t="n"/>
      <c r="R12" s="48" t="n"/>
      <c r="S12" s="47" t="n">
        <v>0</v>
      </c>
      <c r="T12" s="64" t="n"/>
      <c r="U12" s="64" t="n"/>
      <c r="V12" s="65" t="n"/>
      <c r="W12" s="62" t="n">
        <v>20822304</v>
      </c>
      <c r="X12" s="63" t="n"/>
      <c r="Y12" s="78" t="n"/>
      <c r="Z12" s="62" t="n"/>
      <c r="AA12" s="63" t="n"/>
      <c r="AB12" s="79" t="n"/>
      <c r="AC12" s="79" t="n"/>
      <c r="AD12" s="78" t="n"/>
      <c r="AE12" s="62" t="n"/>
      <c r="AF12" s="80" t="n"/>
      <c r="AG12" s="63" t="n"/>
      <c r="AH12" s="79" t="n"/>
      <c r="AI12" s="79" t="n"/>
      <c r="AJ12" s="79" t="n"/>
      <c r="AK12" s="78" t="n"/>
      <c r="AL12" s="5" t="n"/>
      <c r="AM12" s="5" t="n"/>
      <c r="AN12" s="88">
        <f>SUM(W12:AM12)</f>
        <v/>
      </c>
      <c r="AO12" s="5" t="n"/>
      <c r="AP12" s="5" t="n"/>
      <c r="AQ12" s="5" t="n"/>
      <c r="AR12" s="5" t="n"/>
    </row>
    <row r="13">
      <c r="A13" t="inlineStr">
        <is>
          <t>Consolida</t>
        </is>
      </c>
      <c r="B13" s="388" t="inlineStr">
        <is>
          <t>CINECOLOR ENTERTAINMENT SAC</t>
        </is>
      </c>
      <c r="C13" s="28" t="n">
        <v>0</v>
      </c>
      <c r="D13" s="31" t="n"/>
      <c r="E13" s="26" t="n"/>
      <c r="F13" s="26" t="n"/>
      <c r="G13" s="26" t="n"/>
      <c r="H13" s="26" t="n"/>
      <c r="I13" s="26" t="n"/>
      <c r="J13" s="26" t="n"/>
      <c r="K13" s="46" t="n"/>
      <c r="L13" s="30" t="n">
        <v>0</v>
      </c>
      <c r="M13" s="26" t="n"/>
      <c r="N13" s="47" t="n"/>
      <c r="O13" s="30" t="n">
        <v>0</v>
      </c>
      <c r="P13" s="48" t="n"/>
      <c r="Q13" s="48" t="n"/>
      <c r="R13" s="48" t="n"/>
      <c r="S13" s="47" t="n">
        <v>0</v>
      </c>
      <c r="T13" s="64" t="n">
        <v>0</v>
      </c>
      <c r="U13" s="64" t="n">
        <v>0</v>
      </c>
      <c r="V13" s="65">
        <f>SUM(C13:U13)</f>
        <v/>
      </c>
      <c r="W13" s="62" t="n">
        <v>0</v>
      </c>
      <c r="X13" s="63" t="n"/>
      <c r="Y13" s="78" t="n"/>
      <c r="Z13" s="62" t="n">
        <v>0</v>
      </c>
      <c r="AA13" s="63" t="n"/>
      <c r="AB13" s="79" t="n"/>
      <c r="AC13" s="79" t="n"/>
      <c r="AD13" s="78" t="n"/>
      <c r="AE13" s="62" t="n"/>
      <c r="AF13" s="80" t="n"/>
      <c r="AG13" s="63" t="n"/>
      <c r="AH13" s="79" t="n"/>
      <c r="AI13" s="79" t="n"/>
      <c r="AJ13" s="79" t="n"/>
      <c r="AK13" s="78" t="n"/>
      <c r="AL13" s="5" t="n">
        <v>0</v>
      </c>
      <c r="AM13" s="5" t="n">
        <v>0</v>
      </c>
      <c r="AN13" s="88">
        <f>SUM(W13:AM13)</f>
        <v/>
      </c>
      <c r="AO13" s="5" t="n">
        <v>0</v>
      </c>
      <c r="AP13" s="5" t="n">
        <v>0</v>
      </c>
      <c r="AQ13" s="5" t="n">
        <v>0</v>
      </c>
      <c r="AR13" s="5" t="n">
        <v>0</v>
      </c>
    </row>
    <row r="14">
      <c r="A14" t="inlineStr">
        <is>
          <t>Consolida</t>
        </is>
      </c>
      <c r="B14" s="388" t="inlineStr">
        <is>
          <t>CINECOLOR FILMS CA</t>
        </is>
      </c>
      <c r="C14" s="30" t="n">
        <v>0</v>
      </c>
      <c r="D14" s="26" t="n"/>
      <c r="E14" s="26" t="n"/>
      <c r="F14" s="26" t="n"/>
      <c r="G14" s="26" t="n"/>
      <c r="H14" s="26" t="n"/>
      <c r="I14" s="26" t="n"/>
      <c r="J14" s="26" t="n"/>
      <c r="K14" s="46" t="n"/>
      <c r="L14" s="30" t="n">
        <v>0</v>
      </c>
      <c r="M14" s="26" t="n"/>
      <c r="N14" s="47" t="n"/>
      <c r="O14" s="32" t="n">
        <v>32200184</v>
      </c>
      <c r="P14" s="48" t="n"/>
      <c r="Q14" s="48" t="n"/>
      <c r="R14" s="48" t="n"/>
      <c r="S14" s="47" t="n">
        <v>0</v>
      </c>
      <c r="T14" s="64" t="n">
        <v>0</v>
      </c>
      <c r="U14" s="64" t="n">
        <v>0</v>
      </c>
      <c r="V14" s="65">
        <f>SUM(C14:U14)</f>
        <v/>
      </c>
      <c r="W14" s="62" t="n">
        <v>0</v>
      </c>
      <c r="X14" s="63" t="n"/>
      <c r="Y14" s="78" t="n"/>
      <c r="Z14" s="62" t="n">
        <v>0</v>
      </c>
      <c r="AA14" s="63" t="n"/>
      <c r="AB14" s="79" t="n"/>
      <c r="AC14" s="79" t="n"/>
      <c r="AD14" s="78" t="n"/>
      <c r="AE14" s="62" t="n"/>
      <c r="AF14" s="80" t="n"/>
      <c r="AG14" s="63" t="n"/>
      <c r="AH14" s="79" t="n"/>
      <c r="AI14" s="79" t="n"/>
      <c r="AJ14" s="79" t="n"/>
      <c r="AK14" s="78" t="n"/>
      <c r="AL14" s="5" t="n">
        <v>0</v>
      </c>
      <c r="AM14" s="5" t="n">
        <v>0</v>
      </c>
      <c r="AN14" s="88">
        <f>SUM(W14:AM14)</f>
        <v/>
      </c>
      <c r="AO14" s="5" t="n">
        <v>0</v>
      </c>
      <c r="AP14" s="5" t="n">
        <v>0</v>
      </c>
      <c r="AQ14" s="5" t="n">
        <v>0</v>
      </c>
      <c r="AR14" s="5" t="n">
        <v>0</v>
      </c>
    </row>
    <row r="15">
      <c r="A15" t="inlineStr">
        <is>
          <t>Consolida</t>
        </is>
      </c>
      <c r="B15" s="388" t="inlineStr">
        <is>
          <t>CINECOLOR FILMS CHILE SPA</t>
        </is>
      </c>
      <c r="C15" s="30" t="n">
        <v>0</v>
      </c>
      <c r="D15" s="26" t="n"/>
      <c r="E15" s="26" t="n"/>
      <c r="F15" s="26" t="n"/>
      <c r="G15" s="26" t="n"/>
      <c r="H15" s="26" t="n"/>
      <c r="I15" s="26" t="n"/>
      <c r="J15" s="26" t="n"/>
      <c r="K15" s="46" t="n"/>
      <c r="L15" s="30" t="n">
        <v>0</v>
      </c>
      <c r="M15" s="26" t="n"/>
      <c r="N15" s="47" t="n"/>
      <c r="O15" s="30" t="n">
        <v>0</v>
      </c>
      <c r="P15" s="48" t="n"/>
      <c r="Q15" s="48" t="n"/>
      <c r="R15" s="48" t="n"/>
      <c r="S15" s="47" t="n">
        <v>0</v>
      </c>
      <c r="T15" s="64" t="n">
        <v>0</v>
      </c>
      <c r="U15" s="64" t="n">
        <v>0</v>
      </c>
      <c r="V15" s="65">
        <f>SUM(C15:U15)</f>
        <v/>
      </c>
      <c r="W15" s="62" t="n">
        <v>0</v>
      </c>
      <c r="X15" s="63" t="n"/>
      <c r="Y15" s="78" t="n"/>
      <c r="Z15" s="62" t="n">
        <v>0</v>
      </c>
      <c r="AA15" s="81" t="n">
        <v>772589365</v>
      </c>
      <c r="AB15" s="79" t="n"/>
      <c r="AC15" s="79" t="n"/>
      <c r="AD15" s="78" t="n"/>
      <c r="AE15" s="66" t="n">
        <v>769275414</v>
      </c>
      <c r="AF15" s="80" t="n"/>
      <c r="AG15" s="63" t="n"/>
      <c r="AH15" s="79" t="n"/>
      <c r="AI15" s="79" t="n"/>
      <c r="AJ15" s="79" t="n"/>
      <c r="AK15" s="78" t="n"/>
      <c r="AL15" s="5" t="n">
        <v>0</v>
      </c>
      <c r="AM15" s="5" t="e">
        <v>#REF!</v>
      </c>
      <c r="AN15" s="88">
        <f>SUM(W15:AM15)</f>
        <v/>
      </c>
      <c r="AO15" s="5" t="n">
        <v>0</v>
      </c>
      <c r="AP15" s="5" t="n">
        <v>0</v>
      </c>
      <c r="AQ15" s="5" t="n">
        <v>0</v>
      </c>
      <c r="AR15" s="5" t="n">
        <v>0</v>
      </c>
    </row>
    <row r="16">
      <c r="A16" t="inlineStr">
        <is>
          <t>Consolida</t>
        </is>
      </c>
      <c r="B16" s="388" t="inlineStr">
        <is>
          <t>CINECOLOR FILMS SAC</t>
        </is>
      </c>
      <c r="C16" s="28" t="n">
        <v>0</v>
      </c>
      <c r="D16" s="26" t="n"/>
      <c r="E16" s="26" t="n"/>
      <c r="F16" s="26" t="n"/>
      <c r="G16" s="26" t="n"/>
      <c r="H16" s="26" t="n"/>
      <c r="I16" s="26" t="n"/>
      <c r="J16" s="26" t="n">
        <v>225733</v>
      </c>
      <c r="K16" s="46" t="n"/>
      <c r="L16" s="30" t="n">
        <v>0</v>
      </c>
      <c r="M16" s="26" t="n"/>
      <c r="N16" s="47" t="n"/>
      <c r="O16" s="30" t="n">
        <v>0</v>
      </c>
      <c r="P16" s="48" t="n"/>
      <c r="Q16" s="48" t="n"/>
      <c r="R16" s="48" t="n"/>
      <c r="S16" s="47" t="n">
        <v>0</v>
      </c>
      <c r="T16" s="64" t="n">
        <v>0</v>
      </c>
      <c r="U16" s="64" t="n">
        <v>0</v>
      </c>
      <c r="V16" s="65">
        <f>SUM(C16:U16)</f>
        <v/>
      </c>
      <c r="W16" s="62" t="n">
        <v>0</v>
      </c>
      <c r="X16" s="63" t="n"/>
      <c r="Y16" s="78" t="n"/>
      <c r="Z16" s="62" t="n">
        <v>0</v>
      </c>
      <c r="AA16" s="63" t="n"/>
      <c r="AB16" s="79" t="n"/>
      <c r="AC16" s="79" t="n"/>
      <c r="AD16" s="78" t="n"/>
      <c r="AE16" s="62" t="n"/>
      <c r="AF16" s="80" t="n"/>
      <c r="AG16" s="63" t="n"/>
      <c r="AH16" s="79" t="n"/>
      <c r="AI16" s="79" t="n"/>
      <c r="AJ16" s="79" t="n"/>
      <c r="AK16" s="78" t="n"/>
      <c r="AL16" s="5" t="n">
        <v>0</v>
      </c>
      <c r="AM16" s="5" t="n">
        <v>0</v>
      </c>
      <c r="AN16" s="88">
        <f>SUM(W16:AM16)</f>
        <v/>
      </c>
      <c r="AO16" s="5" t="n">
        <v>0</v>
      </c>
      <c r="AP16" s="5" t="n">
        <v>0</v>
      </c>
      <c r="AQ16" s="5" t="n">
        <v>0</v>
      </c>
      <c r="AR16" s="5" t="n">
        <v>0</v>
      </c>
    </row>
    <row r="17">
      <c r="A17" t="inlineStr">
        <is>
          <t>Consolida</t>
        </is>
      </c>
      <c r="B17" s="388" t="inlineStr">
        <is>
          <t>CINEMA PRODUCC DIGITAL</t>
        </is>
      </c>
      <c r="C17" s="30" t="n">
        <v>0</v>
      </c>
      <c r="D17" s="26" t="n"/>
      <c r="E17" s="26" t="n"/>
      <c r="F17" s="26" t="n"/>
      <c r="G17" s="26" t="n"/>
      <c r="H17" s="26" t="n"/>
      <c r="I17" s="26" t="n"/>
      <c r="J17" s="26" t="n"/>
      <c r="K17" s="46" t="n"/>
      <c r="L17" s="30" t="n">
        <v>0</v>
      </c>
      <c r="M17" s="26" t="n"/>
      <c r="N17" s="47" t="n"/>
      <c r="O17" s="30" t="n">
        <v>0</v>
      </c>
      <c r="P17" s="48" t="n"/>
      <c r="Q17" s="48" t="n"/>
      <c r="R17" s="48" t="n"/>
      <c r="S17" s="47" t="n">
        <v>0</v>
      </c>
      <c r="T17" s="64" t="n">
        <v>0</v>
      </c>
      <c r="U17" s="64" t="n">
        <v>0</v>
      </c>
      <c r="V17" s="65">
        <f>SUM(C17:U17)</f>
        <v/>
      </c>
      <c r="W17" s="62" t="n">
        <v>0</v>
      </c>
      <c r="X17" s="63" t="n"/>
      <c r="Y17" s="78" t="n"/>
      <c r="Z17" s="62" t="n">
        <v>0</v>
      </c>
      <c r="AA17" s="63" t="n"/>
      <c r="AB17" s="79" t="n"/>
      <c r="AC17" s="79" t="n"/>
      <c r="AD17" s="78" t="n"/>
      <c r="AE17" s="62" t="n"/>
      <c r="AF17" s="80" t="n"/>
      <c r="AG17" s="63" t="n"/>
      <c r="AH17" s="79" t="n"/>
      <c r="AI17" s="79" t="n"/>
      <c r="AJ17" s="79" t="n"/>
      <c r="AK17" s="78" t="n"/>
      <c r="AL17" s="5" t="n">
        <v>0</v>
      </c>
      <c r="AM17" s="5" t="n">
        <v>0</v>
      </c>
      <c r="AN17" s="88">
        <f>SUM(W17:AM17)</f>
        <v/>
      </c>
      <c r="AO17" s="5" t="n">
        <v>0</v>
      </c>
      <c r="AP17" s="5" t="n">
        <v>0</v>
      </c>
      <c r="AQ17" s="5" t="n">
        <v>0</v>
      </c>
      <c r="AR17" s="5" t="n">
        <v>0</v>
      </c>
    </row>
    <row r="18">
      <c r="A18" t="inlineStr">
        <is>
          <t>Consolida</t>
        </is>
      </c>
      <c r="B18" s="388" t="inlineStr">
        <is>
          <t>CONATE II SPA</t>
        </is>
      </c>
      <c r="C18" s="30" t="n">
        <v>0</v>
      </c>
      <c r="D18" s="26" t="n"/>
      <c r="E18" s="26" t="n"/>
      <c r="F18" s="26" t="n"/>
      <c r="G18" s="26" t="n"/>
      <c r="H18" s="26" t="n"/>
      <c r="I18" s="26" t="n"/>
      <c r="J18" s="26" t="n"/>
      <c r="K18" s="46" t="n"/>
      <c r="L18" s="30" t="n">
        <v>0</v>
      </c>
      <c r="M18" s="26" t="n"/>
      <c r="N18" s="47" t="n"/>
      <c r="O18" s="30" t="n">
        <v>0</v>
      </c>
      <c r="P18" s="48" t="n"/>
      <c r="Q18" s="48" t="n"/>
      <c r="R18" s="48" t="n"/>
      <c r="S18" s="47" t="n">
        <v>0</v>
      </c>
      <c r="T18" s="64" t="n">
        <v>0</v>
      </c>
      <c r="U18" s="64" t="n">
        <v>0</v>
      </c>
      <c r="V18" s="65">
        <f>SUM(C18:U18)</f>
        <v/>
      </c>
      <c r="W18" s="62" t="n">
        <v>0</v>
      </c>
      <c r="X18" s="63" t="n"/>
      <c r="Y18" s="78" t="n"/>
      <c r="Z18" s="62" t="n">
        <v>0</v>
      </c>
      <c r="AA18" s="63" t="n">
        <v>0</v>
      </c>
      <c r="AB18" s="79" t="n"/>
      <c r="AC18" s="79" t="n"/>
      <c r="AD18" s="78" t="n"/>
      <c r="AE18" s="62" t="n"/>
      <c r="AF18" s="80" t="n"/>
      <c r="AG18" s="63" t="n"/>
      <c r="AH18" s="79" t="n"/>
      <c r="AI18" s="79" t="n"/>
      <c r="AJ18" s="79" t="n"/>
      <c r="AK18" s="78" t="n"/>
      <c r="AL18" s="5" t="n">
        <v>0</v>
      </c>
      <c r="AM18" s="11" t="e">
        <v>#REF!</v>
      </c>
      <c r="AN18" s="88">
        <f>SUM(W18:AM18)</f>
        <v/>
      </c>
      <c r="AO18" s="5" t="n">
        <v>0</v>
      </c>
      <c r="AP18" s="5" t="n">
        <v>0</v>
      </c>
      <c r="AQ18" s="5" t="n">
        <v>0</v>
      </c>
      <c r="AR18" s="5" t="n">
        <v>0</v>
      </c>
    </row>
    <row r="19">
      <c r="A19" t="inlineStr">
        <is>
          <t>Consolida</t>
        </is>
      </c>
      <c r="B19" s="388" t="inlineStr">
        <is>
          <t>CONTENIDO ALTERNATIVO  ARG</t>
        </is>
      </c>
      <c r="C19" s="30" t="n">
        <v>0</v>
      </c>
      <c r="D19" s="26" t="n"/>
      <c r="E19" s="26" t="n"/>
      <c r="F19" s="26" t="n"/>
      <c r="G19" s="26" t="n"/>
      <c r="H19" s="26" t="n"/>
      <c r="I19" s="26" t="n"/>
      <c r="J19" s="26" t="n"/>
      <c r="K19" s="46" t="n"/>
      <c r="L19" s="30" t="n">
        <v>0</v>
      </c>
      <c r="M19" s="26" t="n"/>
      <c r="N19" s="47" t="n"/>
      <c r="O19" s="30" t="n">
        <v>0</v>
      </c>
      <c r="P19" s="48" t="n"/>
      <c r="Q19" s="48" t="n"/>
      <c r="R19" s="47" t="n">
        <v>0</v>
      </c>
      <c r="S19" s="30" t="n">
        <v>33012963</v>
      </c>
      <c r="T19" s="64" t="n">
        <v>0</v>
      </c>
      <c r="U19" s="64" t="n">
        <v>0</v>
      </c>
      <c r="V19" s="65">
        <f>SUM(C19:U19)</f>
        <v/>
      </c>
      <c r="W19" s="62" t="n">
        <v>0</v>
      </c>
      <c r="X19" s="63" t="n"/>
      <c r="Y19" s="78" t="n"/>
      <c r="Z19" s="62" t="n">
        <v>0</v>
      </c>
      <c r="AA19" s="63" t="n"/>
      <c r="AB19" s="79" t="n"/>
      <c r="AC19" s="79" t="n"/>
      <c r="AD19" s="78" t="n"/>
      <c r="AE19" s="62" t="n"/>
      <c r="AF19" s="80" t="n"/>
      <c r="AG19" s="63" t="n"/>
      <c r="AH19" s="79" t="n"/>
      <c r="AI19" s="79" t="n"/>
      <c r="AJ19" s="79" t="n"/>
      <c r="AK19" s="78" t="n"/>
      <c r="AL19" s="5" t="n">
        <v>0</v>
      </c>
      <c r="AM19" s="5" t="n">
        <v>0</v>
      </c>
      <c r="AN19" s="88">
        <f>SUM(W19:AM19)</f>
        <v/>
      </c>
      <c r="AO19" s="5" t="n">
        <v>0</v>
      </c>
      <c r="AP19" s="5" t="n">
        <v>0</v>
      </c>
      <c r="AQ19" s="5" t="n">
        <v>0</v>
      </c>
      <c r="AR19" s="5" t="n">
        <v>0</v>
      </c>
    </row>
    <row r="20">
      <c r="A20" t="inlineStr">
        <is>
          <t>Consolida</t>
        </is>
      </c>
      <c r="B20" s="388" t="inlineStr">
        <is>
          <t>CONTENIDO ALTERNATIVO  MEX</t>
        </is>
      </c>
      <c r="C20" s="30" t="n">
        <v>0</v>
      </c>
      <c r="D20" s="26" t="n"/>
      <c r="E20" s="26" t="n"/>
      <c r="F20" s="26" t="n"/>
      <c r="G20" s="26" t="n"/>
      <c r="H20" s="26" t="n"/>
      <c r="I20" s="26" t="n"/>
      <c r="J20" s="26" t="n"/>
      <c r="K20" s="46" t="n"/>
      <c r="L20" s="30" t="n">
        <v>0</v>
      </c>
      <c r="M20" s="26" t="n"/>
      <c r="N20" s="47" t="n"/>
      <c r="O20" s="30" t="n">
        <v>0</v>
      </c>
      <c r="P20" s="48" t="n"/>
      <c r="Q20" s="48" t="n"/>
      <c r="R20" s="48" t="n"/>
      <c r="S20" s="47" t="n">
        <v>0</v>
      </c>
      <c r="T20" s="64" t="n">
        <v>0</v>
      </c>
      <c r="U20" s="64" t="n">
        <v>0</v>
      </c>
      <c r="V20" s="65">
        <f>SUM(C20:U20)</f>
        <v/>
      </c>
      <c r="W20" s="62" t="n">
        <v>0</v>
      </c>
      <c r="X20" s="63" t="n"/>
      <c r="Y20" s="78" t="n"/>
      <c r="Z20" s="62" t="n">
        <v>0</v>
      </c>
      <c r="AA20" s="63" t="n"/>
      <c r="AB20" s="79" t="n"/>
      <c r="AC20" s="79" t="n"/>
      <c r="AD20" s="78" t="n">
        <v>0</v>
      </c>
      <c r="AE20" s="62" t="n"/>
      <c r="AF20" s="80" t="n"/>
      <c r="AG20" s="63" t="n"/>
      <c r="AH20" s="79" t="n"/>
      <c r="AI20" s="79" t="n"/>
      <c r="AJ20" s="79" t="n"/>
      <c r="AK20" s="78" t="n"/>
      <c r="AL20" s="5" t="n">
        <v>0</v>
      </c>
      <c r="AM20" s="5" t="n">
        <v>0</v>
      </c>
      <c r="AN20" s="88">
        <f>SUM(W20:AM20)</f>
        <v/>
      </c>
      <c r="AO20" s="5" t="n">
        <v>0</v>
      </c>
      <c r="AP20" s="5" t="n">
        <v>0</v>
      </c>
      <c r="AQ20" s="5" t="n">
        <v>0</v>
      </c>
      <c r="AR20" s="5" t="n">
        <v>0</v>
      </c>
    </row>
    <row r="21">
      <c r="A21" t="inlineStr">
        <is>
          <t>Consolida</t>
        </is>
      </c>
      <c r="B21" s="388" t="inlineStr">
        <is>
          <t>CONTENIDO ALTERNATIVO  COL</t>
        </is>
      </c>
      <c r="C21" s="30" t="n">
        <v>0</v>
      </c>
      <c r="D21" s="26" t="n"/>
      <c r="E21" s="26" t="n"/>
      <c r="F21" s="26" t="n"/>
      <c r="G21" s="26" t="n"/>
      <c r="H21" s="26" t="n"/>
      <c r="I21" s="26" t="n"/>
      <c r="J21" s="26" t="n"/>
      <c r="K21" s="46" t="n"/>
      <c r="L21" s="30" t="n">
        <v>0</v>
      </c>
      <c r="M21" s="26" t="n"/>
      <c r="N21" s="47" t="n"/>
      <c r="O21" s="30" t="n">
        <v>0</v>
      </c>
      <c r="P21" s="48" t="n"/>
      <c r="Q21" s="48" t="n"/>
      <c r="R21" s="48" t="n"/>
      <c r="S21" s="47" t="n">
        <v>0</v>
      </c>
      <c r="T21" s="64" t="n">
        <v>0</v>
      </c>
      <c r="U21" s="64" t="n">
        <v>0</v>
      </c>
      <c r="V21" s="65">
        <f>SUM(C21:U21)</f>
        <v/>
      </c>
      <c r="W21" s="62" t="n">
        <v>0</v>
      </c>
      <c r="X21" s="63" t="n"/>
      <c r="Y21" s="78" t="n"/>
      <c r="Z21" s="62" t="n">
        <v>0</v>
      </c>
      <c r="AA21" s="63" t="n"/>
      <c r="AB21" s="79" t="n"/>
      <c r="AC21" s="79" t="n"/>
      <c r="AD21" s="78" t="n"/>
      <c r="AE21" s="62" t="n"/>
      <c r="AF21" s="80" t="n"/>
      <c r="AG21" s="63" t="n"/>
      <c r="AH21" s="79" t="n"/>
      <c r="AI21" s="79" t="n"/>
      <c r="AJ21" s="79" t="n"/>
      <c r="AK21" s="78" t="n">
        <v>0</v>
      </c>
      <c r="AL21" s="5" t="n">
        <v>0</v>
      </c>
      <c r="AM21" s="5" t="n">
        <v>0</v>
      </c>
      <c r="AN21" s="88">
        <f>SUM(W21:AM21)</f>
        <v/>
      </c>
      <c r="AO21" s="5" t="n">
        <v>0</v>
      </c>
      <c r="AP21" s="5" t="n">
        <v>0</v>
      </c>
      <c r="AQ21" s="5" t="n">
        <v>0</v>
      </c>
      <c r="AR21" s="5" t="n">
        <v>0</v>
      </c>
    </row>
    <row r="22">
      <c r="A22" t="inlineStr">
        <is>
          <t>Consolida</t>
        </is>
      </c>
      <c r="B22" s="388" t="inlineStr">
        <is>
          <t>GLOBALGILL S A</t>
        </is>
      </c>
      <c r="C22" s="30" t="n">
        <v>0</v>
      </c>
      <c r="D22" s="26" t="n"/>
      <c r="E22" s="26" t="n"/>
      <c r="F22" s="26" t="n"/>
      <c r="G22" s="26" t="n"/>
      <c r="H22" s="26" t="n"/>
      <c r="I22" s="26" t="n"/>
      <c r="J22" s="26" t="n"/>
      <c r="K22" s="46" t="n"/>
      <c r="L22" s="30" t="n">
        <v>0</v>
      </c>
      <c r="M22" s="26" t="n"/>
      <c r="N22" s="47" t="n"/>
      <c r="O22" s="30" t="n">
        <v>0</v>
      </c>
      <c r="P22" s="48" t="n"/>
      <c r="Q22" s="48" t="n"/>
      <c r="R22" s="48" t="n"/>
      <c r="S22" s="47" t="n">
        <v>0</v>
      </c>
      <c r="T22" s="64" t="n">
        <v>0</v>
      </c>
      <c r="U22" s="64" t="n">
        <v>0</v>
      </c>
      <c r="V22" s="65">
        <f>SUM(C22:U22)</f>
        <v/>
      </c>
      <c r="W22" s="62" t="n">
        <v>0</v>
      </c>
      <c r="X22" s="63" t="n"/>
      <c r="Y22" s="78" t="n"/>
      <c r="Z22" s="62" t="n">
        <v>0</v>
      </c>
      <c r="AA22" s="63" t="n"/>
      <c r="AB22" s="79" t="n"/>
      <c r="AC22" s="79" t="n"/>
      <c r="AD22" s="78" t="n"/>
      <c r="AE22" s="66" t="n">
        <v>1591654555</v>
      </c>
      <c r="AF22" s="80" t="n"/>
      <c r="AG22" s="63" t="n"/>
      <c r="AH22" s="79" t="n"/>
      <c r="AI22" s="79" t="n"/>
      <c r="AJ22" s="79" t="n"/>
      <c r="AK22" s="78" t="n"/>
      <c r="AL22" s="5" t="n"/>
      <c r="AM22" s="5" t="n"/>
      <c r="AN22" s="88">
        <f>SUM(W22:AM22)</f>
        <v/>
      </c>
      <c r="AO22" s="5" t="n">
        <v>0</v>
      </c>
      <c r="AP22" s="5" t="n">
        <v>0</v>
      </c>
      <c r="AQ22" s="5" t="n">
        <v>0</v>
      </c>
      <c r="AR22" s="5" t="n">
        <v>0</v>
      </c>
    </row>
    <row r="23">
      <c r="A23" t="inlineStr">
        <is>
          <t>Consolida</t>
        </is>
      </c>
      <c r="B23" s="388" t="inlineStr">
        <is>
          <t>I VISION PERU</t>
        </is>
      </c>
      <c r="C23" s="30" t="n">
        <v>0</v>
      </c>
      <c r="D23" s="26" t="n"/>
      <c r="E23" s="26" t="n"/>
      <c r="F23" s="26" t="n"/>
      <c r="G23" s="26" t="n"/>
      <c r="H23" s="26" t="n"/>
      <c r="I23" s="26" t="n"/>
      <c r="J23" s="26" t="n"/>
      <c r="K23" s="46" t="n"/>
      <c r="L23" s="30" t="n">
        <v>0</v>
      </c>
      <c r="M23" s="26" t="n"/>
      <c r="N23" s="47" t="n"/>
      <c r="O23" s="30" t="n">
        <v>0</v>
      </c>
      <c r="P23" s="48" t="n"/>
      <c r="Q23" s="48" t="n"/>
      <c r="R23" s="48" t="n"/>
      <c r="S23" s="47" t="n">
        <v>0</v>
      </c>
      <c r="T23" s="64" t="n">
        <v>0</v>
      </c>
      <c r="U23" s="64" t="n">
        <v>0</v>
      </c>
      <c r="V23" s="65">
        <f>SUM(C23:U23)</f>
        <v/>
      </c>
      <c r="W23" s="62" t="n">
        <v>0</v>
      </c>
      <c r="X23" s="63" t="n"/>
      <c r="Y23" s="78" t="n"/>
      <c r="Z23" s="62" t="n">
        <v>0</v>
      </c>
      <c r="AA23" s="63" t="n"/>
      <c r="AB23" s="79" t="n"/>
      <c r="AC23" s="79" t="n"/>
      <c r="AD23" s="78" t="n"/>
      <c r="AE23" s="62" t="n"/>
      <c r="AF23" s="80" t="n"/>
      <c r="AG23" s="63" t="n"/>
      <c r="AH23" s="79" t="n"/>
      <c r="AI23" s="79" t="n"/>
      <c r="AJ23" s="79" t="n"/>
      <c r="AK23" s="78" t="n"/>
      <c r="AL23" s="5" t="n">
        <v>0</v>
      </c>
      <c r="AM23" s="5" t="n">
        <v>0</v>
      </c>
      <c r="AN23" s="88">
        <f>SUM(W23:AM23)</f>
        <v/>
      </c>
      <c r="AO23" s="5" t="n">
        <v>0</v>
      </c>
      <c r="AP23" s="5" t="n">
        <v>0</v>
      </c>
      <c r="AQ23" s="5" t="n">
        <v>0</v>
      </c>
      <c r="AR23" s="5" t="n">
        <v>0</v>
      </c>
    </row>
    <row r="24">
      <c r="A24" t="inlineStr">
        <is>
          <t>Consolida</t>
        </is>
      </c>
      <c r="B24" s="388" t="inlineStr">
        <is>
          <t>INDUSTRIAS AUDIOVISUALES ARGENTINAS S A</t>
        </is>
      </c>
      <c r="C24" s="30" t="n">
        <v>0</v>
      </c>
      <c r="D24" s="26" t="n"/>
      <c r="E24" s="26" t="n"/>
      <c r="F24" s="26" t="n"/>
      <c r="G24" s="26" t="n"/>
      <c r="H24" s="26" t="n"/>
      <c r="I24" s="26" t="n"/>
      <c r="J24" s="26" t="n"/>
      <c r="K24" s="46" t="n"/>
      <c r="L24" s="30" t="n">
        <v>0</v>
      </c>
      <c r="M24" s="26" t="n"/>
      <c r="N24" s="47" t="n"/>
      <c r="O24" s="30" t="n">
        <v>0</v>
      </c>
      <c r="P24" s="48" t="n"/>
      <c r="Q24" s="48" t="n"/>
      <c r="R24" s="48" t="n"/>
      <c r="S24" s="47" t="n">
        <v>0</v>
      </c>
      <c r="T24" s="64" t="n">
        <v>0</v>
      </c>
      <c r="U24" s="64" t="n">
        <v>0</v>
      </c>
      <c r="V24" s="65">
        <f>SUM(C24:U24)</f>
        <v/>
      </c>
      <c r="W24" s="66" t="n">
        <v>242232595</v>
      </c>
      <c r="X24" s="63" t="n">
        <v>931</v>
      </c>
      <c r="Y24" s="78" t="n">
        <v>0</v>
      </c>
      <c r="Z24" s="62" t="n">
        <v>0</v>
      </c>
      <c r="AA24" s="63" t="n"/>
      <c r="AB24" s="79" t="n"/>
      <c r="AC24" s="79" t="n"/>
      <c r="AD24" s="78" t="n"/>
      <c r="AE24" s="62" t="n"/>
      <c r="AF24" s="80" t="n"/>
      <c r="AG24" s="63" t="n"/>
      <c r="AH24" s="79" t="n"/>
      <c r="AI24" s="79" t="n"/>
      <c r="AJ24" s="79" t="n"/>
      <c r="AK24" s="78" t="n"/>
      <c r="AL24" s="5" t="n">
        <v>0</v>
      </c>
      <c r="AM24" s="5" t="n">
        <v>0</v>
      </c>
      <c r="AN24" s="88">
        <f>SUM(W24:AM24)</f>
        <v/>
      </c>
      <c r="AO24" s="5" t="n">
        <v>0</v>
      </c>
      <c r="AP24" s="5" t="n">
        <v>0</v>
      </c>
      <c r="AQ24" s="5" t="n">
        <v>0</v>
      </c>
      <c r="AR24" s="5" t="n">
        <v>0</v>
      </c>
    </row>
    <row r="25">
      <c r="A25" t="inlineStr">
        <is>
          <t>Consolida</t>
        </is>
      </c>
      <c r="B25" t="inlineStr">
        <is>
          <t>INDUSTRIAS AUDIOVISUALES COLOMBIANAS</t>
        </is>
      </c>
      <c r="C25" s="32" t="n">
        <v>772590145</v>
      </c>
      <c r="D25" s="26" t="n"/>
      <c r="E25" s="26" t="n"/>
      <c r="F25" s="26" t="n"/>
      <c r="G25" s="26" t="n"/>
      <c r="H25" s="26" t="n"/>
      <c r="I25" s="26" t="n"/>
      <c r="J25" s="51" t="n">
        <v>0</v>
      </c>
      <c r="K25" s="46" t="n"/>
      <c r="L25" s="30" t="n">
        <v>0</v>
      </c>
      <c r="M25" s="26" t="n"/>
      <c r="N25" s="47" t="n"/>
      <c r="O25" s="32" t="n">
        <v>16571605</v>
      </c>
      <c r="P25" s="48" t="n"/>
      <c r="Q25" s="48" t="n"/>
      <c r="R25" s="48" t="n"/>
      <c r="S25" s="47" t="n">
        <v>0</v>
      </c>
      <c r="T25" s="64" t="n">
        <v>0</v>
      </c>
      <c r="U25" s="64" t="n">
        <v>0</v>
      </c>
      <c r="V25" s="65">
        <f>SUM(C25:U25)</f>
        <v/>
      </c>
      <c r="W25" s="62" t="n">
        <v>0</v>
      </c>
      <c r="X25" s="63" t="n"/>
      <c r="Y25" s="78" t="n"/>
      <c r="Z25" s="62" t="n">
        <v>0</v>
      </c>
      <c r="AA25" s="63" t="n"/>
      <c r="AB25" s="79" t="n"/>
      <c r="AC25" s="79" t="n"/>
      <c r="AD25" s="78" t="n"/>
      <c r="AE25" s="62" t="n"/>
      <c r="AF25" s="80" t="n"/>
      <c r="AG25" s="63" t="n"/>
      <c r="AH25" s="79" t="n"/>
      <c r="AI25" s="79" t="n"/>
      <c r="AJ25" s="79" t="n"/>
      <c r="AK25" s="78" t="n"/>
      <c r="AL25" s="5" t="n">
        <v>0</v>
      </c>
      <c r="AM25" s="89" t="n">
        <v>0</v>
      </c>
      <c r="AN25" s="88">
        <f>SUM(W25:AM25)</f>
        <v/>
      </c>
      <c r="AO25" s="5" t="n">
        <v>0</v>
      </c>
      <c r="AP25" s="5" t="n">
        <v>0</v>
      </c>
      <c r="AQ25" s="5" t="n">
        <v>0</v>
      </c>
      <c r="AR25" s="5" t="n">
        <v>0</v>
      </c>
    </row>
    <row r="26">
      <c r="A26" t="inlineStr">
        <is>
          <t>Consolida</t>
        </is>
      </c>
      <c r="B26" s="388" t="inlineStr">
        <is>
          <t>INDUSTRIAS AUDIOVISUALES MEXICANA S A</t>
        </is>
      </c>
      <c r="C26" s="30" t="n">
        <v>0</v>
      </c>
      <c r="D26" s="26" t="n"/>
      <c r="E26" s="26" t="n"/>
      <c r="F26" s="26" t="n"/>
      <c r="G26" s="26" t="n"/>
      <c r="H26" s="26" t="n"/>
      <c r="I26" s="26" t="n"/>
      <c r="J26" s="26" t="n"/>
      <c r="K26" s="46" t="n"/>
      <c r="L26" s="30" t="n">
        <v>0</v>
      </c>
      <c r="M26" s="26" t="n"/>
      <c r="N26" s="47" t="n"/>
      <c r="O26" s="30" t="n">
        <v>0</v>
      </c>
      <c r="P26" s="48" t="n"/>
      <c r="Q26" s="48" t="n"/>
      <c r="R26" s="48" t="n">
        <v>0</v>
      </c>
      <c r="S26" s="53" t="n">
        <v>1706135677</v>
      </c>
      <c r="T26" s="64" t="n">
        <v>0</v>
      </c>
      <c r="U26" s="64" t="n">
        <v>0</v>
      </c>
      <c r="V26" s="65">
        <f>SUM(C26:U26)</f>
        <v/>
      </c>
      <c r="W26" s="62" t="n">
        <v>30741478</v>
      </c>
      <c r="X26" s="63" t="n"/>
      <c r="Y26" s="78" t="n"/>
      <c r="Z26" s="62" t="n">
        <v>0</v>
      </c>
      <c r="AA26" s="63" t="n"/>
      <c r="AB26" s="79" t="n"/>
      <c r="AC26" s="79" t="n"/>
      <c r="AD26" s="78" t="n"/>
      <c r="AE26" s="62" t="n"/>
      <c r="AF26" s="80" t="n"/>
      <c r="AG26" s="63" t="n"/>
      <c r="AH26" s="79" t="n"/>
      <c r="AI26" s="79" t="n"/>
      <c r="AJ26" s="79" t="n"/>
      <c r="AK26" s="78" t="n"/>
      <c r="AL26" s="5" t="n">
        <v>0</v>
      </c>
      <c r="AM26" s="5" t="n">
        <v>0</v>
      </c>
      <c r="AN26" s="88">
        <f>SUM(W26:AM26)</f>
        <v/>
      </c>
      <c r="AO26" s="5" t="n">
        <v>0</v>
      </c>
      <c r="AP26" s="5" t="n">
        <v>0</v>
      </c>
      <c r="AQ26" s="5" t="n">
        <v>0</v>
      </c>
      <c r="AR26" s="5" t="n">
        <v>0</v>
      </c>
    </row>
    <row r="27">
      <c r="A27" t="inlineStr">
        <is>
          <t>Consolida</t>
        </is>
      </c>
      <c r="B27" t="inlineStr">
        <is>
          <t xml:space="preserve">INVERSIONES ANDINAS S A </t>
        </is>
      </c>
      <c r="C27" s="28" t="n">
        <v>0</v>
      </c>
      <c r="D27" s="26" t="n"/>
      <c r="E27" s="26" t="n"/>
      <c r="F27" s="26" t="n"/>
      <c r="G27" s="26" t="n"/>
      <c r="H27" s="26" t="n"/>
      <c r="I27" s="26" t="n"/>
      <c r="J27" s="26" t="n"/>
      <c r="K27" s="46" t="n"/>
      <c r="L27" s="30" t="n">
        <v>0</v>
      </c>
      <c r="M27" s="26" t="n"/>
      <c r="N27" s="47" t="n"/>
      <c r="O27" s="30" t="n">
        <v>0</v>
      </c>
      <c r="P27" s="48" t="n"/>
      <c r="Q27" s="48" t="n"/>
      <c r="R27" s="48" t="n"/>
      <c r="S27" s="47" t="n">
        <v>0</v>
      </c>
      <c r="T27" s="64" t="n">
        <v>0</v>
      </c>
      <c r="U27" s="64" t="n">
        <v>0</v>
      </c>
      <c r="V27" s="65">
        <f>SUM(C27:U27)</f>
        <v/>
      </c>
      <c r="W27" s="62" t="n">
        <v>75017816</v>
      </c>
      <c r="X27" s="63" t="n"/>
      <c r="Y27" s="78" t="n"/>
      <c r="Z27" s="62" t="n">
        <v>0</v>
      </c>
      <c r="AA27" s="63" t="n">
        <v>0</v>
      </c>
      <c r="AB27" s="79" t="n"/>
      <c r="AC27" s="79" t="n">
        <v>0</v>
      </c>
      <c r="AD27" s="78" t="n"/>
      <c r="AE27" s="62" t="n"/>
      <c r="AF27" s="80" t="n"/>
      <c r="AG27" s="69" t="n">
        <v>84359038</v>
      </c>
      <c r="AH27" s="79" t="n"/>
      <c r="AI27" s="79" t="n"/>
      <c r="AJ27" s="79" t="n"/>
      <c r="AK27" s="78" t="n"/>
      <c r="AL27" s="5" t="n">
        <v>0</v>
      </c>
      <c r="AM27" s="5" t="n">
        <v>0</v>
      </c>
      <c r="AN27" s="88">
        <f>SUM(W27:AM27)</f>
        <v/>
      </c>
      <c r="AO27" s="5" t="n">
        <v>0</v>
      </c>
      <c r="AP27" s="5" t="n">
        <v>0</v>
      </c>
      <c r="AQ27" s="5" t="n">
        <v>0</v>
      </c>
      <c r="AR27" s="5" t="n">
        <v>0</v>
      </c>
    </row>
    <row r="28">
      <c r="A28" t="inlineStr">
        <is>
          <t>Consolida</t>
        </is>
      </c>
      <c r="B28" s="388" t="inlineStr">
        <is>
          <t>MAGIC LICENSING S.A.S.</t>
        </is>
      </c>
      <c r="C28" s="28" t="n">
        <v>280127098</v>
      </c>
      <c r="D28" s="31" t="n"/>
      <c r="E28" s="26" t="n"/>
      <c r="F28" s="26" t="n"/>
      <c r="G28" s="26" t="n"/>
      <c r="H28" s="26" t="n"/>
      <c r="I28" s="26" t="n"/>
      <c r="J28" s="26" t="n"/>
      <c r="K28" s="46" t="n"/>
      <c r="L28" s="30" t="n">
        <v>0</v>
      </c>
      <c r="M28" s="26" t="n"/>
      <c r="N28" s="47" t="n"/>
      <c r="O28" s="30" t="n">
        <v>0</v>
      </c>
      <c r="P28" s="48" t="n"/>
      <c r="Q28" s="48" t="n"/>
      <c r="R28" s="48" t="n"/>
      <c r="S28" s="47" t="n">
        <v>0</v>
      </c>
      <c r="T28" s="64" t="n">
        <v>0</v>
      </c>
      <c r="U28" s="64" t="n">
        <v>0</v>
      </c>
      <c r="V28" s="65">
        <f>SUM(C28:U28)</f>
        <v/>
      </c>
      <c r="W28" s="62" t="n">
        <v>0</v>
      </c>
      <c r="X28" s="63" t="n"/>
      <c r="Y28" s="78" t="n"/>
      <c r="Z28" s="62" t="n">
        <v>0</v>
      </c>
      <c r="AA28" s="63" t="n"/>
      <c r="AB28" s="79" t="n"/>
      <c r="AC28" s="79" t="n"/>
      <c r="AD28" s="78" t="n"/>
      <c r="AE28" s="62" t="n"/>
      <c r="AF28" s="80" t="n"/>
      <c r="AG28" s="63" t="n"/>
      <c r="AH28" s="79" t="n"/>
      <c r="AI28" s="79" t="n"/>
      <c r="AJ28" s="79" t="n"/>
      <c r="AK28" s="78" t="n"/>
      <c r="AL28" s="5" t="n">
        <v>0</v>
      </c>
      <c r="AM28" s="5" t="n">
        <v>0</v>
      </c>
      <c r="AN28" s="88">
        <f>SUM(W28:AM28)</f>
        <v/>
      </c>
      <c r="AO28" s="5" t="n">
        <v>0</v>
      </c>
      <c r="AP28" s="5" t="n">
        <v>0</v>
      </c>
      <c r="AQ28" s="5" t="n">
        <v>0</v>
      </c>
      <c r="AR28" s="5" t="n">
        <v>0</v>
      </c>
    </row>
    <row r="29">
      <c r="A29" t="inlineStr">
        <is>
          <t>Consolida</t>
        </is>
      </c>
      <c r="B29" t="inlineStr">
        <is>
          <t>PRODUCTORA AUDIVISUAL SONUS S A</t>
        </is>
      </c>
      <c r="C29" s="30" t="n">
        <v>0</v>
      </c>
      <c r="D29" s="26" t="n"/>
      <c r="E29" s="26" t="n"/>
      <c r="F29" s="26" t="n"/>
      <c r="G29" s="26" t="n"/>
      <c r="H29" s="26" t="n"/>
      <c r="I29" s="26" t="n"/>
      <c r="J29" s="26" t="n"/>
      <c r="K29" s="46" t="n"/>
      <c r="L29" s="28" t="n">
        <v>80101044</v>
      </c>
      <c r="M29" s="26" t="n"/>
      <c r="N29" s="47" t="n"/>
      <c r="O29" s="30" t="n">
        <v>0</v>
      </c>
      <c r="P29" s="48" t="n"/>
      <c r="Q29" s="48" t="n"/>
      <c r="R29" s="48" t="n"/>
      <c r="S29" s="47" t="n">
        <v>0</v>
      </c>
      <c r="T29" s="64" t="n">
        <v>0</v>
      </c>
      <c r="U29" s="64" t="n">
        <v>0</v>
      </c>
      <c r="V29" s="65">
        <f>SUM(C29:U29)</f>
        <v/>
      </c>
      <c r="W29" s="66" t="n">
        <v>4101160919</v>
      </c>
      <c r="X29" s="63" t="n"/>
      <c r="Y29" s="78" t="n"/>
      <c r="Z29" s="62" t="n">
        <v>0</v>
      </c>
      <c r="AA29" s="63" t="n"/>
      <c r="AB29" s="79" t="n"/>
      <c r="AC29" s="79" t="n"/>
      <c r="AD29" s="78" t="n"/>
      <c r="AE29" s="62" t="n"/>
      <c r="AF29" s="80" t="n"/>
      <c r="AG29" s="63" t="n"/>
      <c r="AH29" s="79" t="n"/>
      <c r="AI29" s="79" t="n"/>
      <c r="AJ29" s="79" t="n"/>
      <c r="AK29" s="78" t="n"/>
      <c r="AL29" s="5" t="n">
        <v>0</v>
      </c>
      <c r="AM29" s="90" t="e">
        <v>#REF!</v>
      </c>
      <c r="AN29" s="88">
        <f>SUM(W29:AM29)</f>
        <v/>
      </c>
      <c r="AO29" s="5" t="n">
        <v>0</v>
      </c>
      <c r="AP29" s="5" t="n">
        <v>0</v>
      </c>
      <c r="AQ29" s="5" t="n">
        <v>0</v>
      </c>
      <c r="AR29" s="5" t="n">
        <v>0</v>
      </c>
    </row>
    <row r="30">
      <c r="A30" t="inlineStr">
        <is>
          <t>Consolida</t>
        </is>
      </c>
      <c r="B30" t="inlineStr">
        <is>
          <t>SERVIART SPA</t>
        </is>
      </c>
      <c r="C30" s="30" t="n">
        <v>0</v>
      </c>
      <c r="D30" s="26" t="n"/>
      <c r="E30" s="26" t="n"/>
      <c r="F30" s="26" t="n"/>
      <c r="G30" s="26" t="n"/>
      <c r="H30" s="26" t="n"/>
      <c r="I30" s="26" t="n"/>
      <c r="J30" s="26" t="n"/>
      <c r="K30" s="46" t="n"/>
      <c r="L30" s="30" t="n">
        <v>0</v>
      </c>
      <c r="M30" s="26" t="n"/>
      <c r="N30" s="47" t="n"/>
      <c r="O30" s="30" t="n">
        <v>0</v>
      </c>
      <c r="P30" s="48" t="n"/>
      <c r="Q30" s="48" t="n"/>
      <c r="R30" s="48" t="n"/>
      <c r="S30" s="47" t="n">
        <v>0</v>
      </c>
      <c r="T30" s="64" t="n">
        <v>0</v>
      </c>
      <c r="U30" s="64" t="n">
        <v>0</v>
      </c>
      <c r="V30" s="65">
        <f>SUM(C30:U30)</f>
        <v/>
      </c>
      <c r="W30" s="62" t="n">
        <v>0</v>
      </c>
      <c r="X30" s="63" t="n"/>
      <c r="Y30" s="78" t="n"/>
      <c r="Z30" s="62" t="n">
        <v>0</v>
      </c>
      <c r="AA30" s="63" t="n"/>
      <c r="AB30" s="79" t="n"/>
      <c r="AC30" s="79" t="n"/>
      <c r="AD30" s="78" t="n"/>
      <c r="AE30" s="62" t="n"/>
      <c r="AF30" s="80" t="n"/>
      <c r="AG30" s="63" t="n"/>
      <c r="AH30" s="79" t="n"/>
      <c r="AI30" s="79" t="n"/>
      <c r="AJ30" s="79" t="n"/>
      <c r="AK30" s="78" t="n"/>
      <c r="AL30" s="5" t="n">
        <v>0</v>
      </c>
      <c r="AM30" s="5" t="n"/>
      <c r="AN30" s="88">
        <f>SUM(W30:AM30)</f>
        <v/>
      </c>
      <c r="AO30" s="5" t="n">
        <v>0</v>
      </c>
      <c r="AP30" s="5" t="n">
        <v>0</v>
      </c>
      <c r="AQ30" s="5" t="n">
        <v>0</v>
      </c>
      <c r="AR30" s="5" t="n">
        <v>0</v>
      </c>
    </row>
    <row r="31">
      <c r="A31" t="inlineStr">
        <is>
          <t>Consolida</t>
        </is>
      </c>
      <c r="B31" t="inlineStr">
        <is>
          <t>CTA CTE CHF INVERSIONES SPA</t>
        </is>
      </c>
      <c r="C31" s="30" t="n">
        <v>255924626</v>
      </c>
      <c r="D31" s="26" t="n"/>
      <c r="E31" s="26" t="n"/>
      <c r="F31" s="26" t="n"/>
      <c r="G31" s="26" t="n"/>
      <c r="H31" s="26" t="n"/>
      <c r="I31" s="26" t="n"/>
      <c r="J31" s="26" t="n"/>
      <c r="K31" s="46" t="n"/>
      <c r="L31" s="30" t="n"/>
      <c r="M31" s="26" t="n"/>
      <c r="N31" s="47" t="n"/>
      <c r="O31" s="30" t="n"/>
      <c r="P31" s="48" t="n"/>
      <c r="Q31" s="48" t="n"/>
      <c r="R31" s="48" t="n"/>
      <c r="S31" s="47" t="n"/>
      <c r="T31" s="64" t="n"/>
      <c r="U31" s="64" t="n"/>
      <c r="V31" s="65" t="n"/>
      <c r="W31" s="62" t="n"/>
      <c r="X31" s="63" t="n"/>
      <c r="Y31" s="78" t="n"/>
      <c r="Z31" s="62" t="n"/>
      <c r="AA31" s="63" t="n"/>
      <c r="AB31" s="79" t="n"/>
      <c r="AC31" s="79" t="n"/>
      <c r="AD31" s="78" t="n"/>
      <c r="AE31" s="62" t="n"/>
      <c r="AF31" s="80" t="n"/>
      <c r="AG31" s="63" t="n"/>
      <c r="AH31" s="79" t="n"/>
      <c r="AI31" s="79" t="n"/>
      <c r="AJ31" s="79" t="n"/>
      <c r="AK31" s="78" t="n"/>
      <c r="AL31" s="5" t="n"/>
      <c r="AM31" s="90" t="e">
        <v>#REF!</v>
      </c>
      <c r="AN31" s="88">
        <f>SUM(W31:AM31)</f>
        <v/>
      </c>
      <c r="AO31" s="5" t="n"/>
      <c r="AP31" s="5" t="n"/>
      <c r="AQ31" s="5" t="n"/>
      <c r="AR31" s="5" t="n"/>
    </row>
    <row r="32">
      <c r="A32" s="33" t="inlineStr">
        <is>
          <t>NoConsolida</t>
        </is>
      </c>
      <c r="B32" s="33" t="inlineStr">
        <is>
          <t>AGRICOLA RIO GRANDE SPA</t>
        </is>
      </c>
      <c r="C32" s="28" t="n">
        <v>0</v>
      </c>
      <c r="D32" s="29" t="n"/>
      <c r="E32" s="29" t="n"/>
      <c r="F32" s="29" t="n"/>
      <c r="G32" s="29" t="n"/>
      <c r="H32" s="29" t="n"/>
      <c r="I32" s="29" t="n"/>
      <c r="J32" s="29" t="n"/>
      <c r="K32" s="52" t="n"/>
      <c r="L32" s="28" t="n">
        <v>0</v>
      </c>
      <c r="M32" s="29" t="n"/>
      <c r="N32" s="53" t="n"/>
      <c r="O32" s="28" t="n">
        <v>0</v>
      </c>
      <c r="P32" s="49" t="n"/>
      <c r="Q32" s="49" t="n"/>
      <c r="R32" s="49" t="n"/>
      <c r="S32" s="53" t="n"/>
      <c r="T32" s="67" t="n">
        <v>0</v>
      </c>
      <c r="U32" s="67" t="n">
        <v>0</v>
      </c>
      <c r="V32" s="68">
        <f>SUM(C32:U32)</f>
        <v/>
      </c>
      <c r="W32" s="66" t="n">
        <v>0</v>
      </c>
      <c r="X32" s="69" t="n"/>
      <c r="Y32" s="83" t="n"/>
      <c r="Z32" s="66" t="n">
        <v>0</v>
      </c>
      <c r="AA32" s="69" t="n"/>
      <c r="AB32" s="82" t="n"/>
      <c r="AC32" s="82" t="n"/>
      <c r="AD32" s="83" t="n"/>
      <c r="AE32" s="66" t="n"/>
      <c r="AF32" s="84" t="n"/>
      <c r="AG32" s="69" t="n"/>
      <c r="AH32" s="82" t="n"/>
      <c r="AI32" s="82" t="n"/>
      <c r="AJ32" s="82" t="n"/>
      <c r="AK32" s="83" t="n"/>
      <c r="AL32" s="11" t="n">
        <v>0</v>
      </c>
      <c r="AM32" s="11" t="n">
        <v>0</v>
      </c>
      <c r="AN32" s="11">
        <f>SUM(W32:AM32)</f>
        <v/>
      </c>
      <c r="AO32" s="5" t="n">
        <v>0</v>
      </c>
      <c r="AP32" s="5" t="n">
        <v>0</v>
      </c>
      <c r="AQ32" s="5" t="n">
        <v>0</v>
      </c>
      <c r="AR32" s="5" t="n">
        <v>0</v>
      </c>
    </row>
    <row r="33">
      <c r="A33" s="33" t="inlineStr">
        <is>
          <t>NoConsolida</t>
        </is>
      </c>
      <c r="B33" s="33" t="inlineStr">
        <is>
          <t>MEDIAPRO MOVILES CHILE SPA</t>
        </is>
      </c>
      <c r="C33" s="28" t="n"/>
      <c r="D33" s="29" t="n"/>
      <c r="E33" s="29" t="n"/>
      <c r="F33" s="29" t="n"/>
      <c r="G33" s="29" t="n"/>
      <c r="H33" s="29" t="n"/>
      <c r="I33" s="29" t="n"/>
      <c r="J33" s="29" t="n"/>
      <c r="K33" s="52" t="n"/>
      <c r="L33" s="28" t="n"/>
      <c r="M33" s="29" t="n"/>
      <c r="N33" s="53" t="n"/>
      <c r="O33" s="28" t="n"/>
      <c r="P33" s="49" t="n"/>
      <c r="Q33" s="49" t="n"/>
      <c r="R33" s="49" t="n"/>
      <c r="S33" s="53" t="n"/>
      <c r="T33" s="67" t="n"/>
      <c r="U33" s="67" t="n"/>
      <c r="V33" s="68" t="n"/>
      <c r="W33" s="66" t="n">
        <v>19349346</v>
      </c>
      <c r="X33" s="69" t="n"/>
      <c r="Y33" s="83" t="n"/>
      <c r="Z33" s="66" t="n"/>
      <c r="AA33" s="69" t="n"/>
      <c r="AB33" s="82" t="n"/>
      <c r="AC33" s="82" t="n"/>
      <c r="AD33" s="83" t="n"/>
      <c r="AE33" s="66" t="n"/>
      <c r="AF33" s="84" t="n"/>
      <c r="AG33" s="69" t="n"/>
      <c r="AH33" s="82" t="n"/>
      <c r="AI33" s="82" t="n"/>
      <c r="AJ33" s="82" t="n"/>
      <c r="AK33" s="83" t="n"/>
      <c r="AL33" s="11" t="n"/>
      <c r="AM33" s="11" t="n"/>
      <c r="AN33" s="11">
        <f>SUM(W33:AM33)</f>
        <v/>
      </c>
      <c r="AO33" s="5" t="n"/>
      <c r="AP33" s="5" t="n"/>
      <c r="AQ33" s="5" t="n"/>
      <c r="AR33" s="5" t="n"/>
    </row>
    <row r="34">
      <c r="A34" s="33" t="inlineStr">
        <is>
          <t>NoConsolida</t>
        </is>
      </c>
      <c r="B34" s="33" t="inlineStr">
        <is>
          <t>INMOBILIARIA PLAZA EL ALBA</t>
        </is>
      </c>
      <c r="C34" s="28" t="n">
        <v>42883855</v>
      </c>
      <c r="D34" s="29" t="n"/>
      <c r="E34" s="29" t="n"/>
      <c r="F34" s="29" t="n"/>
      <c r="G34" s="29" t="n"/>
      <c r="H34" s="29" t="n"/>
      <c r="I34" s="29" t="n"/>
      <c r="J34" s="29" t="n"/>
      <c r="K34" s="52" t="n"/>
      <c r="L34" s="28" t="n"/>
      <c r="M34" s="29" t="n"/>
      <c r="N34" s="53" t="n"/>
      <c r="O34" s="28" t="n">
        <v>0</v>
      </c>
      <c r="P34" s="49" t="n"/>
      <c r="Q34" s="49" t="n"/>
      <c r="R34" s="49" t="n"/>
      <c r="S34" s="53" t="n"/>
      <c r="T34" s="67" t="n"/>
      <c r="U34" s="67" t="n"/>
      <c r="V34" s="68">
        <f>SUM(C34:U34)</f>
        <v/>
      </c>
      <c r="W34" s="66" t="n">
        <v>0</v>
      </c>
      <c r="X34" s="69" t="n"/>
      <c r="Y34" s="83" t="n"/>
      <c r="Z34" s="66" t="n">
        <v>0</v>
      </c>
      <c r="AA34" s="69" t="n"/>
      <c r="AB34" s="82" t="n"/>
      <c r="AC34" s="82" t="n"/>
      <c r="AD34" s="83" t="n"/>
      <c r="AE34" s="66" t="n"/>
      <c r="AF34" s="84" t="n"/>
      <c r="AG34" s="69" t="n"/>
      <c r="AH34" s="82" t="n"/>
      <c r="AI34" s="82" t="n"/>
      <c r="AJ34" s="82" t="n"/>
      <c r="AK34" s="83" t="n"/>
      <c r="AL34" s="11" t="n">
        <v>0</v>
      </c>
      <c r="AM34" s="11" t="n">
        <v>0</v>
      </c>
      <c r="AN34" s="11">
        <f>SUM(W34:AM34)</f>
        <v/>
      </c>
      <c r="AO34" s="5" t="n"/>
      <c r="AP34" s="5" t="n"/>
      <c r="AQ34" s="5" t="n"/>
      <c r="AR34" s="5" t="n"/>
    </row>
    <row r="35">
      <c r="A35" s="33" t="inlineStr">
        <is>
          <t>NoConsolida</t>
        </is>
      </c>
      <c r="B35" s="33" t="inlineStr">
        <is>
          <t>COSTA NORTE HOLDING</t>
        </is>
      </c>
      <c r="C35" s="28" t="n">
        <v>0</v>
      </c>
      <c r="D35" s="29" t="n"/>
      <c r="E35" s="29" t="n"/>
      <c r="F35" s="29" t="n"/>
      <c r="G35" s="29" t="n"/>
      <c r="H35" s="29" t="n"/>
      <c r="I35" s="29" t="n"/>
      <c r="J35" s="29" t="n"/>
      <c r="K35" s="52" t="n"/>
      <c r="L35" s="28" t="n">
        <v>0</v>
      </c>
      <c r="M35" s="29" t="n"/>
      <c r="N35" s="53" t="n"/>
      <c r="O35" s="28" t="n">
        <v>0</v>
      </c>
      <c r="P35" s="49" t="n"/>
      <c r="Q35" s="49" t="n"/>
      <c r="R35" s="49" t="n"/>
      <c r="S35" s="53" t="n"/>
      <c r="T35" s="67" t="n">
        <v>0</v>
      </c>
      <c r="U35" s="67" t="n">
        <v>0</v>
      </c>
      <c r="V35" s="68">
        <f>SUM(C35:U35)</f>
        <v/>
      </c>
      <c r="W35" s="66" t="n">
        <v>0</v>
      </c>
      <c r="X35" s="69" t="n"/>
      <c r="Y35" s="83" t="n"/>
      <c r="Z35" s="66" t="n">
        <v>0</v>
      </c>
      <c r="AA35" s="69" t="n"/>
      <c r="AB35" s="82" t="n"/>
      <c r="AC35" s="82" t="n"/>
      <c r="AD35" s="83" t="n"/>
      <c r="AE35" s="66" t="n"/>
      <c r="AF35" s="84" t="n"/>
      <c r="AG35" s="69" t="n"/>
      <c r="AH35" s="82" t="n"/>
      <c r="AI35" s="82" t="n"/>
      <c r="AJ35" s="82" t="n"/>
      <c r="AK35" s="83" t="n"/>
      <c r="AL35" s="11" t="n">
        <v>0</v>
      </c>
      <c r="AM35" s="11" t="n">
        <v>0</v>
      </c>
      <c r="AN35" s="11">
        <f>SUM(W35:AM35)</f>
        <v/>
      </c>
      <c r="AO35" s="5" t="n">
        <v>0</v>
      </c>
      <c r="AP35" s="5" t="n">
        <v>0</v>
      </c>
      <c r="AQ35" s="5" t="n">
        <v>0</v>
      </c>
      <c r="AR35" s="5" t="n">
        <v>0</v>
      </c>
    </row>
    <row r="36">
      <c r="A36" s="33" t="inlineStr">
        <is>
          <t>NoConsolida</t>
        </is>
      </c>
      <c r="B36" s="389" t="inlineStr">
        <is>
          <t>COSTA SUR INVERSIONES SPA</t>
        </is>
      </c>
      <c r="C36" s="28" t="n">
        <v>102618</v>
      </c>
      <c r="D36" s="29" t="n"/>
      <c r="E36" s="29" t="n"/>
      <c r="F36" s="29" t="n"/>
      <c r="G36" s="29" t="n"/>
      <c r="H36" s="29" t="n"/>
      <c r="I36" s="29" t="n"/>
      <c r="J36" s="29" t="n"/>
      <c r="K36" s="52" t="n"/>
      <c r="L36" s="28" t="n">
        <v>0</v>
      </c>
      <c r="M36" s="29" t="n"/>
      <c r="N36" s="53" t="n"/>
      <c r="O36" s="28" t="n">
        <v>0</v>
      </c>
      <c r="P36" s="49" t="n"/>
      <c r="Q36" s="49" t="n">
        <v>0</v>
      </c>
      <c r="R36" s="49" t="n"/>
      <c r="S36" s="53" t="n"/>
      <c r="T36" s="67" t="n">
        <v>0</v>
      </c>
      <c r="U36" s="67" t="n">
        <v>0</v>
      </c>
      <c r="V36" s="68">
        <f>SUM(C36:U36)</f>
        <v/>
      </c>
      <c r="W36" s="66" t="n">
        <v>0</v>
      </c>
      <c r="X36" s="69" t="n"/>
      <c r="Y36" s="83" t="n"/>
      <c r="Z36" s="66" t="n">
        <v>0</v>
      </c>
      <c r="AA36" s="69" t="n"/>
      <c r="AB36" s="82" t="n"/>
      <c r="AC36" s="82" t="n"/>
      <c r="AD36" s="83" t="n"/>
      <c r="AE36" s="66" t="n"/>
      <c r="AF36" s="84" t="n"/>
      <c r="AG36" s="69" t="n"/>
      <c r="AH36" s="82" t="n"/>
      <c r="AI36" s="82" t="n"/>
      <c r="AJ36" s="82" t="n"/>
      <c r="AK36" s="83" t="n"/>
      <c r="AL36" s="11" t="n">
        <v>0</v>
      </c>
      <c r="AM36" s="11" t="n">
        <v>0</v>
      </c>
      <c r="AN36" s="11">
        <f>SUM(W36:AM36)</f>
        <v/>
      </c>
      <c r="AO36" s="11" t="n">
        <v>0</v>
      </c>
      <c r="AP36" s="11" t="n">
        <v>0</v>
      </c>
      <c r="AQ36" s="11" t="n">
        <v>0</v>
      </c>
      <c r="AR36" s="11" t="n">
        <v>0</v>
      </c>
    </row>
    <row r="37">
      <c r="A37" s="33" t="inlineStr">
        <is>
          <t>NoConsolida</t>
        </is>
      </c>
      <c r="B37" s="33" t="inlineStr">
        <is>
          <t>CRISTIÁN VARELA NOGUERA</t>
        </is>
      </c>
      <c r="C37" s="28" t="n">
        <v>39732793</v>
      </c>
      <c r="D37" s="29" t="n"/>
      <c r="E37" s="29" t="n">
        <v>110829490</v>
      </c>
      <c r="F37" s="29" t="n"/>
      <c r="G37" s="29" t="n"/>
      <c r="H37" s="29" t="n"/>
      <c r="I37" s="29" t="n"/>
      <c r="J37" s="29" t="n"/>
      <c r="K37" s="52" t="n"/>
      <c r="L37" s="28" t="n">
        <v>0</v>
      </c>
      <c r="M37" s="29" t="n"/>
      <c r="N37" s="53" t="n"/>
      <c r="O37" s="28" t="n">
        <v>0</v>
      </c>
      <c r="P37" s="49" t="n"/>
      <c r="Q37" s="49" t="n"/>
      <c r="R37" s="49" t="n"/>
      <c r="S37" s="53" t="n"/>
      <c r="T37" s="67" t="n">
        <v>0</v>
      </c>
      <c r="U37" s="67" t="n">
        <v>0</v>
      </c>
      <c r="V37" s="68">
        <f>SUM(C37:U37)</f>
        <v/>
      </c>
      <c r="W37" s="66" t="n">
        <v>0</v>
      </c>
      <c r="X37" s="69" t="n"/>
      <c r="Y37" s="83" t="n"/>
      <c r="Z37" s="66" t="n">
        <v>0</v>
      </c>
      <c r="AA37" s="69" t="n"/>
      <c r="AB37" s="82" t="n"/>
      <c r="AC37" s="82" t="n"/>
      <c r="AD37" s="83" t="n"/>
      <c r="AE37" s="66" t="n">
        <v>493660510</v>
      </c>
      <c r="AF37" s="84" t="n"/>
      <c r="AG37" s="69" t="n"/>
      <c r="AH37" s="82" t="n"/>
      <c r="AI37" s="82" t="n"/>
      <c r="AJ37" s="82" t="n"/>
      <c r="AK37" s="83" t="n"/>
      <c r="AL37" s="11" t="n">
        <v>0</v>
      </c>
      <c r="AM37" s="11" t="n">
        <v>0</v>
      </c>
      <c r="AN37" s="11">
        <f>SUM(W37:AM37)</f>
        <v/>
      </c>
      <c r="AO37" s="5" t="n">
        <v>0</v>
      </c>
      <c r="AP37" s="5" t="n">
        <v>0</v>
      </c>
      <c r="AQ37" s="5" t="n">
        <v>0</v>
      </c>
      <c r="AR37" s="5" t="n">
        <v>0</v>
      </c>
    </row>
    <row r="38">
      <c r="A38" s="33" t="inlineStr">
        <is>
          <t>NoConsolida</t>
        </is>
      </c>
      <c r="B38" s="389" t="inlineStr">
        <is>
          <t>DISTRIBUIDORA VIDEO ANDES PERU</t>
        </is>
      </c>
      <c r="C38" s="28" t="n"/>
      <c r="D38" s="29" t="n"/>
      <c r="E38" s="29" t="n"/>
      <c r="F38" s="29" t="n"/>
      <c r="G38" s="29" t="n"/>
      <c r="H38" s="29" t="n"/>
      <c r="I38" s="29" t="n"/>
      <c r="J38" s="29" t="n">
        <v>1174489</v>
      </c>
      <c r="K38" s="52" t="n"/>
      <c r="L38" s="28" t="n">
        <v>0</v>
      </c>
      <c r="M38" s="29" t="n"/>
      <c r="N38" s="53" t="n"/>
      <c r="O38" s="28" t="n">
        <v>0</v>
      </c>
      <c r="P38" s="49" t="n"/>
      <c r="Q38" s="49" t="n"/>
      <c r="R38" s="49" t="n"/>
      <c r="S38" s="53" t="n"/>
      <c r="T38" s="67" t="n">
        <v>0</v>
      </c>
      <c r="U38" s="67" t="n">
        <v>0</v>
      </c>
      <c r="V38" s="68">
        <f>SUM(C38:U38)</f>
        <v/>
      </c>
      <c r="W38" s="66" t="n">
        <v>0</v>
      </c>
      <c r="X38" s="69" t="n"/>
      <c r="Y38" s="83" t="n"/>
      <c r="Z38" s="66" t="n">
        <v>0</v>
      </c>
      <c r="AA38" s="69" t="n"/>
      <c r="AB38" s="82" t="n"/>
      <c r="AC38" s="82" t="n"/>
      <c r="AD38" s="83" t="n"/>
      <c r="AE38" s="66" t="n"/>
      <c r="AF38" s="84" t="n"/>
      <c r="AG38" s="69" t="n"/>
      <c r="AH38" s="82" t="n"/>
      <c r="AI38" s="82" t="n"/>
      <c r="AJ38" s="82" t="n"/>
      <c r="AK38" s="83" t="n"/>
      <c r="AL38" s="11" t="n">
        <v>0</v>
      </c>
      <c r="AM38" s="11" t="n">
        <v>0</v>
      </c>
      <c r="AN38" s="11">
        <f>SUM(W38:AM38)</f>
        <v/>
      </c>
      <c r="AO38" s="5" t="n">
        <v>0</v>
      </c>
      <c r="AP38" s="5" t="n">
        <v>0</v>
      </c>
      <c r="AQ38" s="5" t="n">
        <v>0</v>
      </c>
      <c r="AR38" s="5" t="n">
        <v>0</v>
      </c>
    </row>
    <row r="39">
      <c r="A39" s="33" t="inlineStr">
        <is>
          <t>NoConsolida</t>
        </is>
      </c>
      <c r="B39" s="390" t="inlineStr">
        <is>
          <t>CINECOLOR FILMS VENEZUELA</t>
        </is>
      </c>
      <c r="C39" s="28" t="n"/>
      <c r="D39" s="29" t="n"/>
      <c r="E39" s="29" t="n"/>
      <c r="F39" s="29" t="n"/>
      <c r="G39" s="29" t="n"/>
      <c r="H39" s="29" t="n"/>
      <c r="I39" s="29" t="n"/>
      <c r="J39" s="29" t="n">
        <v>0</v>
      </c>
      <c r="K39" s="52" t="n"/>
      <c r="L39" s="28" t="n">
        <v>0</v>
      </c>
      <c r="M39" s="29" t="n"/>
      <c r="N39" s="53" t="n"/>
      <c r="O39" s="28" t="n">
        <v>0</v>
      </c>
      <c r="P39" s="49" t="n"/>
      <c r="Q39" s="49" t="n"/>
      <c r="R39" s="49" t="n"/>
      <c r="S39" s="53" t="n"/>
      <c r="T39" s="67" t="n"/>
      <c r="U39" s="67" t="n"/>
      <c r="V39" s="68">
        <f>SUM(C39:U39)</f>
        <v/>
      </c>
      <c r="W39" s="66" t="n">
        <v>0</v>
      </c>
      <c r="X39" s="69" t="n"/>
      <c r="Y39" s="83" t="n"/>
      <c r="Z39" s="66" t="n">
        <v>0</v>
      </c>
      <c r="AA39" s="69" t="n"/>
      <c r="AB39" s="82" t="n"/>
      <c r="AC39" s="82" t="n"/>
      <c r="AD39" s="83" t="n"/>
      <c r="AE39" s="66" t="n"/>
      <c r="AF39" s="84" t="n"/>
      <c r="AG39" s="69" t="n"/>
      <c r="AH39" s="82" t="n"/>
      <c r="AI39" s="82" t="n"/>
      <c r="AJ39" s="82" t="n"/>
      <c r="AK39" s="83" t="n"/>
      <c r="AL39" s="11" t="n">
        <v>0</v>
      </c>
      <c r="AM39" s="11" t="n">
        <v>0</v>
      </c>
      <c r="AN39" s="11">
        <f>SUM(W39:AM39)</f>
        <v/>
      </c>
      <c r="AO39" s="5" t="n"/>
      <c r="AP39" s="5" t="n"/>
      <c r="AQ39" s="5" t="n"/>
      <c r="AR39" s="5" t="n"/>
    </row>
    <row r="40">
      <c r="A40" s="33" t="inlineStr">
        <is>
          <t>NoConsolida</t>
        </is>
      </c>
      <c r="B40" s="33" t="inlineStr">
        <is>
          <t>INMOBILIARIA COSTA NORTE</t>
        </is>
      </c>
      <c r="C40" s="28" t="n">
        <v>0</v>
      </c>
      <c r="D40" s="29" t="n"/>
      <c r="E40" s="29" t="n"/>
      <c r="F40" s="29" t="n"/>
      <c r="G40" s="29" t="n"/>
      <c r="H40" s="29" t="n"/>
      <c r="I40" s="29" t="n"/>
      <c r="J40" s="29" t="n"/>
      <c r="K40" s="52" t="n"/>
      <c r="L40" s="28" t="n">
        <v>0</v>
      </c>
      <c r="M40" s="29" t="n"/>
      <c r="N40" s="53" t="n"/>
      <c r="O40" s="28" t="n">
        <v>0</v>
      </c>
      <c r="P40" s="49" t="n"/>
      <c r="Q40" s="49" t="n"/>
      <c r="R40" s="49" t="n"/>
      <c r="S40" s="53" t="n"/>
      <c r="T40" s="67" t="n">
        <v>0</v>
      </c>
      <c r="U40" s="67" t="n">
        <v>0</v>
      </c>
      <c r="V40" s="68">
        <f>SUM(C40:U40)</f>
        <v/>
      </c>
      <c r="W40" s="66" t="n">
        <v>0</v>
      </c>
      <c r="X40" s="69" t="n"/>
      <c r="Y40" s="83" t="n"/>
      <c r="Z40" s="66" t="n">
        <v>0</v>
      </c>
      <c r="AA40" s="69" t="n"/>
      <c r="AB40" s="82" t="n"/>
      <c r="AC40" s="82" t="n"/>
      <c r="AD40" s="83" t="n"/>
      <c r="AE40" s="66" t="n"/>
      <c r="AF40" s="84" t="n"/>
      <c r="AG40" s="69" t="n"/>
      <c r="AH40" s="82" t="n"/>
      <c r="AI40" s="82" t="n"/>
      <c r="AJ40" s="82" t="n"/>
      <c r="AK40" s="83" t="n"/>
      <c r="AL40" s="11" t="n">
        <v>0</v>
      </c>
      <c r="AM40" s="11" t="n">
        <v>0</v>
      </c>
      <c r="AN40" s="11">
        <f>SUM(W40:AM40)</f>
        <v/>
      </c>
      <c r="AO40" s="5" t="n">
        <v>0</v>
      </c>
      <c r="AP40" s="5" t="n">
        <v>0</v>
      </c>
      <c r="AQ40" s="5" t="n">
        <v>0</v>
      </c>
      <c r="AR40" s="5" t="n">
        <v>0</v>
      </c>
    </row>
    <row r="41">
      <c r="A41" s="33" t="inlineStr">
        <is>
          <t>NoConsolida</t>
        </is>
      </c>
      <c r="B41" s="33" t="inlineStr">
        <is>
          <t>COSTA NORTE INVERSIONES FINANCIERAS</t>
        </is>
      </c>
      <c r="C41" s="28" t="n">
        <v>0</v>
      </c>
      <c r="D41" s="29" t="n"/>
      <c r="E41" s="29" t="n"/>
      <c r="F41" s="29" t="n"/>
      <c r="G41" s="29" t="n"/>
      <c r="H41" s="29" t="n"/>
      <c r="I41" s="29" t="n"/>
      <c r="J41" s="29" t="n"/>
      <c r="K41" s="52" t="n"/>
      <c r="L41" s="28" t="n">
        <v>0</v>
      </c>
      <c r="M41" s="29" t="n"/>
      <c r="N41" s="53" t="n"/>
      <c r="O41" s="28" t="n">
        <v>7529856</v>
      </c>
      <c r="P41" s="49" t="n"/>
      <c r="Q41" s="49" t="n"/>
      <c r="R41" s="49" t="n"/>
      <c r="S41" s="53" t="n"/>
      <c r="T41" s="67" t="n">
        <v>0</v>
      </c>
      <c r="U41" s="67" t="n">
        <v>0</v>
      </c>
      <c r="V41" s="68">
        <f>SUM(C41:U41)</f>
        <v/>
      </c>
      <c r="W41" s="66" t="n">
        <v>0</v>
      </c>
      <c r="X41" s="69" t="n"/>
      <c r="Y41" s="83" t="n"/>
      <c r="Z41" s="66" t="n">
        <v>0</v>
      </c>
      <c r="AA41" s="69" t="n"/>
      <c r="AB41" s="82" t="n"/>
      <c r="AC41" s="82" t="n"/>
      <c r="AD41" s="83" t="n"/>
      <c r="AE41" s="66" t="n"/>
      <c r="AF41" s="84" t="n"/>
      <c r="AG41" s="69" t="n"/>
      <c r="AH41" s="82" t="n"/>
      <c r="AI41" s="82" t="n"/>
      <c r="AJ41" s="82" t="n"/>
      <c r="AK41" s="83" t="n"/>
      <c r="AL41" s="11" t="n">
        <v>0</v>
      </c>
      <c r="AM41" s="11" t="n">
        <v>0</v>
      </c>
      <c r="AN41" s="11">
        <f>SUM(W41:AM41)</f>
        <v/>
      </c>
      <c r="AO41" s="5" t="n">
        <v>0</v>
      </c>
      <c r="AP41" s="5" t="n">
        <v>0</v>
      </c>
      <c r="AQ41" s="5" t="n">
        <v>0</v>
      </c>
      <c r="AR41" s="5" t="n">
        <v>0</v>
      </c>
    </row>
    <row r="42">
      <c r="A42" s="33" t="inlineStr">
        <is>
          <t>NoConsolida</t>
        </is>
      </c>
      <c r="B42" s="33" t="inlineStr">
        <is>
          <t>CTA.CTE. ACT PRONEMSA</t>
        </is>
      </c>
      <c r="C42" s="28" t="n">
        <v>341925546</v>
      </c>
      <c r="D42" s="29" t="n"/>
      <c r="E42" s="29" t="n"/>
      <c r="F42" s="29" t="n"/>
      <c r="G42" s="29" t="n"/>
      <c r="H42" s="29" t="n"/>
      <c r="I42" s="29" t="n"/>
      <c r="J42" s="29" t="n"/>
      <c r="K42" s="52" t="n"/>
      <c r="L42" s="28" t="n"/>
      <c r="M42" s="29" t="n"/>
      <c r="N42" s="53" t="n"/>
      <c r="O42" s="28" t="n"/>
      <c r="P42" s="49" t="n"/>
      <c r="Q42" s="49" t="n"/>
      <c r="R42" s="49" t="n"/>
      <c r="S42" s="53" t="n"/>
      <c r="T42" s="67" t="n"/>
      <c r="U42" s="67" t="n"/>
      <c r="V42" s="68" t="n"/>
      <c r="W42" s="66" t="n">
        <v>0</v>
      </c>
      <c r="X42" s="69" t="n"/>
      <c r="Y42" s="83" t="n"/>
      <c r="Z42" s="66" t="n"/>
      <c r="AA42" s="69" t="n"/>
      <c r="AB42" s="82" t="n"/>
      <c r="AC42" s="82" t="n"/>
      <c r="AD42" s="83" t="n"/>
      <c r="AE42" s="66" t="n"/>
      <c r="AF42" s="84" t="n"/>
      <c r="AG42" s="69" t="n"/>
      <c r="AH42" s="82" t="n"/>
      <c r="AI42" s="82" t="n"/>
      <c r="AJ42" s="82" t="n"/>
      <c r="AK42" s="83" t="n"/>
      <c r="AL42" s="11" t="n"/>
      <c r="AM42" s="11" t="n"/>
      <c r="AN42" s="11">
        <f>SUM(W42:AM42)</f>
        <v/>
      </c>
      <c r="AO42" s="5" t="n"/>
      <c r="AP42" s="5" t="n"/>
      <c r="AQ42" s="5" t="n"/>
      <c r="AR42" s="5" t="n"/>
    </row>
    <row r="43">
      <c r="A43" s="33" t="inlineStr">
        <is>
          <t>NoConsolida</t>
        </is>
      </c>
      <c r="B43" s="33" t="inlineStr">
        <is>
          <t>JOSÉ PATRICIO DAIRE BARRIOS</t>
        </is>
      </c>
      <c r="C43" s="28" t="n">
        <v>571883881</v>
      </c>
      <c r="D43" s="29" t="n"/>
      <c r="E43" s="29" t="n"/>
      <c r="F43" s="29" t="n"/>
      <c r="G43" s="29" t="n"/>
      <c r="H43" s="29" t="n"/>
      <c r="I43" s="29" t="n"/>
      <c r="J43" s="29" t="n"/>
      <c r="K43" s="52" t="n"/>
      <c r="L43" s="28" t="n">
        <v>0</v>
      </c>
      <c r="M43" s="29" t="n"/>
      <c r="N43" s="53" t="n"/>
      <c r="O43" s="28" t="n">
        <v>0</v>
      </c>
      <c r="P43" s="49" t="n"/>
      <c r="Q43" s="49" t="n"/>
      <c r="R43" s="49" t="n"/>
      <c r="S43" s="53" t="n"/>
      <c r="T43" s="67" t="n">
        <v>0</v>
      </c>
      <c r="U43" s="67" t="e">
        <v>#REF!</v>
      </c>
      <c r="V43" s="68">
        <f>SUM(C43:U43)</f>
        <v/>
      </c>
      <c r="W43" s="66" t="n">
        <v>0</v>
      </c>
      <c r="X43" s="69" t="n"/>
      <c r="Y43" s="83" t="n"/>
      <c r="Z43" s="66" t="n">
        <v>0</v>
      </c>
      <c r="AA43" s="69" t="n"/>
      <c r="AB43" s="82" t="n"/>
      <c r="AC43" s="82" t="n"/>
      <c r="AD43" s="83" t="n"/>
      <c r="AE43" s="66" t="n">
        <v>644483</v>
      </c>
      <c r="AF43" s="84" t="n"/>
      <c r="AG43" s="69" t="n"/>
      <c r="AH43" s="82" t="n"/>
      <c r="AI43" s="82" t="n"/>
      <c r="AJ43" s="82" t="n"/>
      <c r="AK43" s="83" t="n"/>
      <c r="AL43" s="11" t="n">
        <v>0</v>
      </c>
      <c r="AM43" s="11" t="n">
        <v>0</v>
      </c>
      <c r="AN43" s="11">
        <f>SUM(W43:AM43)</f>
        <v/>
      </c>
      <c r="AO43" s="5" t="n">
        <v>0</v>
      </c>
      <c r="AP43" s="5" t="n">
        <v>0</v>
      </c>
      <c r="AQ43" s="5" t="n">
        <v>0</v>
      </c>
      <c r="AR43" s="5" t="n">
        <v>0</v>
      </c>
    </row>
    <row r="44">
      <c r="B44" s="391" t="inlineStr">
        <is>
          <t>TOTALES</t>
        </is>
      </c>
      <c r="C44" s="37">
        <f>SUM(C4:C43)</f>
        <v/>
      </c>
      <c r="D44" s="38">
        <f>SUM(D4:D43)</f>
        <v/>
      </c>
      <c r="E44" s="38">
        <f>SUM(E4:E43)</f>
        <v/>
      </c>
      <c r="F44" s="38">
        <f>SUM(F4:F43)</f>
        <v/>
      </c>
      <c r="G44" s="38">
        <f>SUM(G4:G43)</f>
        <v/>
      </c>
      <c r="H44" s="38">
        <f>SUM(H4:H43)</f>
        <v/>
      </c>
      <c r="I44" s="38">
        <f>SUM(I4:I43)</f>
        <v/>
      </c>
      <c r="J44" s="38">
        <f>SUM(J4:J43)</f>
        <v/>
      </c>
      <c r="K44" s="54">
        <f>SUM(K4:K43)</f>
        <v/>
      </c>
      <c r="L44" s="37">
        <f>SUM(L4:L43)</f>
        <v/>
      </c>
      <c r="M44" s="38">
        <f>SUM(M4:M43)</f>
        <v/>
      </c>
      <c r="N44" s="55">
        <f>SUM(N4:N43)</f>
        <v/>
      </c>
      <c r="O44" s="37">
        <f>SUM(O4:O43)</f>
        <v/>
      </c>
      <c r="P44" s="37">
        <f>SUM(P4:P43)</f>
        <v/>
      </c>
      <c r="Q44" s="37">
        <f>SUM(Q4:Q43)</f>
        <v/>
      </c>
      <c r="R44" s="37">
        <f>SUM(R4:R43)</f>
        <v/>
      </c>
      <c r="S44" s="37">
        <f>SUM(S4:S43)</f>
        <v/>
      </c>
      <c r="T44" s="70">
        <f>SUM(T4:T43)</f>
        <v/>
      </c>
      <c r="U44" s="70">
        <f>SUM(U4:U43)</f>
        <v/>
      </c>
      <c r="V44" s="71">
        <f>SUM(V4:V43)</f>
        <v/>
      </c>
      <c r="W44" s="72">
        <f>SUM(W4:W43)</f>
        <v/>
      </c>
      <c r="X44" s="73">
        <f>SUM(X4:X43)</f>
        <v/>
      </c>
      <c r="Y44" s="85">
        <f>SUM(Y4:Y43)</f>
        <v/>
      </c>
      <c r="Z44" s="72">
        <f>SUM(Z4:Z43)</f>
        <v/>
      </c>
      <c r="AA44" s="73">
        <f>SUM(AA4:AA43)</f>
        <v/>
      </c>
      <c r="AB44" s="73">
        <f>SUM(AB4:AB43)</f>
        <v/>
      </c>
      <c r="AC44" s="73">
        <f>SUM(AC4:AC43)</f>
        <v/>
      </c>
      <c r="AD44" s="85">
        <f>SUM(AD4:AD43)</f>
        <v/>
      </c>
      <c r="AE44" s="72">
        <f>SUM(AE4:AE43)</f>
        <v/>
      </c>
      <c r="AF44" s="72">
        <f>SUM(AF4:AF43)</f>
        <v/>
      </c>
      <c r="AG44" s="72">
        <f>SUM(AG4:AG43)</f>
        <v/>
      </c>
      <c r="AH44" s="72">
        <f>SUM(AH4:AH43)</f>
        <v/>
      </c>
      <c r="AI44" s="72">
        <f>SUM(AI4:AI43)</f>
        <v/>
      </c>
      <c r="AJ44" s="72">
        <f>SUM(AJ4:AJ43)</f>
        <v/>
      </c>
      <c r="AK44" s="72">
        <f>SUM(AK4:AK43)</f>
        <v/>
      </c>
      <c r="AL44" s="91">
        <f>SUM(AL4:AL43)</f>
        <v/>
      </c>
      <c r="AM44" s="92">
        <f>SUM(AM4:AM43)</f>
        <v/>
      </c>
      <c r="AN44" s="92">
        <f>SUM(AN4:AN43)</f>
        <v/>
      </c>
      <c r="AO44" s="92">
        <f>SUM(AO4:AO43)</f>
        <v/>
      </c>
      <c r="AP44" s="92">
        <f>SUM(AP4:AP43)</f>
        <v/>
      </c>
      <c r="AQ44" s="92">
        <f>SUM(AQ4:AQ43)</f>
        <v/>
      </c>
      <c r="AR44" s="93">
        <f>SUM(C44:AQ44)</f>
        <v/>
      </c>
    </row>
    <row r="45">
      <c r="B45" s="388" t="inlineStr">
        <is>
          <t>Saldo Cuenta en Ctas Ctes</t>
        </is>
      </c>
      <c r="C45" s="30">
        <f>SUM(C32:C43)</f>
        <v/>
      </c>
      <c r="D45" s="26">
        <f>SUM(D32:D43)</f>
        <v/>
      </c>
      <c r="E45" s="26">
        <f>SUM(E32:E43)</f>
        <v/>
      </c>
      <c r="F45" s="26">
        <f>SUM(F32:F43)</f>
        <v/>
      </c>
      <c r="G45" s="26">
        <f>SUM(G32:G43)</f>
        <v/>
      </c>
      <c r="H45" s="26">
        <f>SUM(H32:H43)</f>
        <v/>
      </c>
      <c r="I45" s="26">
        <f>SUM(I32:I43)</f>
        <v/>
      </c>
      <c r="J45" s="26">
        <f>SUM(J32:J43)</f>
        <v/>
      </c>
      <c r="K45" s="47">
        <f>SUM(K32:K43)</f>
        <v/>
      </c>
      <c r="L45" s="26">
        <f>SUM(L32:L43)</f>
        <v/>
      </c>
      <c r="M45" s="26">
        <f>SUM(M32:M43)</f>
        <v/>
      </c>
      <c r="N45" s="26">
        <f>SUM(N32:N43)</f>
        <v/>
      </c>
      <c r="O45" s="26">
        <f>SUM(O32:O43)</f>
        <v/>
      </c>
      <c r="P45" s="26">
        <f>SUM(P32:P43)</f>
        <v/>
      </c>
      <c r="Q45" s="26">
        <f>SUM(Q32:Q43)</f>
        <v/>
      </c>
      <c r="R45" s="26">
        <f>SUM(R32:R43)</f>
        <v/>
      </c>
      <c r="S45" s="26">
        <f>SUM(S32:S43)</f>
        <v/>
      </c>
      <c r="T45" s="64">
        <f>+T44-T46</f>
        <v/>
      </c>
      <c r="U45" s="26">
        <f>SUM(U32:U43)</f>
        <v/>
      </c>
      <c r="V45" s="65">
        <f>SUM(C45:U45)</f>
        <v/>
      </c>
      <c r="W45" s="26">
        <f>SUM(W32:W43)</f>
        <v/>
      </c>
      <c r="X45" s="26">
        <f>SUM(X32:X43)</f>
        <v/>
      </c>
      <c r="Y45" s="26">
        <f>SUM(Y32:Y43)</f>
        <v/>
      </c>
      <c r="Z45" s="26">
        <f>SUM(Z32:Z43)</f>
        <v/>
      </c>
      <c r="AA45" s="26">
        <f>SUM(AA32:AA43)</f>
        <v/>
      </c>
      <c r="AB45" s="26">
        <f>SUM(AB32:AB43)</f>
        <v/>
      </c>
      <c r="AC45" s="26">
        <f>SUM(AC32:AC43)</f>
        <v/>
      </c>
      <c r="AD45" s="26">
        <f>SUM(AD32:AD43)</f>
        <v/>
      </c>
      <c r="AE45" s="26">
        <f>SUM(AE32:AE43)</f>
        <v/>
      </c>
      <c r="AF45" s="26">
        <f>SUM(AF32:AF43)</f>
        <v/>
      </c>
      <c r="AG45" s="26">
        <f>SUM(AG32:AG43)</f>
        <v/>
      </c>
      <c r="AH45" s="26">
        <f>SUM(AH32:AH43)</f>
        <v/>
      </c>
      <c r="AI45" s="26">
        <f>SUM(AI32:AI43)</f>
        <v/>
      </c>
      <c r="AJ45" s="26">
        <f>SUM(AJ32:AJ43)</f>
        <v/>
      </c>
      <c r="AK45" s="26">
        <f>SUM(AK32:AK43)</f>
        <v/>
      </c>
      <c r="AL45" s="5">
        <f>+AL44-AL46</f>
        <v/>
      </c>
      <c r="AM45" s="5">
        <f>+AM44-AM46</f>
        <v/>
      </c>
      <c r="AN45" s="88">
        <f>SUM(W45:AM45)</f>
        <v/>
      </c>
      <c r="AO45" s="5" t="n">
        <v>0</v>
      </c>
      <c r="AP45" s="5" t="n">
        <v>0</v>
      </c>
      <c r="AQ45" s="5" t="n">
        <v>0</v>
      </c>
      <c r="AR45" s="5" t="n">
        <v>0</v>
      </c>
    </row>
    <row r="46">
      <c r="B46" s="389" t="inlineStr">
        <is>
          <t>Calces Combinados</t>
        </is>
      </c>
      <c r="C46" s="28">
        <f>+C44-C45</f>
        <v/>
      </c>
      <c r="D46" s="29">
        <f>+D44-D45</f>
        <v/>
      </c>
      <c r="E46" s="29">
        <f>+E44-E45</f>
        <v/>
      </c>
      <c r="F46" s="29">
        <f>+F44-F45</f>
        <v/>
      </c>
      <c r="G46" s="29">
        <f>+G44-G45</f>
        <v/>
      </c>
      <c r="H46" s="29">
        <f>+H44-H45</f>
        <v/>
      </c>
      <c r="I46" s="29">
        <f>+I44-I45</f>
        <v/>
      </c>
      <c r="J46" s="29">
        <f>+J44-J45</f>
        <v/>
      </c>
      <c r="K46" s="53">
        <f>+K44-K45</f>
        <v/>
      </c>
      <c r="L46" s="29">
        <f>+L44-L45</f>
        <v/>
      </c>
      <c r="M46" s="29">
        <f>+M44-M45</f>
        <v/>
      </c>
      <c r="N46" s="29">
        <f>+N44-N45</f>
        <v/>
      </c>
      <c r="O46" s="29">
        <f>+O44-O45</f>
        <v/>
      </c>
      <c r="P46" s="29">
        <f>+P44-P45</f>
        <v/>
      </c>
      <c r="Q46" s="29">
        <f>+Q44-Q45</f>
        <v/>
      </c>
      <c r="R46" s="29">
        <f>+R44-R45</f>
        <v/>
      </c>
      <c r="S46" s="29">
        <f>+S44-S45</f>
        <v/>
      </c>
      <c r="T46" s="28">
        <f>+T44-SUM(T32:T43)</f>
        <v/>
      </c>
      <c r="U46" s="29">
        <f>+U44-U45</f>
        <v/>
      </c>
      <c r="V46" s="65">
        <f>SUM(C46:U46)</f>
        <v/>
      </c>
      <c r="W46" s="28">
        <f>+W44-SUM(W32:W43)</f>
        <v/>
      </c>
      <c r="X46" s="28">
        <f>+X44-SUM(X32:X43)</f>
        <v/>
      </c>
      <c r="Y46" s="28">
        <f>+Y44-SUM(Y32:Y43)</f>
        <v/>
      </c>
      <c r="Z46" s="28">
        <f>+Z44-SUM(Z32:Z43)</f>
        <v/>
      </c>
      <c r="AA46" s="28">
        <f>+AA44-SUM(AA32:AA43)</f>
        <v/>
      </c>
      <c r="AB46" s="28">
        <f>+AB44-SUM(AB32:AB43)</f>
        <v/>
      </c>
      <c r="AC46" s="28">
        <f>+AC44-SUM(AC32:AC43)</f>
        <v/>
      </c>
      <c r="AD46" s="28">
        <f>+AD44-SUM(AD32:AD43)</f>
        <v/>
      </c>
      <c r="AE46" s="28">
        <f>+AE44-SUM(AE32:AE43)</f>
        <v/>
      </c>
      <c r="AF46" s="28">
        <f>+AF44-SUM(AF32:AF43)</f>
        <v/>
      </c>
      <c r="AG46" s="28">
        <f>+AG44-SUM(AG32:AG43)</f>
        <v/>
      </c>
      <c r="AH46" s="28">
        <f>+AH44-SUM(AH32:AH43)</f>
        <v/>
      </c>
      <c r="AI46" s="28">
        <f>+AI44-SUM(AI32:AI43)</f>
        <v/>
      </c>
      <c r="AJ46" s="28">
        <f>+AJ44-SUM(AJ32:AJ43)</f>
        <v/>
      </c>
      <c r="AK46" s="28">
        <f>+AK44-SUM(AK32:AK43)</f>
        <v/>
      </c>
      <c r="AL46" s="28">
        <f>+AL44-SUM(AL32:AL43)</f>
        <v/>
      </c>
      <c r="AM46" s="28">
        <f>+AM44-SUM(AM32:AM43)</f>
        <v/>
      </c>
      <c r="AN46" s="88">
        <f>SUM(W46:AM46)</f>
        <v/>
      </c>
      <c r="AO46" s="11" t="n">
        <v>0</v>
      </c>
      <c r="AP46" s="11" t="n">
        <v>0</v>
      </c>
      <c r="AQ46" s="11" t="n">
        <v>0</v>
      </c>
      <c r="AR46" s="11" t="n">
        <v>0</v>
      </c>
      <c r="AS46" s="5">
        <f>+V46-AN46</f>
        <v/>
      </c>
      <c r="AT46" s="5">
        <f>+AK4</f>
        <v/>
      </c>
      <c r="AU46" s="95">
        <f>+AS46+AT46</f>
        <v/>
      </c>
    </row>
    <row r="47">
      <c r="B47" s="391" t="inlineStr">
        <is>
          <t>TOTALES</t>
        </is>
      </c>
      <c r="C47" s="39">
        <f>+C45+C46</f>
        <v/>
      </c>
      <c r="D47" s="40">
        <f>+D45+D46</f>
        <v/>
      </c>
      <c r="E47" s="40">
        <f>+E45+E46</f>
        <v/>
      </c>
      <c r="F47" s="40">
        <f>+F45+F46</f>
        <v/>
      </c>
      <c r="G47" s="40">
        <f>+G45+G46</f>
        <v/>
      </c>
      <c r="H47" s="40">
        <f>+H45+H46</f>
        <v/>
      </c>
      <c r="I47" s="40">
        <f>+I45+I46</f>
        <v/>
      </c>
      <c r="J47" s="40">
        <f>+J45+J46</f>
        <v/>
      </c>
      <c r="K47" s="56">
        <f>+K45+K46</f>
        <v/>
      </c>
      <c r="L47" s="39">
        <f>+L45+L46</f>
        <v/>
      </c>
      <c r="M47" s="40">
        <f>+M45+M46</f>
        <v/>
      </c>
      <c r="N47" s="57">
        <f>+N45+N46</f>
        <v/>
      </c>
      <c r="O47" s="39">
        <f>+O45+O46</f>
        <v/>
      </c>
      <c r="P47" s="39">
        <f>+P45+P46</f>
        <v/>
      </c>
      <c r="Q47" s="39">
        <f>+Q45+Q46</f>
        <v/>
      </c>
      <c r="R47" s="39">
        <f>+R45+R46</f>
        <v/>
      </c>
      <c r="S47" s="39">
        <f>+S45+S46</f>
        <v/>
      </c>
      <c r="T47" s="74">
        <f>+T45+T46</f>
        <v/>
      </c>
      <c r="U47" s="74">
        <f>+U45+U46</f>
        <v/>
      </c>
      <c r="V47" s="71">
        <f>+V45+V46</f>
        <v/>
      </c>
      <c r="W47" s="75">
        <f>+W45+W46</f>
        <v/>
      </c>
      <c r="X47" s="76">
        <f>+X45+X46</f>
        <v/>
      </c>
      <c r="Y47" s="86">
        <f>+Y45+Y46</f>
        <v/>
      </c>
      <c r="Z47" s="75">
        <f>+Z45+Z46</f>
        <v/>
      </c>
      <c r="AA47" s="75">
        <f>+AA45+AA46</f>
        <v/>
      </c>
      <c r="AB47" s="75">
        <f>+AB45+AB46</f>
        <v/>
      </c>
      <c r="AC47" s="75">
        <f>+AC45+AC46</f>
        <v/>
      </c>
      <c r="AD47" s="75">
        <f>+AD45+AD46</f>
        <v/>
      </c>
      <c r="AE47" s="75">
        <f>+AE45+AE46</f>
        <v/>
      </c>
      <c r="AF47" s="75">
        <f>+AF45+AF46</f>
        <v/>
      </c>
      <c r="AG47" s="75">
        <f>+AG45+AG46</f>
        <v/>
      </c>
      <c r="AH47" s="75">
        <f>+AH45+AH46</f>
        <v/>
      </c>
      <c r="AI47" s="75">
        <f>+AI45+AI46</f>
        <v/>
      </c>
      <c r="AJ47" s="75">
        <f>+AJ45+AJ46</f>
        <v/>
      </c>
      <c r="AK47" s="75">
        <f>+AK45+AK46</f>
        <v/>
      </c>
      <c r="AL47" s="93">
        <f>+AL45+AL46</f>
        <v/>
      </c>
      <c r="AM47" s="93">
        <f>+AM45+AM46</f>
        <v/>
      </c>
      <c r="AN47" s="93">
        <f>+AN45+AN46</f>
        <v/>
      </c>
      <c r="AO47" s="93">
        <f>+AO45+AO46</f>
        <v/>
      </c>
      <c r="AP47" s="93">
        <f>+AP45+AP46</f>
        <v/>
      </c>
      <c r="AQ47" s="93">
        <f>+AQ45+AQ46</f>
        <v/>
      </c>
      <c r="AR47" s="93">
        <f>+AR45+AR46</f>
        <v/>
      </c>
    </row>
    <row r="48">
      <c r="C48" s="5">
        <f>SUM(C44:K44)</f>
        <v/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>
        <f>SUM(L44:N44)</f>
        <v/>
      </c>
      <c r="O48" s="5">
        <f>SUM(O44:S44)</f>
        <v/>
      </c>
      <c r="P48" s="5" t="n"/>
      <c r="Q48" s="5" t="n"/>
      <c r="R48" s="5" t="n"/>
      <c r="V48" s="58">
        <f>+Estado!O23</f>
        <v/>
      </c>
      <c r="W48" s="5">
        <f>+W47+X47+Y47</f>
        <v/>
      </c>
      <c r="Z48" s="5">
        <f>SUM(Z44:AD44)</f>
        <v/>
      </c>
      <c r="AA48" s="5" t="n"/>
      <c r="AB48" s="5" t="n"/>
      <c r="AC48" s="5" t="n"/>
      <c r="AE48" s="5">
        <f>SUM(AE44:AK44)</f>
        <v/>
      </c>
      <c r="AF48" s="5" t="n"/>
      <c r="AL48" s="5">
        <f>+AL47</f>
        <v/>
      </c>
      <c r="AM48" s="5">
        <f>+AM47</f>
        <v/>
      </c>
      <c r="AN48" s="5">
        <f>+AN47</f>
        <v/>
      </c>
    </row>
    <row r="49">
      <c r="C49" s="5" t="n">
        <v>1174489</v>
      </c>
      <c r="E49" s="5" t="n"/>
      <c r="O49" s="5">
        <f>+Estado!E23</f>
        <v/>
      </c>
      <c r="P49" s="58" t="n"/>
      <c r="Q49" s="58" t="n"/>
      <c r="R49" s="58" t="n"/>
      <c r="V49" s="58">
        <f>+V47-V48</f>
        <v/>
      </c>
      <c r="W49" s="5">
        <f>+Estado!C50</f>
        <v/>
      </c>
      <c r="Z49" s="14">
        <f>+Estado!D50+Estado!D39</f>
        <v/>
      </c>
      <c r="AE49" s="5">
        <f>+Estado!E50</f>
        <v/>
      </c>
      <c r="AF49" s="5" t="n"/>
      <c r="AL49" s="5">
        <f>+Estado!F50</f>
        <v/>
      </c>
      <c r="AM49" s="5">
        <f>+Estado!G50</f>
        <v/>
      </c>
      <c r="AN49" s="5">
        <f>+Estado!O50</f>
        <v/>
      </c>
    </row>
    <row r="50">
      <c r="C50" s="5">
        <f>+C48-C49</f>
        <v/>
      </c>
      <c r="E50" s="5" t="n"/>
      <c r="O50" s="5">
        <f>+O48-O49</f>
        <v/>
      </c>
      <c r="P50" s="58" t="n"/>
      <c r="Q50" s="58" t="n"/>
      <c r="R50" s="58" t="n"/>
      <c r="W50" s="5">
        <f>+W48-W49</f>
        <v/>
      </c>
      <c r="Z50" s="5">
        <f>+Z48-Z49</f>
        <v/>
      </c>
      <c r="AE50" s="5">
        <f>+AE48-AE49</f>
        <v/>
      </c>
      <c r="AF50" s="5" t="n"/>
      <c r="AL50" s="5">
        <f>+AL48-AL49</f>
        <v/>
      </c>
      <c r="AM50" s="5">
        <f>+AM48-AM49</f>
        <v/>
      </c>
      <c r="AN50" s="5" t="n"/>
    </row>
    <row r="51">
      <c r="C51" s="5" t="n"/>
      <c r="E51" s="5" t="n"/>
      <c r="AN51" s="5">
        <f>+V46-AN46</f>
        <v/>
      </c>
      <c r="AO51" s="94" t="n"/>
      <c r="AP51" t="inlineStr">
        <is>
          <t>Ajuste CtaCte</t>
        </is>
      </c>
    </row>
    <row r="52">
      <c r="C52" s="5">
        <f>+C46</f>
        <v/>
      </c>
      <c r="D52" s="5">
        <f>+D46</f>
        <v/>
      </c>
      <c r="E52" s="5">
        <f>+E46</f>
        <v/>
      </c>
      <c r="F52" s="5">
        <f>+F46</f>
        <v/>
      </c>
      <c r="G52" s="5">
        <f>+G46</f>
        <v/>
      </c>
      <c r="H52" s="5">
        <f>+H46</f>
        <v/>
      </c>
      <c r="I52" s="5">
        <f>+I46</f>
        <v/>
      </c>
      <c r="J52" s="5">
        <f>+J46</f>
        <v/>
      </c>
      <c r="K52" s="5">
        <f>+K46</f>
        <v/>
      </c>
      <c r="L52" s="5">
        <f>+L46</f>
        <v/>
      </c>
      <c r="M52" s="5">
        <f>+M46</f>
        <v/>
      </c>
      <c r="N52" s="5">
        <f>+N46</f>
        <v/>
      </c>
      <c r="O52" s="5">
        <f>+O46</f>
        <v/>
      </c>
      <c r="P52" s="5">
        <f>+P46</f>
        <v/>
      </c>
      <c r="Q52" s="5">
        <f>+Q46</f>
        <v/>
      </c>
      <c r="R52" s="5">
        <f>+R46</f>
        <v/>
      </c>
      <c r="S52" s="5">
        <f>+S46</f>
        <v/>
      </c>
      <c r="U52" s="5">
        <f>+U46</f>
        <v/>
      </c>
      <c r="V52" s="65">
        <f>SUM(C52:U52)</f>
        <v/>
      </c>
      <c r="W52" s="5">
        <f>+W46</f>
        <v/>
      </c>
      <c r="X52" s="5">
        <f>+X46</f>
        <v/>
      </c>
      <c r="Y52" s="5">
        <f>+Y46</f>
        <v/>
      </c>
      <c r="Z52" s="5">
        <f>+Z46</f>
        <v/>
      </c>
      <c r="AA52" s="5">
        <f>+AA46</f>
        <v/>
      </c>
      <c r="AB52" s="5">
        <f>+AB46</f>
        <v/>
      </c>
      <c r="AC52" s="5">
        <f>+AC46</f>
        <v/>
      </c>
      <c r="AD52" s="5">
        <f>+AD46</f>
        <v/>
      </c>
      <c r="AE52" s="5">
        <f>+AE46</f>
        <v/>
      </c>
      <c r="AF52" s="5">
        <f>+AF46</f>
        <v/>
      </c>
      <c r="AG52" s="5">
        <f>+AG46</f>
        <v/>
      </c>
      <c r="AH52" s="5">
        <f>+AH46</f>
        <v/>
      </c>
      <c r="AI52" s="5">
        <f>+AI46</f>
        <v/>
      </c>
      <c r="AJ52" s="5">
        <f>+AJ46</f>
        <v/>
      </c>
      <c r="AK52" s="5">
        <f>+AK46</f>
        <v/>
      </c>
      <c r="AL52" s="5">
        <f>+AL46</f>
        <v/>
      </c>
      <c r="AM52" s="5">
        <f>+AM46</f>
        <v/>
      </c>
      <c r="AN52" s="88">
        <f>SUM(W52:AM52)</f>
        <v/>
      </c>
      <c r="AO52" s="5">
        <f>+V52-AN52</f>
        <v/>
      </c>
    </row>
    <row r="53">
      <c r="C53" s="5">
        <f>+C46-C52</f>
        <v/>
      </c>
      <c r="D53" s="5">
        <f>+D46-D52</f>
        <v/>
      </c>
      <c r="E53" s="5">
        <f>+E46-E52</f>
        <v/>
      </c>
      <c r="F53" s="5">
        <f>+F46-F52</f>
        <v/>
      </c>
      <c r="G53" s="5">
        <f>+G46-G52</f>
        <v/>
      </c>
      <c r="H53" s="5">
        <f>+H46-H52</f>
        <v/>
      </c>
      <c r="I53" s="5">
        <f>+I46-I52</f>
        <v/>
      </c>
      <c r="J53" s="5">
        <f>+J46-J52</f>
        <v/>
      </c>
      <c r="K53" s="5">
        <f>+K46-K52</f>
        <v/>
      </c>
      <c r="L53" s="5">
        <f>+L46-L52</f>
        <v/>
      </c>
      <c r="M53" s="5">
        <f>+M46-M52</f>
        <v/>
      </c>
      <c r="N53" s="5">
        <f>+N46-N52</f>
        <v/>
      </c>
      <c r="O53" s="5">
        <f>+O46-O52</f>
        <v/>
      </c>
      <c r="P53" s="5">
        <f>+P46-P52</f>
        <v/>
      </c>
      <c r="Q53" s="5">
        <f>+Q46-Q52</f>
        <v/>
      </c>
      <c r="R53" s="5" t="n"/>
      <c r="S53" s="5">
        <f>+S46-S52</f>
        <v/>
      </c>
      <c r="T53" s="5">
        <f>+T46-T52</f>
        <v/>
      </c>
      <c r="U53" s="5">
        <f>+U46-U52</f>
        <v/>
      </c>
      <c r="V53" s="65">
        <f>SUM(C53:U53)</f>
        <v/>
      </c>
      <c r="W53" s="5">
        <f>+W46-W52</f>
        <v/>
      </c>
      <c r="X53" s="5">
        <f>+X46-X52</f>
        <v/>
      </c>
      <c r="Y53" s="5">
        <f>+Y46-Y52</f>
        <v/>
      </c>
      <c r="Z53" s="5">
        <f>+Z46-Z52</f>
        <v/>
      </c>
      <c r="AA53" s="5">
        <f>+AA46-AA52</f>
        <v/>
      </c>
      <c r="AB53" s="5">
        <f>+AB46-AB52</f>
        <v/>
      </c>
      <c r="AC53" s="5">
        <f>+AC46-AC52</f>
        <v/>
      </c>
      <c r="AD53" s="5">
        <f>+AD46-AD52</f>
        <v/>
      </c>
      <c r="AE53" s="5">
        <f>+AE46-AE52</f>
        <v/>
      </c>
      <c r="AF53" s="5">
        <f>+AF46-AF52</f>
        <v/>
      </c>
      <c r="AG53" s="5">
        <f>+AG46-AG52</f>
        <v/>
      </c>
      <c r="AH53" s="5">
        <f>+AH46-AH52</f>
        <v/>
      </c>
      <c r="AI53" s="5" t="n"/>
      <c r="AJ53" s="5" t="n"/>
      <c r="AK53" s="5">
        <f>+AK46-AK52</f>
        <v/>
      </c>
      <c r="AL53" s="5">
        <f>+AL46-AL52</f>
        <v/>
      </c>
      <c r="AM53" s="5">
        <f>+AM46-AM52</f>
        <v/>
      </c>
      <c r="AN53" s="88">
        <f>SUM(W53:AM53)</f>
        <v/>
      </c>
      <c r="AO53" s="5">
        <f>+V53-AO52</f>
        <v/>
      </c>
    </row>
    <row r="54">
      <c r="C54" s="11">
        <f>SUM(C46:K46)</f>
        <v/>
      </c>
      <c r="L54" s="11">
        <f>SUM(L46:N46)</f>
        <v/>
      </c>
      <c r="O54" s="11">
        <f>SUM(O46:S46)</f>
        <v/>
      </c>
      <c r="U54" s="11">
        <f>+U52</f>
        <v/>
      </c>
      <c r="V54" s="65">
        <f>SUM(C54:U54)</f>
        <v/>
      </c>
      <c r="W54" s="11">
        <f>SUM(W46:Y46)</f>
        <v/>
      </c>
      <c r="Z54" s="11">
        <f>SUM(Z46:AD46)</f>
        <v/>
      </c>
      <c r="AE54" s="11">
        <f>SUM(AE46:AK46)</f>
        <v/>
      </c>
      <c r="AL54" s="11">
        <f>+AL52</f>
        <v/>
      </c>
      <c r="AM54" s="11">
        <f>+AM52</f>
        <v/>
      </c>
      <c r="AN54" s="88">
        <f>SUM(W54:AM54)</f>
        <v/>
      </c>
      <c r="AO54" s="5">
        <f>+V54-AN54</f>
        <v/>
      </c>
    </row>
    <row r="55">
      <c r="C55" s="41" t="inlineStr">
        <is>
          <t>CTAS CTES POR COBRAR</t>
        </is>
      </c>
      <c r="W55" s="41" t="inlineStr">
        <is>
          <t>CTAS CTES POR PAGAR</t>
        </is>
      </c>
    </row>
    <row r="56">
      <c r="B56" s="33" t="inlineStr">
        <is>
          <t>AGRICOLA RIO GRANDE SPA</t>
        </is>
      </c>
      <c r="C56" s="28">
        <f>+C32</f>
        <v/>
      </c>
      <c r="D56" s="29">
        <f>+D32</f>
        <v/>
      </c>
      <c r="E56" s="29">
        <f>+E32</f>
        <v/>
      </c>
      <c r="F56" s="29">
        <f>+F32</f>
        <v/>
      </c>
      <c r="G56" s="29">
        <f>+G32</f>
        <v/>
      </c>
      <c r="H56" s="29">
        <f>+H32</f>
        <v/>
      </c>
      <c r="I56" s="29">
        <f>+I32</f>
        <v/>
      </c>
      <c r="J56" s="29">
        <f>+J32</f>
        <v/>
      </c>
      <c r="K56" s="53">
        <f>+K32</f>
        <v/>
      </c>
      <c r="L56" s="28">
        <f>+L32</f>
        <v/>
      </c>
      <c r="M56" s="28">
        <f>+M32</f>
        <v/>
      </c>
      <c r="N56" s="28">
        <f>+N32</f>
        <v/>
      </c>
      <c r="O56" s="28">
        <f>+O32</f>
        <v/>
      </c>
      <c r="P56" s="28">
        <f>+P32</f>
        <v/>
      </c>
      <c r="Q56" s="28">
        <f>+Q32</f>
        <v/>
      </c>
      <c r="R56" s="28" t="n"/>
      <c r="S56" s="28">
        <f>+S32</f>
        <v/>
      </c>
      <c r="T56" s="28">
        <f>+T32</f>
        <v/>
      </c>
      <c r="U56" s="28">
        <f>+U32</f>
        <v/>
      </c>
      <c r="V56" s="65">
        <f>SUM(C56:U56)</f>
        <v/>
      </c>
      <c r="W56" s="66" t="n">
        <v>0</v>
      </c>
      <c r="X56" s="69" t="n"/>
      <c r="Y56" s="83" t="n"/>
      <c r="Z56" s="66" t="n">
        <v>0</v>
      </c>
      <c r="AA56" s="69" t="n"/>
      <c r="AB56" s="82" t="n"/>
      <c r="AC56" s="82" t="n"/>
      <c r="AD56" s="83" t="n"/>
      <c r="AE56" s="66">
        <f>+AE33</f>
        <v/>
      </c>
      <c r="AF56" s="84" t="n"/>
      <c r="AG56" s="69" t="n"/>
      <c r="AH56" s="82" t="n"/>
      <c r="AI56" s="82" t="n"/>
      <c r="AJ56" s="82" t="n"/>
      <c r="AK56" s="83" t="n"/>
      <c r="AL56" s="11" t="n">
        <v>0</v>
      </c>
      <c r="AM56" s="11" t="n">
        <v>0</v>
      </c>
      <c r="AN56" s="94">
        <f>SUM(W56:AM56)</f>
        <v/>
      </c>
    </row>
    <row r="57">
      <c r="B57" s="33" t="inlineStr">
        <is>
          <t>MEDIAPRO MOVILES CHILE SPA</t>
        </is>
      </c>
      <c r="C57" s="28" t="n"/>
      <c r="D57" s="29" t="n"/>
      <c r="E57" s="29" t="n"/>
      <c r="F57" s="29" t="n"/>
      <c r="G57" s="29" t="n"/>
      <c r="H57" s="29" t="n"/>
      <c r="I57" s="29" t="n"/>
      <c r="J57" s="29" t="n"/>
      <c r="K57" s="53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65" t="n"/>
      <c r="W57" s="66">
        <f>+W33</f>
        <v/>
      </c>
      <c r="X57" s="69" t="n"/>
      <c r="Y57" s="83" t="n"/>
      <c r="Z57" s="66" t="n"/>
      <c r="AA57" s="69" t="n"/>
      <c r="AB57" s="82" t="n"/>
      <c r="AC57" s="82" t="n"/>
      <c r="AD57" s="83" t="n"/>
      <c r="AE57" s="66" t="n"/>
      <c r="AF57" s="84" t="n"/>
      <c r="AG57" s="69" t="n"/>
      <c r="AH57" s="82" t="n"/>
      <c r="AI57" s="82" t="n"/>
      <c r="AJ57" s="82" t="n"/>
      <c r="AK57" s="83" t="n"/>
      <c r="AL57" s="11" t="n"/>
      <c r="AM57" s="11" t="n"/>
      <c r="AN57" s="94">
        <f>SUM(W57:AM57)</f>
        <v/>
      </c>
    </row>
    <row r="58">
      <c r="B58" s="33" t="inlineStr">
        <is>
          <t>INMOBILIARIA PLAZA EL ALBA</t>
        </is>
      </c>
      <c r="C58" s="28">
        <f>+C34</f>
        <v/>
      </c>
      <c r="D58" s="29">
        <f>+D34</f>
        <v/>
      </c>
      <c r="E58" s="29">
        <f>+E34</f>
        <v/>
      </c>
      <c r="F58" s="29">
        <f>+F34</f>
        <v/>
      </c>
      <c r="G58" s="29">
        <f>+G34</f>
        <v/>
      </c>
      <c r="H58" s="29">
        <f>+H34</f>
        <v/>
      </c>
      <c r="I58" s="29">
        <f>+I34</f>
        <v/>
      </c>
      <c r="J58" s="29">
        <f>+J34</f>
        <v/>
      </c>
      <c r="K58" s="53">
        <f>+K34</f>
        <v/>
      </c>
      <c r="L58" s="28">
        <f>+L34</f>
        <v/>
      </c>
      <c r="M58" s="28">
        <f>+M34</f>
        <v/>
      </c>
      <c r="N58" s="28">
        <f>+N34</f>
        <v/>
      </c>
      <c r="O58" s="28">
        <f>+O34</f>
        <v/>
      </c>
      <c r="P58" s="28">
        <f>+P34</f>
        <v/>
      </c>
      <c r="Q58" s="28">
        <f>+Q34</f>
        <v/>
      </c>
      <c r="R58" s="28" t="n"/>
      <c r="S58" s="28">
        <f>+S34</f>
        <v/>
      </c>
      <c r="T58" s="28">
        <f>+T34</f>
        <v/>
      </c>
      <c r="U58" s="28">
        <f>+U34</f>
        <v/>
      </c>
      <c r="V58" s="65">
        <f>SUM(C58:U58)</f>
        <v/>
      </c>
      <c r="W58" s="66" t="n">
        <v>0</v>
      </c>
      <c r="X58" s="69" t="n"/>
      <c r="Y58" s="83" t="n"/>
      <c r="Z58" s="66" t="n">
        <v>0</v>
      </c>
      <c r="AA58" s="69" t="n"/>
      <c r="AB58" s="82" t="n"/>
      <c r="AC58" s="82" t="n"/>
      <c r="AD58" s="83" t="n"/>
      <c r="AE58" s="66">
        <f>+AE34</f>
        <v/>
      </c>
      <c r="AF58" s="84" t="n"/>
      <c r="AG58" s="69" t="n"/>
      <c r="AH58" s="82" t="n"/>
      <c r="AI58" s="82" t="n"/>
      <c r="AJ58" s="82" t="n"/>
      <c r="AK58" s="83" t="n"/>
      <c r="AL58" s="11" t="n">
        <v>0</v>
      </c>
      <c r="AM58" s="11" t="n">
        <v>0</v>
      </c>
      <c r="AN58" s="94">
        <f>SUM(W58:AM58)</f>
        <v/>
      </c>
    </row>
    <row r="59">
      <c r="B59" s="33" t="inlineStr">
        <is>
          <t>COSTA NORTE HOLDING</t>
        </is>
      </c>
      <c r="C59" s="28">
        <f>+C35</f>
        <v/>
      </c>
      <c r="D59" s="29">
        <f>+D35</f>
        <v/>
      </c>
      <c r="E59" s="29">
        <f>+E35</f>
        <v/>
      </c>
      <c r="F59" s="29">
        <f>+F35</f>
        <v/>
      </c>
      <c r="G59" s="29">
        <f>+G35</f>
        <v/>
      </c>
      <c r="H59" s="29">
        <f>+H35</f>
        <v/>
      </c>
      <c r="I59" s="29">
        <f>+I35</f>
        <v/>
      </c>
      <c r="J59" s="29">
        <f>+J35</f>
        <v/>
      </c>
      <c r="K59" s="53">
        <f>+K35</f>
        <v/>
      </c>
      <c r="L59" s="28">
        <f>+L35</f>
        <v/>
      </c>
      <c r="M59" s="28">
        <f>+M35</f>
        <v/>
      </c>
      <c r="N59" s="28">
        <f>+N35</f>
        <v/>
      </c>
      <c r="O59" s="28">
        <f>+O35</f>
        <v/>
      </c>
      <c r="P59" s="28">
        <f>+P35</f>
        <v/>
      </c>
      <c r="Q59" s="28">
        <f>+Q35</f>
        <v/>
      </c>
      <c r="R59" s="28" t="n"/>
      <c r="S59" s="28">
        <f>+S35</f>
        <v/>
      </c>
      <c r="T59" s="28">
        <f>+T35</f>
        <v/>
      </c>
      <c r="U59" s="28">
        <f>+U35</f>
        <v/>
      </c>
      <c r="V59" s="65">
        <f>SUM(C59:U59)</f>
        <v/>
      </c>
      <c r="W59" s="66" t="n">
        <v>0</v>
      </c>
      <c r="X59" s="69" t="n"/>
      <c r="Y59" s="83" t="n"/>
      <c r="Z59" s="66" t="n">
        <v>0</v>
      </c>
      <c r="AA59" s="69" t="n"/>
      <c r="AB59" s="82" t="n"/>
      <c r="AC59" s="82" t="n"/>
      <c r="AD59" s="83" t="n"/>
      <c r="AE59" s="66">
        <f>+AE35</f>
        <v/>
      </c>
      <c r="AF59" s="84" t="n"/>
      <c r="AG59" s="69" t="n"/>
      <c r="AH59" s="82" t="n"/>
      <c r="AI59" s="82" t="n"/>
      <c r="AJ59" s="82" t="n"/>
      <c r="AK59" s="83" t="n"/>
      <c r="AL59" s="11" t="n">
        <v>0</v>
      </c>
      <c r="AM59" s="11" t="n">
        <v>0</v>
      </c>
      <c r="AN59" s="94">
        <f>SUM(W59:AM59)</f>
        <v/>
      </c>
    </row>
    <row r="60">
      <c r="B60" s="389" t="inlineStr">
        <is>
          <t>COSTA SUR INVERSIONES SPA</t>
        </is>
      </c>
      <c r="C60" s="28">
        <f>+C36</f>
        <v/>
      </c>
      <c r="D60" s="29">
        <f>+D36</f>
        <v/>
      </c>
      <c r="E60" s="29">
        <f>+E36</f>
        <v/>
      </c>
      <c r="F60" s="29">
        <f>+F36</f>
        <v/>
      </c>
      <c r="G60" s="29">
        <f>+G36</f>
        <v/>
      </c>
      <c r="H60" s="29">
        <f>+H36</f>
        <v/>
      </c>
      <c r="I60" s="29">
        <f>+I36</f>
        <v/>
      </c>
      <c r="J60" s="29">
        <f>+J36</f>
        <v/>
      </c>
      <c r="K60" s="53">
        <f>+K36</f>
        <v/>
      </c>
      <c r="L60" s="28">
        <f>+L36</f>
        <v/>
      </c>
      <c r="M60" s="28">
        <f>+M36</f>
        <v/>
      </c>
      <c r="N60" s="28">
        <f>+N36</f>
        <v/>
      </c>
      <c r="O60" s="28">
        <f>+O36</f>
        <v/>
      </c>
      <c r="P60" s="28">
        <f>+P36</f>
        <v/>
      </c>
      <c r="Q60" s="28">
        <f>+Q36</f>
        <v/>
      </c>
      <c r="R60" s="28" t="n"/>
      <c r="S60" s="28">
        <f>+S36</f>
        <v/>
      </c>
      <c r="T60" s="28">
        <f>+T36</f>
        <v/>
      </c>
      <c r="U60" s="28">
        <f>+U36</f>
        <v/>
      </c>
      <c r="V60" s="77">
        <f>SUM(C60:U60)</f>
        <v/>
      </c>
      <c r="W60" s="66" t="n">
        <v>0</v>
      </c>
      <c r="X60" s="69" t="n"/>
      <c r="Y60" s="83" t="n"/>
      <c r="Z60" s="66" t="n">
        <v>0</v>
      </c>
      <c r="AA60" s="69" t="n"/>
      <c r="AB60" s="82" t="n"/>
      <c r="AC60" s="82" t="n"/>
      <c r="AD60" s="83" t="n"/>
      <c r="AE60" s="66">
        <f>+AE36</f>
        <v/>
      </c>
      <c r="AF60" s="84" t="n"/>
      <c r="AG60" s="69" t="n"/>
      <c r="AH60" s="82" t="n"/>
      <c r="AI60" s="82" t="n"/>
      <c r="AJ60" s="82" t="n"/>
      <c r="AK60" s="83" t="n"/>
      <c r="AL60" s="11" t="n">
        <v>0</v>
      </c>
      <c r="AM60" s="11">
        <f>+AM32</f>
        <v/>
      </c>
      <c r="AN60" s="94">
        <f>SUM(W60:AM60)</f>
        <v/>
      </c>
    </row>
    <row r="61">
      <c r="B61" s="33" t="inlineStr">
        <is>
          <t>CRISTIÁN VARELA NOGUERA</t>
        </is>
      </c>
      <c r="C61" s="28">
        <f>+C37</f>
        <v/>
      </c>
      <c r="D61" s="29">
        <f>+D37</f>
        <v/>
      </c>
      <c r="E61" s="29">
        <f>+E37</f>
        <v/>
      </c>
      <c r="F61" s="29">
        <f>+F37</f>
        <v/>
      </c>
      <c r="G61" s="29">
        <f>+G37</f>
        <v/>
      </c>
      <c r="H61" s="29">
        <f>+H37</f>
        <v/>
      </c>
      <c r="I61" s="29">
        <f>+I37</f>
        <v/>
      </c>
      <c r="J61" s="29">
        <f>+J37</f>
        <v/>
      </c>
      <c r="K61" s="53">
        <f>+K37</f>
        <v/>
      </c>
      <c r="L61" s="28">
        <f>+L37</f>
        <v/>
      </c>
      <c r="M61" s="28">
        <f>+M37</f>
        <v/>
      </c>
      <c r="N61" s="28">
        <f>+N37</f>
        <v/>
      </c>
      <c r="O61" s="28">
        <f>+O37</f>
        <v/>
      </c>
      <c r="P61" s="28">
        <f>+P37</f>
        <v/>
      </c>
      <c r="Q61" s="28">
        <f>+Q37</f>
        <v/>
      </c>
      <c r="R61" s="28" t="n"/>
      <c r="S61" s="28">
        <f>+S37</f>
        <v/>
      </c>
      <c r="T61" s="28">
        <f>+T37</f>
        <v/>
      </c>
      <c r="U61" s="28">
        <f>+U37</f>
        <v/>
      </c>
      <c r="V61" s="77">
        <f>SUM(C61:U61)</f>
        <v/>
      </c>
      <c r="W61" s="66" t="n">
        <v>0</v>
      </c>
      <c r="X61" s="69" t="n"/>
      <c r="Y61" s="83" t="n"/>
      <c r="Z61" s="66" t="n">
        <v>0</v>
      </c>
      <c r="AA61" s="69" t="n"/>
      <c r="AB61" s="82" t="n"/>
      <c r="AC61" s="82" t="n"/>
      <c r="AD61" s="83" t="n"/>
      <c r="AE61" s="66">
        <f>+AE37</f>
        <v/>
      </c>
      <c r="AF61" s="84" t="n"/>
      <c r="AG61" s="69" t="n"/>
      <c r="AH61" s="82" t="n"/>
      <c r="AI61" s="82" t="n"/>
      <c r="AJ61" s="82" t="n"/>
      <c r="AK61" s="83" t="n"/>
      <c r="AL61" s="11" t="n">
        <v>0</v>
      </c>
      <c r="AM61" s="11" t="n">
        <v>0</v>
      </c>
      <c r="AN61" s="94">
        <f>SUM(W61:AM61)</f>
        <v/>
      </c>
    </row>
    <row r="62">
      <c r="B62" s="389" t="inlineStr">
        <is>
          <t>DISTRIBUIDORA VIDEO ANDES PERU</t>
        </is>
      </c>
      <c r="C62" s="28">
        <f>+C38</f>
        <v/>
      </c>
      <c r="D62" s="29">
        <f>+D38</f>
        <v/>
      </c>
      <c r="E62" s="29">
        <f>+E38</f>
        <v/>
      </c>
      <c r="F62" s="29">
        <f>+F38</f>
        <v/>
      </c>
      <c r="G62" s="29">
        <f>+G38</f>
        <v/>
      </c>
      <c r="H62" s="29">
        <f>+H38</f>
        <v/>
      </c>
      <c r="I62" s="29">
        <f>+I38</f>
        <v/>
      </c>
      <c r="J62" s="29">
        <f>+J38</f>
        <v/>
      </c>
      <c r="K62" s="53">
        <f>+K38</f>
        <v/>
      </c>
      <c r="L62" s="28">
        <f>+L38</f>
        <v/>
      </c>
      <c r="M62" s="28">
        <f>+M38</f>
        <v/>
      </c>
      <c r="N62" s="28">
        <f>+N38</f>
        <v/>
      </c>
      <c r="O62" s="28">
        <f>+O38</f>
        <v/>
      </c>
      <c r="P62" s="28">
        <f>+P38</f>
        <v/>
      </c>
      <c r="Q62" s="28">
        <f>+Q38</f>
        <v/>
      </c>
      <c r="R62" s="28" t="n"/>
      <c r="S62" s="28">
        <f>+S38</f>
        <v/>
      </c>
      <c r="T62" s="28">
        <f>+T38</f>
        <v/>
      </c>
      <c r="U62" s="28">
        <f>+U38</f>
        <v/>
      </c>
      <c r="V62" s="77">
        <f>SUM(C62:U62)</f>
        <v/>
      </c>
      <c r="W62" s="66" t="n">
        <v>0</v>
      </c>
      <c r="X62" s="69" t="n"/>
      <c r="Y62" s="83" t="n"/>
      <c r="Z62" s="66" t="n">
        <v>0</v>
      </c>
      <c r="AA62" s="69" t="n"/>
      <c r="AB62" s="82" t="n"/>
      <c r="AC62" s="82" t="n"/>
      <c r="AD62" s="83" t="n"/>
      <c r="AE62" s="66">
        <f>+AE38</f>
        <v/>
      </c>
      <c r="AF62" s="84" t="n"/>
      <c r="AG62" s="69" t="n"/>
      <c r="AH62" s="82" t="n"/>
      <c r="AI62" s="82" t="n"/>
      <c r="AJ62" s="82" t="n"/>
      <c r="AK62" s="83" t="n"/>
      <c r="AL62" s="11" t="n">
        <v>0</v>
      </c>
      <c r="AM62" s="11" t="n">
        <v>0</v>
      </c>
      <c r="AN62" s="94">
        <f>SUM(W62:AM62)</f>
        <v/>
      </c>
    </row>
    <row r="63">
      <c r="B63" s="390" t="inlineStr">
        <is>
          <t>CINECOLOR FILMS VENEZUELA</t>
        </is>
      </c>
      <c r="C63" s="28">
        <f>+C39</f>
        <v/>
      </c>
      <c r="D63" s="29">
        <f>+D39</f>
        <v/>
      </c>
      <c r="E63" s="29">
        <f>+E39</f>
        <v/>
      </c>
      <c r="F63" s="29">
        <f>+F39</f>
        <v/>
      </c>
      <c r="G63" s="29">
        <f>+G39</f>
        <v/>
      </c>
      <c r="H63" s="29">
        <f>+H39</f>
        <v/>
      </c>
      <c r="I63" s="29">
        <f>+I39</f>
        <v/>
      </c>
      <c r="J63" s="29">
        <f>+J39</f>
        <v/>
      </c>
      <c r="K63" s="53">
        <f>+K39</f>
        <v/>
      </c>
      <c r="L63" s="28">
        <f>+L39</f>
        <v/>
      </c>
      <c r="M63" s="28">
        <f>+M39</f>
        <v/>
      </c>
      <c r="N63" s="28">
        <f>+N39</f>
        <v/>
      </c>
      <c r="O63" s="28">
        <f>+O39</f>
        <v/>
      </c>
      <c r="P63" s="28">
        <f>+P39</f>
        <v/>
      </c>
      <c r="Q63" s="28">
        <f>+Q39</f>
        <v/>
      </c>
      <c r="R63" s="28" t="n"/>
      <c r="S63" s="28">
        <f>+S39</f>
        <v/>
      </c>
      <c r="T63" s="28">
        <f>+T39</f>
        <v/>
      </c>
      <c r="U63" s="28">
        <f>+U39</f>
        <v/>
      </c>
      <c r="V63" s="77">
        <f>SUM(C63:U63)</f>
        <v/>
      </c>
      <c r="W63" s="66" t="n">
        <v>0</v>
      </c>
      <c r="X63" s="69" t="n"/>
      <c r="Y63" s="83" t="n"/>
      <c r="Z63" s="66" t="n">
        <v>0</v>
      </c>
      <c r="AA63" s="69" t="n"/>
      <c r="AB63" s="82" t="n"/>
      <c r="AC63" s="82" t="n"/>
      <c r="AD63" s="83" t="n"/>
      <c r="AE63" s="66">
        <f>+AE39</f>
        <v/>
      </c>
      <c r="AF63" s="84" t="n"/>
      <c r="AG63" s="69" t="n"/>
      <c r="AH63" s="82" t="n"/>
      <c r="AI63" s="82" t="n"/>
      <c r="AJ63" s="82" t="n"/>
      <c r="AK63" s="83" t="n"/>
      <c r="AL63" s="11" t="n">
        <v>0</v>
      </c>
      <c r="AM63" s="11" t="n">
        <v>0</v>
      </c>
      <c r="AN63" s="94">
        <f>SUM(W63:AM63)</f>
        <v/>
      </c>
    </row>
    <row r="64">
      <c r="B64" s="33" t="inlineStr">
        <is>
          <t>INMOBILIARIA COSTA NORTE</t>
        </is>
      </c>
      <c r="C64" s="28">
        <f>+C40</f>
        <v/>
      </c>
      <c r="D64" s="29">
        <f>+D40</f>
        <v/>
      </c>
      <c r="E64" s="29">
        <f>+E40</f>
        <v/>
      </c>
      <c r="F64" s="29">
        <f>+F40</f>
        <v/>
      </c>
      <c r="G64" s="29">
        <f>+G40</f>
        <v/>
      </c>
      <c r="H64" s="29">
        <f>+H40</f>
        <v/>
      </c>
      <c r="I64" s="29">
        <f>+I40</f>
        <v/>
      </c>
      <c r="J64" s="29">
        <f>+J40</f>
        <v/>
      </c>
      <c r="K64" s="53">
        <f>+K40</f>
        <v/>
      </c>
      <c r="L64" s="28">
        <f>+L40</f>
        <v/>
      </c>
      <c r="M64" s="28">
        <f>+M40</f>
        <v/>
      </c>
      <c r="N64" s="28">
        <f>+N40</f>
        <v/>
      </c>
      <c r="O64" s="28">
        <f>+O40</f>
        <v/>
      </c>
      <c r="P64" s="28">
        <f>+P40</f>
        <v/>
      </c>
      <c r="Q64" s="28">
        <f>+Q40</f>
        <v/>
      </c>
      <c r="R64" s="28" t="n"/>
      <c r="S64" s="28">
        <f>+S40</f>
        <v/>
      </c>
      <c r="T64" s="28">
        <f>+T40</f>
        <v/>
      </c>
      <c r="U64" s="28">
        <f>+U40</f>
        <v/>
      </c>
      <c r="V64" s="77">
        <f>SUM(C64:U64)</f>
        <v/>
      </c>
      <c r="W64" s="66" t="n">
        <v>0</v>
      </c>
      <c r="X64" s="69" t="n"/>
      <c r="Y64" s="83" t="n"/>
      <c r="Z64" s="66" t="n">
        <v>0</v>
      </c>
      <c r="AA64" s="69" t="n"/>
      <c r="AB64" s="82" t="n"/>
      <c r="AC64" s="82" t="n"/>
      <c r="AD64" s="83" t="n"/>
      <c r="AE64" s="66">
        <f>+AE40</f>
        <v/>
      </c>
      <c r="AF64" s="84" t="n"/>
      <c r="AG64" s="69" t="n"/>
      <c r="AH64" s="82" t="n"/>
      <c r="AI64" s="82" t="n"/>
      <c r="AJ64" s="82" t="n"/>
      <c r="AK64" s="83" t="n"/>
      <c r="AL64" s="11" t="n">
        <v>0</v>
      </c>
      <c r="AM64" s="11" t="n">
        <v>0</v>
      </c>
      <c r="AN64" s="94">
        <f>SUM(W64:AM64)</f>
        <v/>
      </c>
    </row>
    <row r="65">
      <c r="B65" s="33" t="inlineStr">
        <is>
          <t>COSTA NORTE INVERSIONES FINANCIERAS</t>
        </is>
      </c>
      <c r="C65" s="28">
        <f>+C41</f>
        <v/>
      </c>
      <c r="D65" s="29">
        <f>+D41</f>
        <v/>
      </c>
      <c r="E65" s="29">
        <f>+E41</f>
        <v/>
      </c>
      <c r="F65" s="29">
        <f>+F41</f>
        <v/>
      </c>
      <c r="G65" s="29">
        <f>+G41</f>
        <v/>
      </c>
      <c r="H65" s="29">
        <f>+H41</f>
        <v/>
      </c>
      <c r="I65" s="29">
        <f>+I41</f>
        <v/>
      </c>
      <c r="J65" s="29">
        <f>+J41</f>
        <v/>
      </c>
      <c r="K65" s="53">
        <f>+K41</f>
        <v/>
      </c>
      <c r="L65" s="28">
        <f>+L41</f>
        <v/>
      </c>
      <c r="M65" s="28">
        <f>+M41</f>
        <v/>
      </c>
      <c r="N65" s="28">
        <f>+N41</f>
        <v/>
      </c>
      <c r="O65" s="28">
        <f>+O41</f>
        <v/>
      </c>
      <c r="P65" s="28">
        <f>+P41</f>
        <v/>
      </c>
      <c r="Q65" s="28">
        <f>+Q41</f>
        <v/>
      </c>
      <c r="R65" s="28" t="n"/>
      <c r="S65" s="28">
        <f>+S41</f>
        <v/>
      </c>
      <c r="T65" s="28">
        <f>+T41</f>
        <v/>
      </c>
      <c r="U65" s="28">
        <f>+U41</f>
        <v/>
      </c>
      <c r="V65" s="77">
        <f>SUM(C65:U65)</f>
        <v/>
      </c>
      <c r="W65" s="66" t="n">
        <v>0</v>
      </c>
      <c r="X65" s="69" t="n"/>
      <c r="Y65" s="83" t="n"/>
      <c r="Z65" s="66" t="n">
        <v>0</v>
      </c>
      <c r="AA65" s="69" t="n"/>
      <c r="AB65" s="82" t="n"/>
      <c r="AC65" s="82" t="n"/>
      <c r="AD65" s="83" t="n"/>
      <c r="AE65" s="66">
        <f>+AE41</f>
        <v/>
      </c>
      <c r="AF65" s="84" t="n"/>
      <c r="AG65" s="69" t="n"/>
      <c r="AH65" s="82" t="n"/>
      <c r="AI65" s="82" t="n"/>
      <c r="AJ65" s="82" t="n"/>
      <c r="AK65" s="83" t="n"/>
      <c r="AL65" s="11" t="n">
        <v>0</v>
      </c>
      <c r="AM65" s="11" t="n">
        <v>0</v>
      </c>
      <c r="AN65" s="94">
        <f>SUM(W65:AM65)</f>
        <v/>
      </c>
    </row>
    <row r="66">
      <c r="B66" s="33" t="inlineStr">
        <is>
          <t>CTA.CTE. ACT PRONEMSA</t>
        </is>
      </c>
      <c r="C66" s="28">
        <f>+C42</f>
        <v/>
      </c>
      <c r="D66" s="29" t="n"/>
      <c r="E66" s="29" t="n"/>
      <c r="F66" s="29" t="n"/>
      <c r="G66" s="29" t="n"/>
      <c r="H66" s="29" t="n"/>
      <c r="I66" s="29" t="n"/>
      <c r="J66" s="29" t="n"/>
      <c r="K66" s="53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77">
        <f>SUM(C66:U66)</f>
        <v/>
      </c>
      <c r="W66" s="66" t="n"/>
      <c r="X66" s="69" t="n"/>
      <c r="Y66" s="83" t="n"/>
      <c r="Z66" s="66" t="n"/>
      <c r="AA66" s="69" t="n"/>
      <c r="AB66" s="82" t="n"/>
      <c r="AC66" s="82" t="n"/>
      <c r="AD66" s="83" t="n"/>
      <c r="AE66" s="66">
        <f>+AE42</f>
        <v/>
      </c>
      <c r="AF66" s="84" t="n"/>
      <c r="AG66" s="69" t="n"/>
      <c r="AH66" s="82" t="n"/>
      <c r="AI66" s="82" t="n"/>
      <c r="AJ66" s="82" t="n"/>
      <c r="AK66" s="83" t="n"/>
      <c r="AL66" s="11" t="n"/>
      <c r="AM66" s="11" t="n"/>
      <c r="AN66" s="94">
        <f>SUM(W66:AM66)</f>
        <v/>
      </c>
    </row>
    <row r="67">
      <c r="B67" s="33" t="inlineStr">
        <is>
          <t>JOSÉ PATRICIO DAIRE BARRIOS</t>
        </is>
      </c>
      <c r="C67" s="28">
        <f>+C43</f>
        <v/>
      </c>
      <c r="D67" s="29">
        <f>+D43</f>
        <v/>
      </c>
      <c r="E67" s="29">
        <f>+E43</f>
        <v/>
      </c>
      <c r="F67" s="29">
        <f>+F43</f>
        <v/>
      </c>
      <c r="G67" s="29">
        <f>+G43</f>
        <v/>
      </c>
      <c r="H67" s="29">
        <f>+H43</f>
        <v/>
      </c>
      <c r="I67" s="29">
        <f>+I43</f>
        <v/>
      </c>
      <c r="J67" s="29">
        <f>+J43</f>
        <v/>
      </c>
      <c r="K67" s="53">
        <f>+K43</f>
        <v/>
      </c>
      <c r="L67" s="28">
        <f>+L43</f>
        <v/>
      </c>
      <c r="M67" s="28">
        <f>+M43</f>
        <v/>
      </c>
      <c r="N67" s="28">
        <f>+N43</f>
        <v/>
      </c>
      <c r="O67" s="28">
        <f>+O43</f>
        <v/>
      </c>
      <c r="P67" s="28">
        <f>+P43</f>
        <v/>
      </c>
      <c r="Q67" s="28">
        <f>+Q43</f>
        <v/>
      </c>
      <c r="R67" s="28" t="n"/>
      <c r="S67" s="28">
        <f>+S43</f>
        <v/>
      </c>
      <c r="T67" s="28">
        <f>+T43</f>
        <v/>
      </c>
      <c r="U67" s="28">
        <f>+U43</f>
        <v/>
      </c>
      <c r="V67" s="77">
        <f>SUM(C67:U67)</f>
        <v/>
      </c>
      <c r="W67" s="66" t="n">
        <v>0</v>
      </c>
      <c r="X67" s="69" t="n"/>
      <c r="Y67" s="83" t="n"/>
      <c r="Z67" s="66" t="n">
        <v>0</v>
      </c>
      <c r="AA67" s="69" t="n"/>
      <c r="AB67" s="82" t="n"/>
      <c r="AC67" s="82" t="n"/>
      <c r="AD67" s="83" t="n"/>
      <c r="AE67" s="66">
        <f>+AE43</f>
        <v/>
      </c>
      <c r="AF67" s="84" t="n"/>
      <c r="AG67" s="69" t="n"/>
      <c r="AH67" s="82" t="n"/>
      <c r="AI67" s="82" t="n"/>
      <c r="AJ67" s="82" t="n"/>
      <c r="AK67" s="83" t="n"/>
      <c r="AL67" s="11" t="n">
        <v>0</v>
      </c>
      <c r="AM67" s="11" t="n">
        <v>0</v>
      </c>
      <c r="AN67" s="94">
        <f>SUM(W67:AM67)</f>
        <v/>
      </c>
    </row>
    <row r="68">
      <c r="B68" s="33" t="n"/>
      <c r="C68" s="28" t="n"/>
      <c r="D68" s="29" t="n"/>
      <c r="E68" s="29" t="n"/>
      <c r="F68" s="29" t="n"/>
      <c r="G68" s="29" t="n"/>
      <c r="H68" s="29" t="n"/>
      <c r="I68" s="29" t="n"/>
      <c r="J68" s="29" t="n"/>
      <c r="K68" s="52" t="n"/>
      <c r="L68" s="28" t="n"/>
      <c r="M68" s="29" t="n"/>
      <c r="N68" s="53" t="n"/>
      <c r="O68" s="28" t="n"/>
      <c r="P68" s="49" t="n"/>
      <c r="Q68" s="49" t="n"/>
      <c r="R68" s="49" t="n"/>
      <c r="S68" s="53" t="n"/>
      <c r="T68" s="67" t="n"/>
      <c r="U68" s="67" t="n"/>
      <c r="V68" s="77" t="n"/>
      <c r="W68" s="66" t="n"/>
      <c r="X68" s="69" t="n"/>
      <c r="Y68" s="83" t="n"/>
      <c r="Z68" s="66" t="n"/>
      <c r="AA68" s="69" t="n"/>
      <c r="AB68" s="82" t="n"/>
      <c r="AC68" s="82" t="n"/>
      <c r="AD68" s="83" t="n"/>
      <c r="AE68" s="66" t="n"/>
      <c r="AF68" s="84" t="n"/>
      <c r="AG68" s="69" t="n"/>
      <c r="AH68" s="82" t="n"/>
      <c r="AI68" s="82" t="n"/>
      <c r="AJ68" s="82" t="n"/>
      <c r="AK68" s="83" t="n"/>
      <c r="AL68" s="11" t="n"/>
      <c r="AM68" s="11" t="n"/>
      <c r="AN68" s="94">
        <f>SUM(W68:AM68)</f>
        <v/>
      </c>
    </row>
    <row r="69">
      <c r="B69" s="391" t="inlineStr">
        <is>
          <t>TOTALES</t>
        </is>
      </c>
      <c r="C69" s="37">
        <f>SUM(C56:C68)</f>
        <v/>
      </c>
      <c r="D69" s="37">
        <f>SUM(D56:D68)</f>
        <v/>
      </c>
      <c r="E69" s="37">
        <f>SUM(E56:E68)</f>
        <v/>
      </c>
      <c r="F69" s="37">
        <f>SUM(F56:F68)</f>
        <v/>
      </c>
      <c r="G69" s="37">
        <f>SUM(G56:G68)</f>
        <v/>
      </c>
      <c r="H69" s="37">
        <f>SUM(H56:H68)</f>
        <v/>
      </c>
      <c r="I69" s="37">
        <f>SUM(I56:I68)</f>
        <v/>
      </c>
      <c r="J69" s="37">
        <f>SUM(J56:J68)</f>
        <v/>
      </c>
      <c r="K69" s="37">
        <f>SUM(K56:K68)</f>
        <v/>
      </c>
      <c r="L69" s="37">
        <f>SUM(L56:L68)</f>
        <v/>
      </c>
      <c r="M69" s="37">
        <f>SUM(M56:M68)</f>
        <v/>
      </c>
      <c r="N69" s="37">
        <f>SUM(N56:N68)</f>
        <v/>
      </c>
      <c r="O69" s="37">
        <f>SUM(O56:O68)</f>
        <v/>
      </c>
      <c r="P69" s="37">
        <f>SUM(P56:P68)</f>
        <v/>
      </c>
      <c r="Q69" s="37">
        <f>SUM(Q56:Q68)</f>
        <v/>
      </c>
      <c r="R69" s="37" t="n"/>
      <c r="S69" s="37">
        <f>SUM(S56:S68)</f>
        <v/>
      </c>
      <c r="T69" s="37">
        <f>SUM(T56:T68)</f>
        <v/>
      </c>
      <c r="U69" s="37">
        <f>SUM(U56:U68)</f>
        <v/>
      </c>
      <c r="V69" s="37">
        <f>SUM(V56:V68)</f>
        <v/>
      </c>
      <c r="W69" s="37">
        <f>SUM(W56:W68)</f>
        <v/>
      </c>
      <c r="X69" s="37">
        <f>SUM(X56:X68)</f>
        <v/>
      </c>
      <c r="Y69" s="37">
        <f>SUM(Y56:Y68)</f>
        <v/>
      </c>
      <c r="Z69" s="37">
        <f>SUM(Z56:Z68)</f>
        <v/>
      </c>
      <c r="AA69" s="37">
        <f>SUM(AA56:AA68)</f>
        <v/>
      </c>
      <c r="AB69" s="37" t="n"/>
      <c r="AC69" s="37" t="n"/>
      <c r="AD69" s="37">
        <f>SUM(AD56:AD68)</f>
        <v/>
      </c>
      <c r="AE69" s="37">
        <f>SUM(AE56:AE68)</f>
        <v/>
      </c>
      <c r="AF69" s="37">
        <f>SUM(AF56:AF68)</f>
        <v/>
      </c>
      <c r="AG69" s="37">
        <f>SUM(AG56:AG68)</f>
        <v/>
      </c>
      <c r="AH69" s="37">
        <f>SUM(AH56:AH68)</f>
        <v/>
      </c>
      <c r="AI69" s="37" t="n"/>
      <c r="AJ69" s="37" t="n"/>
      <c r="AK69" s="37">
        <f>SUM(AK56:AK68)</f>
        <v/>
      </c>
      <c r="AL69" s="37">
        <f>SUM(AL56:AL68)</f>
        <v/>
      </c>
      <c r="AM69" s="37">
        <f>SUM(AM56:AM68)</f>
        <v/>
      </c>
      <c r="AN69" s="37">
        <f>SUM(AN56:AN68)</f>
        <v/>
      </c>
    </row>
    <row r="71">
      <c r="V71" s="58">
        <f>+Estado!AQ23</f>
        <v/>
      </c>
      <c r="AN71" s="58">
        <f>+Estado!O50</f>
        <v/>
      </c>
    </row>
    <row r="72">
      <c r="V72" s="58" t="n"/>
    </row>
    <row r="73">
      <c r="F73" s="5">
        <f>+F11</f>
        <v/>
      </c>
      <c r="V73" s="58">
        <f>+V69-V71</f>
        <v/>
      </c>
      <c r="AN73" s="58">
        <f>+AN69-AN71</f>
        <v/>
      </c>
    </row>
    <row r="74">
      <c r="F74" s="5" t="n">
        <v>1659922138</v>
      </c>
    </row>
    <row r="75">
      <c r="F75" s="5">
        <f>+F73-F74</f>
        <v/>
      </c>
    </row>
  </sheetData>
  <mergeCells count="8">
    <mergeCell ref="C2:K2"/>
    <mergeCell ref="O2:S2"/>
    <mergeCell ref="Z2:AD2"/>
    <mergeCell ref="C1:V1"/>
    <mergeCell ref="W1:AN1"/>
    <mergeCell ref="L2:N2"/>
    <mergeCell ref="AE2:AK2"/>
    <mergeCell ref="W2:Y2"/>
  </mergeCells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4"/>
  <sheetViews>
    <sheetView topLeftCell="A7" zoomScaleSheetLayoutView="60" workbookViewId="0">
      <selection activeCell="H19" sqref="H19"/>
    </sheetView>
  </sheetViews>
  <sheetFormatPr baseColWidth="8" defaultColWidth="11.4285714285714" defaultRowHeight="15"/>
  <cols>
    <col width="9.428571428571431" customWidth="1" min="1" max="1"/>
    <col width="38.4285714285714" customWidth="1" min="2" max="2"/>
    <col width="12.5714285714286" customWidth="1" min="3" max="3"/>
    <col width="11.8571428571429" customWidth="1" min="4" max="4"/>
    <col width="12.5714285714286" customWidth="1" min="5" max="5"/>
    <col width="13.7142857142857" customWidth="1" min="6" max="6"/>
    <col width="14.2857142857143" customWidth="1" min="10" max="10"/>
    <col width="13.4285714285714" customWidth="1" min="13" max="13"/>
    <col width="13.5714285714286" customWidth="1" min="14" max="14"/>
    <col width="14.4285714285714" customWidth="1" min="15" max="15"/>
    <col width="12.7142857142857" customWidth="1" min="16" max="16"/>
  </cols>
  <sheetData>
    <row r="1">
      <c r="A1" s="9" t="n"/>
      <c r="B1" s="9" t="inlineStr">
        <is>
          <t>Inversion Empresas Relacionada</t>
        </is>
      </c>
      <c r="C1" s="2" t="inlineStr">
        <is>
          <t>Chilefilms</t>
        </is>
      </c>
      <c r="D1" s="2" t="inlineStr">
        <is>
          <t>Chf</t>
        </is>
      </c>
      <c r="E1" s="2" t="inlineStr">
        <is>
          <t>Conate II</t>
        </is>
      </c>
      <c r="F1" s="2" t="inlineStr">
        <is>
          <t>Andinas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Chf Inter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CF IF</t>
        </is>
      </c>
      <c r="N1" s="2" t="inlineStr">
        <is>
          <t>TOTAL</t>
        </is>
      </c>
    </row>
    <row r="2">
      <c r="A2" s="9" t="n"/>
      <c r="B2" s="9" t="inlineStr">
        <is>
          <t>En pesos</t>
        </is>
      </c>
      <c r="C2" s="4" t="inlineStr">
        <is>
          <t>Individual</t>
        </is>
      </c>
      <c r="D2" s="4" t="inlineStr">
        <is>
          <t>Internacional</t>
        </is>
      </c>
      <c r="E2" s="4" t="inlineStr">
        <is>
          <t>Consolidado</t>
        </is>
      </c>
      <c r="F2" s="4" t="inlineStr">
        <is>
          <t>Consolidado</t>
        </is>
      </c>
      <c r="G2" s="4" t="inlineStr">
        <is>
          <t>Consolidado</t>
        </is>
      </c>
      <c r="H2" s="4" t="inlineStr">
        <is>
          <t>Individual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Consolidado</t>
        </is>
      </c>
      <c r="N2" s="4" t="n"/>
    </row>
    <row r="3">
      <c r="B3" t="inlineStr">
        <is>
          <t>Video Premiere S A</t>
        </is>
      </c>
      <c r="C3" s="5" t="n"/>
      <c r="D3" s="10" t="n"/>
      <c r="E3" s="5" t="n"/>
      <c r="F3" s="5" t="n"/>
      <c r="G3" s="5" t="n"/>
      <c r="H3" s="5" t="n"/>
      <c r="I3" s="5" t="n"/>
      <c r="J3" s="5" t="n">
        <v>0</v>
      </c>
      <c r="K3" s="5" t="n"/>
      <c r="L3" s="5" t="n"/>
      <c r="M3" s="5" t="n">
        <v>0</v>
      </c>
      <c r="N3" s="5">
        <f>SUM(C3:M3)</f>
        <v/>
      </c>
    </row>
    <row r="4">
      <c r="B4" t="inlineStr">
        <is>
          <t>Andes Films S A (Chile)</t>
        </is>
      </c>
      <c r="C4" s="11" t="n">
        <v>104521489</v>
      </c>
      <c r="D4" s="5" t="n"/>
      <c r="E4" s="5" t="n"/>
      <c r="F4" s="5" t="n"/>
      <c r="G4" s="5" t="n"/>
      <c r="H4" s="5" t="n"/>
      <c r="I4" s="5" t="n"/>
      <c r="J4" s="5" t="n">
        <v>0</v>
      </c>
      <c r="K4" s="5" t="n"/>
      <c r="M4" t="n">
        <v>0</v>
      </c>
      <c r="N4" s="11">
        <f>SUM(C4:M4)</f>
        <v/>
      </c>
    </row>
    <row r="5">
      <c r="B5" t="inlineStr">
        <is>
          <t>Newpoint -SyK</t>
        </is>
      </c>
      <c r="C5" s="5" t="n"/>
      <c r="D5" s="5" t="n"/>
      <c r="E5" s="5" t="n"/>
      <c r="F5" s="5" t="n"/>
      <c r="G5" s="5" t="n"/>
      <c r="H5" s="5" t="n"/>
      <c r="I5" s="5" t="n"/>
      <c r="J5" s="5" t="n">
        <v>0</v>
      </c>
      <c r="K5" s="5" t="n"/>
      <c r="M5" t="n">
        <v>0</v>
      </c>
      <c r="N5" s="5">
        <f>SUM(C5:M5)</f>
        <v/>
      </c>
    </row>
    <row r="6">
      <c r="A6" t="inlineStr">
        <is>
          <t>Consolida</t>
        </is>
      </c>
      <c r="B6" t="inlineStr">
        <is>
          <t>Contenido Alternativo Argentina</t>
        </is>
      </c>
      <c r="C6" s="5" t="n">
        <v>0</v>
      </c>
      <c r="D6" s="5" t="n"/>
      <c r="E6" s="5" t="n"/>
      <c r="F6" s="5" t="n">
        <v>42245</v>
      </c>
      <c r="G6" s="5" t="n"/>
      <c r="H6" s="5" t="n"/>
      <c r="I6" s="5" t="n"/>
      <c r="J6" s="5" t="n">
        <v>2629804.05</v>
      </c>
      <c r="K6" s="5" t="n"/>
      <c r="M6" s="5" t="n">
        <v>0</v>
      </c>
      <c r="N6" s="5">
        <f>SUM(C6:M6)</f>
        <v/>
      </c>
    </row>
    <row r="7">
      <c r="B7" t="inlineStr">
        <is>
          <t>Patagonik Film Group S A</t>
        </is>
      </c>
      <c r="C7" t="n">
        <v>0</v>
      </c>
      <c r="D7" s="5" t="n"/>
      <c r="E7" s="5" t="n"/>
      <c r="F7" s="11" t="n">
        <v>669962405</v>
      </c>
      <c r="G7" s="5" t="n"/>
      <c r="H7" s="5" t="n"/>
      <c r="I7" s="5" t="n"/>
      <c r="J7" s="5" t="n">
        <v>0</v>
      </c>
      <c r="K7" s="5" t="n"/>
      <c r="M7" s="5" t="n">
        <v>0</v>
      </c>
      <c r="N7" s="11">
        <f>SUM(C7:M7)</f>
        <v/>
      </c>
    </row>
    <row r="8">
      <c r="B8" t="inlineStr">
        <is>
          <t>Adolfo Dominguez Argentina</t>
        </is>
      </c>
      <c r="C8" s="5" t="n">
        <v>0</v>
      </c>
      <c r="D8" s="5" t="n"/>
      <c r="E8" s="5" t="n"/>
      <c r="F8" s="11" t="n">
        <v>20676794</v>
      </c>
      <c r="G8" s="5" t="n"/>
      <c r="H8" s="5" t="n"/>
      <c r="I8" s="5" t="n"/>
      <c r="J8" s="5" t="n">
        <v>0</v>
      </c>
      <c r="K8" s="5" t="n"/>
      <c r="M8" s="5" t="n">
        <v>0</v>
      </c>
      <c r="N8" s="11">
        <f>SUM(C8:M8)</f>
        <v/>
      </c>
    </row>
    <row r="9">
      <c r="B9" t="inlineStr">
        <is>
          <t>Hopin</t>
        </is>
      </c>
      <c r="C9" s="5" t="n">
        <v>0</v>
      </c>
      <c r="D9" s="5" t="n"/>
      <c r="E9" s="5" t="n"/>
      <c r="F9" s="5" t="n"/>
      <c r="G9" s="5" t="n"/>
      <c r="H9" s="5" t="n"/>
      <c r="I9" s="5" t="n"/>
      <c r="J9" s="11" t="n">
        <v>124388039.504</v>
      </c>
      <c r="K9" s="5" t="n"/>
      <c r="M9" s="5" t="n">
        <v>0</v>
      </c>
      <c r="N9" s="11">
        <f>SUM(C9:M9)</f>
        <v/>
      </c>
    </row>
    <row r="10">
      <c r="A10" t="inlineStr">
        <is>
          <t>Consolida</t>
        </is>
      </c>
      <c r="B10" t="inlineStr">
        <is>
          <t xml:space="preserve">CineColor Films </t>
        </is>
      </c>
      <c r="C10" s="5" t="n">
        <v>13541080</v>
      </c>
      <c r="D10" s="5" t="n"/>
      <c r="E10" s="5" t="n"/>
      <c r="F10" s="5" t="n"/>
      <c r="G10" s="5" t="n"/>
      <c r="H10" s="5" t="n"/>
      <c r="I10" s="5" t="n"/>
      <c r="J10" s="5" t="n">
        <v>32149159</v>
      </c>
      <c r="K10" s="5" t="n"/>
      <c r="M10" s="5" t="n">
        <v>0</v>
      </c>
      <c r="N10" s="5">
        <f>SUM(C10:M10)</f>
        <v/>
      </c>
    </row>
    <row r="11">
      <c r="A11" t="inlineStr">
        <is>
          <t>Consolida</t>
        </is>
      </c>
      <c r="B11" t="inlineStr">
        <is>
          <t>Contenido Alternativo Colombia</t>
        </is>
      </c>
      <c r="C11" s="5" t="n">
        <v>0</v>
      </c>
      <c r="D11" s="5" t="n"/>
      <c r="E11" s="5" t="n"/>
      <c r="F11" s="5" t="n"/>
      <c r="G11" s="5" t="n"/>
      <c r="H11" s="5" t="n"/>
      <c r="I11" s="5" t="n"/>
      <c r="J11" s="5" t="n">
        <v>-27533671.6</v>
      </c>
      <c r="K11" s="5" t="n"/>
      <c r="M11" t="n">
        <v>0</v>
      </c>
      <c r="N11" s="5">
        <f>SUM(C11:M11)</f>
        <v/>
      </c>
    </row>
    <row r="12">
      <c r="A12" t="inlineStr">
        <is>
          <t>Consolida</t>
        </is>
      </c>
      <c r="B12" t="inlineStr">
        <is>
          <t>Contenido Alternativo Mexico</t>
        </is>
      </c>
      <c r="C12" s="5" t="n"/>
      <c r="D12" s="5" t="n"/>
      <c r="E12" s="5" t="n"/>
      <c r="F12" s="5" t="n">
        <v>8538</v>
      </c>
      <c r="G12" s="5" t="n"/>
      <c r="H12" s="5" t="n"/>
      <c r="I12" s="5" t="n"/>
      <c r="J12" s="5" t="n"/>
      <c r="K12" s="5" t="n"/>
      <c r="N12" s="5">
        <f>SUM(C12:M12)</f>
        <v/>
      </c>
    </row>
    <row r="13">
      <c r="A13" t="inlineStr">
        <is>
          <t>Consolida</t>
        </is>
      </c>
      <c r="B1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13" s="5" t="n"/>
      <c r="D13" s="5" t="n"/>
      <c r="E13" s="5" t="n"/>
      <c r="F13" s="5" t="n">
        <v>9625737745</v>
      </c>
      <c r="G13" s="5" t="n"/>
      <c r="H13" s="5" t="n"/>
      <c r="I13" s="5" t="n"/>
      <c r="J13" s="5" t="n"/>
      <c r="K13" s="5" t="n"/>
      <c r="N13" s="5">
        <f>SUM(C13:M13)</f>
        <v/>
      </c>
    </row>
    <row r="14">
      <c r="A14" t="inlineStr">
        <is>
          <t>Consolida</t>
        </is>
      </c>
      <c r="B14" t="inlineStr">
        <is>
          <t>Chilefilms</t>
        </is>
      </c>
      <c r="C14" s="5" t="n"/>
      <c r="D14" s="5" t="n"/>
      <c r="E14" s="5" t="n"/>
      <c r="F14" s="5" t="n">
        <v>978342134</v>
      </c>
      <c r="G14" s="5" t="n"/>
      <c r="H14" s="5" t="n"/>
      <c r="I14" s="5" t="n"/>
      <c r="J14" s="5" t="n"/>
      <c r="K14" s="5" t="n"/>
      <c r="N14" s="5">
        <f>SUM(C14:M14)</f>
        <v/>
      </c>
    </row>
    <row r="15">
      <c r="A15" t="inlineStr">
        <is>
          <t>Consolida</t>
        </is>
      </c>
      <c r="B15" s="12" t="inlineStr">
        <is>
          <t>Surfaces</t>
        </is>
      </c>
      <c r="C15" s="5" t="n"/>
      <c r="D15" s="5" t="n"/>
      <c r="E15" s="5" t="n"/>
      <c r="F15" s="5" t="n">
        <v>17070</v>
      </c>
      <c r="G15" s="5" t="n"/>
      <c r="H15" s="5" t="n"/>
      <c r="I15" s="5" t="n"/>
      <c r="J15" s="5" t="n"/>
      <c r="K15" s="5" t="n"/>
      <c r="N15" s="5">
        <f>SUM(C15:M15)</f>
        <v/>
      </c>
    </row>
    <row r="16">
      <c r="A16" t="inlineStr">
        <is>
          <t>Consolida</t>
        </is>
      </c>
      <c r="B16" s="12" t="inlineStr">
        <is>
          <t>Sonus</t>
        </is>
      </c>
      <c r="C16" s="5" t="n">
        <v>4259282</v>
      </c>
      <c r="D16" s="5" t="n"/>
      <c r="E16" s="5" t="n"/>
      <c r="F16" s="5" t="n">
        <v>703945677</v>
      </c>
      <c r="G16" s="5" t="n"/>
      <c r="H16" s="5" t="n"/>
      <c r="I16" s="5" t="n"/>
      <c r="J16" s="5" t="n"/>
      <c r="K16" s="5" t="n"/>
      <c r="N16" s="5">
        <f>SUM(C16:M16)</f>
        <v/>
      </c>
    </row>
    <row r="17">
      <c r="A17" t="inlineStr">
        <is>
          <t>Consolida</t>
        </is>
      </c>
      <c r="B17" s="12" t="inlineStr">
        <is>
          <t>Ind. Audov. Mexico</t>
        </is>
      </c>
      <c r="C17" s="5" t="n"/>
      <c r="D17" s="5" t="n"/>
      <c r="E17" s="5" t="n"/>
      <c r="F17" s="5" t="n">
        <v>8041</v>
      </c>
      <c r="G17" s="5" t="n"/>
      <c r="H17" s="5" t="n"/>
      <c r="I17" s="5" t="n"/>
      <c r="J17" s="5" t="n">
        <v>22039.45</v>
      </c>
      <c r="K17" s="5" t="n"/>
      <c r="N17" s="5">
        <f>SUM(C17:M17)</f>
        <v/>
      </c>
    </row>
    <row r="18">
      <c r="A18" t="inlineStr">
        <is>
          <t>Consolida</t>
        </is>
      </c>
      <c r="B18" s="12" t="inlineStr">
        <is>
          <t>Globalgill</t>
        </is>
      </c>
      <c r="C18" s="5" t="n"/>
      <c r="D18" s="5" t="n"/>
      <c r="E18" s="5" t="n"/>
      <c r="F18" s="5" t="n"/>
      <c r="G18" s="5" t="n"/>
      <c r="H18" s="5" t="n"/>
      <c r="I18" s="5" t="n"/>
      <c r="J18" s="5" t="n">
        <v>5475576225.3</v>
      </c>
      <c r="K18" s="5" t="n"/>
      <c r="N18" s="5">
        <f>SUM(C18:M18)</f>
        <v/>
      </c>
    </row>
    <row r="19">
      <c r="A19" t="inlineStr">
        <is>
          <t>Consolida</t>
        </is>
      </c>
      <c r="B19" s="12" t="inlineStr">
        <is>
          <t>IAASA</t>
        </is>
      </c>
      <c r="C19" s="5" t="n"/>
      <c r="D19" s="5" t="n"/>
      <c r="E19" s="5" t="n"/>
      <c r="F19" s="5" t="n"/>
      <c r="G19" s="5" t="n"/>
      <c r="H19" s="5" t="n"/>
      <c r="I19" s="5" t="n"/>
      <c r="J19" s="5" t="n">
        <v>438755.683</v>
      </c>
      <c r="K19" s="5" t="n"/>
      <c r="N19" s="5">
        <f>SUM(C19:M19)</f>
        <v/>
      </c>
    </row>
    <row r="20">
      <c r="A20" t="inlineStr">
        <is>
          <t>Consolida</t>
        </is>
      </c>
      <c r="B20" s="12" t="inlineStr">
        <is>
          <t>IACSAS</t>
        </is>
      </c>
      <c r="C20" s="5" t="n">
        <v>65794471</v>
      </c>
      <c r="D20" s="5" t="n"/>
      <c r="E20" s="5" t="n"/>
      <c r="F20" s="5" t="n"/>
      <c r="G20" s="5" t="n"/>
      <c r="H20" s="5" t="n"/>
      <c r="I20" s="5" t="n"/>
      <c r="J20" s="5" t="n">
        <v>131588939.236</v>
      </c>
      <c r="K20" s="5" t="n"/>
      <c r="N20" s="5">
        <f>SUM(C20:M20)</f>
        <v/>
      </c>
    </row>
    <row r="21">
      <c r="A21" t="inlineStr">
        <is>
          <t>Consolida</t>
        </is>
      </c>
      <c r="B21" s="12" t="inlineStr">
        <is>
          <t>CFIF</t>
        </is>
      </c>
      <c r="C21" s="5" t="n"/>
      <c r="D21" s="5" t="n"/>
      <c r="E21" s="5" t="n"/>
      <c r="F21" s="5" t="n"/>
      <c r="G21" s="5" t="n"/>
      <c r="H21" s="5" t="n"/>
      <c r="I21" s="5" t="n"/>
      <c r="J21" s="5" t="n">
        <v>48220724.072</v>
      </c>
      <c r="K21" s="5" t="n"/>
      <c r="N21" s="5">
        <f>SUM(C21:M21)</f>
        <v/>
      </c>
    </row>
    <row r="22">
      <c r="A22" t="inlineStr">
        <is>
          <t>Consolida</t>
        </is>
      </c>
      <c r="B22" s="12" t="inlineStr">
        <is>
          <t>CFII</t>
        </is>
      </c>
      <c r="C22" s="5" t="n"/>
      <c r="D22" s="5" t="n"/>
      <c r="E22" s="5" t="n"/>
      <c r="F22" s="5" t="n"/>
      <c r="G22" s="5" t="n"/>
      <c r="H22" s="5" t="n"/>
      <c r="I22" s="5" t="n"/>
      <c r="J22" s="5" t="n">
        <v>9201221.5425</v>
      </c>
      <c r="K22" s="5" t="n"/>
      <c r="N22" s="5">
        <f>SUM(C22:M22)</f>
        <v/>
      </c>
    </row>
    <row r="23">
      <c r="A23" t="inlineStr">
        <is>
          <t>Consolida</t>
        </is>
      </c>
      <c r="B23" t="inlineStr">
        <is>
          <t>CineColor Films CA Venezuela</t>
        </is>
      </c>
      <c r="C23" s="5" t="n"/>
      <c r="D23" s="5" t="n"/>
      <c r="E23" s="5" t="n"/>
      <c r="F23" s="5" t="n"/>
      <c r="G23" s="5" t="n"/>
      <c r="H23" s="5" t="n"/>
      <c r="I23" s="5" t="n"/>
      <c r="J23" s="5" t="n">
        <v>1421900</v>
      </c>
      <c r="K23" s="5" t="n"/>
      <c r="N23" s="5">
        <f>SUM(C23:M23)</f>
        <v/>
      </c>
    </row>
    <row r="24">
      <c r="A24" t="inlineStr">
        <is>
          <t>Consolida</t>
        </is>
      </c>
      <c r="B24" t="inlineStr">
        <is>
          <t>CineColor Entertainment SAC</t>
        </is>
      </c>
      <c r="C24" s="5" t="n">
        <v>7870896</v>
      </c>
      <c r="D24" s="5" t="n"/>
      <c r="E24" s="5" t="n"/>
      <c r="F24" s="5" t="n"/>
      <c r="G24" s="5" t="n"/>
      <c r="H24" s="5" t="n"/>
      <c r="I24" s="5" t="n"/>
      <c r="J24" s="5" t="n"/>
      <c r="K24" s="5" t="n"/>
      <c r="N24" s="5">
        <f>SUM(C24:M24)</f>
        <v/>
      </c>
    </row>
    <row r="25">
      <c r="B25" s="12" t="inlineStr">
        <is>
          <t>Media Pro Móviles Chile</t>
        </is>
      </c>
      <c r="C25" s="11" t="n">
        <v>3556659494</v>
      </c>
      <c r="D25" s="5" t="n"/>
      <c r="E25" s="5" t="n"/>
      <c r="F25" s="5" t="n"/>
      <c r="G25" s="5" t="n"/>
      <c r="H25" s="5" t="n"/>
      <c r="I25" s="5" t="n"/>
      <c r="J25" s="5" t="n">
        <v>-751</v>
      </c>
      <c r="K25" s="5" t="n"/>
      <c r="N25" s="11">
        <f>SUM(C25:M25)</f>
        <v/>
      </c>
    </row>
    <row r="26">
      <c r="C26" s="13">
        <f>SUM(C3:C25)</f>
        <v/>
      </c>
      <c r="D26" s="13">
        <f>SUM(D3:D11)</f>
        <v/>
      </c>
      <c r="E26" s="13">
        <f>SUM(E3:E11)</f>
        <v/>
      </c>
      <c r="F26" s="13">
        <f>SUM(F3:F17)</f>
        <v/>
      </c>
      <c r="G26" s="13">
        <f>SUM(G3:G11)</f>
        <v/>
      </c>
      <c r="H26" s="13">
        <f>SUM(H3:H11)</f>
        <v/>
      </c>
      <c r="I26" s="13">
        <f>SUM(I3:I11)</f>
        <v/>
      </c>
      <c r="J26" s="13">
        <f>SUM(J3:J25)</f>
        <v/>
      </c>
      <c r="K26" s="13">
        <f>SUM(K3:K11)</f>
        <v/>
      </c>
      <c r="L26" s="13">
        <f>SUM(L3:L11)</f>
        <v/>
      </c>
      <c r="M26" s="13">
        <f>SUM(M3:M11)</f>
        <v/>
      </c>
      <c r="N26" s="18">
        <f>SUM(N3:N25)</f>
        <v/>
      </c>
      <c r="O26" s="5">
        <f>+N26-N27</f>
        <v/>
      </c>
    </row>
    <row r="27">
      <c r="C27" s="14">
        <f>+Estado!C24</f>
        <v/>
      </c>
      <c r="D27" s="14" t="n"/>
      <c r="E27" s="14" t="n"/>
      <c r="F27" s="14">
        <f>+Estado!D24</f>
        <v/>
      </c>
      <c r="G27" s="14" t="n"/>
      <c r="H27" s="14" t="n"/>
      <c r="I27" s="14" t="n"/>
      <c r="J27" s="14">
        <f>+Estado!E24</f>
        <v/>
      </c>
      <c r="K27" s="14" t="n"/>
      <c r="L27" s="14" t="n"/>
      <c r="M27" s="14" t="n"/>
      <c r="N27" s="14">
        <f>SUM(C27:M27)</f>
        <v/>
      </c>
    </row>
    <row r="28">
      <c r="C28" s="15">
        <f>+C4+C25</f>
        <v/>
      </c>
      <c r="D28" s="15" t="n"/>
      <c r="E28" s="15" t="n"/>
      <c r="F28" s="15">
        <f>+F7+F8</f>
        <v/>
      </c>
      <c r="G28" s="15" t="n"/>
      <c r="H28" s="15" t="n"/>
      <c r="I28" s="15" t="n"/>
      <c r="J28" s="15">
        <f>+J9</f>
        <v/>
      </c>
      <c r="K28" s="15" t="n"/>
      <c r="L28" s="15" t="n"/>
      <c r="M28" s="15" t="n"/>
      <c r="N28" s="15">
        <f>SUM(C28:M28)</f>
        <v/>
      </c>
      <c r="O28" s="5" t="n">
        <v>4476123104.2665</v>
      </c>
      <c r="P28" s="5">
        <f>+Estado!O24</f>
        <v/>
      </c>
    </row>
    <row r="29">
      <c r="C29" s="14">
        <f>+C27-C28</f>
        <v/>
      </c>
      <c r="D29" s="14" t="n"/>
      <c r="E29" s="14" t="n"/>
      <c r="F29" s="14">
        <f>+F27-F28</f>
        <v/>
      </c>
      <c r="G29" s="14" t="n"/>
      <c r="H29" s="14" t="n"/>
      <c r="I29" s="14" t="n"/>
      <c r="J29" s="14">
        <f>+J27-J28</f>
        <v/>
      </c>
      <c r="K29" s="14" t="n"/>
      <c r="L29" s="14" t="n"/>
      <c r="M29" s="14" t="n"/>
      <c r="N29" s="14">
        <f>SUM(C29:M29)</f>
        <v/>
      </c>
      <c r="O29" s="5">
        <f>+N28-O28</f>
        <v/>
      </c>
      <c r="P29" s="5">
        <f>+N28-P28</f>
        <v/>
      </c>
    </row>
    <row r="30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9" t="n"/>
      <c r="B31" s="9" t="inlineStr">
        <is>
          <t>Inversion Empresas Relacionada</t>
        </is>
      </c>
      <c r="C31" s="2" t="inlineStr">
        <is>
          <t>Chilefilms</t>
        </is>
      </c>
      <c r="D31" s="2" t="inlineStr">
        <is>
          <t>Chf</t>
        </is>
      </c>
      <c r="E31" s="2" t="inlineStr">
        <is>
          <t>Conate II</t>
        </is>
      </c>
      <c r="F31" s="2" t="inlineStr">
        <is>
          <t>Andinas</t>
        </is>
      </c>
      <c r="G31" s="2" t="inlineStr">
        <is>
          <t>CineColor</t>
        </is>
      </c>
      <c r="H31" s="2" t="inlineStr">
        <is>
          <t>Servicine</t>
        </is>
      </c>
      <c r="I31" s="2" t="inlineStr">
        <is>
          <t>Imagen Films</t>
        </is>
      </c>
      <c r="J31" s="2" t="inlineStr">
        <is>
          <t>Chf Inter</t>
        </is>
      </c>
      <c r="K31" s="2" t="inlineStr">
        <is>
          <t>Serviart</t>
        </is>
      </c>
      <c r="L31" s="2" t="inlineStr">
        <is>
          <t>Hoyts</t>
        </is>
      </c>
      <c r="M31" s="2" t="inlineStr">
        <is>
          <t>CF IF</t>
        </is>
      </c>
      <c r="N31" s="2" t="inlineStr">
        <is>
          <t>TOTAL</t>
        </is>
      </c>
    </row>
    <row r="32">
      <c r="A32" s="9" t="n"/>
      <c r="B32" s="9" t="inlineStr">
        <is>
          <t>En miles pesos</t>
        </is>
      </c>
      <c r="C32" s="4" t="inlineStr">
        <is>
          <t>Individual</t>
        </is>
      </c>
      <c r="D32" s="4" t="inlineStr">
        <is>
          <t>Internacional</t>
        </is>
      </c>
      <c r="E32" s="4" t="inlineStr">
        <is>
          <t>Consolidado</t>
        </is>
      </c>
      <c r="F32" s="4" t="inlineStr">
        <is>
          <t>Consolidado</t>
        </is>
      </c>
      <c r="G32" s="4" t="inlineStr">
        <is>
          <t>Consolidado</t>
        </is>
      </c>
      <c r="H32" s="4" t="inlineStr">
        <is>
          <t>Individual</t>
        </is>
      </c>
      <c r="I32" s="4" t="inlineStr">
        <is>
          <t>Individual</t>
        </is>
      </c>
      <c r="J32" s="4" t="inlineStr">
        <is>
          <t>Consolidado</t>
        </is>
      </c>
      <c r="K32" s="4" t="inlineStr">
        <is>
          <t>Individual</t>
        </is>
      </c>
      <c r="L32" s="4" t="inlineStr">
        <is>
          <t>Individual</t>
        </is>
      </c>
      <c r="M32" s="4" t="inlineStr">
        <is>
          <t>Consolidado</t>
        </is>
      </c>
      <c r="N32" s="4" t="n"/>
    </row>
    <row r="33">
      <c r="B33" t="inlineStr">
        <is>
          <t>Video Premiere S A</t>
        </is>
      </c>
      <c r="C33" s="5">
        <f>ROUND(+C3/1000,0)</f>
        <v/>
      </c>
      <c r="D33" s="5">
        <f>ROUND(+D3/1000,0)</f>
        <v/>
      </c>
      <c r="E33" s="5">
        <f>ROUND(+E3/1000,0)</f>
        <v/>
      </c>
      <c r="F33" s="5">
        <f>ROUND(+F3/1000,0)</f>
        <v/>
      </c>
      <c r="G33" s="5">
        <f>ROUND(+G3/1000,0)</f>
        <v/>
      </c>
      <c r="H33" s="5">
        <f>ROUND(+H3/1000,0)</f>
        <v/>
      </c>
      <c r="I33" s="5">
        <f>ROUND(+I3/1000,0)</f>
        <v/>
      </c>
      <c r="J33" s="5">
        <f>ROUND(+J3/1000,0)</f>
        <v/>
      </c>
      <c r="K33" s="5">
        <f>ROUND(+K3/1000,0)</f>
        <v/>
      </c>
      <c r="L33" s="5">
        <f>ROUND(+L3/1000,0)</f>
        <v/>
      </c>
      <c r="M33" s="5">
        <f>ROUND(+M3/1000,0)</f>
        <v/>
      </c>
      <c r="N33" s="5">
        <f>SUM(C33:M33)</f>
        <v/>
      </c>
    </row>
    <row r="34">
      <c r="B34" t="inlineStr">
        <is>
          <t>Andes Films S A (Chile)</t>
        </is>
      </c>
      <c r="C34" s="5">
        <f>ROUND(+C4/1000,0)</f>
        <v/>
      </c>
      <c r="D34" s="5">
        <f>ROUND(+D4/1000,0)</f>
        <v/>
      </c>
      <c r="E34" s="5">
        <f>ROUND(+E4/1000,0)</f>
        <v/>
      </c>
      <c r="F34" s="5">
        <f>ROUND(+F4/1000,0)</f>
        <v/>
      </c>
      <c r="G34" s="5">
        <f>ROUND(+G4/1000,0)</f>
        <v/>
      </c>
      <c r="H34" s="5">
        <f>ROUND(+H4/1000,0)</f>
        <v/>
      </c>
      <c r="I34" s="5">
        <f>ROUND(+I4/1000,0)</f>
        <v/>
      </c>
      <c r="J34" s="5">
        <f>ROUND(+J4/1000,0)</f>
        <v/>
      </c>
      <c r="K34" s="5">
        <f>ROUND(+K4/1000,0)</f>
        <v/>
      </c>
      <c r="L34" s="5">
        <f>ROUND(+L4/1000,0)</f>
        <v/>
      </c>
      <c r="M34" s="5">
        <f>ROUND(+M4/1000,0)</f>
        <v/>
      </c>
      <c r="N34" s="5">
        <f>SUM(C34:M34)</f>
        <v/>
      </c>
    </row>
    <row r="35">
      <c r="B35" t="inlineStr">
        <is>
          <t>Newpoint -SyK</t>
        </is>
      </c>
      <c r="C35" s="5">
        <f>ROUND(+C5/1000,0)</f>
        <v/>
      </c>
      <c r="D35" s="5">
        <f>ROUND(+D5/1000,0)</f>
        <v/>
      </c>
      <c r="E35" s="5">
        <f>ROUND(+E5/1000,0)</f>
        <v/>
      </c>
      <c r="F35" s="5">
        <f>ROUND(+F5/1000,0)</f>
        <v/>
      </c>
      <c r="G35" s="5">
        <f>ROUND(+G5/1000,0)</f>
        <v/>
      </c>
      <c r="H35" s="5">
        <f>ROUND(+H5/1000,0)</f>
        <v/>
      </c>
      <c r="I35" s="5">
        <f>ROUND(+I5/1000,0)</f>
        <v/>
      </c>
      <c r="J35" s="5">
        <f>ROUND(+J5/1000,0)</f>
        <v/>
      </c>
      <c r="K35" s="5">
        <f>ROUND(+K5/1000,0)</f>
        <v/>
      </c>
      <c r="L35" s="5">
        <f>ROUND(+L5/1000,0)</f>
        <v/>
      </c>
      <c r="M35" s="5">
        <f>ROUND(+M5/1000,0)</f>
        <v/>
      </c>
      <c r="N35" s="5">
        <f>SUM(C35:M35)</f>
        <v/>
      </c>
    </row>
    <row r="36">
      <c r="A36" t="inlineStr">
        <is>
          <t>Consolida</t>
        </is>
      </c>
      <c r="B36" t="inlineStr">
        <is>
          <t>Contenido Alternativo Argentina</t>
        </is>
      </c>
      <c r="C36" s="5">
        <f>ROUND(+C6/1000,0)</f>
        <v/>
      </c>
      <c r="D36" s="5">
        <f>ROUND(+D6/1000,0)</f>
        <v/>
      </c>
      <c r="E36" s="5">
        <f>ROUND(+E6/1000,0)</f>
        <v/>
      </c>
      <c r="F36" s="5">
        <f>ROUND(+F6/1000,0)</f>
        <v/>
      </c>
      <c r="G36" s="5">
        <f>ROUND(+G6/1000,0)</f>
        <v/>
      </c>
      <c r="H36" s="5">
        <f>ROUND(+H6/1000,0)</f>
        <v/>
      </c>
      <c r="I36" s="5">
        <f>ROUND(+I6/1000,0)</f>
        <v/>
      </c>
      <c r="J36" s="5">
        <f>ROUND(+J6/1000,0)</f>
        <v/>
      </c>
      <c r="K36" s="5">
        <f>ROUND(+K6/1000,0)</f>
        <v/>
      </c>
      <c r="L36" s="5">
        <f>ROUND(+L6/1000,0)</f>
        <v/>
      </c>
      <c r="M36" s="5">
        <f>ROUND(+M6/1000,0)</f>
        <v/>
      </c>
      <c r="N36" s="5">
        <f>SUM(C36:M36)</f>
        <v/>
      </c>
    </row>
    <row r="37">
      <c r="B37" t="inlineStr">
        <is>
          <t>Patagonik Film Group S A</t>
        </is>
      </c>
      <c r="C37" s="5">
        <f>ROUND(+C7/1000,0)</f>
        <v/>
      </c>
      <c r="D37" s="5">
        <f>ROUND(+D7/1000,0)</f>
        <v/>
      </c>
      <c r="E37" s="5">
        <f>ROUND(+E7/1000,0)</f>
        <v/>
      </c>
      <c r="F37" s="5">
        <f>ROUND(+F7/1000,0)</f>
        <v/>
      </c>
      <c r="G37" s="5">
        <f>ROUND(+G7/1000,0)</f>
        <v/>
      </c>
      <c r="H37" s="5">
        <f>ROUND(+H7/1000,0)</f>
        <v/>
      </c>
      <c r="I37" s="5">
        <f>ROUND(+I7/1000,0)</f>
        <v/>
      </c>
      <c r="J37" s="5">
        <f>ROUND(+J7/1000,0)</f>
        <v/>
      </c>
      <c r="K37" s="5">
        <f>ROUND(+K7/1000,0)</f>
        <v/>
      </c>
      <c r="L37" s="5">
        <f>ROUND(+L7/1000,0)</f>
        <v/>
      </c>
      <c r="M37" s="5">
        <f>ROUND(+M7/1000,0)</f>
        <v/>
      </c>
      <c r="N37" s="5">
        <f>SUM(C37:M37)</f>
        <v/>
      </c>
    </row>
    <row r="38">
      <c r="B38" t="inlineStr">
        <is>
          <t>Adolfo Dominguez Argentina</t>
        </is>
      </c>
      <c r="C38" s="5">
        <f>ROUND(+C8/1000,0)</f>
        <v/>
      </c>
      <c r="D38" s="5">
        <f>ROUND(+D8/1000,0)</f>
        <v/>
      </c>
      <c r="E38" s="5">
        <f>ROUND(+E8/1000,0)</f>
        <v/>
      </c>
      <c r="F38" s="5">
        <f>ROUND(+F8/1000,0)</f>
        <v/>
      </c>
      <c r="G38" s="5">
        <f>ROUND(+G8/1000,0)</f>
        <v/>
      </c>
      <c r="H38" s="5">
        <f>ROUND(+H8/1000,0)</f>
        <v/>
      </c>
      <c r="I38" s="5">
        <f>ROUND(+I8/1000,0)</f>
        <v/>
      </c>
      <c r="J38" s="5">
        <f>ROUND(+J8/1000,0)</f>
        <v/>
      </c>
      <c r="K38" s="5">
        <f>ROUND(+K8/1000,0)</f>
        <v/>
      </c>
      <c r="L38" s="5">
        <f>ROUND(+L8/1000,0)</f>
        <v/>
      </c>
      <c r="M38" s="5">
        <f>ROUND(+M8/1000,0)</f>
        <v/>
      </c>
      <c r="N38" s="5">
        <f>SUM(C38:M38)</f>
        <v/>
      </c>
    </row>
    <row r="39">
      <c r="B39" t="inlineStr">
        <is>
          <t>Hopin</t>
        </is>
      </c>
      <c r="C39" s="5">
        <f>ROUND(+C9/1000,0)</f>
        <v/>
      </c>
      <c r="D39" s="5">
        <f>ROUND(+D9/1000,0)</f>
        <v/>
      </c>
      <c r="E39" s="5">
        <f>ROUND(+E9/1000,0)</f>
        <v/>
      </c>
      <c r="F39" s="5">
        <f>ROUND(+F9/1000,0)</f>
        <v/>
      </c>
      <c r="G39" s="5">
        <f>ROUND(+G9/1000,0)</f>
        <v/>
      </c>
      <c r="H39" s="5">
        <f>ROUND(+H9/1000,0)</f>
        <v/>
      </c>
      <c r="I39" s="5">
        <f>ROUND(+I9/1000,0)</f>
        <v/>
      </c>
      <c r="J39" s="5">
        <f>ROUND(+J9/1000,0)</f>
        <v/>
      </c>
      <c r="K39" s="5">
        <f>ROUND(+K9/1000,0)</f>
        <v/>
      </c>
      <c r="L39" s="5">
        <f>ROUND(+L9/1000,0)</f>
        <v/>
      </c>
      <c r="M39" s="5">
        <f>ROUND(+M9/1000,0)</f>
        <v/>
      </c>
      <c r="N39" s="5">
        <f>SUM(C39:M39)</f>
        <v/>
      </c>
    </row>
    <row r="40">
      <c r="A40" t="inlineStr">
        <is>
          <t>Consolida</t>
        </is>
      </c>
      <c r="B40" t="inlineStr">
        <is>
          <t xml:space="preserve">CineColor Films </t>
        </is>
      </c>
      <c r="C40" s="5">
        <f>ROUND(+C10/1000,0)</f>
        <v/>
      </c>
      <c r="D40" s="5">
        <f>ROUND(+D10/1000,0)</f>
        <v/>
      </c>
      <c r="E40" s="5">
        <f>ROUND(+E10/1000,0)</f>
        <v/>
      </c>
      <c r="F40" s="5">
        <f>ROUND(+F10/1000,0)</f>
        <v/>
      </c>
      <c r="G40" s="5">
        <f>ROUND(+G10/1000,0)</f>
        <v/>
      </c>
      <c r="H40" s="5">
        <f>ROUND(+H10/1000,0)</f>
        <v/>
      </c>
      <c r="I40" s="5">
        <f>ROUND(+I10/1000,0)</f>
        <v/>
      </c>
      <c r="J40" s="5">
        <f>ROUND(+J10/1000,0)</f>
        <v/>
      </c>
      <c r="K40" s="5">
        <f>ROUND(+K10/1000,0)</f>
        <v/>
      </c>
      <c r="L40" s="5">
        <f>ROUND(+L10/1000,0)</f>
        <v/>
      </c>
      <c r="M40" s="5">
        <f>ROUND(+M10/1000,0)</f>
        <v/>
      </c>
      <c r="N40" s="5">
        <f>SUM(C40:M40)</f>
        <v/>
      </c>
    </row>
    <row r="41">
      <c r="A41" t="inlineStr">
        <is>
          <t>Consolida</t>
        </is>
      </c>
      <c r="B41" t="inlineStr">
        <is>
          <t>Contenido Alternativo Colombia</t>
        </is>
      </c>
      <c r="C41" s="5">
        <f>ROUND(+C11/1000,0)</f>
        <v/>
      </c>
      <c r="D41" s="5">
        <f>ROUND(+D11/1000,0)</f>
        <v/>
      </c>
      <c r="E41" s="5">
        <f>ROUND(+E11/1000,0)</f>
        <v/>
      </c>
      <c r="F41" s="5">
        <f>ROUND(+F11/1000,0)</f>
        <v/>
      </c>
      <c r="G41" s="5">
        <f>ROUND(+G11/1000,0)</f>
        <v/>
      </c>
      <c r="H41" s="5">
        <f>ROUND(+H11/1000,0)</f>
        <v/>
      </c>
      <c r="I41" s="5">
        <f>ROUND(+I11/1000,0)</f>
        <v/>
      </c>
      <c r="J41" s="5">
        <f>ROUND(+J11/1000,0)</f>
        <v/>
      </c>
      <c r="K41" s="5">
        <f>ROUND(+K11/1000,0)</f>
        <v/>
      </c>
      <c r="L41" s="5">
        <f>ROUND(+L11/1000,0)</f>
        <v/>
      </c>
      <c r="M41" s="5">
        <f>ROUND(+M11/1000,0)</f>
        <v/>
      </c>
      <c r="N41" s="5">
        <f>SUM(C41:M41)</f>
        <v/>
      </c>
    </row>
    <row r="42">
      <c r="A42" t="inlineStr">
        <is>
          <t>Consolida</t>
        </is>
      </c>
      <c r="B42" t="inlineStr">
        <is>
          <t>Contenido Alternativo Mexico</t>
        </is>
      </c>
      <c r="C42" s="5">
        <f>ROUND(+C12/1000,0)</f>
        <v/>
      </c>
      <c r="D42" s="5" t="n"/>
      <c r="E42" s="5" t="n"/>
      <c r="F42" s="5">
        <f>ROUND(+F12/1000,0)</f>
        <v/>
      </c>
      <c r="G42" s="5" t="n"/>
      <c r="H42" s="5" t="n"/>
      <c r="I42" s="5" t="n"/>
      <c r="J42" s="5">
        <f>ROUND(+J12/1000,0)</f>
        <v/>
      </c>
      <c r="K42" s="5" t="n"/>
      <c r="L42" s="5" t="n"/>
      <c r="M42" s="5" t="n"/>
      <c r="N42" s="5">
        <f>SUM(C42:M42)</f>
        <v/>
      </c>
    </row>
    <row r="43">
      <c r="A43" t="inlineStr">
        <is>
          <t>Consolida</t>
        </is>
      </c>
      <c r="B4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43" s="5">
        <f>ROUND(+C13/1000,0)</f>
        <v/>
      </c>
      <c r="D43" s="5" t="n"/>
      <c r="E43" s="5" t="n"/>
      <c r="F43" s="5">
        <f>ROUND(+F13/1000,0)</f>
        <v/>
      </c>
      <c r="G43" s="5" t="n"/>
      <c r="H43" s="5" t="n"/>
      <c r="I43" s="5" t="n"/>
      <c r="J43" s="5">
        <f>ROUND(+J13/1000,0)</f>
        <v/>
      </c>
      <c r="K43" s="5" t="n"/>
      <c r="L43" s="5" t="n"/>
      <c r="M43" s="5" t="n"/>
      <c r="N43" s="5">
        <f>SUM(C43:M43)</f>
        <v/>
      </c>
    </row>
    <row r="44">
      <c r="A44" t="inlineStr">
        <is>
          <t>Consolida</t>
        </is>
      </c>
      <c r="B44" t="inlineStr">
        <is>
          <t>Chilefilms</t>
        </is>
      </c>
      <c r="C44" s="5">
        <f>ROUND(+C14/1000,0)</f>
        <v/>
      </c>
      <c r="D44" s="5" t="n"/>
      <c r="E44" s="5" t="n"/>
      <c r="F44" s="5">
        <f>ROUND(+F14/1000,0)</f>
        <v/>
      </c>
      <c r="G44" s="5" t="n"/>
      <c r="H44" s="5" t="n"/>
      <c r="I44" s="5" t="n"/>
      <c r="J44" s="5">
        <f>ROUND(+J14/1000,0)</f>
        <v/>
      </c>
      <c r="K44" s="5" t="n"/>
      <c r="L44" s="5" t="n"/>
      <c r="M44" s="5" t="n"/>
      <c r="N44" s="5">
        <f>SUM(C44:M44)</f>
        <v/>
      </c>
    </row>
    <row r="45">
      <c r="A45" t="inlineStr">
        <is>
          <t>Consolida</t>
        </is>
      </c>
      <c r="B45" s="12" t="inlineStr">
        <is>
          <t>Surfaces</t>
        </is>
      </c>
      <c r="C45" s="5">
        <f>ROUND(+C15/1000,0)</f>
        <v/>
      </c>
      <c r="D45" s="5" t="n"/>
      <c r="E45" s="5" t="n"/>
      <c r="F45" s="5">
        <f>ROUND(+F15/1000,0)</f>
        <v/>
      </c>
      <c r="G45" s="5" t="n"/>
      <c r="H45" s="5" t="n"/>
      <c r="I45" s="5" t="n"/>
      <c r="J45" s="5">
        <f>ROUND(+J15/1000,0)</f>
        <v/>
      </c>
      <c r="K45" s="5" t="n"/>
      <c r="L45" s="5" t="n"/>
      <c r="M45" s="5" t="n"/>
      <c r="N45" s="5">
        <f>SUM(C45:M45)</f>
        <v/>
      </c>
    </row>
    <row r="46">
      <c r="A46" t="inlineStr">
        <is>
          <t>Consolida</t>
        </is>
      </c>
      <c r="B46" s="12" t="inlineStr">
        <is>
          <t>Sonus</t>
        </is>
      </c>
      <c r="C46" s="5">
        <f>ROUND(+C16/1000,0)</f>
        <v/>
      </c>
      <c r="D46" s="5" t="n"/>
      <c r="E46" s="5" t="n"/>
      <c r="F46" s="5">
        <f>ROUND(+F16/1000,0)</f>
        <v/>
      </c>
      <c r="G46" s="5" t="n"/>
      <c r="H46" s="5" t="n"/>
      <c r="I46" s="5" t="n"/>
      <c r="J46" s="5">
        <f>ROUND(+J16/1000,0)</f>
        <v/>
      </c>
      <c r="K46" s="5" t="n"/>
      <c r="L46" s="5" t="n"/>
      <c r="M46" s="5" t="n"/>
      <c r="N46" s="5">
        <f>SUM(C46:M46)</f>
        <v/>
      </c>
    </row>
    <row r="47">
      <c r="A47" t="inlineStr">
        <is>
          <t>Consolida</t>
        </is>
      </c>
      <c r="B47" s="12" t="inlineStr">
        <is>
          <t>Ind. Audov. Mexico</t>
        </is>
      </c>
      <c r="C47" s="5">
        <f>ROUND(+C17/1000,0)</f>
        <v/>
      </c>
      <c r="D47" s="5" t="n"/>
      <c r="E47" s="5" t="n"/>
      <c r="F47" s="5">
        <f>ROUND(+F17/1000,0)</f>
        <v/>
      </c>
      <c r="G47" s="5" t="n"/>
      <c r="H47" s="5" t="n"/>
      <c r="I47" s="5" t="n"/>
      <c r="J47" s="5">
        <f>ROUND(+J17/1000,0)</f>
        <v/>
      </c>
      <c r="K47" s="5" t="n"/>
      <c r="L47" s="5" t="n"/>
      <c r="M47" s="5" t="n"/>
      <c r="N47" s="5">
        <f>SUM(C47:M47)</f>
        <v/>
      </c>
    </row>
    <row r="48">
      <c r="A48" t="inlineStr">
        <is>
          <t>Consolida</t>
        </is>
      </c>
      <c r="B48" s="12" t="inlineStr">
        <is>
          <t>Globalgill</t>
        </is>
      </c>
      <c r="C48" s="5">
        <f>ROUND(+C18/1000,0)</f>
        <v/>
      </c>
      <c r="D48" s="5" t="n"/>
      <c r="E48" s="5" t="n"/>
      <c r="F48" s="5">
        <f>ROUND(+F18/1000,0)</f>
        <v/>
      </c>
      <c r="G48" s="5" t="n"/>
      <c r="H48" s="5" t="n"/>
      <c r="I48" s="5" t="n"/>
      <c r="J48" s="5">
        <f>ROUND(+J18/1000,0)</f>
        <v/>
      </c>
      <c r="K48" s="5" t="n"/>
      <c r="L48" s="5" t="n"/>
      <c r="M48" s="5" t="n"/>
      <c r="N48" s="5">
        <f>SUM(C48:M48)</f>
        <v/>
      </c>
    </row>
    <row r="49">
      <c r="A49" t="inlineStr">
        <is>
          <t>Consolida</t>
        </is>
      </c>
      <c r="B49" s="12" t="inlineStr">
        <is>
          <t>IAASA</t>
        </is>
      </c>
      <c r="C49" s="5">
        <f>ROUND(+C19/1000,0)</f>
        <v/>
      </c>
      <c r="D49" s="5" t="n"/>
      <c r="E49" s="5" t="n"/>
      <c r="F49" s="5">
        <f>ROUND(+F19/1000,0)</f>
        <v/>
      </c>
      <c r="G49" s="5" t="n"/>
      <c r="H49" s="5" t="n"/>
      <c r="I49" s="5" t="n"/>
      <c r="J49" s="5">
        <f>ROUND(+J19/1000,0)</f>
        <v/>
      </c>
      <c r="K49" s="5" t="n"/>
      <c r="L49" s="5" t="n"/>
      <c r="M49" s="5" t="n"/>
      <c r="N49" s="5">
        <f>SUM(C49:M49)</f>
        <v/>
      </c>
    </row>
    <row r="50">
      <c r="A50" t="inlineStr">
        <is>
          <t>Consolida</t>
        </is>
      </c>
      <c r="B50" s="12" t="inlineStr">
        <is>
          <t>IACSAS</t>
        </is>
      </c>
      <c r="C50" s="5">
        <f>ROUND(+C20/1000,0)</f>
        <v/>
      </c>
      <c r="D50" s="5" t="n"/>
      <c r="E50" s="5" t="n"/>
      <c r="F50" s="5">
        <f>ROUND(+F20/1000,0)</f>
        <v/>
      </c>
      <c r="G50" s="5" t="n"/>
      <c r="H50" s="5" t="n"/>
      <c r="I50" s="5" t="n"/>
      <c r="J50" s="5">
        <f>ROUND(+J20/1000,0)</f>
        <v/>
      </c>
      <c r="K50" s="5" t="n"/>
      <c r="L50" s="5" t="n"/>
      <c r="M50" s="5" t="n"/>
      <c r="N50" s="5">
        <f>SUM(C50:M50)</f>
        <v/>
      </c>
    </row>
    <row r="51">
      <c r="A51" t="inlineStr">
        <is>
          <t>Consolida</t>
        </is>
      </c>
      <c r="B51" s="12" t="inlineStr">
        <is>
          <t>CFIF</t>
        </is>
      </c>
      <c r="C51" s="5">
        <f>ROUND(+C21/1000,0)</f>
        <v/>
      </c>
      <c r="D51" s="5" t="n"/>
      <c r="E51" s="5" t="n"/>
      <c r="F51" s="5">
        <f>ROUND(+F21/1000,0)</f>
        <v/>
      </c>
      <c r="G51" s="5" t="n"/>
      <c r="H51" s="5" t="n"/>
      <c r="I51" s="5" t="n"/>
      <c r="J51" s="5">
        <f>ROUND(+J21/1000,0)</f>
        <v/>
      </c>
      <c r="K51" s="5" t="n"/>
      <c r="L51" s="5" t="n"/>
      <c r="M51" s="5" t="n"/>
      <c r="N51" s="5">
        <f>SUM(C51:M51)</f>
        <v/>
      </c>
    </row>
    <row r="52">
      <c r="A52" t="inlineStr">
        <is>
          <t>Consolida</t>
        </is>
      </c>
      <c r="B52" s="12" t="inlineStr">
        <is>
          <t>CFII</t>
        </is>
      </c>
      <c r="C52" s="5">
        <f>ROUND(+C22/1000,0)</f>
        <v/>
      </c>
      <c r="D52" s="5" t="n"/>
      <c r="E52" s="5" t="n"/>
      <c r="F52" s="5">
        <f>ROUND(+F22/1000,0)</f>
        <v/>
      </c>
      <c r="G52" s="5" t="n"/>
      <c r="H52" s="5" t="n"/>
      <c r="I52" s="5" t="n"/>
      <c r="J52" s="5">
        <f>ROUND(+J22/1000,0)</f>
        <v/>
      </c>
      <c r="K52" s="5" t="n"/>
      <c r="L52" s="5" t="n"/>
      <c r="M52" s="5" t="n"/>
      <c r="N52" s="5">
        <f>SUM(C52:M52)</f>
        <v/>
      </c>
    </row>
    <row r="53">
      <c r="A53" t="inlineStr">
        <is>
          <t>Consolida</t>
        </is>
      </c>
      <c r="B53" t="inlineStr">
        <is>
          <t>CineColor Films CA Venezuela</t>
        </is>
      </c>
      <c r="C53" s="5">
        <f>ROUND(+C23/1000,0)</f>
        <v/>
      </c>
      <c r="D53" s="5" t="n"/>
      <c r="E53" s="5" t="n"/>
      <c r="F53" s="5">
        <f>ROUND(+F23/1000,0)</f>
        <v/>
      </c>
      <c r="G53" s="5" t="n"/>
      <c r="H53" s="5" t="n"/>
      <c r="I53" s="5" t="n"/>
      <c r="J53" s="5">
        <f>ROUND(+J23/1000,0)</f>
        <v/>
      </c>
      <c r="K53" s="5" t="n"/>
      <c r="L53" s="5" t="n"/>
      <c r="M53" s="5" t="n"/>
      <c r="N53" s="5">
        <f>SUM(C53:M53)</f>
        <v/>
      </c>
    </row>
    <row r="54">
      <c r="A54" t="inlineStr">
        <is>
          <t>Consolida</t>
        </is>
      </c>
      <c r="B54" t="inlineStr">
        <is>
          <t>CineColor Entertainment SAC</t>
        </is>
      </c>
      <c r="C54" s="5">
        <f>ROUND(+C24/1000,0)</f>
        <v/>
      </c>
      <c r="D54" s="5" t="n"/>
      <c r="E54" s="5" t="n"/>
      <c r="F54" s="5">
        <f>ROUND(+F24/1000,0)</f>
        <v/>
      </c>
      <c r="G54" s="5" t="n"/>
      <c r="H54" s="5" t="n"/>
      <c r="I54" s="5" t="n"/>
      <c r="J54" s="5">
        <f>ROUND(+J24/1000,0)</f>
        <v/>
      </c>
      <c r="K54" s="5" t="n"/>
      <c r="L54" s="5" t="n"/>
      <c r="M54" s="5" t="n"/>
      <c r="N54" s="5">
        <f>SUM(C54:M54)</f>
        <v/>
      </c>
    </row>
    <row r="55">
      <c r="A55" t="inlineStr">
        <is>
          <t>Consolida</t>
        </is>
      </c>
      <c r="B55" s="12" t="inlineStr">
        <is>
          <t>Media Pro Móviles Chile</t>
        </is>
      </c>
      <c r="C55" s="5">
        <f>ROUND(+C25/1000,0)</f>
        <v/>
      </c>
      <c r="D55" s="5" t="n"/>
      <c r="E55" s="5" t="n"/>
      <c r="F55" s="5">
        <f>ROUND(+F25/1000,0)</f>
        <v/>
      </c>
      <c r="G55" s="5" t="n"/>
      <c r="H55" s="5" t="n"/>
      <c r="I55" s="5" t="n"/>
      <c r="J55" s="5">
        <f>ROUND(+J25/1000,0)</f>
        <v/>
      </c>
      <c r="K55" s="5" t="n"/>
      <c r="L55" s="5" t="n"/>
      <c r="M55" s="5" t="n"/>
      <c r="N55" s="5">
        <f>SUM(C55:M55)</f>
        <v/>
      </c>
    </row>
    <row r="56">
      <c r="C56" s="6">
        <f>SUM(C33:C55)</f>
        <v/>
      </c>
      <c r="D56" s="6">
        <f>SUM(D33:D55)</f>
        <v/>
      </c>
      <c r="E56" s="6">
        <f>SUM(E33:E55)</f>
        <v/>
      </c>
      <c r="F56" s="6">
        <f>SUM(F33:F55)</f>
        <v/>
      </c>
      <c r="G56" s="6">
        <f>SUM(G33:G55)</f>
        <v/>
      </c>
      <c r="H56" s="6">
        <f>SUM(H33:H55)</f>
        <v/>
      </c>
      <c r="I56" s="6">
        <f>SUM(I33:I55)</f>
        <v/>
      </c>
      <c r="J56" s="6">
        <f>SUM(J33:J55)</f>
        <v/>
      </c>
      <c r="K56" s="6">
        <f>SUM(K33:K55)</f>
        <v/>
      </c>
      <c r="L56" s="6">
        <f>SUM(L33:L55)</f>
        <v/>
      </c>
      <c r="M56" s="6">
        <f>SUM(M33:M55)</f>
        <v/>
      </c>
      <c r="N56" s="6">
        <f>SUM(N33:N55)</f>
        <v/>
      </c>
    </row>
    <row r="57">
      <c r="C57" s="5">
        <f>+C27/1000</f>
        <v/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>
      <c r="C58" s="5">
        <f>+C28/1000</f>
        <v/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</row>
    <row r="59">
      <c r="C59" s="5">
        <f>+C29/1000</f>
        <v/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</row>
    <row r="60">
      <c r="N60" s="5">
        <f>+'Estado M$'!D28</f>
        <v/>
      </c>
    </row>
    <row r="61">
      <c r="A61" s="16" t="n"/>
      <c r="B61" s="17" t="inlineStr">
        <is>
          <t>Utilidad Perdida Empresa Relacionada</t>
        </is>
      </c>
      <c r="C61" s="2" t="inlineStr">
        <is>
          <t>Chilefilms</t>
        </is>
      </c>
      <c r="D61" s="2" t="inlineStr">
        <is>
          <t>Chf</t>
        </is>
      </c>
      <c r="E61" s="2" t="inlineStr">
        <is>
          <t>Conate II</t>
        </is>
      </c>
      <c r="F61" s="2" t="inlineStr">
        <is>
          <t>Andinas</t>
        </is>
      </c>
      <c r="G61" s="2" t="inlineStr">
        <is>
          <t>CineColor</t>
        </is>
      </c>
      <c r="H61" s="2" t="inlineStr">
        <is>
          <t>Servicine</t>
        </is>
      </c>
      <c r="I61" s="2" t="inlineStr">
        <is>
          <t>Imagen Films</t>
        </is>
      </c>
      <c r="J61" s="2" t="inlineStr">
        <is>
          <t>Chf Inter</t>
        </is>
      </c>
      <c r="K61" s="2" t="inlineStr">
        <is>
          <t>Serviart</t>
        </is>
      </c>
      <c r="L61" s="2" t="inlineStr">
        <is>
          <t>Hoyts</t>
        </is>
      </c>
      <c r="M61" s="2" t="inlineStr">
        <is>
          <t>CF IF</t>
        </is>
      </c>
      <c r="N61" s="2" t="inlineStr">
        <is>
          <t>TOTAL</t>
        </is>
      </c>
    </row>
    <row r="62">
      <c r="A62" s="16" t="n"/>
      <c r="B62" s="17" t="inlineStr">
        <is>
          <t>En pesos</t>
        </is>
      </c>
      <c r="C62" s="4" t="inlineStr">
        <is>
          <t>Individual</t>
        </is>
      </c>
      <c r="D62" s="4" t="inlineStr">
        <is>
          <t>Internacional</t>
        </is>
      </c>
      <c r="E62" s="4" t="inlineStr">
        <is>
          <t>Consolidado</t>
        </is>
      </c>
      <c r="F62" s="4" t="inlineStr">
        <is>
          <t>Consolidado</t>
        </is>
      </c>
      <c r="G62" s="4" t="inlineStr">
        <is>
          <t>Consolidado</t>
        </is>
      </c>
      <c r="H62" s="4" t="inlineStr">
        <is>
          <t>Individual</t>
        </is>
      </c>
      <c r="I62" s="4" t="inlineStr">
        <is>
          <t>Individual</t>
        </is>
      </c>
      <c r="J62" s="4" t="inlineStr">
        <is>
          <t>Consolidado</t>
        </is>
      </c>
      <c r="K62" s="4" t="inlineStr">
        <is>
          <t>Individual</t>
        </is>
      </c>
      <c r="L62" s="4" t="inlineStr">
        <is>
          <t>Consolidado</t>
        </is>
      </c>
      <c r="M62" s="4" t="inlineStr">
        <is>
          <t>Consolidado</t>
        </is>
      </c>
      <c r="N62" s="4" t="n"/>
    </row>
    <row r="63">
      <c r="B63" t="inlineStr">
        <is>
          <t>Andes Films S A (Chile)</t>
        </is>
      </c>
      <c r="C63" s="5" t="n">
        <v>-524846</v>
      </c>
      <c r="D63" s="5" t="n"/>
      <c r="E63" s="5" t="n"/>
      <c r="F63" s="5" t="n"/>
      <c r="G63" s="5" t="n"/>
      <c r="H63" s="5" t="n"/>
      <c r="I63" s="5" t="n"/>
      <c r="J63" s="5" t="n"/>
      <c r="K63" s="5" t="n"/>
      <c r="N63" s="5">
        <f>SUM(C63:M63)</f>
        <v/>
      </c>
    </row>
    <row r="64">
      <c r="B64" t="inlineStr">
        <is>
          <t>Contenido Alternativo Colombia</t>
        </is>
      </c>
      <c r="C64" s="5" t="n">
        <v>0</v>
      </c>
      <c r="D64" s="5" t="n"/>
      <c r="E64" s="5" t="n"/>
      <c r="F64" s="5" t="n"/>
      <c r="G64" s="5" t="n"/>
      <c r="H64" s="5" t="n"/>
      <c r="I64" s="5" t="n"/>
      <c r="J64" s="5" t="n">
        <v>-5880978</v>
      </c>
      <c r="K64" s="5" t="n"/>
      <c r="N64" s="5">
        <f>SUM(C64:M64)</f>
        <v/>
      </c>
    </row>
    <row r="65">
      <c r="B65" t="inlineStr">
        <is>
          <t>Contenido Alternativo Argentina</t>
        </is>
      </c>
      <c r="C65" s="5" t="n">
        <v>0</v>
      </c>
      <c r="D65" s="5" t="n"/>
      <c r="E65" s="5" t="n"/>
      <c r="F65" s="5" t="n"/>
      <c r="G65" s="5" t="n"/>
      <c r="H65" s="5" t="n"/>
      <c r="I65" s="5" t="n"/>
      <c r="J65" s="5" t="n"/>
      <c r="K65" s="5" t="n"/>
      <c r="N65" s="5">
        <f>SUM(C65:M65)</f>
        <v/>
      </c>
    </row>
    <row r="66">
      <c r="B66" t="inlineStr">
        <is>
          <t>Patagonik Film Group S A</t>
        </is>
      </c>
      <c r="C66" s="5" t="n">
        <v>0</v>
      </c>
      <c r="D66" s="5" t="n"/>
      <c r="E66" s="5" t="n"/>
      <c r="F66" s="5" t="n">
        <v>106603130</v>
      </c>
      <c r="G66" s="5" t="n"/>
      <c r="H66" s="5" t="n"/>
      <c r="I66" s="5" t="n"/>
      <c r="J66" s="5" t="n"/>
      <c r="K66" s="5" t="n"/>
      <c r="M66" s="5" t="n"/>
      <c r="N66" s="5">
        <f>SUM(C66:M66)</f>
        <v/>
      </c>
    </row>
    <row r="67">
      <c r="B67" t="inlineStr">
        <is>
          <t xml:space="preserve">Adolfo Dominguez </t>
        </is>
      </c>
      <c r="C67" s="5" t="n">
        <v>0</v>
      </c>
      <c r="D67" s="5" t="n"/>
      <c r="E67" s="5" t="n"/>
      <c r="F67" s="5" t="n">
        <v>-21833445</v>
      </c>
      <c r="G67" s="5" t="n"/>
      <c r="H67" s="5" t="n"/>
      <c r="I67" s="5" t="n"/>
      <c r="J67" s="5" t="n"/>
      <c r="K67" s="5" t="n"/>
      <c r="M67" s="5" t="n"/>
      <c r="N67" s="5">
        <f>SUM(C67:M67)</f>
        <v/>
      </c>
    </row>
    <row r="68">
      <c r="B68" t="inlineStr">
        <is>
          <t>CineColor Entertaiment SAC (Peru)</t>
        </is>
      </c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M68" s="5" t="n"/>
      <c r="N68" s="5">
        <f>SUM(C68:M68)</f>
        <v/>
      </c>
    </row>
    <row r="69">
      <c r="B69" t="inlineStr">
        <is>
          <t>Video andes Perú</t>
        </is>
      </c>
      <c r="C69" s="5" t="n">
        <v>-10778434</v>
      </c>
      <c r="D69" s="5" t="n"/>
      <c r="E69" s="5" t="n"/>
      <c r="F69" s="5" t="n"/>
      <c r="G69" s="5" t="n"/>
      <c r="H69" s="5" t="n"/>
      <c r="I69" s="5" t="n"/>
      <c r="J69" s="5" t="n"/>
      <c r="K69" s="5" t="n"/>
      <c r="M69" s="5" t="n"/>
      <c r="N69" s="5">
        <f>SUM(C69:M69)</f>
        <v/>
      </c>
    </row>
    <row r="70">
      <c r="B70" t="inlineStr">
        <is>
          <t>Media Pro Móviles Chile</t>
        </is>
      </c>
      <c r="C70" s="5" t="n">
        <v>-218625324</v>
      </c>
      <c r="D70" s="5" t="n"/>
      <c r="E70" s="5" t="n"/>
      <c r="F70" s="5" t="n"/>
      <c r="G70" s="5" t="n"/>
      <c r="H70" s="5" t="n"/>
      <c r="I70" s="5" t="n"/>
      <c r="J70" s="5" t="n"/>
      <c r="K70" s="5" t="n"/>
      <c r="M70" s="5" t="n"/>
      <c r="N70" s="5">
        <f>SUM(C70:M70)</f>
        <v/>
      </c>
    </row>
    <row r="71">
      <c r="C71" s="6">
        <f>SUM(C63:C70)</f>
        <v/>
      </c>
      <c r="D71" s="6">
        <f>SUM(D63:D68)</f>
        <v/>
      </c>
      <c r="E71" s="6">
        <f>SUM(E63:E68)</f>
        <v/>
      </c>
      <c r="F71" s="6">
        <f>SUM(F63:F68)</f>
        <v/>
      </c>
      <c r="G71" s="6">
        <f>SUM(G63:G68)</f>
        <v/>
      </c>
      <c r="H71" s="6">
        <f>SUM(H63:H68)</f>
        <v/>
      </c>
      <c r="I71" s="6">
        <f>SUM(I63:I68)</f>
        <v/>
      </c>
      <c r="J71" s="6">
        <f>SUM(J63:J68)</f>
        <v/>
      </c>
      <c r="K71" s="6">
        <f>SUM(K63:K68)</f>
        <v/>
      </c>
      <c r="L71" s="6">
        <f>SUM(L63:L68)</f>
        <v/>
      </c>
      <c r="M71" s="6">
        <f>SUM(M63:M68)</f>
        <v/>
      </c>
      <c r="N71" s="8">
        <f>SUM(N63:N70)</f>
        <v/>
      </c>
      <c r="O71" s="5">
        <f>+N71-N72</f>
        <v/>
      </c>
    </row>
    <row r="72">
      <c r="C72" s="5">
        <f>+Resultado!P23</f>
        <v/>
      </c>
      <c r="D72" s="5">
        <f>+Resultado!I23</f>
        <v/>
      </c>
      <c r="M72" s="5">
        <f>+Resultado!Q23</f>
        <v/>
      </c>
      <c r="N72" s="5">
        <f>+Resultado!O23</f>
        <v/>
      </c>
    </row>
    <row r="73">
      <c r="A73" s="16" t="n"/>
      <c r="B73" s="17" t="inlineStr">
        <is>
          <t>Utilidad Perdida Empresa Relacionada</t>
        </is>
      </c>
      <c r="C73" s="2" t="inlineStr">
        <is>
          <t>Chilefilms</t>
        </is>
      </c>
      <c r="D73" s="2" t="inlineStr">
        <is>
          <t>Chf</t>
        </is>
      </c>
      <c r="E73" s="2" t="inlineStr">
        <is>
          <t>Conate II</t>
        </is>
      </c>
      <c r="F73" s="2" t="inlineStr">
        <is>
          <t>Andinas</t>
        </is>
      </c>
      <c r="G73" s="2" t="inlineStr">
        <is>
          <t>CineColor</t>
        </is>
      </c>
      <c r="H73" s="2" t="inlineStr">
        <is>
          <t>Servicine</t>
        </is>
      </c>
      <c r="I73" s="2" t="inlineStr">
        <is>
          <t>Imagen Films</t>
        </is>
      </c>
      <c r="J73" s="2" t="inlineStr">
        <is>
          <t>Chf Inter</t>
        </is>
      </c>
      <c r="K73" s="2" t="inlineStr">
        <is>
          <t>Serviart</t>
        </is>
      </c>
      <c r="L73" s="2" t="inlineStr">
        <is>
          <t>Hoyts</t>
        </is>
      </c>
      <c r="M73" s="2" t="inlineStr">
        <is>
          <t>CF IF</t>
        </is>
      </c>
      <c r="N73" s="2" t="inlineStr">
        <is>
          <t>TOTAL</t>
        </is>
      </c>
    </row>
    <row r="74">
      <c r="A74" s="16" t="n"/>
      <c r="B74" s="17" t="inlineStr">
        <is>
          <t>En miles pesos</t>
        </is>
      </c>
      <c r="C74" s="4" t="inlineStr">
        <is>
          <t>Individual</t>
        </is>
      </c>
      <c r="D74" s="4" t="inlineStr">
        <is>
          <t>Internacional</t>
        </is>
      </c>
      <c r="E74" s="4" t="inlineStr">
        <is>
          <t>Consolidado</t>
        </is>
      </c>
      <c r="F74" s="4" t="inlineStr">
        <is>
          <t>Consolidado</t>
        </is>
      </c>
      <c r="G74" s="4" t="inlineStr">
        <is>
          <t>Consolidado</t>
        </is>
      </c>
      <c r="H74" s="4" t="inlineStr">
        <is>
          <t>Individual</t>
        </is>
      </c>
      <c r="I74" s="4" t="inlineStr">
        <is>
          <t>Individual</t>
        </is>
      </c>
      <c r="J74" s="4" t="inlineStr">
        <is>
          <t>Consolidado</t>
        </is>
      </c>
      <c r="K74" s="4" t="inlineStr">
        <is>
          <t>Individual</t>
        </is>
      </c>
      <c r="L74" s="4" t="inlineStr">
        <is>
          <t>Individual</t>
        </is>
      </c>
      <c r="M74" s="4" t="inlineStr">
        <is>
          <t>Consolidado</t>
        </is>
      </c>
      <c r="N74" s="4" t="n"/>
    </row>
    <row r="75">
      <c r="B75" t="inlineStr">
        <is>
          <t>Andes Films S A (Chile)</t>
        </is>
      </c>
      <c r="C75" s="5">
        <f>ROUND(+C63/1000,0)</f>
        <v/>
      </c>
      <c r="D75" s="5">
        <f>ROUND(+D63/1000,0)</f>
        <v/>
      </c>
      <c r="E75" s="5">
        <f>ROUND(+E63/1000,0)</f>
        <v/>
      </c>
      <c r="F75" s="5">
        <f>ROUND(+F63/1000,0)</f>
        <v/>
      </c>
      <c r="G75" s="5">
        <f>ROUND(+G63/1000,0)</f>
        <v/>
      </c>
      <c r="H75" s="5">
        <f>ROUND(+H63/1000,0)</f>
        <v/>
      </c>
      <c r="I75" s="5">
        <f>ROUND(+I63/1000,0)</f>
        <v/>
      </c>
      <c r="J75" s="5">
        <f>ROUND(+J63/1000,0)</f>
        <v/>
      </c>
      <c r="K75" s="5">
        <f>ROUND(+K63/1000,0)</f>
        <v/>
      </c>
      <c r="L75" s="5">
        <f>ROUND(+L63/1000,0)</f>
        <v/>
      </c>
      <c r="M75" s="5">
        <f>ROUND(+M63/1000,0)</f>
        <v/>
      </c>
      <c r="N75" s="5">
        <f>SUM(C75:M75)</f>
        <v/>
      </c>
    </row>
    <row r="76">
      <c r="B76" t="inlineStr">
        <is>
          <t>Contenido Alternativo</t>
        </is>
      </c>
      <c r="C76" s="5">
        <f>ROUND(+C64/1000,0)</f>
        <v/>
      </c>
      <c r="D76" s="5">
        <f>ROUND(+D64/1000,0)</f>
        <v/>
      </c>
      <c r="E76" s="5">
        <f>ROUND(+E64/1000,0)</f>
        <v/>
      </c>
      <c r="F76" s="5">
        <f>ROUND(+F64/1000,0)</f>
        <v/>
      </c>
      <c r="G76" s="5">
        <f>ROUND(+G64/1000,0)</f>
        <v/>
      </c>
      <c r="H76" s="5">
        <f>ROUND(+H64/1000,0)</f>
        <v/>
      </c>
      <c r="I76" s="5">
        <f>ROUND(+I64/1000,0)</f>
        <v/>
      </c>
      <c r="J76" s="5">
        <f>ROUND(+J64/1000,0)</f>
        <v/>
      </c>
      <c r="K76" s="5">
        <f>ROUND(+K64/1000,0)</f>
        <v/>
      </c>
      <c r="L76" s="5">
        <f>ROUND(+L64/1000,0)</f>
        <v/>
      </c>
      <c r="M76" s="5">
        <f>ROUND(+M64/1000,0)</f>
        <v/>
      </c>
      <c r="N76" s="5">
        <f>SUM(C76:M76)</f>
        <v/>
      </c>
    </row>
    <row r="77">
      <c r="B77" t="inlineStr">
        <is>
          <t xml:space="preserve">Distribuidora Video Andes </t>
        </is>
      </c>
      <c r="C77" s="5">
        <f>ROUND(+C65/1000,0)</f>
        <v/>
      </c>
      <c r="D77" s="5">
        <f>ROUND(+D65/1000,0)</f>
        <v/>
      </c>
      <c r="E77" s="5">
        <f>ROUND(+E65/1000,0)</f>
        <v/>
      </c>
      <c r="F77" s="5">
        <f>ROUND(+F65/1000,0)</f>
        <v/>
      </c>
      <c r="G77" s="5">
        <f>ROUND(+G65/1000,0)</f>
        <v/>
      </c>
      <c r="H77" s="5">
        <f>ROUND(+H65/1000,0)</f>
        <v/>
      </c>
      <c r="I77" s="5">
        <f>ROUND(+I65/1000,0)</f>
        <v/>
      </c>
      <c r="J77" s="5">
        <f>ROUND(+J65/1000,0)</f>
        <v/>
      </c>
      <c r="K77" s="5">
        <f>ROUND(+K65/1000,0)</f>
        <v/>
      </c>
      <c r="L77" s="5">
        <f>ROUND(+L65/1000,0)</f>
        <v/>
      </c>
      <c r="M77" s="5">
        <f>ROUND(+M65/1000,0)</f>
        <v/>
      </c>
      <c r="N77" s="5">
        <f>SUM(C77:M77)</f>
        <v/>
      </c>
    </row>
    <row r="78">
      <c r="B78" t="inlineStr">
        <is>
          <t>Patagonik Film Group S A</t>
        </is>
      </c>
      <c r="C78" s="5">
        <f>ROUND(+C66/1000,0)</f>
        <v/>
      </c>
      <c r="D78" s="5">
        <f>ROUND(+D66/1000,0)</f>
        <v/>
      </c>
      <c r="E78" s="5">
        <f>ROUND(+E66/1000,0)</f>
        <v/>
      </c>
      <c r="F78" s="5">
        <f>ROUND(+F66/1000,0)</f>
        <v/>
      </c>
      <c r="G78" s="5">
        <f>ROUND(+G66/1000,0)</f>
        <v/>
      </c>
      <c r="H78" s="5">
        <f>ROUND(+H66/1000,0)</f>
        <v/>
      </c>
      <c r="I78" s="5">
        <f>ROUND(+I66/1000,0)</f>
        <v/>
      </c>
      <c r="J78" s="5">
        <f>ROUND(+J66/1000,0)</f>
        <v/>
      </c>
      <c r="K78" s="5">
        <f>ROUND(+K66/1000,0)</f>
        <v/>
      </c>
      <c r="L78" s="5">
        <f>ROUND(+L66/1000,0)</f>
        <v/>
      </c>
      <c r="M78" s="5">
        <f>ROUND(+M66/1000,0)</f>
        <v/>
      </c>
      <c r="N78" s="5">
        <f>SUM(C78:M78)</f>
        <v/>
      </c>
    </row>
    <row r="79">
      <c r="B79" t="inlineStr">
        <is>
          <t xml:space="preserve">Adolfo Dominguez </t>
        </is>
      </c>
      <c r="C79" s="5">
        <f>ROUND(+C67/1000,0)</f>
        <v/>
      </c>
      <c r="D79" s="5">
        <f>ROUND(+D67/1000,0)</f>
        <v/>
      </c>
      <c r="E79" s="5">
        <f>ROUND(+E67/1000,0)</f>
        <v/>
      </c>
      <c r="F79" s="5">
        <f>ROUND(+F67/1000,0)</f>
        <v/>
      </c>
      <c r="G79" s="5">
        <f>ROUND(+G67/1000,0)</f>
        <v/>
      </c>
      <c r="H79" s="5">
        <f>ROUND(+H67/1000,0)</f>
        <v/>
      </c>
      <c r="I79" s="5">
        <f>ROUND(+I67/1000,0)</f>
        <v/>
      </c>
      <c r="J79" s="5">
        <f>ROUND(+J67/1000,0)</f>
        <v/>
      </c>
      <c r="K79" s="5">
        <f>ROUND(+K67/1000,0)</f>
        <v/>
      </c>
      <c r="L79" s="5">
        <f>ROUND(+L67/1000,0)</f>
        <v/>
      </c>
      <c r="M79" s="5">
        <f>ROUND(+M67/1000,0)</f>
        <v/>
      </c>
      <c r="N79" s="5">
        <f>SUM(C79:M79)</f>
        <v/>
      </c>
    </row>
    <row r="80">
      <c r="B80" t="inlineStr">
        <is>
          <t>CineColor Entertaiment SAC (Peru)</t>
        </is>
      </c>
      <c r="C80" s="5">
        <f>ROUND(+C68/1000,0)</f>
        <v/>
      </c>
      <c r="D80" s="5">
        <f>ROUND(+D68/1000,0)</f>
        <v/>
      </c>
      <c r="E80" s="5">
        <f>ROUND(+E68/1000,0)</f>
        <v/>
      </c>
      <c r="F80" s="5">
        <f>ROUND(+F68/1000,0)</f>
        <v/>
      </c>
      <c r="G80" s="5">
        <f>ROUND(+G68/1000,0)</f>
        <v/>
      </c>
      <c r="H80" s="5">
        <f>ROUND(+H68/1000,0)</f>
        <v/>
      </c>
      <c r="I80" s="5">
        <f>ROUND(+I68/1000,0)</f>
        <v/>
      </c>
      <c r="J80" s="5">
        <f>ROUND(+J68/1000,0)</f>
        <v/>
      </c>
      <c r="K80" s="5">
        <f>ROUND(+K68/1000,0)</f>
        <v/>
      </c>
      <c r="L80" s="5">
        <f>ROUND(+L68/1000,0)</f>
        <v/>
      </c>
      <c r="M80" s="5">
        <f>ROUND(+M68/1000,0)</f>
        <v/>
      </c>
      <c r="N80" s="5">
        <f>SUM(C80:M80)</f>
        <v/>
      </c>
    </row>
    <row r="81">
      <c r="B81" t="inlineStr">
        <is>
          <t>Video andes Perú</t>
        </is>
      </c>
      <c r="C81" s="5">
        <f>ROUND(+C69/1000,0)</f>
        <v/>
      </c>
      <c r="D81" s="5">
        <f>ROUND(+D69/1000,0)</f>
        <v/>
      </c>
      <c r="E81" s="5">
        <f>ROUND(+E69/1000,0)</f>
        <v/>
      </c>
      <c r="F81" s="5">
        <f>ROUND(+F69/1000,0)</f>
        <v/>
      </c>
      <c r="G81" s="5">
        <f>ROUND(+G69/1000,0)</f>
        <v/>
      </c>
      <c r="H81" s="5">
        <f>ROUND(+H69/1000,0)</f>
        <v/>
      </c>
      <c r="I81" s="5">
        <f>ROUND(+I69/1000,0)</f>
        <v/>
      </c>
      <c r="J81" s="5">
        <f>ROUND(+J69/1000,0)</f>
        <v/>
      </c>
      <c r="K81" s="5">
        <f>ROUND(+K69/1000,0)</f>
        <v/>
      </c>
      <c r="L81" s="5">
        <f>ROUND(+L69/1000,0)</f>
        <v/>
      </c>
      <c r="M81" s="5">
        <f>ROUND(+M69/1000,0)</f>
        <v/>
      </c>
      <c r="N81" s="5">
        <f>SUM(C81:M81)</f>
        <v/>
      </c>
    </row>
    <row r="82">
      <c r="B82" t="inlineStr">
        <is>
          <t>Media Pro Móviles Chile</t>
        </is>
      </c>
      <c r="C82" s="5">
        <f>ROUND(+C70/1000,0)</f>
        <v/>
      </c>
      <c r="D82" s="5">
        <f>ROUND(+D70/1000,0)</f>
        <v/>
      </c>
      <c r="E82" s="5">
        <f>ROUND(+E70/1000,0)</f>
        <v/>
      </c>
      <c r="F82" s="5">
        <f>ROUND(+F70/1000,0)</f>
        <v/>
      </c>
      <c r="G82" s="5">
        <f>ROUND(+G70/1000,0)</f>
        <v/>
      </c>
      <c r="H82" s="5">
        <f>ROUND(+H70/1000,0)</f>
        <v/>
      </c>
      <c r="I82" s="5">
        <f>ROUND(+I70/1000,0)</f>
        <v/>
      </c>
      <c r="J82" s="5">
        <f>ROUND(+J70/1000,0)</f>
        <v/>
      </c>
      <c r="K82" s="5">
        <f>ROUND(+K70/1000,0)</f>
        <v/>
      </c>
      <c r="L82" s="5">
        <f>ROUND(+L70/1000,0)</f>
        <v/>
      </c>
      <c r="M82" s="5">
        <f>ROUND(+M70/1000,0)</f>
        <v/>
      </c>
      <c r="N82" s="5">
        <f>SUM(C82:M82)</f>
        <v/>
      </c>
    </row>
    <row r="83">
      <c r="C83" s="6">
        <f>SUM(C75:C82)</f>
        <v/>
      </c>
      <c r="D83" s="6">
        <f>SUM(D75:D82)</f>
        <v/>
      </c>
      <c r="E83" s="6">
        <f>SUM(E75:E82)</f>
        <v/>
      </c>
      <c r="F83" s="6">
        <f>SUM(F75:F82)</f>
        <v/>
      </c>
      <c r="G83" s="6">
        <f>SUM(G75:G82)</f>
        <v/>
      </c>
      <c r="H83" s="6">
        <f>SUM(H75:H82)</f>
        <v/>
      </c>
      <c r="I83" s="6">
        <f>SUM(I75:I82)</f>
        <v/>
      </c>
      <c r="J83" s="6">
        <f>SUM(J75:J82)</f>
        <v/>
      </c>
      <c r="K83" s="6">
        <f>SUM(K75:K82)</f>
        <v/>
      </c>
      <c r="L83" s="6">
        <f>SUM(L75:L82)</f>
        <v/>
      </c>
      <c r="M83" s="6">
        <f>SUM(M75:M82)</f>
        <v/>
      </c>
      <c r="N83" s="6">
        <f>SUM(N75:N80)</f>
        <v/>
      </c>
    </row>
    <row r="84">
      <c r="N84" s="5">
        <f>+'Resultado M$'!D28</f>
        <v/>
      </c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6"/>
  <sheetViews>
    <sheetView topLeftCell="A22" zoomScaleSheetLayoutView="60" workbookViewId="0">
      <selection activeCell="D10" sqref="D10"/>
    </sheetView>
  </sheetViews>
  <sheetFormatPr baseColWidth="8" defaultColWidth="11.4285714285714" defaultRowHeight="15"/>
  <cols>
    <col width="2.57142857142857" customWidth="1" min="1" max="1"/>
    <col width="44.5714285714286" customWidth="1" min="2" max="2"/>
    <col width="13.5714285714286" customWidth="1" min="3" max="3"/>
    <col width="12.5714285714286" customWidth="1" min="4" max="5"/>
    <col width="12.5714285714286" customWidth="1" min="7" max="8"/>
    <col width="11.8571428571429" customWidth="1" min="11" max="12"/>
    <col width="12.5714285714286" customWidth="1" min="13" max="13"/>
    <col width="11.8571428571429" customWidth="1" min="14" max="15"/>
    <col width="13.5714285714286" customWidth="1" min="17" max="17"/>
    <col width="12.5714285714286" customWidth="1" min="18" max="18"/>
    <col width="14.4285714285714" customWidth="1" min="19" max="19"/>
    <col width="2.57142857142857" customWidth="1" min="20" max="20"/>
  </cols>
  <sheetData>
    <row r="1">
      <c r="A1" s="1" t="n"/>
      <c r="B1" s="1" t="inlineStr">
        <is>
          <t>En pesos</t>
        </is>
      </c>
      <c r="C1" s="2" t="inlineStr">
        <is>
          <t>Chilefilms</t>
        </is>
      </c>
      <c r="D1" s="3" t="n"/>
      <c r="E1" s="2" t="inlineStr">
        <is>
          <t>Andinas</t>
        </is>
      </c>
      <c r="F1" s="3" t="n"/>
      <c r="G1" s="2" t="inlineStr">
        <is>
          <t>Chf Inter SpA</t>
        </is>
      </c>
      <c r="H1" s="3" t="n"/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Chilefilms</t>
        </is>
      </c>
      <c r="N1" s="2" t="inlineStr">
        <is>
          <t>Chilefilms</t>
        </is>
      </c>
      <c r="O1" s="7" t="inlineStr">
        <is>
          <t>CF IF</t>
        </is>
      </c>
      <c r="P1" s="7" t="inlineStr">
        <is>
          <t>CF IF</t>
        </is>
      </c>
      <c r="Q1" s="2" t="inlineStr">
        <is>
          <t>TOTAL</t>
        </is>
      </c>
      <c r="R1" s="2" t="inlineStr">
        <is>
          <t>TOTAL</t>
        </is>
      </c>
    </row>
    <row r="2">
      <c r="A2" s="1" t="n"/>
      <c r="B2" s="1" t="inlineStr">
        <is>
          <t>Empresa</t>
        </is>
      </c>
      <c r="C2" s="4" t="inlineStr">
        <is>
          <t>Balance</t>
        </is>
      </c>
      <c r="D2" s="4" t="inlineStr">
        <is>
          <t>Resultado</t>
        </is>
      </c>
      <c r="E2" s="4" t="inlineStr">
        <is>
          <t>Balance</t>
        </is>
      </c>
      <c r="F2" s="4" t="inlineStr">
        <is>
          <t>Resultado</t>
        </is>
      </c>
      <c r="G2" s="4" t="inlineStr">
        <is>
          <t>Balance</t>
        </is>
      </c>
      <c r="H2" s="4" t="inlineStr">
        <is>
          <t>Resultado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Bce</t>
        </is>
      </c>
      <c r="N2" s="4" t="inlineStr">
        <is>
          <t>Resultado</t>
        </is>
      </c>
      <c r="O2" s="4" t="inlineStr">
        <is>
          <t>Bce</t>
        </is>
      </c>
      <c r="P2" s="4" t="inlineStr">
        <is>
          <t>Resultado</t>
        </is>
      </c>
      <c r="Q2" s="4" t="n"/>
      <c r="R2" s="4" t="n"/>
    </row>
    <row r="3">
      <c r="B3" t="inlineStr">
        <is>
          <t>Labocine Do Brasil Ltda</t>
        </is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>
        <f>+C3+E3+G3+I3+K3+M3+O3</f>
        <v/>
      </c>
      <c r="R3" s="5">
        <f>+D3+F3+H3+J3+L3+N3+P3</f>
        <v/>
      </c>
    </row>
    <row r="4">
      <c r="B4" t="inlineStr">
        <is>
          <t>Cinema Produc Digitais Ltda</t>
        </is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>
        <f>+C4+E4+G4+I4+K4+M4+O4</f>
        <v/>
      </c>
      <c r="R4" s="5">
        <f>+D4+F4+H4+J4+L4+N4+P4</f>
        <v/>
      </c>
    </row>
    <row r="5">
      <c r="B5" t="inlineStr">
        <is>
          <t>Cinema Intermediacoes Digitais Ltda</t>
        </is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>
        <f>+C5+E5+G5+I5+K5+M5+O5</f>
        <v/>
      </c>
      <c r="R5" s="5">
        <f>+D5+F5+H5+J5+L5+N5+P5</f>
        <v/>
      </c>
    </row>
    <row r="6">
      <c r="B6" t="inlineStr">
        <is>
          <t>MediaPro Moviles Chile SpA</t>
        </is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>
        <f>+C6+E6+G6+I6+K6+M6+O6</f>
        <v/>
      </c>
      <c r="R6" s="5">
        <f>+D6+F6+H6+J6+L6+N6+P6</f>
        <v/>
      </c>
    </row>
    <row r="7">
      <c r="B7" t="inlineStr">
        <is>
          <t>Energia</t>
        </is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>
        <f>+C7+E7+G7+I7+K7+M7+O7</f>
        <v/>
      </c>
      <c r="R7" s="5">
        <f>+D7+F7+H7+J7+L7+N7+P7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>
        <f>+C8+E8+G8+I8+K8+M8+O8</f>
        <v/>
      </c>
      <c r="R8" s="5">
        <f>+D8+F8+H8+J8+L8+N8+P8</f>
        <v/>
      </c>
    </row>
    <row r="9">
      <c r="B9" t="inlineStr">
        <is>
          <t>i vision</t>
        </is>
      </c>
      <c r="C9" s="5" t="n">
        <v>-19882699</v>
      </c>
      <c r="D9" s="5" t="n">
        <v>-2032144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>
        <f>+C9+E9+G9+I9+K9+M9+O9</f>
        <v/>
      </c>
      <c r="R9" s="5">
        <f>+D9+F9+H9+J9+L9+N9+P9</f>
        <v/>
      </c>
    </row>
    <row r="10">
      <c r="B10" t="inlineStr">
        <is>
          <t>Cia Chilena de Espectaculos y Servicios S A</t>
        </is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>
        <f>+C10+E10+G10+I10+K10+M10+O10</f>
        <v/>
      </c>
      <c r="R10" s="5">
        <f>+D10+F10+H10+J10+L10+N10+P10</f>
        <v/>
      </c>
    </row>
    <row r="11">
      <c r="B11" t="inlineStr">
        <is>
          <t>Conate II S A</t>
        </is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>
        <f>+C11+E11+G11+I11+K11+M11+O11</f>
        <v/>
      </c>
      <c r="R11" s="5">
        <f>+D11+F11+H11+J11+L11+N11+P11</f>
        <v/>
      </c>
    </row>
    <row r="12">
      <c r="B12" t="inlineStr">
        <is>
          <t>Andes Films S A</t>
        </is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>
        <f>+C12+E12+G12+I12+K12+M12+O12</f>
        <v/>
      </c>
      <c r="R12" s="5">
        <f>+D12+F12+H12+J12+L12+N12+P12</f>
        <v/>
      </c>
    </row>
    <row r="13">
      <c r="B13" t="inlineStr">
        <is>
          <t>Andes Films S A (Peru)</t>
        </is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>
        <f>+C13+E13+G13+I13+K13+M13+O13</f>
        <v/>
      </c>
      <c r="R13" s="5">
        <f>+D13+F13+H13+J13+L13+N13+P13</f>
        <v/>
      </c>
    </row>
    <row r="14">
      <c r="B14" t="inlineStr">
        <is>
          <t>CineColor Audiovisual Ltda</t>
        </is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1988790</v>
      </c>
      <c r="H14" s="5" t="n">
        <v>-441877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>
        <f>+C14+E14+G14+I14+K14+M14+O14</f>
        <v/>
      </c>
      <c r="R14" s="5">
        <f>+D14+F14+H14+J14+L14+N14+P14</f>
        <v/>
      </c>
    </row>
    <row r="15">
      <c r="B15" t="inlineStr">
        <is>
          <t>Cinecolor Do Brasil Ltda</t>
        </is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-355192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>
        <f>+C15+E15+G15+I15+K15+M15+O15</f>
        <v/>
      </c>
      <c r="R15" s="5">
        <f>+D15+F15+H15+J15+L15+N15+P15</f>
        <v/>
      </c>
    </row>
    <row r="16">
      <c r="B16" t="inlineStr">
        <is>
          <t>FashionGroup Comercio de Vestuarios e Acc Ltda</t>
        </is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>
        <f>+C16+E16+G16+I16+K16+M16+O16</f>
        <v/>
      </c>
      <c r="R16" s="5">
        <f>+D16+F16+H16+J16+L16+N16+P16</f>
        <v/>
      </c>
    </row>
    <row r="17">
      <c r="B17" t="inlineStr">
        <is>
          <t>FashionGroup Brasilia</t>
        </is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>
        <f>+C17+E17+G17+I17+K17+M17+O17</f>
        <v/>
      </c>
      <c r="R17" s="5">
        <f>+D17+F17+H17+J17+L17+N17+P17</f>
        <v/>
      </c>
    </row>
    <row r="18">
      <c r="B18" t="inlineStr">
        <is>
          <t>Contenido Alternativo  Mexico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8531</v>
      </c>
      <c r="H18" s="5" t="n">
        <v>-1422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>
        <f>+C18+E18+G18+I18+K18+M18+O18</f>
        <v/>
      </c>
      <c r="R18" s="5">
        <f>+D18+F18+H18+J18+L18+N18+P18</f>
        <v/>
      </c>
    </row>
    <row r="19">
      <c r="B19" t="inlineStr">
        <is>
          <t>Color Surfaces S A de CV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>
        <f>+C19+E19+G19+I19+K19+M19+O19</f>
        <v/>
      </c>
      <c r="R19" s="5">
        <f>+D19+F19+H19+J19+L19+N19+P19</f>
        <v/>
      </c>
    </row>
    <row r="20">
      <c r="B20" t="inlineStr">
        <is>
          <t>Curt &amp; Alex Asoc. Lab. Cinemt. Ltda</t>
        </is>
      </c>
      <c r="C20" s="5" t="n">
        <v>0</v>
      </c>
      <c r="D20" s="5" t="n">
        <v>0</v>
      </c>
      <c r="E20" s="5" t="n">
        <v>1142</v>
      </c>
      <c r="F20" s="5" t="n">
        <v>23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>
        <f>+C20+E20+G20+I20+K20+M20+O20</f>
        <v/>
      </c>
      <c r="R20" s="5">
        <f>+D20+F20+H20+J20+L20+N20+P20</f>
        <v/>
      </c>
    </row>
    <row r="21"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Q21" s="5" t="n"/>
      <c r="R21" s="5" t="n"/>
    </row>
    <row r="22">
      <c r="C22" s="6">
        <f>SUM(C3:C21)</f>
        <v/>
      </c>
      <c r="D22" s="6">
        <f>SUM(D3:D21)</f>
        <v/>
      </c>
      <c r="E22" s="6">
        <f>SUM(E3:E21)</f>
        <v/>
      </c>
      <c r="F22" s="6">
        <f>SUM(F3:F21)</f>
        <v/>
      </c>
      <c r="G22" s="6">
        <f>SUM(G3:G21)</f>
        <v/>
      </c>
      <c r="H22" s="6">
        <f>SUM(H3:H21)</f>
        <v/>
      </c>
      <c r="I22" s="6">
        <f>SUM(I3:I21)</f>
        <v/>
      </c>
      <c r="J22" s="6">
        <f>SUM(J3:J21)</f>
        <v/>
      </c>
      <c r="K22" s="6">
        <f>SUM(K3:K21)</f>
        <v/>
      </c>
      <c r="L22" s="6">
        <f>SUM(L3:L21)</f>
        <v/>
      </c>
      <c r="M22" s="6">
        <f>SUM(M3:M21)</f>
        <v/>
      </c>
      <c r="N22" s="6">
        <f>SUM(N3:N21)</f>
        <v/>
      </c>
      <c r="O22" s="6">
        <f>SUM(O3:O21)</f>
        <v/>
      </c>
      <c r="P22" s="6">
        <f>SUM(P3:P21)</f>
        <v/>
      </c>
      <c r="Q22" s="8">
        <f>SUM(Q3:Q21)</f>
        <v/>
      </c>
      <c r="R22" s="8">
        <f>SUM(R3:R21)</f>
        <v/>
      </c>
    </row>
    <row r="23">
      <c r="C23" s="5" t="n"/>
      <c r="D23" s="5" t="n"/>
      <c r="E23" s="5" t="n"/>
      <c r="Q23" s="5">
        <f>+Estado!O65</f>
        <v/>
      </c>
      <c r="R23" s="5">
        <f>+Resultado!O41</f>
        <v/>
      </c>
      <c r="S23" s="5">
        <f>+Q22-Q23</f>
        <v/>
      </c>
      <c r="T23" s="5" t="n"/>
    </row>
    <row r="24">
      <c r="A24" s="1" t="n"/>
      <c r="B24" s="1" t="inlineStr">
        <is>
          <t>En miles pesos</t>
        </is>
      </c>
      <c r="C24" s="2" t="inlineStr">
        <is>
          <t>Chilefilms</t>
        </is>
      </c>
      <c r="D24" s="3" t="n"/>
      <c r="E24" s="2" t="inlineStr">
        <is>
          <t>Andinas</t>
        </is>
      </c>
      <c r="F24" s="3" t="n"/>
      <c r="G24" s="2" t="inlineStr">
        <is>
          <t>Chf Inter SpA</t>
        </is>
      </c>
      <c r="H24" s="3" t="n"/>
      <c r="I24" s="2" t="inlineStr">
        <is>
          <t>Imagen Films</t>
        </is>
      </c>
      <c r="J24" s="2" t="inlineStr">
        <is>
          <t>Audiovisual</t>
        </is>
      </c>
      <c r="K24" s="2" t="inlineStr">
        <is>
          <t>Serviart</t>
        </is>
      </c>
      <c r="L24" s="2" t="inlineStr">
        <is>
          <t>Hoyts</t>
        </is>
      </c>
      <c r="M24" s="2" t="inlineStr">
        <is>
          <t>Chilefilms</t>
        </is>
      </c>
      <c r="N24" s="2" t="inlineStr">
        <is>
          <t>Chilefilms</t>
        </is>
      </c>
      <c r="O24" s="7" t="inlineStr">
        <is>
          <t>CF IF</t>
        </is>
      </c>
      <c r="P24" s="7" t="inlineStr">
        <is>
          <t>CF IF</t>
        </is>
      </c>
      <c r="Q24" s="2" t="inlineStr">
        <is>
          <t>TOTAL</t>
        </is>
      </c>
      <c r="R24" s="2" t="inlineStr">
        <is>
          <t>TOTAL</t>
        </is>
      </c>
    </row>
    <row r="25">
      <c r="A25" s="1" t="n"/>
      <c r="B25" s="1" t="inlineStr">
        <is>
          <t>Empresa</t>
        </is>
      </c>
      <c r="C25" s="4" t="inlineStr">
        <is>
          <t>Balance</t>
        </is>
      </c>
      <c r="D25" s="4" t="inlineStr">
        <is>
          <t>Resultado</t>
        </is>
      </c>
      <c r="E25" s="4" t="inlineStr">
        <is>
          <t>Balance</t>
        </is>
      </c>
      <c r="F25" s="4" t="inlineStr">
        <is>
          <t>Resultado</t>
        </is>
      </c>
      <c r="G25" s="4" t="inlineStr">
        <is>
          <t>Balance</t>
        </is>
      </c>
      <c r="H25" s="4" t="inlineStr">
        <is>
          <t>Resultado</t>
        </is>
      </c>
      <c r="I25" s="4" t="inlineStr">
        <is>
          <t>Individual</t>
        </is>
      </c>
      <c r="J25" s="4" t="inlineStr">
        <is>
          <t>Consolidado</t>
        </is>
      </c>
      <c r="K25" s="4" t="inlineStr">
        <is>
          <t>Individual</t>
        </is>
      </c>
      <c r="L25" s="4" t="inlineStr">
        <is>
          <t>Individual</t>
        </is>
      </c>
      <c r="M25" s="4" t="inlineStr">
        <is>
          <t>Bce</t>
        </is>
      </c>
      <c r="N25" s="4" t="inlineStr">
        <is>
          <t>Resultado</t>
        </is>
      </c>
      <c r="O25" s="4" t="inlineStr">
        <is>
          <t>Bce</t>
        </is>
      </c>
      <c r="P25" s="4" t="inlineStr">
        <is>
          <t>Resultado</t>
        </is>
      </c>
      <c r="Q25" s="4" t="n"/>
      <c r="R25" s="4" t="n"/>
    </row>
    <row r="26">
      <c r="B26" t="inlineStr">
        <is>
          <t>Labocine Produc Digital Ltda</t>
        </is>
      </c>
      <c r="C26" s="5">
        <f>ROUND(+C3/1000,0)</f>
        <v/>
      </c>
      <c r="D26" s="5">
        <f>ROUND(+D3/1000,0)</f>
        <v/>
      </c>
      <c r="E26" s="5">
        <f>ROUND(+E3/1000,0)</f>
        <v/>
      </c>
      <c r="F26" s="5">
        <f>ROUND(+F3/1000,0)</f>
        <v/>
      </c>
      <c r="G26" s="5">
        <f>ROUND(+G3/1000,0)</f>
        <v/>
      </c>
      <c r="H26" s="5">
        <f>ROUND(+H3/1000,0)</f>
        <v/>
      </c>
      <c r="I26" s="5">
        <f>ROUND(+I3/1000,0)</f>
        <v/>
      </c>
      <c r="J26" s="5">
        <f>ROUND(+J3/1000,0)</f>
        <v/>
      </c>
      <c r="K26" s="5">
        <f>ROUND(+K3/1000,0)</f>
        <v/>
      </c>
      <c r="L26" s="5">
        <f>ROUND(+L3/1000,0)</f>
        <v/>
      </c>
      <c r="M26" s="5">
        <f>ROUND(+M3/1000,0)</f>
        <v/>
      </c>
      <c r="N26" s="5">
        <f>ROUND(+N3/1000,0)</f>
        <v/>
      </c>
      <c r="O26" s="5">
        <f>ROUND(+O3/1000,0)</f>
        <v/>
      </c>
      <c r="P26" s="5">
        <f>ROUND(+P3/1000,0)</f>
        <v/>
      </c>
      <c r="Q26" s="5">
        <f>+C26+E26+G26+I26+K26+M26+O26</f>
        <v/>
      </c>
      <c r="R26" s="5">
        <f>+D26+F26+H26+J26+L26+N26+P26</f>
        <v/>
      </c>
    </row>
    <row r="27">
      <c r="B27" t="inlineStr">
        <is>
          <t>Cinema Produc Digitais Ltda</t>
        </is>
      </c>
      <c r="C27" s="5">
        <f>ROUND(+C4/1000,0)</f>
        <v/>
      </c>
      <c r="D27" s="5">
        <f>ROUND(+D4/1000,0)</f>
        <v/>
      </c>
      <c r="E27" s="5">
        <f>ROUND(+E4/1000,0)</f>
        <v/>
      </c>
      <c r="F27" s="5">
        <f>ROUND(+F4/1000,0)</f>
        <v/>
      </c>
      <c r="G27" s="5">
        <f>ROUND(+G4/1000,0)</f>
        <v/>
      </c>
      <c r="H27" s="5">
        <f>ROUND(+H4/1000,0)</f>
        <v/>
      </c>
      <c r="I27" s="5">
        <f>ROUND(+I4/1000,0)</f>
        <v/>
      </c>
      <c r="J27" s="5">
        <f>ROUND(+J4/1000,0)</f>
        <v/>
      </c>
      <c r="K27" s="5">
        <f>ROUND(+K4/1000,0)</f>
        <v/>
      </c>
      <c r="L27" s="5">
        <f>ROUND(+L4/1000,0)</f>
        <v/>
      </c>
      <c r="M27" s="5">
        <f>ROUND(+M4/1000,0)</f>
        <v/>
      </c>
      <c r="N27" s="5">
        <f>ROUND(+N4/1000,0)</f>
        <v/>
      </c>
      <c r="O27" s="5">
        <f>ROUND(+O4/1000,0)</f>
        <v/>
      </c>
      <c r="P27" s="5">
        <f>ROUND(+P4/1000,0)</f>
        <v/>
      </c>
      <c r="Q27" s="5">
        <f>+C27+E27+G27+I27+K27+M27+O27</f>
        <v/>
      </c>
      <c r="R27" s="5">
        <f>+D27+F27+H27+J27+L27+N27+P27</f>
        <v/>
      </c>
    </row>
    <row r="28">
      <c r="B28" t="inlineStr">
        <is>
          <t>Cinema Intermediacoes Digitais Ltda</t>
        </is>
      </c>
      <c r="C28" s="5">
        <f>ROUND(+C5/1000,0)</f>
        <v/>
      </c>
      <c r="D28" s="5">
        <f>ROUND(+D5/1000,0)</f>
        <v/>
      </c>
      <c r="E28" s="5">
        <f>ROUND(+E5/1000,0)</f>
        <v/>
      </c>
      <c r="F28" s="5">
        <f>ROUND(+F5/1000,0)</f>
        <v/>
      </c>
      <c r="G28" s="5">
        <f>ROUND(+G5/1000,0)</f>
        <v/>
      </c>
      <c r="H28" s="5">
        <f>ROUND(+H5/1000,0)</f>
        <v/>
      </c>
      <c r="I28" s="5">
        <f>ROUND(+I5/1000,0)</f>
        <v/>
      </c>
      <c r="J28" s="5">
        <f>ROUND(+J5/1000,0)</f>
        <v/>
      </c>
      <c r="K28" s="5">
        <f>ROUND(+K5/1000,0)</f>
        <v/>
      </c>
      <c r="L28" s="5">
        <f>ROUND(+L5/1000,0)</f>
        <v/>
      </c>
      <c r="M28" s="5">
        <f>ROUND(+M5/1000,0)</f>
        <v/>
      </c>
      <c r="N28" s="5">
        <f>ROUND(+N5/1000,0)</f>
        <v/>
      </c>
      <c r="O28" s="5">
        <f>ROUND(+O5/1000,0)</f>
        <v/>
      </c>
      <c r="P28" s="5">
        <f>ROUND(+P5/1000,0)</f>
        <v/>
      </c>
      <c r="Q28" s="5">
        <f>+C28+E28+G28+I28+K28+M28+O28</f>
        <v/>
      </c>
      <c r="R28" s="5">
        <f>+D28+F28+H28+J28+L28+N28+P28</f>
        <v/>
      </c>
    </row>
    <row r="29">
      <c r="B29" t="inlineStr">
        <is>
          <t>MediaPro Moviles Chile SpA</t>
        </is>
      </c>
      <c r="C29" s="5">
        <f>ROUND(+C6/1000,0)</f>
        <v/>
      </c>
      <c r="D29" s="5">
        <f>ROUND(+D6/1000,0)</f>
        <v/>
      </c>
      <c r="E29" s="5">
        <f>ROUND(+E6/1000,0)</f>
        <v/>
      </c>
      <c r="F29" s="5">
        <f>ROUND(+F6/1000,0)</f>
        <v/>
      </c>
      <c r="G29" s="5">
        <f>ROUND(+G6/1000,0)</f>
        <v/>
      </c>
      <c r="H29" s="5">
        <f>ROUND(+H6/1000,0)</f>
        <v/>
      </c>
      <c r="I29" s="5">
        <f>ROUND(+I6/1000,0)</f>
        <v/>
      </c>
      <c r="J29" s="5">
        <f>ROUND(+J6/1000,0)</f>
        <v/>
      </c>
      <c r="K29" s="5">
        <f>ROUND(+K6/1000,0)</f>
        <v/>
      </c>
      <c r="L29" s="5">
        <f>ROUND(+L6/1000,0)</f>
        <v/>
      </c>
      <c r="M29" s="5">
        <f>ROUND(+M6/1000,0)</f>
        <v/>
      </c>
      <c r="N29" s="5">
        <f>ROUND(+N6/1000,0)</f>
        <v/>
      </c>
      <c r="O29" s="5">
        <f>ROUND(+O6/1000,0)</f>
        <v/>
      </c>
      <c r="P29" s="5">
        <f>ROUND(+P6/1000,0)</f>
        <v/>
      </c>
      <c r="Q29" s="5">
        <f>+C29+E29+G29+I29+K29+M29+O29</f>
        <v/>
      </c>
      <c r="R29" s="5">
        <f>+D29+F29+H29+J29+L29+N29+P29</f>
        <v/>
      </c>
    </row>
    <row r="30">
      <c r="B30" t="inlineStr">
        <is>
          <t>Energia</t>
        </is>
      </c>
      <c r="C30" s="5">
        <f>ROUND(+C7/1000,0)</f>
        <v/>
      </c>
      <c r="D30" s="5">
        <f>ROUND(+D7/1000,0)</f>
        <v/>
      </c>
      <c r="E30" s="5">
        <f>ROUND(+E7/1000,0)</f>
        <v/>
      </c>
      <c r="F30" s="5">
        <f>ROUND(+F7/1000,0)</f>
        <v/>
      </c>
      <c r="G30" s="5">
        <f>ROUND(+G7/1000,0)</f>
        <v/>
      </c>
      <c r="H30" s="5">
        <f>ROUND(+H7/1000,0)</f>
        <v/>
      </c>
      <c r="I30" s="5">
        <f>ROUND(+I7/1000,0)</f>
        <v/>
      </c>
      <c r="J30" s="5">
        <f>ROUND(+J7/1000,0)</f>
        <v/>
      </c>
      <c r="K30" s="5">
        <f>ROUND(+K7/1000,0)</f>
        <v/>
      </c>
      <c r="L30" s="5">
        <f>ROUND(+L7/1000,0)</f>
        <v/>
      </c>
      <c r="M30" s="5">
        <f>ROUND(+M7/1000,0)</f>
        <v/>
      </c>
      <c r="N30" s="5">
        <f>ROUND(+N7/1000,0)</f>
        <v/>
      </c>
      <c r="O30" s="5">
        <f>ROUND(+O7/1000,0)</f>
        <v/>
      </c>
      <c r="P30" s="5">
        <f>ROUND(+P7/1000,0)</f>
        <v/>
      </c>
      <c r="Q30" s="5">
        <f>+C30+E30+G30+I30+K30+M30+O30</f>
        <v/>
      </c>
      <c r="R30" s="5">
        <f>+D30+F30+H30+J30+L30+N30+P30</f>
        <v/>
      </c>
    </row>
    <row r="31">
      <c r="B31" t="inlineStr">
        <is>
          <t>Gramado</t>
        </is>
      </c>
      <c r="C31" s="5">
        <f>ROUND(+C8/1000,0)</f>
        <v/>
      </c>
      <c r="D31" s="5">
        <f>ROUND(+D8/1000,0)</f>
        <v/>
      </c>
      <c r="E31" s="5">
        <f>ROUND(+E8/1000,0)</f>
        <v/>
      </c>
      <c r="F31" s="5">
        <f>ROUND(+F8/1000,0)</f>
        <v/>
      </c>
      <c r="G31" s="5">
        <f>ROUND(+G8/1000,0)</f>
        <v/>
      </c>
      <c r="H31" s="5">
        <f>ROUND(+H8/1000,0)</f>
        <v/>
      </c>
      <c r="I31" s="5">
        <f>ROUND(+I8/1000,0)</f>
        <v/>
      </c>
      <c r="J31" s="5">
        <f>ROUND(+J8/1000,0)</f>
        <v/>
      </c>
      <c r="K31" s="5">
        <f>ROUND(+K8/1000,0)</f>
        <v/>
      </c>
      <c r="L31" s="5">
        <f>ROUND(+L8/1000,0)</f>
        <v/>
      </c>
      <c r="M31" s="5">
        <f>ROUND(+M8/1000,0)</f>
        <v/>
      </c>
      <c r="N31" s="5">
        <f>ROUND(+N8/1000,0)</f>
        <v/>
      </c>
      <c r="O31" s="5">
        <f>ROUND(+O8/1000,0)</f>
        <v/>
      </c>
      <c r="P31" s="5">
        <f>ROUND(+P8/1000,0)</f>
        <v/>
      </c>
      <c r="Q31" s="5">
        <f>+C31+E31+G31+I31+K31+M31+O31</f>
        <v/>
      </c>
      <c r="R31" s="5">
        <f>+D31+F31+H31+J31+L31+N31+P31</f>
        <v/>
      </c>
    </row>
    <row r="32">
      <c r="B32" t="inlineStr">
        <is>
          <t>i vision</t>
        </is>
      </c>
      <c r="C32" s="5">
        <f>ROUND(+C9/1000,0)</f>
        <v/>
      </c>
      <c r="D32" s="5">
        <f>ROUND(+D9/1000,0)</f>
        <v/>
      </c>
      <c r="E32" s="5">
        <f>ROUND(+E9/1000,0)</f>
        <v/>
      </c>
      <c r="F32" s="5">
        <f>ROUND(+F9/1000,0)</f>
        <v/>
      </c>
      <c r="G32" s="5">
        <f>ROUND(+G9/1000,0)</f>
        <v/>
      </c>
      <c r="H32" s="5">
        <f>ROUND(+H9/1000,0)</f>
        <v/>
      </c>
      <c r="I32" s="5">
        <f>ROUND(+I9/1000,0)</f>
        <v/>
      </c>
      <c r="J32" s="5">
        <f>ROUND(+J9/1000,0)</f>
        <v/>
      </c>
      <c r="K32" s="5">
        <f>ROUND(+K9/1000,0)</f>
        <v/>
      </c>
      <c r="L32" s="5">
        <f>ROUND(+L9/1000,0)</f>
        <v/>
      </c>
      <c r="M32" s="5">
        <f>ROUND(+M9/1000,0)</f>
        <v/>
      </c>
      <c r="N32" s="5">
        <f>ROUND(+N9/1000,0)</f>
        <v/>
      </c>
      <c r="O32" s="5">
        <f>ROUND(+O9/1000,0)</f>
        <v/>
      </c>
      <c r="P32" s="5">
        <f>ROUND(+P9/1000,0)</f>
        <v/>
      </c>
      <c r="Q32" s="5">
        <f>+C32+E32+G32+I32+K32+M32+O32</f>
        <v/>
      </c>
      <c r="R32" s="5">
        <f>+D32+F32+H32+J32+L32+N32+P32</f>
        <v/>
      </c>
    </row>
    <row r="33">
      <c r="B33" t="inlineStr">
        <is>
          <t>Cia Chilena de Espectaculos y Servicios S A</t>
        </is>
      </c>
      <c r="C33" s="5">
        <f>ROUND(+C10/1000,0)</f>
        <v/>
      </c>
      <c r="D33" s="5">
        <f>ROUND(+D10/1000,0)</f>
        <v/>
      </c>
      <c r="E33" s="5">
        <f>ROUND(+E10/1000,0)</f>
        <v/>
      </c>
      <c r="F33" s="5">
        <f>ROUND(+F10/1000,0)</f>
        <v/>
      </c>
      <c r="G33" s="5">
        <f>ROUND(+G10/1000,0)</f>
        <v/>
      </c>
      <c r="H33" s="5">
        <f>ROUND(+H10/1000,0)</f>
        <v/>
      </c>
      <c r="I33" s="5">
        <f>ROUND(+I10/1000,0)</f>
        <v/>
      </c>
      <c r="J33" s="5">
        <f>ROUND(+J10/1000,0)</f>
        <v/>
      </c>
      <c r="K33" s="5">
        <f>ROUND(+K10/1000,0)</f>
        <v/>
      </c>
      <c r="L33" s="5">
        <f>ROUND(+L10/1000,0)</f>
        <v/>
      </c>
      <c r="M33" s="5">
        <f>ROUND(+M10/1000,0)</f>
        <v/>
      </c>
      <c r="N33" s="5">
        <f>ROUND(+N10/1000,0)</f>
        <v/>
      </c>
      <c r="O33" s="5">
        <f>ROUND(+O10/1000,0)</f>
        <v/>
      </c>
      <c r="P33" s="5">
        <f>ROUND(+P10/1000,0)</f>
        <v/>
      </c>
      <c r="Q33" s="5">
        <f>+C33+E33+G33+I33+K33+M33+O33</f>
        <v/>
      </c>
      <c r="R33" s="5">
        <f>+D33+F33+H33+J33+L33+N33+P33</f>
        <v/>
      </c>
    </row>
    <row r="34">
      <c r="B34" t="inlineStr">
        <is>
          <t>Conate II S A</t>
        </is>
      </c>
      <c r="C34" s="5">
        <f>ROUND(+C11/1000,0)</f>
        <v/>
      </c>
      <c r="D34" s="5">
        <f>ROUND(+D11/1000,0)</f>
        <v/>
      </c>
      <c r="E34" s="5">
        <f>ROUND(+E11/1000,0)</f>
        <v/>
      </c>
      <c r="F34" s="5">
        <f>ROUND(+F11/1000,0)</f>
        <v/>
      </c>
      <c r="G34" s="5">
        <f>ROUND(+G11/1000,0)</f>
        <v/>
      </c>
      <c r="H34" s="5">
        <f>ROUND(+H11/1000,0)</f>
        <v/>
      </c>
      <c r="I34" s="5">
        <f>ROUND(+I11/1000,0)</f>
        <v/>
      </c>
      <c r="J34" s="5">
        <f>ROUND(+J11/1000,0)</f>
        <v/>
      </c>
      <c r="K34" s="5">
        <f>ROUND(+K11/1000,0)</f>
        <v/>
      </c>
      <c r="L34" s="5">
        <f>ROUND(+L11/1000,0)</f>
        <v/>
      </c>
      <c r="M34" s="5">
        <f>ROUND(+M11/1000,0)</f>
        <v/>
      </c>
      <c r="N34" s="5">
        <f>ROUND(+N11/1000,0)</f>
        <v/>
      </c>
      <c r="O34" s="5">
        <f>ROUND(+O11/1000,0)</f>
        <v/>
      </c>
      <c r="P34" s="5">
        <f>ROUND(+P11/1000,0)</f>
        <v/>
      </c>
      <c r="Q34" s="5">
        <f>+C34+E34+G34+I34+K34+M34+O34</f>
        <v/>
      </c>
      <c r="R34" s="5">
        <f>+D34+F34+H34+J34+L34+N34+P34</f>
        <v/>
      </c>
    </row>
    <row r="35">
      <c r="B35" t="inlineStr">
        <is>
          <t>Andes Films S A</t>
        </is>
      </c>
      <c r="C35" s="5">
        <f>ROUND(+C12/1000,0)</f>
        <v/>
      </c>
      <c r="D35" s="5">
        <f>ROUND(+D12/1000,0)</f>
        <v/>
      </c>
      <c r="E35" s="5">
        <f>ROUND(+E12/1000,0)</f>
        <v/>
      </c>
      <c r="F35" s="5">
        <f>ROUND(+F12/1000,0)</f>
        <v/>
      </c>
      <c r="G35" s="5">
        <f>ROUND(+G12/1000,0)</f>
        <v/>
      </c>
      <c r="H35" s="5">
        <f>ROUND(+H12/1000,0)</f>
        <v/>
      </c>
      <c r="I35" s="5">
        <f>ROUND(+I12/1000,0)</f>
        <v/>
      </c>
      <c r="J35" s="5">
        <f>ROUND(+J12/1000,0)</f>
        <v/>
      </c>
      <c r="K35" s="5">
        <f>ROUND(+K12/1000,0)</f>
        <v/>
      </c>
      <c r="L35" s="5">
        <f>ROUND(+L12/1000,0)</f>
        <v/>
      </c>
      <c r="M35" s="5">
        <f>ROUND(+M12/1000,0)</f>
        <v/>
      </c>
      <c r="N35" s="5">
        <f>ROUND(+N12/1000,0)</f>
        <v/>
      </c>
      <c r="O35" s="5">
        <f>ROUND(+O12/1000,0)</f>
        <v/>
      </c>
      <c r="P35" s="5">
        <f>ROUND(+P12/1000,0)</f>
        <v/>
      </c>
      <c r="Q35" s="5">
        <f>+C35+E35+G35+I35+K35+M35+O35</f>
        <v/>
      </c>
      <c r="R35" s="5">
        <f>+D35+F35+H35+J35+L35+N35+P35</f>
        <v/>
      </c>
    </row>
    <row r="36">
      <c r="B36" t="inlineStr">
        <is>
          <t>Andes Films S A</t>
        </is>
      </c>
      <c r="C36" s="5">
        <f>ROUND(+C13/1000,0)</f>
        <v/>
      </c>
      <c r="D36" s="5">
        <f>ROUND(+D13/1000,0)</f>
        <v/>
      </c>
      <c r="E36" s="5">
        <f>ROUND(+E13/1000,0)</f>
        <v/>
      </c>
      <c r="F36" s="5">
        <f>ROUND(+F13/1000,0)</f>
        <v/>
      </c>
      <c r="G36" s="5">
        <f>ROUND(+G13/1000,0)</f>
        <v/>
      </c>
      <c r="H36" s="5">
        <f>ROUND(+H13/1000,0)</f>
        <v/>
      </c>
      <c r="I36" s="5">
        <f>ROUND(+I13/1000,0)</f>
        <v/>
      </c>
      <c r="J36" s="5">
        <f>ROUND(+J13/1000,0)</f>
        <v/>
      </c>
      <c r="K36" s="5">
        <f>ROUND(+K13/1000,0)</f>
        <v/>
      </c>
      <c r="L36" s="5">
        <f>ROUND(+L13/1000,0)</f>
        <v/>
      </c>
      <c r="M36" s="5">
        <f>ROUND(+M13/1000,0)</f>
        <v/>
      </c>
      <c r="N36" s="5">
        <f>ROUND(+N13/1000,0)</f>
        <v/>
      </c>
      <c r="O36" s="5">
        <f>ROUND(+O13/1000,0)</f>
        <v/>
      </c>
      <c r="P36" s="5">
        <f>ROUND(+P13/1000,0)</f>
        <v/>
      </c>
      <c r="Q36" s="5">
        <f>+C36+E36+G36+I36+K36+M36+O36</f>
        <v/>
      </c>
      <c r="R36" s="5">
        <f>+D36+F36+H36+J36+L36+N36+P36</f>
        <v/>
      </c>
    </row>
    <row r="37">
      <c r="B37" t="inlineStr">
        <is>
          <t>CineColor Audiovisual Ltda</t>
        </is>
      </c>
      <c r="C37" s="5">
        <f>ROUND(+C14/1000,0)</f>
        <v/>
      </c>
      <c r="D37" s="5">
        <f>ROUND(+D14/1000,0)</f>
        <v/>
      </c>
      <c r="E37" s="5">
        <f>ROUND(+E14/1000,0)</f>
        <v/>
      </c>
      <c r="F37" s="5">
        <f>ROUND(+F14/1000,0)</f>
        <v/>
      </c>
      <c r="G37" s="5">
        <f>ROUND(+G14/1000,0)</f>
        <v/>
      </c>
      <c r="H37" s="5">
        <f>ROUND(+H14/1000,0)</f>
        <v/>
      </c>
      <c r="I37" s="5">
        <f>ROUND(+I14/1000,0)</f>
        <v/>
      </c>
      <c r="J37" s="5">
        <f>ROUND(+J14/1000,0)</f>
        <v/>
      </c>
      <c r="K37" s="5">
        <f>ROUND(+K14/1000,0)</f>
        <v/>
      </c>
      <c r="L37" s="5">
        <f>ROUND(+L14/1000,0)</f>
        <v/>
      </c>
      <c r="M37" s="5">
        <f>ROUND(+M14/1000,0)</f>
        <v/>
      </c>
      <c r="N37" s="5">
        <f>ROUND(+N14/1000,0)</f>
        <v/>
      </c>
      <c r="O37" s="5">
        <f>ROUND(+O14/1000,0)</f>
        <v/>
      </c>
      <c r="P37" s="5">
        <f>ROUND(+P14/1000,0)</f>
        <v/>
      </c>
      <c r="Q37" s="5">
        <f>+C37+E37+G37+I37+K37+M37+O37</f>
        <v/>
      </c>
      <c r="R37" s="5">
        <f>+D37+F37+H37+J37+L37+N37+P37</f>
        <v/>
      </c>
    </row>
    <row r="38">
      <c r="B38" t="inlineStr">
        <is>
          <t>Cinecolor Do Brasil Ltda</t>
        </is>
      </c>
      <c r="C38" s="5">
        <f>ROUND(+C15/1000,0)</f>
        <v/>
      </c>
      <c r="D38" s="5">
        <f>ROUND(+D15/1000,0)</f>
        <v/>
      </c>
      <c r="E38" s="5">
        <f>ROUND(+E15/1000,0)</f>
        <v/>
      </c>
      <c r="F38" s="5">
        <f>ROUND(+F15/1000,0)</f>
        <v/>
      </c>
      <c r="G38" s="5">
        <f>ROUND(+G15/1000,0)</f>
        <v/>
      </c>
      <c r="H38" s="5">
        <f>ROUND(+H15/1000,0)</f>
        <v/>
      </c>
      <c r="I38" s="5">
        <f>ROUND(+I15/1000,0)</f>
        <v/>
      </c>
      <c r="J38" s="5">
        <f>ROUND(+J15/1000,0)</f>
        <v/>
      </c>
      <c r="K38" s="5">
        <f>ROUND(+K15/1000,0)</f>
        <v/>
      </c>
      <c r="L38" s="5">
        <f>ROUND(+L15/1000,0)</f>
        <v/>
      </c>
      <c r="M38" s="5">
        <f>ROUND(+M15/1000,0)</f>
        <v/>
      </c>
      <c r="N38" s="5">
        <f>ROUND(+N15/1000,0)</f>
        <v/>
      </c>
      <c r="O38" s="5">
        <f>ROUND(+O15/1000,0)</f>
        <v/>
      </c>
      <c r="P38" s="5">
        <f>ROUND(+P15/1000,0)</f>
        <v/>
      </c>
      <c r="Q38" s="5">
        <f>+C38+E38+G38+I38+K38+M38+O38</f>
        <v/>
      </c>
      <c r="R38" s="5">
        <f>+D38+F38+H38+J38+L38+N38+P38</f>
        <v/>
      </c>
    </row>
    <row r="39">
      <c r="B39" t="inlineStr">
        <is>
          <t>FashionGroup Comercio de Vestuarios e Acc Ltda</t>
        </is>
      </c>
      <c r="C39" s="5">
        <f>ROUND(+C16/1000,0)</f>
        <v/>
      </c>
      <c r="D39" s="5">
        <f>ROUND(+D16/1000,0)</f>
        <v/>
      </c>
      <c r="E39" s="5">
        <f>ROUND(+E16/1000,0)</f>
        <v/>
      </c>
      <c r="F39" s="5">
        <f>ROUND(+F16/1000,0)</f>
        <v/>
      </c>
      <c r="G39" s="5">
        <f>ROUND(+G16/1000,0)</f>
        <v/>
      </c>
      <c r="H39" s="5">
        <f>ROUND(+H16/1000,0)</f>
        <v/>
      </c>
      <c r="I39" s="5">
        <f>ROUND(+I16/1000,0)</f>
        <v/>
      </c>
      <c r="J39" s="5">
        <f>ROUND(+J16/1000,0)</f>
        <v/>
      </c>
      <c r="K39" s="5">
        <f>ROUND(+K16/1000,0)</f>
        <v/>
      </c>
      <c r="L39" s="5">
        <f>ROUND(+L16/1000,0)</f>
        <v/>
      </c>
      <c r="M39" s="5">
        <f>ROUND(+M16/1000,0)</f>
        <v/>
      </c>
      <c r="N39" s="5">
        <f>ROUND(+N16/1000,0)</f>
        <v/>
      </c>
      <c r="O39" s="5">
        <f>ROUND(+O16/1000,0)</f>
        <v/>
      </c>
      <c r="P39" s="5">
        <f>ROUND(+P16/1000,0)</f>
        <v/>
      </c>
      <c r="Q39" s="5">
        <f>+C39+E39+G39+I39+K39+M39+O39</f>
        <v/>
      </c>
      <c r="R39" s="5">
        <f>+D39+F39+H39+J39+L39+N39+P39</f>
        <v/>
      </c>
    </row>
    <row r="40">
      <c r="B40" t="inlineStr">
        <is>
          <t>FashionGroup Brasilia</t>
        </is>
      </c>
      <c r="C40" s="5">
        <f>ROUND(+C17/1000,0)</f>
        <v/>
      </c>
      <c r="D40" s="5">
        <f>ROUND(+D17/1000,0)</f>
        <v/>
      </c>
      <c r="E40" s="5">
        <f>ROUND(+E17/1000,0)</f>
        <v/>
      </c>
      <c r="F40" s="5">
        <f>ROUND(+F17/1000,0)</f>
        <v/>
      </c>
      <c r="G40" s="5">
        <f>ROUND(+G17/1000,0)</f>
        <v/>
      </c>
      <c r="H40" s="5">
        <f>ROUND(+H17/1000,0)</f>
        <v/>
      </c>
      <c r="I40" s="5">
        <f>ROUND(+I17/1000,0)</f>
        <v/>
      </c>
      <c r="J40" s="5">
        <f>ROUND(+J17/1000,0)</f>
        <v/>
      </c>
      <c r="K40" s="5">
        <f>ROUND(+K17/1000,0)</f>
        <v/>
      </c>
      <c r="L40" s="5">
        <f>ROUND(+L17/1000,0)</f>
        <v/>
      </c>
      <c r="M40" s="5">
        <f>ROUND(+M17/1000,0)</f>
        <v/>
      </c>
      <c r="N40" s="5">
        <f>ROUND(+N17/1000,0)</f>
        <v/>
      </c>
      <c r="O40" s="5">
        <f>ROUND(+O17/1000,0)</f>
        <v/>
      </c>
      <c r="P40" s="5">
        <f>ROUND(+P17/1000,0)</f>
        <v/>
      </c>
      <c r="Q40" s="5">
        <f>+C40+E40+G40+I40+K40+M40+O40</f>
        <v/>
      </c>
      <c r="R40" s="5">
        <f>+D40+F40+H40+J40+L40+N40+P40</f>
        <v/>
      </c>
    </row>
    <row r="41">
      <c r="B41" t="inlineStr">
        <is>
          <t>Cinecolor Digital SAS</t>
        </is>
      </c>
      <c r="C41" s="5">
        <f>ROUND(+C18/1000,0)</f>
        <v/>
      </c>
      <c r="D41" s="5">
        <f>ROUND(+D18/1000,0)</f>
        <v/>
      </c>
      <c r="E41" s="5">
        <f>ROUND(+E18/1000,0)</f>
        <v/>
      </c>
      <c r="F41" s="5">
        <f>ROUND(+F18/1000,0)</f>
        <v/>
      </c>
      <c r="G41" s="5">
        <f>ROUND(+G18/1000,0)</f>
        <v/>
      </c>
      <c r="H41" s="5">
        <f>ROUND(+H18/1000,0)</f>
        <v/>
      </c>
      <c r="I41" s="5">
        <f>ROUND(+I18/1000,0)</f>
        <v/>
      </c>
      <c r="J41" s="5">
        <f>ROUND(+J18/1000,0)</f>
        <v/>
      </c>
      <c r="K41" s="5">
        <f>ROUND(+K18/1000,0)</f>
        <v/>
      </c>
      <c r="L41" s="5">
        <f>ROUND(+L18/1000,0)</f>
        <v/>
      </c>
      <c r="M41" s="5">
        <f>ROUND(+M18/1000,0)</f>
        <v/>
      </c>
      <c r="N41" s="5">
        <f>ROUND(+N18/1000,0)</f>
        <v/>
      </c>
      <c r="O41" s="5">
        <f>ROUND(+O18/1000,0)</f>
        <v/>
      </c>
      <c r="P41" s="5">
        <f>ROUND(+P18/1000,0)</f>
        <v/>
      </c>
      <c r="Q41" s="5">
        <f>+C41+E41+G41+I41+K41+M41+O41</f>
        <v/>
      </c>
      <c r="R41" s="5">
        <f>+D41+F41+H41+J41+L41+N41+P41</f>
        <v/>
      </c>
    </row>
    <row r="42">
      <c r="B42" t="inlineStr">
        <is>
          <t>Color Surfaces S A de CV</t>
        </is>
      </c>
      <c r="C42" s="5">
        <f>ROUND(+C19/1000,0)</f>
        <v/>
      </c>
      <c r="D42" s="5">
        <f>ROUND(+D19/1000,0)</f>
        <v/>
      </c>
      <c r="E42" s="5">
        <f>ROUND(+E19/1000,0)</f>
        <v/>
      </c>
      <c r="F42" s="5">
        <f>ROUND(+F19/1000,0)</f>
        <v/>
      </c>
      <c r="G42" s="5">
        <f>ROUND(+G19/1000,0)</f>
        <v/>
      </c>
      <c r="H42" s="5">
        <f>ROUND(+H19/1000,0)</f>
        <v/>
      </c>
      <c r="I42" s="5">
        <f>ROUND(+I19/1000,0)</f>
        <v/>
      </c>
      <c r="J42" s="5">
        <f>ROUND(+J19/1000,0)</f>
        <v/>
      </c>
      <c r="K42" s="5">
        <f>ROUND(+K19/1000,0)</f>
        <v/>
      </c>
      <c r="L42" s="5">
        <f>ROUND(+L19/1000,0)</f>
        <v/>
      </c>
      <c r="M42" s="5">
        <f>ROUND(+M19/1000,0)</f>
        <v/>
      </c>
      <c r="N42" s="5">
        <f>ROUND(+N19/1000,0)</f>
        <v/>
      </c>
      <c r="O42" s="5">
        <f>ROUND(+O19/1000,0)</f>
        <v/>
      </c>
      <c r="P42" s="5">
        <f>ROUND(+P19/1000,0)</f>
        <v/>
      </c>
      <c r="Q42" s="5">
        <f>+C42+E42+G42+I42+K42+M42+O42</f>
        <v/>
      </c>
      <c r="R42" s="5">
        <f>+D42+F42+H42+J42+L42+N42+P42</f>
        <v/>
      </c>
    </row>
    <row r="43">
      <c r="B43" t="inlineStr">
        <is>
          <t>Curt &amp; Alex Asoc. Lab. Cinemt. Ltda</t>
        </is>
      </c>
      <c r="C43" s="5">
        <f>ROUND(+C20/1000,0)</f>
        <v/>
      </c>
      <c r="D43" s="5">
        <f>ROUND(+D20/1000,0)</f>
        <v/>
      </c>
      <c r="E43" s="5">
        <f>ROUND(+E20/1000,0)</f>
        <v/>
      </c>
      <c r="F43" s="5" t="n">
        <v>0.0300772999980836</v>
      </c>
      <c r="G43" s="5">
        <f>ROUND(+G20/1000,0)</f>
        <v/>
      </c>
      <c r="H43" s="5">
        <f>ROUND(+H20/1000,0)</f>
        <v/>
      </c>
      <c r="I43" s="5">
        <f>ROUND(+I20/1000,0)</f>
        <v/>
      </c>
      <c r="J43" s="5">
        <f>ROUND(+J20/1000,0)</f>
        <v/>
      </c>
      <c r="K43" s="5">
        <f>ROUND(+K20/1000,0)</f>
        <v/>
      </c>
      <c r="L43" s="5">
        <f>ROUND(+L20/1000,0)</f>
        <v/>
      </c>
      <c r="M43" s="5">
        <f>ROUND(+M20/1000,0)</f>
        <v/>
      </c>
      <c r="N43" s="5">
        <f>ROUND(+N20/1000,0)</f>
        <v/>
      </c>
      <c r="O43" s="5">
        <f>ROUND(+O20/1000,0)</f>
        <v/>
      </c>
      <c r="P43" s="5">
        <f>ROUND(+P20/1000,0)</f>
        <v/>
      </c>
      <c r="Q43" s="5">
        <f>+C43+E43+G43+I43+K43+M43+O43</f>
        <v/>
      </c>
      <c r="R43" s="5">
        <f>+D43+F43+H43+J43+L43+N43+P43</f>
        <v/>
      </c>
    </row>
    <row r="44"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Q44" s="5" t="n"/>
      <c r="R44" s="5" t="n"/>
    </row>
    <row r="45">
      <c r="C45" s="6">
        <f>SUM(C26:C44)</f>
        <v/>
      </c>
      <c r="D45" s="6">
        <f>SUM(D26:D44)</f>
        <v/>
      </c>
      <c r="E45" s="6">
        <f>SUM(E26:E44)</f>
        <v/>
      </c>
      <c r="F45" s="6">
        <f>SUM(F26:F44)</f>
        <v/>
      </c>
      <c r="G45" s="6">
        <f>SUM(G26:G44)</f>
        <v/>
      </c>
      <c r="H45" s="6">
        <f>SUM(H26:H44)</f>
        <v/>
      </c>
      <c r="I45" s="6">
        <f>SUM(I26:I44)</f>
        <v/>
      </c>
      <c r="J45" s="6">
        <f>SUM(J26:J44)</f>
        <v/>
      </c>
      <c r="K45" s="6">
        <f>SUM(K26:K44)</f>
        <v/>
      </c>
      <c r="L45" s="6">
        <f>SUM(L26:L44)</f>
        <v/>
      </c>
      <c r="M45" s="6">
        <f>SUM(M26:M44)</f>
        <v/>
      </c>
      <c r="N45" s="6">
        <f>SUM(N26:N44)</f>
        <v/>
      </c>
      <c r="O45" s="6">
        <f>SUM(O26:O44)</f>
        <v/>
      </c>
      <c r="P45" s="6">
        <f>SUM(P26:P44)</f>
        <v/>
      </c>
      <c r="Q45" s="6">
        <f>SUM(Q26:Q44)</f>
        <v/>
      </c>
      <c r="R45" s="6">
        <f>SUM(R26:R44)</f>
        <v/>
      </c>
    </row>
    <row r="46">
      <c r="Q46" s="5">
        <f>+'Estado M$'!D69</f>
        <v/>
      </c>
      <c r="R46" s="5">
        <f>+'Resultado M$'!D46</f>
        <v/>
      </c>
    </row>
  </sheetData>
  <mergeCells count="6">
    <mergeCell ref="C24:D24"/>
    <mergeCell ref="G24:H24"/>
    <mergeCell ref="C1:D1"/>
    <mergeCell ref="E24:F24"/>
    <mergeCell ref="G1:H1"/>
    <mergeCell ref="E1:F1"/>
  </mergeCells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2023-11-23T22:31:20Z</dcterms:modified>
  <cp:lastModifiedBy>Usuario</cp:lastModifiedBy>
  <cp:lastPrinted>2018-07-10T18:16:00Z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C856D2670EC3469AB1BAB9384B1C97E5_13</vt:lpwstr>
  </property>
  <property name="KSOProductBuildVer" fmtid="{D5CDD505-2E9C-101B-9397-08002B2CF9AE}" pid="3">
    <vt:lpwstr>1033-12.2.0.13306</vt:lpwstr>
  </property>
</Properties>
</file>