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00" tabRatio="590" activeTab="2"/>
  </bookViews>
  <sheets>
    <sheet name="Estado M$" sheetId="24" r:id="rId1"/>
    <sheet name="Resultado M$" sheetId="25" r:id="rId2"/>
    <sheet name="Estado" sheetId="10" r:id="rId3"/>
    <sheet name="Resultado" sheetId="19" r:id="rId4"/>
    <sheet name="CtasCtes" sheetId="20" state="hidden" r:id="rId5"/>
    <sheet name="Inv-Util-Perd" sheetId="21" state="hidden" r:id="rId6"/>
    <sheet name="Minori" sheetId="23" state="hidden" r:id="rId7"/>
  </sheets>
  <externalReferences>
    <externalReference r:id="rId8"/>
    <externalReference r:id="rId9"/>
    <externalReference r:id="rId10"/>
  </externalReferences>
  <definedNames>
    <definedName name="_xlnm.Print_Area" localSheetId="2">Estado!$A$1:$O$67</definedName>
    <definedName name="_xlnm.Print_Area" localSheetId="0">'Estado M$'!$A$1:$G$71</definedName>
    <definedName name="_xlnm.Print_Area" localSheetId="3">Resultado!$A$1:$O$41</definedName>
    <definedName name="_xlnm.Print_Area" localSheetId="1">'Resultado M$'!$A$1:$G$48</definedName>
    <definedName name="_xlnm.Print_Titles" localSheetId="2">Estado!$1:$3</definedName>
    <definedName name="_xlnm.Print_Titles" localSheetId="0">'Estado M$'!$1:$7</definedName>
  </definedNames>
  <calcPr calcId="144525"/>
</workbook>
</file>

<file path=xl/comments1.xml><?xml version="1.0" encoding="utf-8"?>
<comments xmlns="http://schemas.openxmlformats.org/spreadsheetml/2006/main">
  <authors>
    <author>Supervisor Contable</author>
  </authors>
  <commentList>
    <comment ref="P23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JPD En CCLC</t>
        </r>
      </text>
    </comment>
    <comment ref="I43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Diferencia no identificada</t>
        </r>
      </text>
    </comment>
    <comment ref="Q48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Otros Pasivos</t>
        </r>
      </text>
    </comment>
    <comment ref="R48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Otros Pasivos</t>
        </r>
      </text>
    </comment>
    <comment ref="T48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Otros Pasivos</t>
        </r>
      </text>
    </comment>
    <comment ref="I63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Diferencial VP CyC Internacional</t>
        </r>
      </text>
    </comment>
    <comment ref="Q64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Minoritario de Audiovisual CVN</t>
        </r>
      </text>
    </comment>
    <comment ref="R64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Minoritario de Ivision</t>
        </r>
      </text>
    </comment>
    <comment ref="S64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Minoritario de Cindow
(Inversiones Thor)</t>
        </r>
      </text>
    </comment>
    <comment ref="K65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Cine y Color en CF Inversiones</t>
        </r>
      </text>
    </comment>
    <comment ref="K70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Valor Inversione en CF Inversiones.</t>
        </r>
      </text>
    </comment>
  </commentList>
</comments>
</file>

<file path=xl/comments2.xml><?xml version="1.0" encoding="utf-8"?>
<comments xmlns="http://schemas.openxmlformats.org/spreadsheetml/2006/main">
  <authors>
    <author>Supervisor Contable</author>
  </authors>
  <commentList>
    <comment ref="S41" authorId="0">
      <text>
        <r>
          <rPr>
            <b/>
            <sz val="9"/>
            <rFont val="Tahoma"/>
            <charset val="0"/>
          </rPr>
          <t>Supervisor Contable:</t>
        </r>
        <r>
          <rPr>
            <sz val="9"/>
            <rFont val="Tahoma"/>
            <charset val="0"/>
          </rPr>
          <t xml:space="preserve">
CVN</t>
        </r>
      </text>
    </comment>
  </commentList>
</comments>
</file>

<file path=xl/sharedStrings.xml><?xml version="1.0" encoding="utf-8"?>
<sst xmlns="http://schemas.openxmlformats.org/spreadsheetml/2006/main" count="745" uniqueCount="285">
  <si>
    <t>ESTADO FINANCIERO COMBINADO GRUPO CHILEFILMS</t>
  </si>
  <si>
    <t>AL 31 DE DICIEMBRE DE 2022</t>
  </si>
  <si>
    <t>CIFRAS EXPRESADAS EN  M$</t>
  </si>
  <si>
    <t>TOTAL</t>
  </si>
  <si>
    <t>Estado Financiero Combinado</t>
  </si>
  <si>
    <t>Estado de Situación Financiera</t>
  </si>
  <si>
    <t xml:space="preserve">Activos </t>
  </si>
  <si>
    <t>Activos corrientes</t>
  </si>
  <si>
    <t>Efectivo y Equivalentes al Efectivo</t>
  </si>
  <si>
    <t>Otros activos financieros corrientes</t>
  </si>
  <si>
    <t>Otros Activos No Financieros, Corriente</t>
  </si>
  <si>
    <t>Deudores comerciales y otras cuentas por cobrar corrientes</t>
  </si>
  <si>
    <t>Cuentas por Cobrar a Entidades Relacionadas, Corriente</t>
  </si>
  <si>
    <t>Inventarios</t>
  </si>
  <si>
    <t>Activos por impuestos corrientes</t>
  </si>
  <si>
    <t>Total de activos corrientes distintos de los activos o grupos de activos para su disposición clasificados como mantenidos para la venta o como mantenidos para distribuir a los propietarios</t>
  </si>
  <si>
    <t xml:space="preserve">Activos no corrientes o grupos de activos para su disposición clasificados como mantenidos para la venta </t>
  </si>
  <si>
    <t>Activos no corrientes o grupos de activos para su disposición clasificados como mantenidos para distribuir a los propietarios</t>
  </si>
  <si>
    <t>Activos no corrientes o grupos de activos para su disposición clasificados como mantenidos para la venta o como mantenidos para distribuir a los propietarios</t>
  </si>
  <si>
    <t>Activos corrientes totales</t>
  </si>
  <si>
    <t>Activos no corrientes</t>
  </si>
  <si>
    <t>Otros activos financieros no corrientes</t>
  </si>
  <si>
    <t>Otros activos no financieros no corrientes</t>
  </si>
  <si>
    <t>Derechos por cobrar no corrientes</t>
  </si>
  <si>
    <t>Cuentas por Cobrar a Entidades Relacionadas, No Corriente</t>
  </si>
  <si>
    <t>Inversiones contabilizadas utilizando el método de la participación</t>
  </si>
  <si>
    <t>Activos intangibles distintos de la plusvalía</t>
  </si>
  <si>
    <t>Plusvalía</t>
  </si>
  <si>
    <t>Propiedades, Planta y Equipo</t>
  </si>
  <si>
    <t>Activos biológicos, no corrientes</t>
  </si>
  <si>
    <t>Propiedad de inversión</t>
  </si>
  <si>
    <t>Activos por impuestos diferidos</t>
  </si>
  <si>
    <t>Total de activos no corrientes</t>
  </si>
  <si>
    <t>Total de activos</t>
  </si>
  <si>
    <t>Patrimonio y pasivos</t>
  </si>
  <si>
    <t>Pasivos</t>
  </si>
  <si>
    <t>Pasivos corrientes</t>
  </si>
  <si>
    <t>Otros pasivos financieros corrientes</t>
  </si>
  <si>
    <t>Cuentas por pagar comerciales y otras cuentas por pagar</t>
  </si>
  <si>
    <t>Cuentas por Pagar a Entidades Relacionadas, Corriente</t>
  </si>
  <si>
    <t>Otras provisiones a corto plazo</t>
  </si>
  <si>
    <t>Pasivos por Impuestos corrientes</t>
  </si>
  <si>
    <t>Provisiones corrientes por beneficios a los empleados</t>
  </si>
  <si>
    <t>Otros pasivos no financieros corrientes</t>
  </si>
  <si>
    <t>Total de pasivos corrientes distintos de los pasivos incluidos en grupos de activos para su disposición clasificados como mantenidos para la venta</t>
  </si>
  <si>
    <t>Pasivos incluidos en grupos de activos para su disposición clasificados como mantenidos para la venta</t>
  </si>
  <si>
    <t>Pasivos corrientes totales</t>
  </si>
  <si>
    <t>Pasivos no corrientes</t>
  </si>
  <si>
    <t>Otros pasivos financieros no corrientes</t>
  </si>
  <si>
    <t>Cuentas por Pagar a Entidades Relacionadas, no corriente</t>
  </si>
  <si>
    <t>Otras provisiones a largo plazo</t>
  </si>
  <si>
    <t>Pasivo por impuestos diferidos</t>
  </si>
  <si>
    <t>Provisiones no corrientes por beneficios a los empleados</t>
  </si>
  <si>
    <t>Otros pasivos no financieros no corrientes</t>
  </si>
  <si>
    <t>Total de pasivos no corrientes</t>
  </si>
  <si>
    <t>Total pasivos</t>
  </si>
  <si>
    <t>Patrimonio</t>
  </si>
  <si>
    <t>Capital emitido</t>
  </si>
  <si>
    <t>Ganancias (pérdidas) acumuladas</t>
  </si>
  <si>
    <t>Primas de emisión</t>
  </si>
  <si>
    <t>Acciones propias en cartera</t>
  </si>
  <si>
    <t>Otras participaciones en el patrimonio</t>
  </si>
  <si>
    <t>Otras reservas</t>
  </si>
  <si>
    <t>Patrimonio atribuible a los propietarios de la controladora</t>
  </si>
  <si>
    <t>Participaciones no controladoras</t>
  </si>
  <si>
    <t>Patrimonio total</t>
  </si>
  <si>
    <t>Total de patrimonio y pasivos</t>
  </si>
  <si>
    <t>ESTADO DE RESULTADO COMBINADO GRUPO CHILEFILMS</t>
  </si>
  <si>
    <t>CIFRAS EXPRESADAS EN M$</t>
  </si>
  <si>
    <t>Estado de Resultados Integrales Combinado</t>
  </si>
  <si>
    <t>Ganancia (perdida)</t>
  </si>
  <si>
    <t>Ingresos de actividaes ordinarias</t>
  </si>
  <si>
    <t>Costos de ventas</t>
  </si>
  <si>
    <t>Ganancia bruta</t>
  </si>
  <si>
    <t>Gastos de administracion</t>
  </si>
  <si>
    <t>Ganancia (perdida) antes de depreciacion y/o amortizacion</t>
  </si>
  <si>
    <t>Depreciacion y/o Amortizacion del Ejercicio</t>
  </si>
  <si>
    <t xml:space="preserve">Ganancia (perdida) de actividades operacionales </t>
  </si>
  <si>
    <t>Ingresos financieros</t>
  </si>
  <si>
    <t>Costos financieros</t>
  </si>
  <si>
    <t>Participacion en las ganancias (perdidas) de asociadas y negocios conjunto</t>
  </si>
  <si>
    <t>Otros ingresos</t>
  </si>
  <si>
    <t>Otros egresos</t>
  </si>
  <si>
    <t>Diferencias de cambio</t>
  </si>
  <si>
    <t>Resultado por unidades de reajuste</t>
  </si>
  <si>
    <t>Ganancia (perdida) antes de impuestos</t>
  </si>
  <si>
    <t>Gasto por impuestos a las ganancias</t>
  </si>
  <si>
    <t>Ganancia (perdida) atribuible a los propietarios de la controladora</t>
  </si>
  <si>
    <t>Ganancia (perdida) atribuible a participaciones no controladoras</t>
  </si>
  <si>
    <t>Chilefilms</t>
  </si>
  <si>
    <t>Chf Inter</t>
  </si>
  <si>
    <t>Chf Cinema</t>
  </si>
  <si>
    <t>Cinecolor L.Chile</t>
  </si>
  <si>
    <t>Andinas</t>
  </si>
  <si>
    <t>Chf Internac.</t>
  </si>
  <si>
    <t>Consolidado</t>
  </si>
  <si>
    <t>Individual</t>
  </si>
  <si>
    <t>Combinado</t>
  </si>
  <si>
    <t>Ajuste</t>
  </si>
  <si>
    <t>Activos biológicos corrientes</t>
  </si>
  <si>
    <t>JPD</t>
  </si>
  <si>
    <t>CVN</t>
  </si>
  <si>
    <t>Agricola Rio Grande</t>
  </si>
  <si>
    <t>Pronemsa</t>
  </si>
  <si>
    <t>Inmo. Plaza Alba</t>
  </si>
  <si>
    <t>Costa Sur</t>
  </si>
  <si>
    <t>CN Inv. Financ.</t>
  </si>
  <si>
    <t>Mediapro</t>
  </si>
  <si>
    <t>Hopin</t>
  </si>
  <si>
    <t>Andes Films</t>
  </si>
  <si>
    <t>CCFILMS VENEZ.</t>
  </si>
  <si>
    <t>Patagonic</t>
  </si>
  <si>
    <t>Adolfo Dominguez</t>
  </si>
  <si>
    <t>INMOB.EDIF.ESCANDINAVIA SP</t>
  </si>
  <si>
    <t>ConsoChilefilms</t>
  </si>
  <si>
    <t>CHF Internacional</t>
  </si>
  <si>
    <t>Cinecolor</t>
  </si>
  <si>
    <t>Ptmo Bchile</t>
  </si>
  <si>
    <t>Ptmo</t>
  </si>
  <si>
    <t>Ptmo Bchile CP</t>
  </si>
  <si>
    <t>CCLC</t>
  </si>
  <si>
    <t>Consolidado CHF Inversiones</t>
  </si>
  <si>
    <t>Ptmo. L/P CCLC</t>
  </si>
  <si>
    <t>Otros pasivos financieros, no corrientes</t>
  </si>
  <si>
    <t>CHF Internac.</t>
  </si>
  <si>
    <t>Inv. CSur</t>
  </si>
  <si>
    <t>Global Invesment</t>
  </si>
  <si>
    <t>Hijos Varela</t>
  </si>
  <si>
    <t>Do Brasil</t>
  </si>
  <si>
    <t>Cindow</t>
  </si>
  <si>
    <t>Curt</t>
  </si>
  <si>
    <t>Inversion de CyC Internacional desde CF Inversiones Consolidado de Chilefilms</t>
  </si>
  <si>
    <t>Inversion de CyC Internacional desde CF Inversiones Consolidado de Chf Internacional</t>
  </si>
  <si>
    <t>Diferencia VP y/o DTC</t>
  </si>
  <si>
    <t>Cinecolor Chile</t>
  </si>
  <si>
    <t>Patagonik</t>
  </si>
  <si>
    <t>Adolfo Dom</t>
  </si>
  <si>
    <t>Cine y Color</t>
  </si>
  <si>
    <t>Andes Films S A</t>
  </si>
  <si>
    <t>Media Pro</t>
  </si>
  <si>
    <t>Total</t>
  </si>
  <si>
    <t>G&amp;G</t>
  </si>
  <si>
    <t>Audiovisual</t>
  </si>
  <si>
    <t>Ivision</t>
  </si>
  <si>
    <t>}</t>
  </si>
  <si>
    <t>Cuentas Corrientes Activo Empresas Relacionadas</t>
  </si>
  <si>
    <t>Cuentas Corrientes Pasivo Empresas Relacionadas</t>
  </si>
  <si>
    <t>Consolidaddo Chilefilms</t>
  </si>
  <si>
    <t>Consolidado Andinas</t>
  </si>
  <si>
    <t>Consolidado Chf Inter</t>
  </si>
  <si>
    <t>Consolidado Chilefilms</t>
  </si>
  <si>
    <t>Consolidado Chf Internacional SpA</t>
  </si>
  <si>
    <t>Ajustes</t>
  </si>
  <si>
    <t>Saldo Cta</t>
  </si>
  <si>
    <t>En pesos</t>
  </si>
  <si>
    <t>Cce</t>
  </si>
  <si>
    <t>Conate II</t>
  </si>
  <si>
    <t>GlobalGill</t>
  </si>
  <si>
    <t>RioAmerica</t>
  </si>
  <si>
    <t>GCF</t>
  </si>
  <si>
    <t>CCFilmsChile</t>
  </si>
  <si>
    <t>Serviart</t>
  </si>
  <si>
    <t>iaasa</t>
  </si>
  <si>
    <t>CF IFinanc</t>
  </si>
  <si>
    <t>Sonus</t>
  </si>
  <si>
    <t>CC Films SAC</t>
  </si>
  <si>
    <t>C Alter Mex</t>
  </si>
  <si>
    <t>CyC Inter Mex</t>
  </si>
  <si>
    <t>CC Films SA</t>
  </si>
  <si>
    <t>Iacsas</t>
  </si>
  <si>
    <t>CF I Inmbil</t>
  </si>
  <si>
    <t>Iamsa</t>
  </si>
  <si>
    <t>Magic</t>
  </si>
  <si>
    <t>CC Do Brasil</t>
  </si>
  <si>
    <t>CC Intertaiment</t>
  </si>
  <si>
    <t>CyC Mex</t>
  </si>
  <si>
    <t>Combinados</t>
  </si>
  <si>
    <t>Corrientes</t>
  </si>
  <si>
    <t>Interes Min</t>
  </si>
  <si>
    <t>Consolida</t>
  </si>
  <si>
    <t xml:space="preserve">CF INVERSIONES FINANCIERAS S A </t>
  </si>
  <si>
    <t>CHF CINEMA SPA</t>
  </si>
  <si>
    <t>CHF INTERNACIONAL SPA</t>
  </si>
  <si>
    <t>CHILE FILMS SPA</t>
  </si>
  <si>
    <t>CIA CHILENA DE ESPECTACULOS Y SERVICIOS</t>
  </si>
  <si>
    <t>CINE Y COLOR INTERNACIONAL MEXICO</t>
  </si>
  <si>
    <t>CINECOLOR CHILE SPA</t>
  </si>
  <si>
    <t>CINECOLOR DO BRASIL LTDA</t>
  </si>
  <si>
    <t>CINECOLOR ENTERTAINMENT SAC</t>
  </si>
  <si>
    <t>CINECOLOR FILMS CA</t>
  </si>
  <si>
    <t>CINECOLOR FILMS CHILE SPA</t>
  </si>
  <si>
    <t>CINECOLOR FILMS SAC</t>
  </si>
  <si>
    <t>CINEMA PRODUCC DIGITAL</t>
  </si>
  <si>
    <t>CONATE II SPA</t>
  </si>
  <si>
    <t>CONTENIDO ALTERNATIVO  ARG</t>
  </si>
  <si>
    <t>CONTENIDO ALTERNATIVO  MEX</t>
  </si>
  <si>
    <t>CONTENIDO ALTERNATIVO  COL</t>
  </si>
  <si>
    <t>GLOBALGILL S A</t>
  </si>
  <si>
    <t>I VISION PERU</t>
  </si>
  <si>
    <t>INDUSTRIAS AUDIOVISUALES ARGENTINAS S A</t>
  </si>
  <si>
    <t>INDUSTRIAS AUDIOVISUALES COLOMBIANAS</t>
  </si>
  <si>
    <t>INDUSTRIAS AUDIOVISUALES MEXICANA S A</t>
  </si>
  <si>
    <t xml:space="preserve">INVERSIONES ANDINAS S A </t>
  </si>
  <si>
    <t>MAGIC LICENSING S.A.S.</t>
  </si>
  <si>
    <t>PRODUCTORA AUDIVISUAL SONUS S A</t>
  </si>
  <si>
    <t>SERVIART SPA</t>
  </si>
  <si>
    <t>CTA CTE CHF INVERSIONES SPA</t>
  </si>
  <si>
    <t>NoConsolida</t>
  </si>
  <si>
    <t>AGRICOLA RIO GRANDE SPA</t>
  </si>
  <si>
    <t>MEDIAPRO MOVILES CHILE SPA</t>
  </si>
  <si>
    <t>INMOBILIARIA PLAZA EL ALBA</t>
  </si>
  <si>
    <t>COSTA NORTE HOLDING</t>
  </si>
  <si>
    <t>COSTA SUR INVERSIONES SPA</t>
  </si>
  <si>
    <t>CRISTIÁN VARELA NOGUERA</t>
  </si>
  <si>
    <t>DISTRIBUIDORA VIDEO ANDES PERU</t>
  </si>
  <si>
    <t>CINECOLOR FILMS VENEZUELA</t>
  </si>
  <si>
    <t>INMOBILIARIA COSTA NORTE</t>
  </si>
  <si>
    <t>COSTA NORTE INVERSIONES FINANCIERAS</t>
  </si>
  <si>
    <t>CTA.CTE. ACT PRONEMSA</t>
  </si>
  <si>
    <t>JOSÉ PATRICIO DAIRE BARRIOS</t>
  </si>
  <si>
    <t>TOTALES</t>
  </si>
  <si>
    <t>Saldo Cuenta en Ctas Ctes</t>
  </si>
  <si>
    <t>Calces Combinados</t>
  </si>
  <si>
    <t>Ajuste CtaCte</t>
  </si>
  <si>
    <t>CTAS CTES POR COBRAR</t>
  </si>
  <si>
    <t>CTAS CTES POR PAGAR</t>
  </si>
  <si>
    <t>Inversion Empresas Relacionada</t>
  </si>
  <si>
    <t>Chf</t>
  </si>
  <si>
    <t>CineColor</t>
  </si>
  <si>
    <t>Servicine</t>
  </si>
  <si>
    <t>Imagen Films</t>
  </si>
  <si>
    <t>Hoyts</t>
  </si>
  <si>
    <t>CF IF</t>
  </si>
  <si>
    <t>Internacional</t>
  </si>
  <si>
    <t>Video Premiere S A</t>
  </si>
  <si>
    <t>Andes Films S A (Chile)</t>
  </si>
  <si>
    <t>Newpoint -SyK</t>
  </si>
  <si>
    <t>Contenido Alternativo Argentina</t>
  </si>
  <si>
    <t>Patagonik Film Group S A</t>
  </si>
  <si>
    <t>Adolfo Dominguez Argentina</t>
  </si>
  <si>
    <t xml:space="preserve">CineColor Films </t>
  </si>
  <si>
    <t>Contenido Alternativo Colombia</t>
  </si>
  <si>
    <t>Contenido Alternativo Mexico</t>
  </si>
  <si>
    <t xml:space="preserve">Cine y Color Internacional S.A. de C.V.                                                                                                                                                                              </t>
  </si>
  <si>
    <t>Surfaces</t>
  </si>
  <si>
    <t>Ind. Audov. Mexico</t>
  </si>
  <si>
    <t>Globalgill</t>
  </si>
  <si>
    <t>IAASA</t>
  </si>
  <si>
    <t>IACSAS</t>
  </si>
  <si>
    <t>CFIF</t>
  </si>
  <si>
    <t>CFII</t>
  </si>
  <si>
    <t>CineColor Films CA Venezuela</t>
  </si>
  <si>
    <t>CineColor Entertainment SAC</t>
  </si>
  <si>
    <t>Media Pro Móviles Chile</t>
  </si>
  <si>
    <t>En miles pesos</t>
  </si>
  <si>
    <t>Utilidad Perdida Empresa Relacionada</t>
  </si>
  <si>
    <t xml:space="preserve">Adolfo Dominguez </t>
  </si>
  <si>
    <t>CineColor Entertaiment SAC (Peru)</t>
  </si>
  <si>
    <t>Video andes Perú</t>
  </si>
  <si>
    <t>Contenido Alternativo</t>
  </si>
  <si>
    <t xml:space="preserve">Distribuidora Video Andes </t>
  </si>
  <si>
    <t>Chf Inter SpA</t>
  </si>
  <si>
    <t>Empresa</t>
  </si>
  <si>
    <t>Balance</t>
  </si>
  <si>
    <t>Resultado</t>
  </si>
  <si>
    <t>Bce</t>
  </si>
  <si>
    <t>Labocine Do Brasil Ltda</t>
  </si>
  <si>
    <t>Cinema Produc Digitais Ltda</t>
  </si>
  <si>
    <t>Cinema Intermediacoes Digitais Ltda</t>
  </si>
  <si>
    <t>MediaPro Moviles Chile SpA</t>
  </si>
  <si>
    <t>Energia</t>
  </si>
  <si>
    <t>Gramado</t>
  </si>
  <si>
    <t>i vision</t>
  </si>
  <si>
    <t>Cia Chilena de Espectaculos y Servicios S A</t>
  </si>
  <si>
    <t>Conate II S A</t>
  </si>
  <si>
    <t>Andes Films S A (Peru)</t>
  </si>
  <si>
    <t>CineColor Audiovisual Ltda</t>
  </si>
  <si>
    <t>Cinecolor Do Brasil Ltda</t>
  </si>
  <si>
    <t>FashionGroup Comercio de Vestuarios e Acc Ltda</t>
  </si>
  <si>
    <t>FashionGroup Brasilia</t>
  </si>
  <si>
    <t>Contenido Alternativo  Mexico</t>
  </si>
  <si>
    <t>Color Surfaces S A de CV</t>
  </si>
  <si>
    <t>Curt &amp; Alex Asoc. Lab. Cinemt. Ltda</t>
  </si>
  <si>
    <t>Labocine Produc Digital Ltda</t>
  </si>
  <si>
    <t>Cinecolor Digital SAS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</si>
</sst>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176" formatCode="_-* #,##0.00_-;\-* #,##0.00_-;_-* &quot;-&quot;??_-;_-@_-"/>
    <numFmt numFmtId="177" formatCode="_-&quot;$&quot;\ * #,##0.00_-;\-&quot;$&quot;\ * #,##0.00_-;_-&quot;$&quot;\ * &quot;-&quot;??_-;_-@_-"/>
    <numFmt numFmtId="178" formatCode="_-* #,##0_-;\-* #,##0_-;_-* &quot;-&quot;_-;_-@_-"/>
    <numFmt numFmtId="179" formatCode="_-&quot;$&quot;\ * #,##0_-;\-&quot;$&quot;\ * #,##0_-;_-&quot;$&quot;\ * &quot;-&quot;_-;_-@_-"/>
    <numFmt numFmtId="180" formatCode="#,##0_ ;[Red]\-#,##0\ "/>
    <numFmt numFmtId="181" formatCode="_ * #,##0_ ;_ * \-#,##0_ ;_ * &quot;-&quot;_ ;_ @_ "/>
    <numFmt numFmtId="182" formatCode="[$USD]\ #,##0"/>
    <numFmt numFmtId="183" formatCode="\ #,##0_);\(\ #,##0\)"/>
    <numFmt numFmtId="184" formatCode="_-* #,##0_-;\-* #,##0_-;_-* &quot;-&quot;??_-;_-@_-"/>
  </numFmts>
  <fonts count="55">
    <font>
      <sz val="11"/>
      <color theme="1"/>
      <name val="Calibri"/>
      <charset val="0"/>
      <scheme val="minor"/>
    </font>
    <font>
      <b/>
      <sz val="8"/>
      <color indexed="9"/>
      <name val="Arial"/>
      <charset val="0"/>
    </font>
    <font>
      <sz val="8"/>
      <color indexed="8"/>
      <name val="Arial"/>
      <charset val="0"/>
    </font>
    <font>
      <sz val="9"/>
      <color rgb="FF000000"/>
      <name val="Arial"/>
      <charset val="0"/>
    </font>
    <font>
      <sz val="11"/>
      <color theme="0"/>
      <name val="Calibri"/>
      <charset val="0"/>
      <scheme val="minor"/>
    </font>
    <font>
      <b/>
      <sz val="10"/>
      <color indexed="9"/>
      <name val="Arial"/>
      <charset val="0"/>
    </font>
    <font>
      <sz val="11"/>
      <color indexed="8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Arial"/>
      <charset val="0"/>
    </font>
    <font>
      <sz val="10"/>
      <color theme="1"/>
      <name val="Arial"/>
      <charset val="0"/>
    </font>
    <font>
      <b/>
      <sz val="10"/>
      <name val="Arial"/>
      <charset val="0"/>
    </font>
    <font>
      <sz val="10"/>
      <color indexed="9"/>
      <name val="Arial"/>
      <charset val="0"/>
    </font>
    <font>
      <sz val="10"/>
      <color theme="0"/>
      <name val="Arial"/>
      <charset val="0"/>
    </font>
    <font>
      <sz val="11"/>
      <color theme="0"/>
      <name val="Calibri"/>
      <charset val="0"/>
    </font>
    <font>
      <sz val="9"/>
      <name val="Arial"/>
      <charset val="0"/>
    </font>
    <font>
      <sz val="8"/>
      <name val="Verdana"/>
      <charset val="0"/>
    </font>
    <font>
      <sz val="9"/>
      <color theme="1"/>
      <name val="Arial"/>
      <charset val="0"/>
    </font>
    <font>
      <sz val="11"/>
      <name val="Calibri"/>
      <charset val="0"/>
    </font>
    <font>
      <b/>
      <sz val="8"/>
      <color theme="0"/>
      <name val="Arial"/>
      <charset val="0"/>
    </font>
    <font>
      <sz val="10"/>
      <color indexed="8"/>
      <name val="Arial"/>
      <charset val="0"/>
    </font>
    <font>
      <sz val="8"/>
      <color theme="1"/>
      <name val="Arial"/>
      <charset val="0"/>
    </font>
    <font>
      <sz val="8"/>
      <name val="Arial"/>
      <charset val="0"/>
    </font>
    <font>
      <b/>
      <sz val="16"/>
      <name val="Times New Roman"/>
      <charset val="0"/>
    </font>
    <font>
      <sz val="10"/>
      <name val="Times New Roman"/>
      <charset val="0"/>
    </font>
    <font>
      <b/>
      <sz val="11"/>
      <name val="Times New Roman"/>
      <charset val="0"/>
    </font>
    <font>
      <b/>
      <sz val="11"/>
      <name val="Arial"/>
      <charset val="0"/>
    </font>
    <font>
      <b/>
      <sz val="11"/>
      <color indexed="9"/>
      <name val="Arial"/>
      <charset val="0"/>
    </font>
    <font>
      <sz val="11"/>
      <name val="Arial"/>
      <charset val="0"/>
    </font>
    <font>
      <sz val="11"/>
      <color indexed="9"/>
      <name val="Arial"/>
      <charset val="0"/>
    </font>
    <font>
      <sz val="8"/>
      <color indexed="9"/>
      <name val="Arial"/>
      <charset val="0"/>
    </font>
    <font>
      <b/>
      <sz val="11"/>
      <color theme="0"/>
      <name val="Arial"/>
      <charset val="0"/>
    </font>
    <font>
      <sz val="11"/>
      <color theme="0"/>
      <name val="Arial"/>
      <charset val="0"/>
    </font>
    <font>
      <sz val="11"/>
      <color theme="1"/>
      <name val="Arial"/>
      <charset val="0"/>
    </font>
    <font>
      <sz val="11"/>
      <color indexed="8"/>
      <name val="Calibri"/>
      <charset val="0"/>
    </font>
    <font>
      <u/>
      <sz val="11"/>
      <color theme="10"/>
      <name val="Calibri"/>
      <charset val="0"/>
      <scheme val="minor"/>
    </font>
    <font>
      <u/>
      <sz val="11"/>
      <color theme="1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mbria"/>
      <charset val="0"/>
      <scheme val="maj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indexed="9"/>
      <name val="Czcionka tekstu podstawowego"/>
      <charset val="238"/>
    </font>
    <font>
      <sz val="10"/>
      <name val="Geneva"/>
      <charset val="0"/>
    </font>
    <font>
      <sz val="10"/>
      <name val="Courier"/>
      <charset val="0"/>
    </font>
    <font>
      <b/>
      <sz val="9"/>
      <name val="Tahoma"/>
      <charset val="0"/>
    </font>
    <font>
      <sz val="9"/>
      <name val="Tahoma"/>
      <charset val="0"/>
    </font>
  </fonts>
  <fills count="5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/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ash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/>
    <xf numFmtId="176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26" borderId="42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43" applyNumberFormat="0" applyFill="0" applyAlignment="0" applyProtection="0"/>
    <xf numFmtId="0" fontId="40" fillId="0" borderId="44" applyNumberFormat="0" applyFill="0" applyAlignment="0" applyProtection="0"/>
    <xf numFmtId="0" fontId="41" fillId="0" borderId="45" applyNumberFormat="0" applyFill="0" applyAlignment="0" applyProtection="0"/>
    <xf numFmtId="0" fontId="41" fillId="0" borderId="0" applyNumberFormat="0" applyFill="0" applyBorder="0" applyAlignment="0" applyProtection="0"/>
    <xf numFmtId="0" fontId="42" fillId="27" borderId="46" applyNumberFormat="0" applyAlignment="0" applyProtection="0"/>
    <xf numFmtId="0" fontId="43" fillId="28" borderId="47" applyNumberFormat="0" applyAlignment="0" applyProtection="0"/>
    <xf numFmtId="0" fontId="44" fillId="28" borderId="46" applyNumberFormat="0" applyAlignment="0" applyProtection="0"/>
    <xf numFmtId="0" fontId="45" fillId="29" borderId="48" applyNumberFormat="0" applyAlignment="0" applyProtection="0"/>
    <xf numFmtId="0" fontId="46" fillId="0" borderId="49" applyNumberFormat="0" applyFill="0" applyAlignment="0" applyProtection="0"/>
    <xf numFmtId="0" fontId="7" fillId="0" borderId="50" applyNumberFormat="0" applyFill="0" applyAlignment="0" applyProtection="0"/>
    <xf numFmtId="0" fontId="47" fillId="30" borderId="0" applyNumberFormat="0" applyBorder="0" applyAlignment="0" applyProtection="0"/>
    <xf numFmtId="0" fontId="48" fillId="31" borderId="0" applyNumberFormat="0" applyBorder="0" applyAlignment="0" applyProtection="0"/>
    <xf numFmtId="0" fontId="49" fillId="32" borderId="0" applyNumberFormat="0" applyBorder="0" applyAlignment="0" applyProtection="0"/>
    <xf numFmtId="0" fontId="4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21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0" fillId="37" borderId="0" applyNumberFormat="0" applyBorder="0" applyAlignment="0" applyProtection="0"/>
    <xf numFmtId="0" fontId="0" fillId="1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0" fillId="40" borderId="0" applyNumberFormat="0" applyBorder="0" applyAlignment="0" applyProtection="0"/>
    <xf numFmtId="0" fontId="0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41" borderId="0" applyNumberFormat="0" applyBorder="0" applyAlignment="0" applyProtection="0"/>
    <xf numFmtId="0" fontId="0" fillId="42" borderId="0" applyNumberFormat="0" applyBorder="0" applyAlignment="0" applyProtection="0"/>
    <xf numFmtId="0" fontId="0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0" fillId="46" borderId="0" applyNumberFormat="0" applyBorder="0" applyAlignment="0" applyProtection="0"/>
    <xf numFmtId="0" fontId="0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0" fillId="50" borderId="0" applyNumberFormat="0" applyBorder="0" applyAlignment="0" applyProtection="0"/>
    <xf numFmtId="0" fontId="0" fillId="12" borderId="0" applyNumberFormat="0" applyBorder="0" applyAlignment="0" applyProtection="0"/>
    <xf numFmtId="0" fontId="4" fillId="51" borderId="0" applyNumberFormat="0" applyBorder="0" applyAlignment="0" applyProtection="0"/>
    <xf numFmtId="0" fontId="50" fillId="52" borderId="0" applyNumberFormat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0" fontId="8" fillId="0" borderId="0"/>
    <xf numFmtId="0" fontId="8" fillId="0" borderId="0"/>
    <xf numFmtId="0" fontId="0" fillId="0" borderId="0"/>
    <xf numFmtId="0" fontId="51" fillId="0" borderId="0"/>
    <xf numFmtId="0" fontId="8" fillId="0" borderId="0"/>
    <xf numFmtId="0" fontId="52" fillId="0" borderId="0"/>
    <xf numFmtId="0" fontId="51" fillId="0" borderId="0"/>
    <xf numFmtId="0" fontId="8" fillId="0" borderId="0"/>
    <xf numFmtId="0" fontId="8" fillId="0" borderId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</cellStyleXfs>
  <cellXfs count="384">
    <xf numFmtId="0" fontId="0" fillId="0" borderId="0" xfId="0"/>
    <xf numFmtId="0" fontId="0" fillId="0" borderId="0" xfId="0" applyAlignment="1">
      <alignment horizontal="center"/>
    </xf>
    <xf numFmtId="3" fontId="1" fillId="2" borderId="1" xfId="49" applyNumberFormat="1" applyFont="1" applyFill="1" applyBorder="1" applyAlignment="1">
      <alignment horizontal="center" vertical="center"/>
    </xf>
    <xf numFmtId="3" fontId="1" fillId="2" borderId="2" xfId="49" applyNumberFormat="1" applyFont="1" applyFill="1" applyBorder="1" applyAlignment="1">
      <alignment horizontal="center" vertical="center"/>
    </xf>
    <xf numFmtId="0" fontId="1" fillId="2" borderId="3" xfId="49" applyNumberFormat="1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Fill="1"/>
    <xf numFmtId="3" fontId="0" fillId="0" borderId="0" xfId="0" applyNumberFormat="1" applyFill="1"/>
    <xf numFmtId="3" fontId="0" fillId="0" borderId="4" xfId="0" applyNumberFormat="1" applyBorder="1"/>
    <xf numFmtId="3" fontId="1" fillId="2" borderId="5" xfId="49" applyNumberFormat="1" applyFont="1" applyFill="1" applyBorder="1" applyAlignment="1">
      <alignment horizontal="center" vertical="center"/>
    </xf>
    <xf numFmtId="3" fontId="1" fillId="2" borderId="6" xfId="49" applyNumberFormat="1" applyFont="1" applyFill="1" applyBorder="1" applyAlignment="1">
      <alignment horizontal="center" vertical="center"/>
    </xf>
    <xf numFmtId="3" fontId="0" fillId="3" borderId="4" xfId="0" applyNumberFormat="1" applyFill="1" applyBorder="1"/>
    <xf numFmtId="0" fontId="0" fillId="3" borderId="0" xfId="0" applyFill="1" applyAlignment="1">
      <alignment horizontal="center"/>
    </xf>
    <xf numFmtId="3" fontId="2" fillId="0" borderId="0" xfId="0" applyNumberFormat="1" applyFont="1" applyFill="1" applyAlignment="1">
      <alignment horizontal="right" vertical="center"/>
    </xf>
    <xf numFmtId="3" fontId="0" fillId="3" borderId="0" xfId="0" applyNumberFormat="1" applyFill="1"/>
    <xf numFmtId="0" fontId="3" fillId="0" borderId="0" xfId="0" applyFont="1"/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0" fillId="0" borderId="0" xfId="0" applyNumberFormat="1" applyBorder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3" fontId="0" fillId="5" borderId="4" xfId="0" applyNumberFormat="1" applyFill="1" applyBorder="1" applyAlignment="1">
      <alignment horizontal="right"/>
    </xf>
    <xf numFmtId="0" fontId="0" fillId="3" borderId="5" xfId="0" applyFill="1" applyBorder="1" applyAlignment="1">
      <alignment horizontal="center"/>
    </xf>
    <xf numFmtId="3" fontId="5" fillId="6" borderId="7" xfId="49" applyNumberFormat="1" applyFont="1" applyFill="1" applyBorder="1" applyAlignment="1">
      <alignment horizontal="center" vertical="center"/>
    </xf>
    <xf numFmtId="0" fontId="5" fillId="6" borderId="7" xfId="49" applyNumberFormat="1" applyFont="1" applyFill="1" applyBorder="1" applyAlignment="1">
      <alignment horizontal="center" vertical="center"/>
    </xf>
    <xf numFmtId="3" fontId="0" fillId="0" borderId="8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180" fontId="0" fillId="0" borderId="0" xfId="0" applyNumberFormat="1" applyFill="1"/>
    <xf numFmtId="3" fontId="0" fillId="3" borderId="11" xfId="0" applyNumberFormat="1" applyFill="1" applyBorder="1"/>
    <xf numFmtId="3" fontId="0" fillId="3" borderId="10" xfId="0" applyNumberFormat="1" applyFill="1" applyBorder="1"/>
    <xf numFmtId="3" fontId="0" fillId="0" borderId="11" xfId="0" applyNumberFormat="1" applyFill="1" applyBorder="1"/>
    <xf numFmtId="4" fontId="0" fillId="0" borderId="10" xfId="0" applyNumberFormat="1" applyFill="1" applyBorder="1"/>
    <xf numFmtId="3" fontId="0" fillId="7" borderId="11" xfId="0" applyNumberFormat="1" applyFill="1" applyBorder="1"/>
    <xf numFmtId="0" fontId="0" fillId="3" borderId="0" xfId="0" applyFill="1"/>
    <xf numFmtId="180" fontId="0" fillId="3" borderId="0" xfId="0" applyNumberFormat="1" applyFill="1"/>
    <xf numFmtId="180" fontId="6" fillId="3" borderId="0" xfId="0" applyNumberFormat="1" applyFont="1" applyFill="1"/>
    <xf numFmtId="180" fontId="4" fillId="8" borderId="0" xfId="0" applyNumberFormat="1" applyFont="1" applyFill="1"/>
    <xf numFmtId="3" fontId="4" fillId="8" borderId="11" xfId="0" applyNumberFormat="1" applyFont="1" applyFill="1" applyBorder="1"/>
    <xf numFmtId="3" fontId="4" fillId="8" borderId="10" xfId="0" applyNumberFormat="1" applyFont="1" applyFill="1" applyBorder="1"/>
    <xf numFmtId="180" fontId="0" fillId="0" borderId="0" xfId="0" applyNumberFormat="1" applyFill="1" applyBorder="1"/>
    <xf numFmtId="3" fontId="0" fillId="0" borderId="11" xfId="0" applyNumberFormat="1" applyBorder="1"/>
    <xf numFmtId="3" fontId="0" fillId="0" borderId="10" xfId="0" applyNumberFormat="1" applyBorder="1"/>
    <xf numFmtId="180" fontId="0" fillId="3" borderId="0" xfId="0" applyNumberFormat="1" applyFill="1" applyBorder="1"/>
    <xf numFmtId="3" fontId="4" fillId="8" borderId="12" xfId="0" applyNumberFormat="1" applyFont="1" applyFill="1" applyBorder="1"/>
    <xf numFmtId="3" fontId="4" fillId="8" borderId="13" xfId="0" applyNumberFormat="1" applyFont="1" applyFill="1" applyBorder="1"/>
    <xf numFmtId="0" fontId="7" fillId="0" borderId="0" xfId="0" applyFont="1"/>
    <xf numFmtId="3" fontId="0" fillId="0" borderId="14" xfId="0" applyNumberFormat="1" applyFill="1" applyBorder="1"/>
    <xf numFmtId="3" fontId="0" fillId="0" borderId="15" xfId="0" applyNumberFormat="1" applyFill="1" applyBorder="1"/>
    <xf numFmtId="3" fontId="0" fillId="0" borderId="16" xfId="0" applyNumberFormat="1" applyFill="1" applyBorder="1"/>
    <xf numFmtId="3" fontId="0" fillId="0" borderId="17" xfId="0" applyNumberFormat="1" applyFill="1" applyBorder="1"/>
    <xf numFmtId="3" fontId="0" fillId="0" borderId="18" xfId="0" applyNumberFormat="1" applyFill="1" applyBorder="1"/>
    <xf numFmtId="3" fontId="0" fillId="0" borderId="19" xfId="0" applyNumberFormat="1" applyFill="1" applyBorder="1"/>
    <xf numFmtId="3" fontId="0" fillId="3" borderId="19" xfId="0" applyNumberFormat="1" applyFill="1" applyBorder="1"/>
    <xf numFmtId="3" fontId="0" fillId="9" borderId="19" xfId="0" applyNumberFormat="1" applyFill="1" applyBorder="1"/>
    <xf numFmtId="3" fontId="0" fillId="7" borderId="10" xfId="0" applyNumberFormat="1" applyFill="1" applyBorder="1"/>
    <xf numFmtId="3" fontId="0" fillId="3" borderId="17" xfId="0" applyNumberFormat="1" applyFill="1" applyBorder="1"/>
    <xf numFmtId="3" fontId="0" fillId="3" borderId="18" xfId="0" applyNumberFormat="1" applyFill="1" applyBorder="1"/>
    <xf numFmtId="3" fontId="4" fillId="8" borderId="17" xfId="0" applyNumberFormat="1" applyFont="1" applyFill="1" applyBorder="1"/>
    <xf numFmtId="3" fontId="4" fillId="8" borderId="18" xfId="0" applyNumberFormat="1" applyFont="1" applyFill="1" applyBorder="1"/>
    <xf numFmtId="3" fontId="0" fillId="0" borderId="18" xfId="0" applyNumberFormat="1" applyBorder="1"/>
    <xf numFmtId="3" fontId="4" fillId="8" borderId="20" xfId="0" applyNumberFormat="1" applyFont="1" applyFill="1" applyBorder="1"/>
    <xf numFmtId="3" fontId="4" fillId="8" borderId="21" xfId="0" applyNumberFormat="1" applyFont="1" applyFill="1" applyBorder="1"/>
    <xf numFmtId="37" fontId="0" fillId="0" borderId="0" xfId="0" applyNumberFormat="1"/>
    <xf numFmtId="3" fontId="1" fillId="2" borderId="7" xfId="49" applyNumberFormat="1" applyFont="1" applyFill="1" applyBorder="1" applyAlignment="1">
      <alignment horizontal="center" vertical="center"/>
    </xf>
    <xf numFmtId="3" fontId="5" fillId="6" borderId="22" xfId="49" applyNumberFormat="1" applyFont="1" applyFill="1" applyBorder="1" applyAlignment="1">
      <alignment horizontal="center" vertical="center"/>
    </xf>
    <xf numFmtId="3" fontId="5" fillId="6" borderId="19" xfId="49" applyNumberFormat="1" applyFont="1" applyFill="1" applyBorder="1" applyAlignment="1">
      <alignment horizontal="center" vertical="center"/>
    </xf>
    <xf numFmtId="3" fontId="0" fillId="0" borderId="23" xfId="0" applyNumberFormat="1" applyFill="1" applyBorder="1"/>
    <xf numFmtId="3" fontId="0" fillId="10" borderId="24" xfId="0" applyNumberFormat="1" applyFill="1" applyBorder="1"/>
    <xf numFmtId="3" fontId="0" fillId="0" borderId="25" xfId="0" applyNumberFormat="1" applyFill="1" applyBorder="1"/>
    <xf numFmtId="3" fontId="0" fillId="0" borderId="7" xfId="0" applyNumberFormat="1" applyFill="1" applyBorder="1"/>
    <xf numFmtId="3" fontId="0" fillId="0" borderId="26" xfId="0" applyNumberFormat="1" applyFill="1" applyBorder="1"/>
    <xf numFmtId="3" fontId="0" fillId="10" borderId="27" xfId="0" applyNumberFormat="1" applyFill="1" applyBorder="1"/>
    <xf numFmtId="3" fontId="0" fillId="3" borderId="25" xfId="0" applyNumberFormat="1" applyFill="1" applyBorder="1"/>
    <xf numFmtId="3" fontId="0" fillId="3" borderId="26" xfId="0" applyNumberFormat="1" applyFill="1" applyBorder="1"/>
    <xf numFmtId="3" fontId="0" fillId="3" borderId="27" xfId="0" applyNumberFormat="1" applyFill="1" applyBorder="1"/>
    <xf numFmtId="3" fontId="0" fillId="3" borderId="7" xfId="0" applyNumberFormat="1" applyFill="1" applyBorder="1"/>
    <xf numFmtId="3" fontId="4" fillId="8" borderId="26" xfId="0" applyNumberFormat="1" applyFont="1" applyFill="1" applyBorder="1"/>
    <xf numFmtId="3" fontId="4" fillId="8" borderId="27" xfId="0" applyNumberFormat="1" applyFont="1" applyFill="1" applyBorder="1"/>
    <xf numFmtId="3" fontId="4" fillId="8" borderId="25" xfId="0" applyNumberFormat="1" applyFont="1" applyFill="1" applyBorder="1"/>
    <xf numFmtId="3" fontId="4" fillId="8" borderId="7" xfId="0" applyNumberFormat="1" applyFont="1" applyFill="1" applyBorder="1"/>
    <xf numFmtId="3" fontId="0" fillId="0" borderId="26" xfId="0" applyNumberFormat="1" applyBorder="1"/>
    <xf numFmtId="3" fontId="4" fillId="8" borderId="28" xfId="0" applyNumberFormat="1" applyFont="1" applyFill="1" applyBorder="1"/>
    <xf numFmtId="3" fontId="4" fillId="8" borderId="29" xfId="0" applyNumberFormat="1" applyFont="1" applyFill="1" applyBorder="1"/>
    <xf numFmtId="3" fontId="4" fillId="8" borderId="30" xfId="0" applyNumberFormat="1" applyFont="1" applyFill="1" applyBorder="1"/>
    <xf numFmtId="3" fontId="0" fillId="11" borderId="27" xfId="0" applyNumberFormat="1" applyFill="1" applyBorder="1"/>
    <xf numFmtId="3" fontId="5" fillId="6" borderId="31" xfId="49" applyNumberFormat="1" applyFont="1" applyFill="1" applyBorder="1" applyAlignment="1">
      <alignment horizontal="center" vertical="center"/>
    </xf>
    <xf numFmtId="3" fontId="0" fillId="0" borderId="32" xfId="0" applyNumberFormat="1" applyFill="1" applyBorder="1"/>
    <xf numFmtId="3" fontId="0" fillId="0" borderId="22" xfId="0" applyNumberFormat="1" applyFill="1" applyBorder="1"/>
    <xf numFmtId="3" fontId="0" fillId="0" borderId="31" xfId="0" applyNumberFormat="1" applyFill="1" applyBorder="1"/>
    <xf numFmtId="3" fontId="0" fillId="7" borderId="7" xfId="0" applyNumberFormat="1" applyFill="1" applyBorder="1"/>
    <xf numFmtId="3" fontId="0" fillId="3" borderId="22" xfId="0" applyNumberFormat="1" applyFill="1" applyBorder="1"/>
    <xf numFmtId="3" fontId="0" fillId="3" borderId="32" xfId="0" applyNumberFormat="1" applyFill="1" applyBorder="1"/>
    <xf numFmtId="3" fontId="0" fillId="3" borderId="31" xfId="0" applyNumberFormat="1" applyFill="1" applyBorder="1"/>
    <xf numFmtId="3" fontId="4" fillId="8" borderId="32" xfId="0" applyNumberFormat="1" applyFont="1" applyFill="1" applyBorder="1"/>
    <xf numFmtId="3" fontId="4" fillId="8" borderId="33" xfId="0" applyNumberFormat="1" applyFont="1" applyFill="1" applyBorder="1"/>
    <xf numFmtId="0" fontId="1" fillId="2" borderId="7" xfId="49" applyNumberFormat="1" applyFont="1" applyFill="1" applyBorder="1" applyAlignment="1">
      <alignment horizontal="center" vertical="center"/>
    </xf>
    <xf numFmtId="3" fontId="0" fillId="10" borderId="0" xfId="0" applyNumberFormat="1" applyFill="1"/>
    <xf numFmtId="3" fontId="0" fillId="7" borderId="0" xfId="0" applyNumberFormat="1" applyFill="1"/>
    <xf numFmtId="3" fontId="0" fillId="9" borderId="0" xfId="0" applyNumberFormat="1" applyFill="1"/>
    <xf numFmtId="3" fontId="4" fillId="8" borderId="34" xfId="0" applyNumberFormat="1" applyFont="1" applyFill="1" applyBorder="1"/>
    <xf numFmtId="3" fontId="4" fillId="8" borderId="4" xfId="0" applyNumberFormat="1" applyFont="1" applyFill="1" applyBorder="1"/>
    <xf numFmtId="3" fontId="4" fillId="8" borderId="0" xfId="0" applyNumberFormat="1" applyFont="1" applyFill="1" applyBorder="1"/>
    <xf numFmtId="3" fontId="0" fillId="11" borderId="0" xfId="0" applyNumberFormat="1" applyFill="1"/>
    <xf numFmtId="3" fontId="0" fillId="0" borderId="7" xfId="0" applyNumberFormat="1" applyBorder="1"/>
    <xf numFmtId="3" fontId="4" fillId="8" borderId="0" xfId="0" applyNumberFormat="1" applyFont="1" applyFill="1"/>
    <xf numFmtId="3" fontId="0" fillId="3" borderId="0" xfId="0" applyNumberFormat="1" applyFill="1" applyBorder="1"/>
    <xf numFmtId="3" fontId="0" fillId="12" borderId="0" xfId="0" applyNumberFormat="1" applyFill="1"/>
    <xf numFmtId="3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5" fillId="13" borderId="35" xfId="49" applyNumberFormat="1" applyFont="1" applyFill="1" applyBorder="1" applyAlignment="1">
      <alignment horizontal="center" vertical="center"/>
    </xf>
    <xf numFmtId="3" fontId="5" fillId="14" borderId="35" xfId="49" applyNumberFormat="1" applyFont="1" applyFill="1" applyBorder="1" applyAlignment="1">
      <alignment horizontal="center" vertical="center"/>
    </xf>
    <xf numFmtId="3" fontId="5" fillId="6" borderId="5" xfId="49" applyNumberFormat="1" applyFont="1" applyFill="1" applyBorder="1" applyAlignment="1">
      <alignment horizontal="center" vertical="center"/>
    </xf>
    <xf numFmtId="3" fontId="5" fillId="14" borderId="5" xfId="49" applyNumberFormat="1" applyFont="1" applyFill="1" applyBorder="1" applyAlignment="1">
      <alignment horizontal="center" vertical="center"/>
    </xf>
    <xf numFmtId="3" fontId="5" fillId="14" borderId="0" xfId="49" applyNumberFormat="1" applyFont="1" applyFill="1" applyBorder="1" applyAlignment="1">
      <alignment horizontal="center" vertical="center"/>
    </xf>
    <xf numFmtId="3" fontId="5" fillId="6" borderId="3" xfId="49" applyNumberFormat="1" applyFont="1" applyFill="1" applyBorder="1" applyAlignment="1">
      <alignment horizontal="center" vertical="center"/>
    </xf>
    <xf numFmtId="3" fontId="5" fillId="14" borderId="3" xfId="49" applyNumberFormat="1" applyFont="1" applyFill="1" applyBorder="1" applyAlignment="1">
      <alignment horizontal="center" vertical="center"/>
    </xf>
    <xf numFmtId="3" fontId="10" fillId="15" borderId="4" xfId="0" applyNumberFormat="1" applyFont="1" applyFill="1" applyBorder="1" applyAlignment="1">
      <alignment vertical="center"/>
    </xf>
    <xf numFmtId="3" fontId="10" fillId="14" borderId="4" xfId="0" applyNumberFormat="1" applyFont="1" applyFill="1" applyBorder="1" applyAlignment="1">
      <alignment vertical="center"/>
    </xf>
    <xf numFmtId="3" fontId="10" fillId="15" borderId="35" xfId="0" applyNumberFormat="1" applyFont="1" applyFill="1" applyBorder="1" applyAlignment="1">
      <alignment horizontal="center" vertical="center"/>
    </xf>
    <xf numFmtId="3" fontId="8" fillId="14" borderId="4" xfId="0" applyNumberFormat="1" applyFont="1" applyFill="1" applyBorder="1" applyAlignment="1">
      <alignment horizontal="center" vertical="center"/>
    </xf>
    <xf numFmtId="3" fontId="10" fillId="15" borderId="0" xfId="0" applyNumberFormat="1" applyFont="1" applyFill="1" applyBorder="1" applyAlignment="1" applyProtection="1">
      <alignment horizontal="left" vertical="center" indent="2"/>
    </xf>
    <xf numFmtId="3" fontId="10" fillId="14" borderId="0" xfId="0" applyNumberFormat="1" applyFont="1" applyFill="1" applyBorder="1" applyAlignment="1" applyProtection="1">
      <alignment horizontal="left" vertical="center" indent="2"/>
    </xf>
    <xf numFmtId="3" fontId="8" fillId="0" borderId="0" xfId="0" applyNumberFormat="1" applyFont="1" applyFill="1" applyBorder="1" applyAlignment="1">
      <alignment vertical="center"/>
    </xf>
    <xf numFmtId="3" fontId="8" fillId="14" borderId="0" xfId="0" applyNumberFormat="1" applyFont="1" applyFill="1" applyBorder="1" applyAlignment="1">
      <alignment vertical="center"/>
    </xf>
    <xf numFmtId="3" fontId="8" fillId="15" borderId="0" xfId="0" applyNumberFormat="1" applyFont="1" applyFill="1" applyBorder="1" applyAlignment="1">
      <alignment horizontal="left" vertical="center" indent="4"/>
    </xf>
    <xf numFmtId="3" fontId="8" fillId="14" borderId="0" xfId="0" applyNumberFormat="1" applyFont="1" applyFill="1" applyBorder="1" applyAlignment="1">
      <alignment horizontal="left" vertical="center" indent="4"/>
    </xf>
    <xf numFmtId="3" fontId="8" fillId="0" borderId="4" xfId="0" applyNumberFormat="1" applyFont="1" applyFill="1" applyBorder="1" applyAlignment="1">
      <alignment vertical="center"/>
    </xf>
    <xf numFmtId="3" fontId="8" fillId="14" borderId="4" xfId="0" applyNumberFormat="1" applyFont="1" applyFill="1" applyBorder="1" applyAlignment="1">
      <alignment vertical="center"/>
    </xf>
    <xf numFmtId="3" fontId="10" fillId="15" borderId="0" xfId="0" applyNumberFormat="1" applyFont="1" applyFill="1" applyBorder="1" applyAlignment="1">
      <alignment horizontal="left" vertical="center" indent="4"/>
    </xf>
    <xf numFmtId="3" fontId="10" fillId="14" borderId="0" xfId="0" applyNumberFormat="1" applyFont="1" applyFill="1" applyBorder="1" applyAlignment="1">
      <alignment horizontal="left" vertical="center" indent="4"/>
    </xf>
    <xf numFmtId="3" fontId="5" fillId="13" borderId="0" xfId="0" applyNumberFormat="1" applyFont="1" applyFill="1" applyBorder="1" applyAlignment="1">
      <alignment horizontal="left" vertical="center" indent="4"/>
    </xf>
    <xf numFmtId="3" fontId="5" fillId="14" borderId="0" xfId="0" applyNumberFormat="1" applyFont="1" applyFill="1" applyBorder="1" applyAlignment="1">
      <alignment horizontal="left" vertical="center" indent="4"/>
    </xf>
    <xf numFmtId="3" fontId="11" fillId="13" borderId="4" xfId="0" applyNumberFormat="1" applyFont="1" applyFill="1" applyBorder="1" applyAlignment="1">
      <alignment vertical="center"/>
    </xf>
    <xf numFmtId="3" fontId="11" fillId="14" borderId="4" xfId="0" applyNumberFormat="1" applyFont="1" applyFill="1" applyBorder="1" applyAlignment="1">
      <alignment vertical="center"/>
    </xf>
    <xf numFmtId="3" fontId="8" fillId="16" borderId="0" xfId="0" applyNumberFormat="1" applyFont="1" applyFill="1" applyBorder="1" applyAlignment="1" applyProtection="1">
      <alignment horizontal="left" vertical="center" indent="4"/>
    </xf>
    <xf numFmtId="3" fontId="8" fillId="16" borderId="4" xfId="0" applyNumberFormat="1" applyFont="1" applyFill="1" applyBorder="1" applyAlignment="1">
      <alignment vertical="center"/>
    </xf>
    <xf numFmtId="3" fontId="8" fillId="15" borderId="0" xfId="0" applyNumberFormat="1" applyFont="1" applyFill="1" applyBorder="1" applyAlignment="1" applyProtection="1">
      <alignment horizontal="left" vertical="center" indent="3"/>
    </xf>
    <xf numFmtId="3" fontId="8" fillId="15" borderId="0" xfId="0" applyNumberFormat="1" applyFont="1" applyFill="1" applyBorder="1" applyAlignment="1" applyProtection="1">
      <alignment horizontal="left" vertical="center" indent="4"/>
    </xf>
    <xf numFmtId="3" fontId="8" fillId="14" borderId="0" xfId="0" applyNumberFormat="1" applyFont="1" applyFill="1" applyBorder="1" applyAlignment="1" applyProtection="1">
      <alignment horizontal="left" vertical="center" indent="4"/>
    </xf>
    <xf numFmtId="3" fontId="10" fillId="15" borderId="0" xfId="0" applyNumberFormat="1" applyFont="1" applyFill="1" applyBorder="1" applyAlignment="1" applyProtection="1">
      <alignment horizontal="left" vertical="center" indent="3"/>
    </xf>
    <xf numFmtId="3" fontId="10" fillId="14" borderId="0" xfId="0" applyNumberFormat="1" applyFont="1" applyFill="1" applyBorder="1" applyAlignment="1" applyProtection="1">
      <alignment horizontal="left" vertical="center" indent="3"/>
    </xf>
    <xf numFmtId="3" fontId="10" fillId="15" borderId="0" xfId="0" applyNumberFormat="1" applyFont="1" applyFill="1" applyBorder="1" applyAlignment="1" applyProtection="1">
      <alignment horizontal="left" vertical="center" indent="4"/>
    </xf>
    <xf numFmtId="3" fontId="10" fillId="14" borderId="0" xfId="0" applyNumberFormat="1" applyFont="1" applyFill="1" applyBorder="1" applyAlignment="1" applyProtection="1">
      <alignment horizontal="left" vertical="center" indent="4"/>
    </xf>
    <xf numFmtId="3" fontId="5" fillId="0" borderId="0" xfId="0" applyNumberFormat="1" applyFont="1" applyFill="1" applyBorder="1" applyAlignment="1">
      <alignment horizontal="left" vertical="center" indent="4"/>
    </xf>
    <xf numFmtId="3" fontId="11" fillId="0" borderId="0" xfId="0" applyNumberFormat="1" applyFont="1" applyFill="1" applyBorder="1" applyAlignment="1">
      <alignment vertical="center"/>
    </xf>
    <xf numFmtId="3" fontId="10" fillId="0" borderId="4" xfId="0" applyNumberFormat="1" applyFont="1" applyFill="1" applyBorder="1" applyAlignment="1">
      <alignment horizontal="left" vertical="center" indent="4"/>
    </xf>
    <xf numFmtId="3" fontId="11" fillId="13" borderId="0" xfId="0" applyNumberFormat="1" applyFont="1" applyFill="1" applyBorder="1" applyAlignment="1">
      <alignment vertical="center"/>
    </xf>
    <xf numFmtId="3" fontId="5" fillId="13" borderId="5" xfId="49" applyNumberFormat="1" applyFont="1" applyFill="1" applyBorder="1" applyAlignment="1">
      <alignment horizontal="center" vertical="center"/>
    </xf>
    <xf numFmtId="3" fontId="5" fillId="14" borderId="6" xfId="49" applyNumberFormat="1" applyFont="1" applyFill="1" applyBorder="1" applyAlignment="1">
      <alignment horizontal="center" vertical="center"/>
    </xf>
    <xf numFmtId="3" fontId="5" fillId="13" borderId="6" xfId="49" applyNumberFormat="1" applyFont="1" applyFill="1" applyBorder="1" applyAlignment="1">
      <alignment horizontal="center" vertical="center"/>
    </xf>
    <xf numFmtId="3" fontId="8" fillId="11" borderId="4" xfId="0" applyNumberFormat="1" applyFont="1" applyFill="1" applyBorder="1" applyAlignment="1">
      <alignment horizontal="center" vertical="center"/>
    </xf>
    <xf numFmtId="3" fontId="10" fillId="14" borderId="4" xfId="0" applyNumberFormat="1" applyFont="1" applyFill="1" applyBorder="1" applyAlignment="1">
      <alignment horizontal="center" vertical="center"/>
    </xf>
    <xf numFmtId="3" fontId="10" fillId="15" borderId="4" xfId="0" applyNumberFormat="1" applyFont="1" applyFill="1" applyBorder="1" applyAlignment="1">
      <alignment horizontal="center" vertical="center"/>
    </xf>
    <xf numFmtId="3" fontId="9" fillId="9" borderId="4" xfId="0" applyNumberFormat="1" applyFont="1" applyFill="1" applyBorder="1" applyAlignment="1">
      <alignment horizontal="center" vertical="center"/>
    </xf>
    <xf numFmtId="3" fontId="8" fillId="3" borderId="4" xfId="0" applyNumberFormat="1" applyFont="1" applyFill="1" applyBorder="1" applyAlignment="1">
      <alignment vertical="center"/>
    </xf>
    <xf numFmtId="3" fontId="9" fillId="0" borderId="4" xfId="0" applyNumberFormat="1" applyFont="1" applyBorder="1" applyAlignment="1">
      <alignment vertical="center"/>
    </xf>
    <xf numFmtId="3" fontId="9" fillId="9" borderId="4" xfId="0" applyNumberFormat="1" applyFont="1" applyFill="1" applyBorder="1" applyAlignment="1">
      <alignment horizontal="left" vertical="center"/>
    </xf>
    <xf numFmtId="3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6" borderId="35" xfId="49" applyFont="1" applyFill="1" applyBorder="1" applyAlignment="1">
      <alignment horizontal="center" vertical="center"/>
    </xf>
    <xf numFmtId="0" fontId="5" fillId="14" borderId="35" xfId="49" applyFont="1" applyFill="1" applyBorder="1" applyAlignment="1">
      <alignment horizontal="center" vertical="center"/>
    </xf>
    <xf numFmtId="0" fontId="5" fillId="14" borderId="0" xfId="49" applyFont="1" applyFill="1" applyBorder="1" applyAlignment="1">
      <alignment horizontal="center" vertical="center"/>
    </xf>
    <xf numFmtId="0" fontId="5" fillId="6" borderId="3" xfId="49" applyNumberFormat="1" applyFont="1" applyFill="1" applyBorder="1" applyAlignment="1">
      <alignment horizontal="center" vertical="center"/>
    </xf>
    <xf numFmtId="0" fontId="5" fillId="14" borderId="3" xfId="49" applyNumberFormat="1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vertical="center"/>
    </xf>
    <xf numFmtId="0" fontId="10" fillId="14" borderId="35" xfId="0" applyFont="1" applyFill="1" applyBorder="1" applyAlignment="1">
      <alignment vertical="center"/>
    </xf>
    <xf numFmtId="3" fontId="8" fillId="14" borderId="35" xfId="0" applyNumberFormat="1" applyFont="1" applyFill="1" applyBorder="1" applyAlignment="1">
      <alignment horizontal="center" vertical="center"/>
    </xf>
    <xf numFmtId="0" fontId="10" fillId="15" borderId="0" xfId="0" applyFont="1" applyFill="1" applyBorder="1" applyAlignment="1">
      <alignment horizontal="left" vertical="center" indent="1"/>
    </xf>
    <xf numFmtId="0" fontId="10" fillId="14" borderId="0" xfId="0" applyFont="1" applyFill="1" applyBorder="1" applyAlignment="1">
      <alignment horizontal="left" vertical="center" indent="1"/>
    </xf>
    <xf numFmtId="3" fontId="8" fillId="15" borderId="0" xfId="0" applyNumberFormat="1" applyFont="1" applyFill="1" applyBorder="1" applyAlignment="1">
      <alignment vertical="center"/>
    </xf>
    <xf numFmtId="0" fontId="10" fillId="15" borderId="0" xfId="0" applyFont="1" applyFill="1" applyBorder="1" applyAlignment="1" applyProtection="1">
      <alignment horizontal="left" vertical="center" wrapText="1" indent="2"/>
    </xf>
    <xf numFmtId="0" fontId="10" fillId="14" borderId="0" xfId="0" applyFont="1" applyFill="1" applyBorder="1" applyAlignment="1" applyProtection="1">
      <alignment horizontal="left" vertical="center" wrapText="1" indent="2"/>
    </xf>
    <xf numFmtId="0" fontId="8" fillId="0" borderId="0" xfId="0" applyFont="1" applyFill="1" applyBorder="1" applyAlignment="1">
      <alignment horizontal="left" vertical="center" indent="4"/>
    </xf>
    <xf numFmtId="0" fontId="8" fillId="14" borderId="0" xfId="0" applyFont="1" applyFill="1" applyBorder="1" applyAlignment="1">
      <alignment horizontal="left" vertical="center" indent="4"/>
    </xf>
    <xf numFmtId="0" fontId="8" fillId="3" borderId="0" xfId="0" applyFont="1" applyFill="1" applyBorder="1" applyAlignment="1">
      <alignment horizontal="left" vertical="center" indent="4"/>
    </xf>
    <xf numFmtId="0" fontId="8" fillId="15" borderId="0" xfId="0" applyFont="1" applyFill="1" applyBorder="1" applyAlignment="1" applyProtection="1">
      <alignment horizontal="left" vertical="center" wrapText="1" indent="3"/>
    </xf>
    <xf numFmtId="0" fontId="8" fillId="14" borderId="0" xfId="0" applyFont="1" applyFill="1" applyBorder="1" applyAlignment="1" applyProtection="1">
      <alignment horizontal="left" vertical="center" wrapText="1" indent="3"/>
    </xf>
    <xf numFmtId="3" fontId="8" fillId="15" borderId="4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 wrapText="1" indent="4"/>
    </xf>
    <xf numFmtId="0" fontId="8" fillId="14" borderId="0" xfId="0" applyFont="1" applyFill="1" applyBorder="1" applyAlignment="1">
      <alignment horizontal="left" vertical="center" wrapText="1" indent="4"/>
    </xf>
    <xf numFmtId="0" fontId="10" fillId="17" borderId="0" xfId="0" applyFont="1" applyFill="1" applyBorder="1" applyAlignment="1" applyProtection="1">
      <alignment horizontal="left" vertical="center" wrapText="1" indent="3"/>
    </xf>
    <xf numFmtId="0" fontId="10" fillId="14" borderId="0" xfId="0" applyFont="1" applyFill="1" applyBorder="1" applyAlignment="1" applyProtection="1">
      <alignment horizontal="left" vertical="center" wrapText="1" indent="3"/>
    </xf>
    <xf numFmtId="3" fontId="10" fillId="17" borderId="4" xfId="0" applyNumberFormat="1" applyFont="1" applyFill="1" applyBorder="1" applyAlignment="1">
      <alignment vertical="center"/>
    </xf>
    <xf numFmtId="0" fontId="8" fillId="12" borderId="0" xfId="0" applyFont="1" applyFill="1" applyBorder="1" applyAlignment="1" applyProtection="1">
      <alignment horizontal="left" vertical="center" wrapText="1" indent="3"/>
    </xf>
    <xf numFmtId="3" fontId="8" fillId="12" borderId="4" xfId="0" applyNumberFormat="1" applyFont="1" applyFill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wrapText="1" indent="3"/>
    </xf>
    <xf numFmtId="0" fontId="8" fillId="3" borderId="0" xfId="0" applyFont="1" applyFill="1" applyBorder="1" applyAlignment="1" applyProtection="1">
      <alignment horizontal="left" vertical="center" wrapText="1" indent="3"/>
    </xf>
    <xf numFmtId="0" fontId="8" fillId="16" borderId="0" xfId="0" applyFont="1" applyFill="1" applyBorder="1" applyAlignment="1" applyProtection="1">
      <alignment horizontal="left" vertical="center" wrapText="1" indent="3"/>
    </xf>
    <xf numFmtId="0" fontId="10" fillId="17" borderId="0" xfId="0" applyFont="1" applyFill="1" applyBorder="1" applyAlignment="1" applyProtection="1">
      <alignment horizontal="left" vertical="center" wrapText="1" indent="2"/>
    </xf>
    <xf numFmtId="0" fontId="8" fillId="15" borderId="0" xfId="0" applyFont="1" applyFill="1" applyBorder="1" applyAlignment="1">
      <alignment vertical="center"/>
    </xf>
    <xf numFmtId="0" fontId="8" fillId="14" borderId="0" xfId="0" applyFont="1" applyFill="1" applyBorder="1" applyAlignment="1">
      <alignment vertical="center"/>
    </xf>
    <xf numFmtId="0" fontId="10" fillId="15" borderId="0" xfId="0" applyFont="1" applyFill="1" applyBorder="1" applyAlignment="1" applyProtection="1">
      <alignment horizontal="left" vertical="center" wrapText="1" indent="1"/>
    </xf>
    <xf numFmtId="0" fontId="10" fillId="14" borderId="0" xfId="0" applyFont="1" applyFill="1" applyBorder="1" applyAlignment="1" applyProtection="1">
      <alignment horizontal="left" vertical="center" wrapText="1" indent="1"/>
    </xf>
    <xf numFmtId="0" fontId="10" fillId="15" borderId="0" xfId="0" applyFont="1" applyFill="1" applyBorder="1" applyAlignment="1" applyProtection="1">
      <alignment horizontal="left" vertical="center" wrapText="1" indent="3"/>
    </xf>
    <xf numFmtId="0" fontId="8" fillId="18" borderId="0" xfId="0" applyFont="1" applyFill="1" applyBorder="1" applyAlignment="1">
      <alignment horizontal="left" vertical="center" indent="4"/>
    </xf>
    <xf numFmtId="3" fontId="8" fillId="18" borderId="4" xfId="0" applyNumberFormat="1" applyFont="1" applyFill="1" applyBorder="1" applyAlignment="1">
      <alignment vertical="center"/>
    </xf>
    <xf numFmtId="0" fontId="10" fillId="15" borderId="0" xfId="0" applyFont="1" applyFill="1" applyBorder="1" applyAlignment="1">
      <alignment horizontal="left" vertical="center" wrapText="1" indent="4"/>
    </xf>
    <xf numFmtId="0" fontId="10" fillId="14" borderId="0" xfId="0" applyFont="1" applyFill="1" applyBorder="1" applyAlignment="1">
      <alignment horizontal="left" vertical="center" wrapText="1" indent="4"/>
    </xf>
    <xf numFmtId="0" fontId="10" fillId="15" borderId="0" xfId="0" applyFont="1" applyFill="1" applyBorder="1" applyAlignment="1">
      <alignment horizontal="left" vertical="center" indent="4"/>
    </xf>
    <xf numFmtId="0" fontId="10" fillId="14" borderId="0" xfId="0" applyFont="1" applyFill="1" applyBorder="1" applyAlignment="1">
      <alignment horizontal="left" vertical="center" indent="4"/>
    </xf>
    <xf numFmtId="0" fontId="12" fillId="6" borderId="0" xfId="0" applyFont="1" applyFill="1" applyBorder="1" applyAlignment="1" applyProtection="1">
      <alignment horizontal="left" vertical="center" wrapText="1" indent="3"/>
    </xf>
    <xf numFmtId="0" fontId="12" fillId="14" borderId="0" xfId="0" applyFont="1" applyFill="1" applyBorder="1" applyAlignment="1" applyProtection="1">
      <alignment horizontal="left" vertical="center" wrapText="1" indent="3"/>
    </xf>
    <xf numFmtId="3" fontId="12" fillId="6" borderId="4" xfId="0" applyNumberFormat="1" applyFont="1" applyFill="1" applyBorder="1" applyAlignment="1">
      <alignment vertical="center"/>
    </xf>
    <xf numFmtId="3" fontId="12" fillId="14" borderId="4" xfId="0" applyNumberFormat="1" applyFont="1" applyFill="1" applyBorder="1" applyAlignment="1">
      <alignment vertical="center"/>
    </xf>
    <xf numFmtId="3" fontId="5" fillId="5" borderId="5" xfId="49" applyNumberFormat="1" applyFont="1" applyFill="1" applyBorder="1" applyAlignment="1">
      <alignment horizontal="center" vertical="center"/>
    </xf>
    <xf numFmtId="0" fontId="5" fillId="5" borderId="3" xfId="49" applyNumberFormat="1" applyFont="1" applyFill="1" applyBorder="1" applyAlignment="1">
      <alignment horizontal="center" vertical="center"/>
    </xf>
    <xf numFmtId="3" fontId="8" fillId="11" borderId="35" xfId="0" applyNumberFormat="1" applyFont="1" applyFill="1" applyBorder="1" applyAlignment="1">
      <alignment horizontal="center" vertical="center"/>
    </xf>
    <xf numFmtId="3" fontId="8" fillId="15" borderId="35" xfId="0" applyNumberFormat="1" applyFont="1" applyFill="1" applyBorder="1" applyAlignment="1">
      <alignment horizontal="center" vertical="center"/>
    </xf>
    <xf numFmtId="3" fontId="8" fillId="11" borderId="0" xfId="0" applyNumberFormat="1" applyFont="1" applyFill="1" applyBorder="1" applyAlignment="1">
      <alignment vertical="center"/>
    </xf>
    <xf numFmtId="3" fontId="8" fillId="11" borderId="4" xfId="0" applyNumberFormat="1" applyFont="1" applyFill="1" applyBorder="1" applyAlignment="1">
      <alignment vertical="center"/>
    </xf>
    <xf numFmtId="3" fontId="9" fillId="5" borderId="0" xfId="0" applyNumberFormat="1" applyFont="1" applyFill="1" applyAlignment="1">
      <alignment vertical="center"/>
    </xf>
    <xf numFmtId="3" fontId="0" fillId="0" borderId="0" xfId="0" applyNumberFormat="1" applyAlignment="1">
      <alignment horizontal="center" vertical="center"/>
    </xf>
    <xf numFmtId="0" fontId="4" fillId="19" borderId="0" xfId="0" applyFont="1" applyFill="1" applyAlignment="1">
      <alignment horizontal="center" vertical="center" wrapText="1"/>
    </xf>
    <xf numFmtId="3" fontId="9" fillId="7" borderId="4" xfId="0" applyNumberFormat="1" applyFont="1" applyFill="1" applyBorder="1" applyAlignment="1">
      <alignment horizontal="left" vertical="center"/>
    </xf>
    <xf numFmtId="3" fontId="9" fillId="7" borderId="4" xfId="0" applyNumberFormat="1" applyFont="1" applyFill="1" applyBorder="1" applyAlignment="1">
      <alignment vertical="center"/>
    </xf>
    <xf numFmtId="3" fontId="13" fillId="20" borderId="0" xfId="0" applyNumberFormat="1" applyFont="1" applyFill="1" applyAlignment="1">
      <alignment horizontal="center" vertical="center"/>
    </xf>
    <xf numFmtId="3" fontId="10" fillId="11" borderId="4" xfId="0" applyNumberFormat="1" applyFont="1" applyFill="1" applyBorder="1" applyAlignment="1">
      <alignment vertical="center"/>
    </xf>
    <xf numFmtId="3" fontId="4" fillId="19" borderId="1" xfId="0" applyNumberFormat="1" applyFont="1" applyFill="1" applyBorder="1" applyAlignment="1">
      <alignment horizontal="center" vertical="center"/>
    </xf>
    <xf numFmtId="3" fontId="8" fillId="18" borderId="36" xfId="0" applyNumberFormat="1" applyFont="1" applyFill="1" applyBorder="1" applyAlignment="1">
      <alignment vertical="center"/>
    </xf>
    <xf numFmtId="3" fontId="9" fillId="5" borderId="37" xfId="0" applyNumberFormat="1" applyFont="1" applyFill="1" applyBorder="1" applyAlignment="1">
      <alignment vertical="center"/>
    </xf>
    <xf numFmtId="3" fontId="9" fillId="21" borderId="4" xfId="0" applyNumberFormat="1" applyFont="1" applyFill="1" applyBorder="1" applyAlignment="1">
      <alignment horizontal="center" vertical="center"/>
    </xf>
    <xf numFmtId="0" fontId="4" fillId="19" borderId="0" xfId="0" applyFont="1" applyFill="1" applyAlignment="1">
      <alignment horizontal="left" vertical="center" wrapText="1"/>
    </xf>
    <xf numFmtId="3" fontId="4" fillId="19" borderId="0" xfId="0" applyNumberFormat="1" applyFont="1" applyFill="1" applyAlignment="1">
      <alignment horizontal="center" vertical="center" wrapText="1"/>
    </xf>
    <xf numFmtId="0" fontId="4" fillId="19" borderId="0" xfId="0" applyFont="1" applyFill="1" applyAlignment="1">
      <alignment horizontal="center" vertical="center"/>
    </xf>
    <xf numFmtId="3" fontId="9" fillId="5" borderId="4" xfId="0" applyNumberFormat="1" applyFont="1" applyFill="1" applyBorder="1" applyAlignment="1">
      <alignment vertical="center"/>
    </xf>
    <xf numFmtId="178" fontId="9" fillId="0" borderId="0" xfId="4" applyFont="1" applyAlignment="1">
      <alignment vertical="center"/>
    </xf>
    <xf numFmtId="3" fontId="9" fillId="21" borderId="4" xfId="0" applyNumberFormat="1" applyFont="1" applyFill="1" applyBorder="1" applyAlignment="1">
      <alignment vertical="center"/>
    </xf>
    <xf numFmtId="3" fontId="4" fillId="19" borderId="0" xfId="0" applyNumberFormat="1" applyFont="1" applyFill="1" applyAlignment="1">
      <alignment horizontal="center" vertical="center"/>
    </xf>
    <xf numFmtId="3" fontId="13" fillId="5" borderId="0" xfId="0" applyNumberFormat="1" applyFont="1" applyFill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4" fillId="19" borderId="35" xfId="0" applyNumberFormat="1" applyFont="1" applyFill="1" applyBorder="1" applyAlignment="1">
      <alignment horizontal="center" vertical="center"/>
    </xf>
    <xf numFmtId="3" fontId="4" fillId="19" borderId="2" xfId="0" applyNumberFormat="1" applyFont="1" applyFill="1" applyBorder="1" applyAlignment="1">
      <alignment horizontal="center" vertical="center"/>
    </xf>
    <xf numFmtId="3" fontId="4" fillId="19" borderId="4" xfId="0" applyNumberFormat="1" applyFont="1" applyFill="1" applyBorder="1" applyAlignment="1">
      <alignment horizontal="center" vertical="center"/>
    </xf>
    <xf numFmtId="3" fontId="4" fillId="5" borderId="0" xfId="0" applyNumberFormat="1" applyFont="1" applyFill="1" applyBorder="1" applyAlignment="1">
      <alignment vertical="center"/>
    </xf>
    <xf numFmtId="3" fontId="9" fillId="5" borderId="38" xfId="0" applyNumberFormat="1" applyFont="1" applyFill="1" applyBorder="1" applyAlignment="1">
      <alignment vertical="center"/>
    </xf>
    <xf numFmtId="3" fontId="9" fillId="5" borderId="39" xfId="0" applyNumberFormat="1" applyFont="1" applyFill="1" applyBorder="1" applyAlignment="1">
      <alignment vertical="center"/>
    </xf>
    <xf numFmtId="3" fontId="15" fillId="5" borderId="4" xfId="0" applyNumberFormat="1" applyFont="1" applyFill="1" applyBorder="1" applyAlignment="1">
      <alignment vertical="center"/>
    </xf>
    <xf numFmtId="3" fontId="15" fillId="5" borderId="0" xfId="0" applyNumberFormat="1" applyFont="1" applyFill="1" applyBorder="1" applyAlignment="1">
      <alignment vertical="center"/>
    </xf>
    <xf numFmtId="3" fontId="16" fillId="22" borderId="36" xfId="0" applyNumberFormat="1" applyFont="1" applyFill="1" applyBorder="1" applyAlignment="1">
      <alignment vertical="center"/>
    </xf>
    <xf numFmtId="3" fontId="16" fillId="22" borderId="40" xfId="0" applyNumberFormat="1" applyFont="1" applyFill="1" applyBorder="1" applyAlignment="1">
      <alignment vertical="center"/>
    </xf>
    <xf numFmtId="3" fontId="16" fillId="22" borderId="34" xfId="0" applyNumberFormat="1" applyFont="1" applyFill="1" applyBorder="1" applyAlignment="1">
      <alignment vertical="center"/>
    </xf>
    <xf numFmtId="3" fontId="9" fillId="5" borderId="0" xfId="0" applyNumberFormat="1" applyFont="1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3" fontId="13" fillId="5" borderId="0" xfId="0" applyNumberFormat="1" applyFont="1" applyFill="1" applyBorder="1" applyAlignment="1" applyProtection="1">
      <alignment horizontal="center"/>
    </xf>
    <xf numFmtId="3" fontId="9" fillId="7" borderId="4" xfId="0" applyNumberFormat="1" applyFont="1" applyFill="1" applyBorder="1" applyAlignment="1">
      <alignment horizontal="center" vertical="center"/>
    </xf>
    <xf numFmtId="3" fontId="9" fillId="12" borderId="4" xfId="0" applyNumberFormat="1" applyFont="1" applyFill="1" applyBorder="1" applyAlignment="1">
      <alignment horizontal="left" vertical="center"/>
    </xf>
    <xf numFmtId="181" fontId="9" fillId="0" borderId="0" xfId="0" applyNumberFormat="1" applyFont="1" applyAlignment="1">
      <alignment vertical="center"/>
    </xf>
    <xf numFmtId="4" fontId="9" fillId="0" borderId="0" xfId="0" applyNumberFormat="1" applyFont="1" applyAlignment="1">
      <alignment vertical="center"/>
    </xf>
    <xf numFmtId="3" fontId="9" fillId="23" borderId="4" xfId="0" applyNumberFormat="1" applyFont="1" applyFill="1" applyBorder="1" applyAlignment="1">
      <alignment horizontal="center" vertical="center"/>
    </xf>
    <xf numFmtId="3" fontId="9" fillId="5" borderId="4" xfId="0" applyNumberFormat="1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 applyProtection="1">
      <alignment horizontal="center"/>
    </xf>
    <xf numFmtId="3" fontId="16" fillId="0" borderId="0" xfId="0" applyNumberFormat="1" applyFont="1" applyAlignment="1">
      <alignment horizontal="center" vertical="center"/>
    </xf>
    <xf numFmtId="3" fontId="9" fillId="0" borderId="41" xfId="0" applyNumberFormat="1" applyFont="1" applyBorder="1" applyAlignment="1">
      <alignment vertical="center"/>
    </xf>
    <xf numFmtId="3" fontId="9" fillId="21" borderId="3" xfId="0" applyNumberFormat="1" applyFont="1" applyFill="1" applyBorder="1" applyAlignment="1">
      <alignment horizontal="center" vertical="center"/>
    </xf>
    <xf numFmtId="3" fontId="17" fillId="5" borderId="0" xfId="0" applyNumberFormat="1" applyFont="1" applyFill="1" applyAlignment="1">
      <alignment horizontal="center" vertical="center"/>
    </xf>
    <xf numFmtId="3" fontId="13" fillId="5" borderId="0" xfId="0" applyNumberFormat="1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3" fontId="4" fillId="5" borderId="0" xfId="0" applyNumberFormat="1" applyFont="1" applyFill="1" applyAlignment="1">
      <alignment horizontal="center" vertical="center"/>
    </xf>
    <xf numFmtId="3" fontId="18" fillId="5" borderId="0" xfId="0" applyNumberFormat="1" applyFont="1" applyFill="1" applyBorder="1" applyAlignment="1" applyProtection="1">
      <alignment horizontal="center"/>
    </xf>
    <xf numFmtId="3" fontId="19" fillId="5" borderId="0" xfId="0" applyNumberFormat="1" applyFont="1" applyFill="1" applyBorder="1" applyAlignment="1" applyProtection="1"/>
    <xf numFmtId="3" fontId="9" fillId="5" borderId="0" xfId="0" applyNumberFormat="1" applyFont="1" applyFill="1" applyBorder="1" applyAlignment="1">
      <alignment vertical="center"/>
    </xf>
    <xf numFmtId="3" fontId="9" fillId="5" borderId="0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6" fillId="5" borderId="0" xfId="0" applyNumberFormat="1" applyFont="1" applyFill="1" applyBorder="1" applyAlignment="1">
      <alignment horizontal="center" vertical="center"/>
    </xf>
    <xf numFmtId="3" fontId="4" fillId="5" borderId="0" xfId="0" applyNumberFormat="1" applyFont="1" applyFill="1" applyBorder="1" applyAlignment="1">
      <alignment horizontal="center" vertical="center"/>
    </xf>
    <xf numFmtId="3" fontId="16" fillId="5" borderId="0" xfId="0" applyNumberFormat="1" applyFont="1" applyFill="1" applyAlignment="1">
      <alignment vertical="center"/>
    </xf>
    <xf numFmtId="3" fontId="16" fillId="5" borderId="0" xfId="0" applyNumberFormat="1" applyFont="1" applyFill="1" applyAlignment="1">
      <alignment horizontal="center" vertical="center"/>
    </xf>
    <xf numFmtId="3" fontId="12" fillId="5" borderId="0" xfId="0" applyNumberFormat="1" applyFont="1" applyFill="1" applyAlignment="1">
      <alignment vertical="center"/>
    </xf>
    <xf numFmtId="3" fontId="12" fillId="5" borderId="0" xfId="0" applyNumberFormat="1" applyFont="1" applyFill="1" applyBorder="1" applyAlignment="1">
      <alignment vertical="center"/>
    </xf>
    <xf numFmtId="0" fontId="9" fillId="5" borderId="0" xfId="0" applyFont="1" applyFill="1" applyAlignment="1">
      <alignment vertical="center"/>
    </xf>
    <xf numFmtId="0" fontId="9" fillId="5" borderId="0" xfId="0" applyFont="1" applyFill="1" applyBorder="1" applyAlignment="1">
      <alignment vertical="center"/>
    </xf>
    <xf numFmtId="37" fontId="9" fillId="5" borderId="0" xfId="0" applyNumberFormat="1" applyFont="1" applyFill="1" applyBorder="1" applyAlignment="1">
      <alignment vertical="center"/>
    </xf>
    <xf numFmtId="37" fontId="9" fillId="0" borderId="0" xfId="0" applyNumberFormat="1" applyFont="1" applyAlignment="1">
      <alignment vertical="center"/>
    </xf>
    <xf numFmtId="0" fontId="12" fillId="6" borderId="0" xfId="0" applyFont="1" applyFill="1" applyBorder="1" applyAlignment="1" applyProtection="1">
      <alignment horizontal="left" vertical="center" wrapText="1" indent="2"/>
    </xf>
    <xf numFmtId="0" fontId="12" fillId="14" borderId="0" xfId="0" applyFont="1" applyFill="1" applyBorder="1" applyAlignment="1" applyProtection="1">
      <alignment horizontal="left" vertical="center" wrapText="1" indent="2"/>
    </xf>
    <xf numFmtId="0" fontId="8" fillId="0" borderId="0" xfId="0" applyFont="1" applyBorder="1" applyAlignment="1">
      <alignment horizontal="left" vertical="center" indent="1"/>
    </xf>
    <xf numFmtId="3" fontId="8" fillId="0" borderId="0" xfId="0" applyNumberFormat="1" applyFont="1" applyBorder="1" applyAlignment="1">
      <alignment vertical="center"/>
    </xf>
    <xf numFmtId="3" fontId="10" fillId="0" borderId="4" xfId="0" applyNumberFormat="1" applyFont="1" applyFill="1" applyBorder="1" applyAlignment="1">
      <alignment vertical="center"/>
    </xf>
    <xf numFmtId="3" fontId="8" fillId="5" borderId="4" xfId="0" applyNumberFormat="1" applyFont="1" applyFill="1" applyBorder="1" applyAlignment="1">
      <alignment vertical="center"/>
    </xf>
    <xf numFmtId="3" fontId="8" fillId="3" borderId="0" xfId="0" applyNumberFormat="1" applyFont="1" applyFill="1" applyBorder="1" applyAlignment="1">
      <alignment vertical="center"/>
    </xf>
    <xf numFmtId="3" fontId="8" fillId="5" borderId="0" xfId="0" applyNumberFormat="1" applyFont="1" applyFill="1" applyBorder="1" applyAlignment="1">
      <alignment vertical="center"/>
    </xf>
    <xf numFmtId="182" fontId="8" fillId="5" borderId="0" xfId="0" applyNumberFormat="1" applyFont="1" applyFill="1" applyBorder="1" applyAlignment="1">
      <alignment vertical="center"/>
    </xf>
    <xf numFmtId="3" fontId="8" fillId="5" borderId="0" xfId="0" applyNumberFormat="1" applyFont="1" applyFill="1" applyBorder="1" applyAlignment="1">
      <alignment horizontal="right" vertical="center"/>
    </xf>
    <xf numFmtId="3" fontId="9" fillId="3" borderId="4" xfId="0" applyNumberFormat="1" applyFont="1" applyFill="1" applyBorder="1" applyAlignment="1">
      <alignment vertical="center"/>
    </xf>
    <xf numFmtId="0" fontId="20" fillId="0" borderId="0" xfId="61" applyFont="1" applyAlignment="1">
      <alignment vertical="center"/>
    </xf>
    <xf numFmtId="0" fontId="21" fillId="0" borderId="0" xfId="61" applyFont="1" applyAlignment="1">
      <alignment vertical="center"/>
    </xf>
    <xf numFmtId="3" fontId="20" fillId="0" borderId="0" xfId="61" applyNumberFormat="1" applyFont="1" applyAlignment="1">
      <alignment vertical="center"/>
    </xf>
    <xf numFmtId="0" fontId="22" fillId="0" borderId="0" xfId="60" applyFont="1" applyAlignment="1">
      <alignment horizontal="center"/>
    </xf>
    <xf numFmtId="0" fontId="23" fillId="0" borderId="0" xfId="60" applyFont="1"/>
    <xf numFmtId="0" fontId="8" fillId="0" borderId="0" xfId="60"/>
    <xf numFmtId="0" fontId="24" fillId="0" borderId="0" xfId="60" applyFont="1" applyAlignment="1">
      <alignment horizontal="center"/>
    </xf>
    <xf numFmtId="0" fontId="25" fillId="14" borderId="4" xfId="61" applyFont="1" applyFill="1" applyBorder="1" applyAlignment="1">
      <alignment vertical="center"/>
    </xf>
    <xf numFmtId="0" fontId="26" fillId="8" borderId="35" xfId="49" applyFont="1" applyFill="1" applyBorder="1" applyAlignment="1">
      <alignment horizontal="center" vertical="center"/>
    </xf>
    <xf numFmtId="0" fontId="25" fillId="14" borderId="5" xfId="61" applyFont="1" applyFill="1" applyBorder="1" applyAlignment="1">
      <alignment vertical="center"/>
    </xf>
    <xf numFmtId="3" fontId="26" fillId="8" borderId="4" xfId="49" applyNumberFormat="1" applyFont="1" applyFill="1" applyBorder="1" applyAlignment="1">
      <alignment horizontal="center" vertical="center"/>
    </xf>
    <xf numFmtId="0" fontId="26" fillId="8" borderId="4" xfId="49" applyNumberFormat="1" applyFont="1" applyFill="1" applyBorder="1" applyAlignment="1">
      <alignment horizontal="center" vertical="center"/>
    </xf>
    <xf numFmtId="0" fontId="25" fillId="24" borderId="2" xfId="61" applyFont="1" applyFill="1" applyBorder="1" applyAlignment="1">
      <alignment vertical="center"/>
    </xf>
    <xf numFmtId="3" fontId="27" fillId="24" borderId="0" xfId="61" applyNumberFormat="1" applyFont="1" applyFill="1" applyBorder="1" applyAlignment="1">
      <alignment vertical="center"/>
    </xf>
    <xf numFmtId="0" fontId="25" fillId="14" borderId="4" xfId="61" applyFont="1" applyFill="1" applyBorder="1" applyAlignment="1" applyProtection="1">
      <alignment horizontal="left" vertical="center" indent="2"/>
    </xf>
    <xf numFmtId="0" fontId="25" fillId="15" borderId="0" xfId="61" applyFont="1" applyFill="1" applyBorder="1" applyAlignment="1" applyProtection="1">
      <alignment horizontal="left" vertical="center" indent="2"/>
    </xf>
    <xf numFmtId="0" fontId="25" fillId="14" borderId="0" xfId="61" applyFont="1" applyFill="1" applyBorder="1" applyAlignment="1" applyProtection="1">
      <alignment horizontal="left" vertical="center" indent="2"/>
    </xf>
    <xf numFmtId="0" fontId="27" fillId="14" borderId="4" xfId="61" applyFont="1" applyFill="1" applyBorder="1" applyAlignment="1">
      <alignment horizontal="left" vertical="center" indent="4"/>
    </xf>
    <xf numFmtId="0" fontId="27" fillId="15" borderId="0" xfId="61" applyFont="1" applyFill="1" applyBorder="1" applyAlignment="1">
      <alignment horizontal="left" vertical="center" indent="4"/>
    </xf>
    <xf numFmtId="0" fontId="27" fillId="14" borderId="0" xfId="61" applyFont="1" applyFill="1" applyBorder="1" applyAlignment="1">
      <alignment horizontal="left" vertical="center" indent="4"/>
    </xf>
    <xf numFmtId="183" fontId="27" fillId="24" borderId="4" xfId="61" applyNumberFormat="1" applyFont="1" applyFill="1" applyBorder="1" applyAlignment="1">
      <alignment vertical="center"/>
    </xf>
    <xf numFmtId="0" fontId="25" fillId="14" borderId="4" xfId="61" applyFont="1" applyFill="1" applyBorder="1" applyAlignment="1">
      <alignment horizontal="left" vertical="center" indent="4"/>
    </xf>
    <xf numFmtId="0" fontId="25" fillId="15" borderId="0" xfId="61" applyFont="1" applyFill="1" applyBorder="1" applyAlignment="1">
      <alignment horizontal="left" vertical="center" indent="4"/>
    </xf>
    <xf numFmtId="0" fontId="25" fillId="14" borderId="0" xfId="61" applyFont="1" applyFill="1" applyBorder="1" applyAlignment="1">
      <alignment horizontal="left" vertical="center" indent="4"/>
    </xf>
    <xf numFmtId="0" fontId="26" fillId="8" borderId="0" xfId="61" applyFont="1" applyFill="1" applyBorder="1" applyAlignment="1">
      <alignment horizontal="left" vertical="center" indent="4"/>
    </xf>
    <xf numFmtId="183" fontId="28" fillId="8" borderId="4" xfId="61" applyNumberFormat="1" applyFont="1" applyFill="1" applyBorder="1" applyAlignment="1">
      <alignment vertical="center"/>
    </xf>
    <xf numFmtId="0" fontId="27" fillId="15" borderId="0" xfId="61" applyFont="1" applyFill="1" applyBorder="1" applyAlignment="1" applyProtection="1">
      <alignment horizontal="left" vertical="center" indent="4"/>
    </xf>
    <xf numFmtId="0" fontId="27" fillId="15" borderId="0" xfId="61" applyFont="1" applyFill="1" applyBorder="1" applyAlignment="1" applyProtection="1">
      <alignment horizontal="left" vertical="center" indent="3"/>
    </xf>
    <xf numFmtId="0" fontId="25" fillId="15" borderId="0" xfId="61" applyFont="1" applyFill="1" applyBorder="1" applyAlignment="1" applyProtection="1">
      <alignment horizontal="left" vertical="center" indent="3"/>
    </xf>
    <xf numFmtId="0" fontId="25" fillId="15" borderId="0" xfId="61" applyFont="1" applyFill="1" applyBorder="1" applyAlignment="1" applyProtection="1">
      <alignment horizontal="left" vertical="center" indent="4"/>
    </xf>
    <xf numFmtId="0" fontId="26" fillId="24" borderId="0" xfId="61" applyFont="1" applyFill="1" applyBorder="1" applyAlignment="1">
      <alignment horizontal="left" vertical="center" indent="4"/>
    </xf>
    <xf numFmtId="183" fontId="28" fillId="24" borderId="0" xfId="61" applyNumberFormat="1" applyFont="1" applyFill="1" applyBorder="1" applyAlignment="1">
      <alignment vertical="center"/>
    </xf>
    <xf numFmtId="0" fontId="25" fillId="24" borderId="34" xfId="61" applyFont="1" applyFill="1" applyBorder="1" applyAlignment="1">
      <alignment horizontal="left" vertical="center" indent="4"/>
    </xf>
    <xf numFmtId="183" fontId="28" fillId="8" borderId="0" xfId="61" applyNumberFormat="1" applyFont="1" applyFill="1" applyBorder="1" applyAlignment="1">
      <alignment vertical="center"/>
    </xf>
    <xf numFmtId="0" fontId="1" fillId="0" borderId="0" xfId="61" applyFont="1" applyFill="1" applyBorder="1" applyAlignment="1">
      <alignment horizontal="left" vertical="center" indent="4"/>
    </xf>
    <xf numFmtId="3" fontId="29" fillId="0" borderId="0" xfId="61" applyNumberFormat="1" applyFont="1" applyFill="1" applyBorder="1" applyAlignment="1">
      <alignment vertical="center"/>
    </xf>
    <xf numFmtId="0" fontId="20" fillId="5" borderId="0" xfId="61" applyFont="1" applyFill="1" applyAlignment="1">
      <alignment vertical="center"/>
    </xf>
    <xf numFmtId="184" fontId="20" fillId="0" borderId="0" xfId="1" applyNumberFormat="1" applyFont="1" applyAlignment="1">
      <alignment vertical="center"/>
    </xf>
    <xf numFmtId="0" fontId="23" fillId="0" borderId="0" xfId="63" applyFont="1"/>
    <xf numFmtId="0" fontId="26" fillId="14" borderId="35" xfId="49" applyFont="1" applyFill="1" applyBorder="1" applyAlignment="1">
      <alignment horizontal="center" vertical="center"/>
    </xf>
    <xf numFmtId="3" fontId="26" fillId="8" borderId="5" xfId="49" applyNumberFormat="1" applyFont="1" applyFill="1" applyBorder="1" applyAlignment="1">
      <alignment horizontal="center" vertical="center"/>
    </xf>
    <xf numFmtId="0" fontId="26" fillId="14" borderId="0" xfId="49" applyFont="1" applyFill="1" applyBorder="1" applyAlignment="1">
      <alignment horizontal="center" vertical="center"/>
    </xf>
    <xf numFmtId="0" fontId="26" fillId="8" borderId="3" xfId="49" applyNumberFormat="1" applyFont="1" applyFill="1" applyBorder="1" applyAlignment="1">
      <alignment horizontal="center" vertical="center"/>
    </xf>
    <xf numFmtId="0" fontId="25" fillId="14" borderId="35" xfId="61" applyFont="1" applyFill="1" applyBorder="1" applyAlignment="1">
      <alignment vertical="center"/>
    </xf>
    <xf numFmtId="0" fontId="30" fillId="25" borderId="35" xfId="61" applyFont="1" applyFill="1" applyBorder="1" applyAlignment="1">
      <alignment vertical="center"/>
    </xf>
    <xf numFmtId="3" fontId="27" fillId="25" borderId="35" xfId="61" applyNumberFormat="1" applyFont="1" applyFill="1" applyBorder="1" applyAlignment="1">
      <alignment horizontal="center" vertical="center"/>
    </xf>
    <xf numFmtId="0" fontId="25" fillId="14" borderId="0" xfId="61" applyFont="1" applyFill="1" applyBorder="1" applyAlignment="1">
      <alignment horizontal="left" vertical="center" indent="1"/>
    </xf>
    <xf numFmtId="0" fontId="30" fillId="25" borderId="0" xfId="61" applyFont="1" applyFill="1" applyBorder="1" applyAlignment="1">
      <alignment horizontal="left" vertical="center" indent="1"/>
    </xf>
    <xf numFmtId="3" fontId="27" fillId="25" borderId="0" xfId="61" applyNumberFormat="1" applyFont="1" applyFill="1" applyBorder="1" applyAlignment="1">
      <alignment vertical="center"/>
    </xf>
    <xf numFmtId="0" fontId="25" fillId="14" borderId="0" xfId="61" applyFont="1" applyFill="1" applyBorder="1" applyAlignment="1" applyProtection="1">
      <alignment horizontal="left" vertical="center" wrapText="1" indent="2"/>
    </xf>
    <xf numFmtId="0" fontId="30" fillId="25" borderId="0" xfId="61" applyFont="1" applyFill="1" applyBorder="1" applyAlignment="1" applyProtection="1">
      <alignment horizontal="left" vertical="center" wrapText="1" indent="2"/>
    </xf>
    <xf numFmtId="0" fontId="27" fillId="24" borderId="0" xfId="61" applyFont="1" applyFill="1" applyBorder="1" applyAlignment="1">
      <alignment horizontal="left" vertical="center" indent="4"/>
    </xf>
    <xf numFmtId="183" fontId="27" fillId="14" borderId="0" xfId="61" applyNumberFormat="1" applyFont="1" applyFill="1" applyBorder="1" applyAlignment="1">
      <alignment horizontal="left" vertical="center" indent="4"/>
    </xf>
    <xf numFmtId="0" fontId="27" fillId="14" borderId="0" xfId="61" applyFont="1" applyFill="1" applyBorder="1" applyAlignment="1" applyProtection="1">
      <alignment horizontal="left" vertical="center" wrapText="1" indent="3"/>
    </xf>
    <xf numFmtId="0" fontId="30" fillId="8" borderId="0" xfId="61" applyFont="1" applyFill="1" applyBorder="1" applyAlignment="1" applyProtection="1">
      <alignment horizontal="left" vertical="center" wrapText="1" indent="3"/>
    </xf>
    <xf numFmtId="183" fontId="31" fillId="8" borderId="4" xfId="61" applyNumberFormat="1" applyFont="1" applyFill="1" applyBorder="1" applyAlignment="1">
      <alignment vertical="center"/>
    </xf>
    <xf numFmtId="183" fontId="27" fillId="14" borderId="0" xfId="61" applyNumberFormat="1" applyFont="1" applyFill="1" applyBorder="1" applyAlignment="1" applyProtection="1">
      <alignment horizontal="left" vertical="center" wrapText="1" indent="3"/>
    </xf>
    <xf numFmtId="0" fontId="27" fillId="14" borderId="0" xfId="61" applyFont="1" applyFill="1" applyBorder="1" applyAlignment="1">
      <alignment horizontal="left" vertical="center" wrapText="1" indent="4"/>
    </xf>
    <xf numFmtId="0" fontId="27" fillId="24" borderId="0" xfId="61" applyFont="1" applyFill="1" applyBorder="1" applyAlignment="1">
      <alignment horizontal="left" vertical="center" wrapText="1" indent="4"/>
    </xf>
    <xf numFmtId="183" fontId="27" fillId="14" borderId="0" xfId="61" applyNumberFormat="1" applyFont="1" applyFill="1" applyBorder="1" applyAlignment="1">
      <alignment horizontal="left" vertical="center" wrapText="1" indent="4"/>
    </xf>
    <xf numFmtId="0" fontId="25" fillId="14" borderId="0" xfId="61" applyFont="1" applyFill="1" applyBorder="1" applyAlignment="1" applyProtection="1">
      <alignment horizontal="left" vertical="center" wrapText="1" indent="3"/>
    </xf>
    <xf numFmtId="183" fontId="30" fillId="8" borderId="4" xfId="61" applyNumberFormat="1" applyFont="1" applyFill="1" applyBorder="1" applyAlignment="1">
      <alignment vertical="center"/>
    </xf>
    <xf numFmtId="183" fontId="25" fillId="14" borderId="0" xfId="61" applyNumberFormat="1" applyFont="1" applyFill="1" applyBorder="1" applyAlignment="1" applyProtection="1">
      <alignment horizontal="left" vertical="center" wrapText="1" indent="3"/>
    </xf>
    <xf numFmtId="0" fontId="30" fillId="8" borderId="0" xfId="61" applyFont="1" applyFill="1" applyBorder="1" applyAlignment="1" applyProtection="1">
      <alignment horizontal="left" vertical="center" wrapText="1" indent="2"/>
    </xf>
    <xf numFmtId="183" fontId="31" fillId="8" borderId="0" xfId="61" applyNumberFormat="1" applyFont="1" applyFill="1" applyBorder="1" applyAlignment="1">
      <alignment vertical="center"/>
    </xf>
    <xf numFmtId="183" fontId="25" fillId="14" borderId="0" xfId="61" applyNumberFormat="1" applyFont="1" applyFill="1" applyBorder="1" applyAlignment="1" applyProtection="1">
      <alignment horizontal="left" vertical="center" wrapText="1" indent="2"/>
    </xf>
    <xf numFmtId="0" fontId="27" fillId="24" borderId="0" xfId="61" applyFont="1" applyFill="1" applyBorder="1" applyAlignment="1" applyProtection="1">
      <alignment horizontal="left" vertical="center" wrapText="1" indent="3"/>
    </xf>
    <xf numFmtId="0" fontId="31" fillId="8" borderId="0" xfId="61" applyFont="1" applyFill="1" applyBorder="1" applyAlignment="1" applyProtection="1">
      <alignment horizontal="left" vertical="center" wrapText="1" indent="3"/>
    </xf>
    <xf numFmtId="0" fontId="27" fillId="14" borderId="0" xfId="61" applyFont="1" applyFill="1" applyBorder="1" applyAlignment="1">
      <alignment vertical="center"/>
    </xf>
    <xf numFmtId="183" fontId="27" fillId="14" borderId="0" xfId="61" applyNumberFormat="1" applyFont="1" applyFill="1" applyBorder="1" applyAlignment="1">
      <alignment vertical="center"/>
    </xf>
    <xf numFmtId="0" fontId="25" fillId="14" borderId="0" xfId="61" applyFont="1" applyFill="1" applyBorder="1" applyAlignment="1" applyProtection="1">
      <alignment horizontal="left" vertical="center" wrapText="1" indent="1"/>
    </xf>
    <xf numFmtId="0" fontId="30" fillId="25" borderId="0" xfId="61" applyFont="1" applyFill="1" applyBorder="1" applyAlignment="1" applyProtection="1">
      <alignment horizontal="left" vertical="center" wrapText="1" indent="1"/>
    </xf>
    <xf numFmtId="183" fontId="27" fillId="25" borderId="0" xfId="61" applyNumberFormat="1" applyFont="1" applyFill="1" applyBorder="1" applyAlignment="1">
      <alignment vertical="center"/>
    </xf>
    <xf numFmtId="183" fontId="25" fillId="14" borderId="0" xfId="61" applyNumberFormat="1" applyFont="1" applyFill="1" applyBorder="1" applyAlignment="1" applyProtection="1">
      <alignment horizontal="left" vertical="center" wrapText="1" indent="1"/>
    </xf>
    <xf numFmtId="0" fontId="30" fillId="25" borderId="0" xfId="61" applyFont="1" applyFill="1" applyBorder="1" applyAlignment="1" applyProtection="1">
      <alignment horizontal="left" vertical="center" wrapText="1" indent="3"/>
    </xf>
    <xf numFmtId="0" fontId="25" fillId="14" borderId="0" xfId="61" applyFont="1" applyFill="1" applyBorder="1" applyAlignment="1">
      <alignment horizontal="left" vertical="center" wrapText="1" indent="4"/>
    </xf>
    <xf numFmtId="0" fontId="30" fillId="8" borderId="0" xfId="61" applyFont="1" applyFill="1" applyBorder="1" applyAlignment="1">
      <alignment horizontal="left" vertical="center" wrapText="1" indent="4"/>
    </xf>
    <xf numFmtId="183" fontId="25" fillId="14" borderId="0" xfId="61" applyNumberFormat="1" applyFont="1" applyFill="1" applyBorder="1" applyAlignment="1">
      <alignment horizontal="left" vertical="center" wrapText="1" indent="4"/>
    </xf>
    <xf numFmtId="0" fontId="30" fillId="8" borderId="0" xfId="61" applyFont="1" applyFill="1" applyBorder="1" applyAlignment="1">
      <alignment horizontal="left" vertical="center" indent="4"/>
    </xf>
    <xf numFmtId="183" fontId="25" fillId="14" borderId="0" xfId="61" applyNumberFormat="1" applyFont="1" applyFill="1" applyBorder="1" applyAlignment="1">
      <alignment horizontal="left" vertical="center" indent="4"/>
    </xf>
    <xf numFmtId="0" fontId="31" fillId="14" borderId="0" xfId="61" applyFont="1" applyFill="1" applyBorder="1" applyAlignment="1" applyProtection="1">
      <alignment horizontal="left" vertical="center" wrapText="1" indent="3"/>
    </xf>
    <xf numFmtId="183" fontId="30" fillId="14" borderId="0" xfId="61" applyNumberFormat="1" applyFont="1" applyFill="1" applyBorder="1" applyAlignment="1" applyProtection="1">
      <alignment horizontal="left" vertical="center" wrapText="1" indent="3"/>
    </xf>
    <xf numFmtId="0" fontId="25" fillId="24" borderId="0" xfId="61" applyFont="1" applyFill="1" applyBorder="1" applyAlignment="1" applyProtection="1">
      <alignment horizontal="left" vertical="center" wrapText="1" indent="2"/>
    </xf>
    <xf numFmtId="183" fontId="27" fillId="24" borderId="0" xfId="61" applyNumberFormat="1" applyFont="1" applyFill="1" applyBorder="1" applyAlignment="1">
      <alignment vertical="center"/>
    </xf>
    <xf numFmtId="184" fontId="20" fillId="0" borderId="0" xfId="61" applyNumberFormat="1" applyFont="1" applyAlignment="1">
      <alignment vertical="center"/>
    </xf>
    <xf numFmtId="0" fontId="31" fillId="14" borderId="0" xfId="61" applyFont="1" applyFill="1" applyBorder="1" applyAlignment="1" applyProtection="1">
      <alignment horizontal="left" vertical="center" wrapText="1" indent="2"/>
    </xf>
    <xf numFmtId="183" fontId="30" fillId="14" borderId="0" xfId="61" applyNumberFormat="1" applyFont="1" applyFill="1" applyBorder="1" applyAlignment="1" applyProtection="1">
      <alignment horizontal="left" vertical="center" wrapText="1" indent="2"/>
    </xf>
    <xf numFmtId="0" fontId="31" fillId="5" borderId="0" xfId="61" applyFont="1" applyFill="1" applyBorder="1" applyAlignment="1" applyProtection="1">
      <alignment horizontal="left" vertical="center" wrapText="1" indent="2"/>
    </xf>
    <xf numFmtId="0" fontId="30" fillId="5" borderId="0" xfId="61" applyFont="1" applyFill="1" applyBorder="1" applyAlignment="1" applyProtection="1">
      <alignment horizontal="left" vertical="center" wrapText="1" indent="2"/>
    </xf>
    <xf numFmtId="183" fontId="30" fillId="5" borderId="0" xfId="61" applyNumberFormat="1" applyFont="1" applyFill="1" applyBorder="1" applyAlignment="1">
      <alignment vertical="center"/>
    </xf>
    <xf numFmtId="183" fontId="30" fillId="5" borderId="0" xfId="61" applyNumberFormat="1" applyFont="1" applyFill="1" applyBorder="1" applyAlignment="1" applyProtection="1">
      <alignment horizontal="left" vertical="center" wrapText="1" indent="2"/>
    </xf>
    <xf numFmtId="0" fontId="32" fillId="0" borderId="0" xfId="61" applyFont="1" applyAlignment="1">
      <alignment vertical="center"/>
    </xf>
    <xf numFmtId="0" fontId="27" fillId="0" borderId="0" xfId="61" applyFont="1" applyBorder="1" applyAlignment="1">
      <alignment horizontal="left" vertical="center" indent="1"/>
    </xf>
    <xf numFmtId="183" fontId="27" fillId="0" borderId="0" xfId="61" applyNumberFormat="1" applyFont="1" applyBorder="1" applyAlignment="1">
      <alignment vertical="center"/>
    </xf>
    <xf numFmtId="183" fontId="32" fillId="0" borderId="0" xfId="61" applyNumberFormat="1" applyFont="1" applyAlignment="1">
      <alignment vertical="center"/>
    </xf>
    <xf numFmtId="184" fontId="20" fillId="5" borderId="0" xfId="1" applyNumberFormat="1" applyFont="1" applyFill="1" applyAlignment="1">
      <alignment vertical="center"/>
    </xf>
  </cellXfs>
  <cellStyles count="7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[0] 3" xfId="51"/>
    <cellStyle name="Millares 2" xfId="52"/>
    <cellStyle name="Millares 3" xfId="53"/>
    <cellStyle name="Millares 4" xfId="54"/>
    <cellStyle name="Millares 5" xfId="55"/>
    <cellStyle name="Millares 6" xfId="56"/>
    <cellStyle name="Moneda 2" xfId="57"/>
    <cellStyle name="Moneda 2 2" xfId="58"/>
    <cellStyle name="Normal 11" xfId="59"/>
    <cellStyle name="Normal 2" xfId="60"/>
    <cellStyle name="Normal 2 2" xfId="61"/>
    <cellStyle name="Normal 2 2 2" xfId="62"/>
    <cellStyle name="Normal 2 3" xfId="63"/>
    <cellStyle name="Normal 3" xfId="64"/>
    <cellStyle name="Normal 4" xfId="65"/>
    <cellStyle name="Normal 5" xfId="66"/>
    <cellStyle name="Normal 5 2" xfId="67"/>
    <cellStyle name="Porcentaje 2" xfId="68"/>
    <cellStyle name="Porcentaje 3" xfId="69"/>
  </cellStyles>
  <tableStyles count="0" defaultTableStyle="TableStyleMedium9" defaultPivotStyle="PivotStyleLight16"/>
  <colors>
    <mruColors>
      <color rgb="00D8E4BC"/>
      <color rgb="00C4D79B"/>
      <color rgb="00993300"/>
      <color rgb="00333399"/>
      <color rgb="00366092"/>
      <color rgb="00FF0000"/>
      <color rgb="00CCCCFF"/>
      <color rgb="00FFFFFF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925830</xdr:colOff>
      <xdr:row>0</xdr:row>
      <xdr:rowOff>10160</xdr:rowOff>
    </xdr:from>
    <xdr:to>
      <xdr:col>3</xdr:col>
      <xdr:colOff>199390</xdr:colOff>
      <xdr:row>0</xdr:row>
      <xdr:rowOff>487045</xdr:rowOff>
    </xdr:to>
    <xdr:pic>
      <xdr:nvPicPr>
        <xdr:cNvPr id="1992" name="Picture 1" descr="Logo Grupo Chilefilm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02030" y="10160"/>
          <a:ext cx="3797935" cy="4768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893445</xdr:colOff>
      <xdr:row>0</xdr:row>
      <xdr:rowOff>0</xdr:rowOff>
    </xdr:from>
    <xdr:to>
      <xdr:col>3</xdr:col>
      <xdr:colOff>191135</xdr:colOff>
      <xdr:row>0</xdr:row>
      <xdr:rowOff>457200</xdr:rowOff>
    </xdr:to>
    <xdr:pic>
      <xdr:nvPicPr>
        <xdr:cNvPr id="3015" name="Picture 2" descr="Logo Grupo Chilefilm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8695" y="0"/>
          <a:ext cx="4603115" cy="457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sas\Proyecto\Consolidado%20Chilefilms\100Estado%20Financiero%20Consolidado%20Chilefilms%2020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sas\Proyecto\Consolidado%20de%20CHF%20Interacional\100Estado%20Financiero%20Consolidado%20Inter%20202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sas\Proyecto\20%20CineColor\01Estado%20Financiero%20Cinecolor%20202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st M$"/>
      <sheetName val="Res M$"/>
      <sheetName val="Estado"/>
      <sheetName val="Resultado"/>
      <sheetName val="CtasCtes"/>
      <sheetName val="Inv"/>
      <sheetName val="NoCon"/>
      <sheetName val="Hoja1"/>
    </sheetNames>
    <sheetDataSet>
      <sheetData sheetId="0"/>
      <sheetData sheetId="1"/>
      <sheetData sheetId="2">
        <row r="19">
          <cell r="W19" t="str">
            <v>Gramado (Otros Activos)</v>
          </cell>
          <cell r="X19" t="str">
            <v>Cinemo Prod. (Depositos Judiciales)</v>
          </cell>
          <cell r="Y19" t="str">
            <v>Otras Inv. en Otras Sociedades en CHF Inv</v>
          </cell>
          <cell r="Z19" t="str">
            <v>Inversiones Permanentes en Audivisual</v>
          </cell>
          <cell r="AA19" t="str">
            <v>Depositos Judiciales en Curt</v>
          </cell>
          <cell r="AB19" t="str">
            <v>Depositos Judiciales en CC Do Brasil</v>
          </cell>
          <cell r="AC19" t="str">
            <v>Depositos Judiciales en Amazon</v>
          </cell>
        </row>
        <row r="20">
          <cell r="W20">
            <v>4068236.2833624</v>
          </cell>
          <cell r="X20">
            <v>31883085.9029341</v>
          </cell>
          <cell r="Y20">
            <v>10309464468.82</v>
          </cell>
          <cell r="Z20">
            <v>28461876.332292</v>
          </cell>
          <cell r="AA20">
            <v>3191866.94</v>
          </cell>
          <cell r="AB20">
            <v>20086794.5592</v>
          </cell>
          <cell r="AC20">
            <v>-1250</v>
          </cell>
        </row>
        <row r="22">
          <cell r="X22" t="str">
            <v>Labocine</v>
          </cell>
        </row>
        <row r="22">
          <cell r="AF22" t="str">
            <v>Fundación CARE</v>
          </cell>
        </row>
        <row r="22">
          <cell r="AM22" t="str">
            <v>Csur</v>
          </cell>
          <cell r="AN22" t="str">
            <v>Agricola</v>
          </cell>
          <cell r="AO22" t="str">
            <v>Fundación</v>
          </cell>
        </row>
        <row r="22">
          <cell r="AQ22" t="str">
            <v>Inv.Andinas</v>
          </cell>
        </row>
        <row r="23">
          <cell r="W23">
            <v>135991696</v>
          </cell>
          <cell r="X23">
            <v>1187288361.56</v>
          </cell>
          <cell r="Y23">
            <v>484869385</v>
          </cell>
          <cell r="Z23">
            <v>48098842</v>
          </cell>
          <cell r="AA23">
            <v>4235471</v>
          </cell>
        </row>
        <row r="23">
          <cell r="AC23">
            <v>840859689</v>
          </cell>
          <cell r="AD23">
            <v>53649577</v>
          </cell>
          <cell r="AE23">
            <v>399616490</v>
          </cell>
          <cell r="AF23">
            <v>18000</v>
          </cell>
          <cell r="AG23">
            <v>3158536</v>
          </cell>
          <cell r="AH23">
            <v>18171971</v>
          </cell>
        </row>
        <row r="23">
          <cell r="AL23">
            <v>12164190.3089005</v>
          </cell>
          <cell r="AM23">
            <v>12600</v>
          </cell>
          <cell r="AN23">
            <v>58800</v>
          </cell>
          <cell r="AO23">
            <v>16800</v>
          </cell>
        </row>
        <row r="23">
          <cell r="AQ23">
            <v>158281755.6024</v>
          </cell>
        </row>
        <row r="23">
          <cell r="AS23">
            <v>666599398.9</v>
          </cell>
          <cell r="AT23">
            <v>5719297707.2714</v>
          </cell>
        </row>
        <row r="24">
          <cell r="W24">
            <v>-522271</v>
          </cell>
          <cell r="X24">
            <v>4264835433</v>
          </cell>
          <cell r="Y24">
            <v>146562510</v>
          </cell>
          <cell r="Z24">
            <v>117871993</v>
          </cell>
          <cell r="AA24">
            <v>1711720</v>
          </cell>
          <cell r="AB24">
            <v>884473411.071</v>
          </cell>
          <cell r="AC24">
            <v>0</v>
          </cell>
          <cell r="AD24">
            <v>4330472691.3422</v>
          </cell>
          <cell r="AE24">
            <v>24161.9278</v>
          </cell>
          <cell r="AF24">
            <v>0</v>
          </cell>
        </row>
        <row r="25">
          <cell r="AE25" t="str">
            <v>Cont Alt Arg</v>
          </cell>
          <cell r="AF25" t="str">
            <v>INV.INMOBIL NORUEGA S</v>
          </cell>
        </row>
        <row r="26">
          <cell r="AF26" t="str">
            <v>CCFilms SAC</v>
          </cell>
        </row>
        <row r="46">
          <cell r="Z46" t="str">
            <v>Consolidado Conate</v>
          </cell>
          <cell r="AA46" t="str">
            <v>CCFilms</v>
          </cell>
          <cell r="AB46" t="str">
            <v>Chilefilms</v>
          </cell>
        </row>
        <row r="47">
          <cell r="W47" t="str">
            <v>Curt y Alex</v>
          </cell>
          <cell r="X47" t="str">
            <v>Fashion Group</v>
          </cell>
          <cell r="Y47" t="str">
            <v>Ken Cast</v>
          </cell>
          <cell r="Z47" t="str">
            <v>Amazon</v>
          </cell>
          <cell r="AA47" t="str">
            <v>prestamo</v>
          </cell>
          <cell r="AB47" t="str">
            <v>Ptmo</v>
          </cell>
        </row>
        <row r="48">
          <cell r="W48">
            <v>14979258.28</v>
          </cell>
          <cell r="X48">
            <v>29928183.203</v>
          </cell>
          <cell r="Y48">
            <v>8664598.261</v>
          </cell>
          <cell r="Z48">
            <v>1082598772.20753</v>
          </cell>
          <cell r="AA48">
            <v>242721216</v>
          </cell>
          <cell r="AB48">
            <v>783863096</v>
          </cell>
        </row>
        <row r="49">
          <cell r="AA49" t="str">
            <v>Andinas</v>
          </cell>
        </row>
        <row r="50">
          <cell r="W50">
            <v>581664636</v>
          </cell>
        </row>
        <row r="50">
          <cell r="Y50">
            <v>51195371.3156</v>
          </cell>
          <cell r="Z50">
            <v>500210800.44</v>
          </cell>
          <cell r="AA50">
            <v>235361.11</v>
          </cell>
          <cell r="AB50">
            <v>782844015.82</v>
          </cell>
          <cell r="AC50">
            <v>212510662.7778</v>
          </cell>
          <cell r="AD50">
            <v>195193337.034</v>
          </cell>
          <cell r="AE50">
            <v>1681533809.2414</v>
          </cell>
          <cell r="AF50">
            <v>110712774.3686</v>
          </cell>
          <cell r="AG50">
            <v>199138509.29</v>
          </cell>
          <cell r="AH50">
            <v>10535959.7758793</v>
          </cell>
        </row>
        <row r="64">
          <cell r="Y64" t="str">
            <v>Audiovisual</v>
          </cell>
          <cell r="Z64" t="str">
            <v>Ivision</v>
          </cell>
        </row>
        <row r="65">
          <cell r="W65">
            <v>1131384817.60128</v>
          </cell>
          <cell r="X65">
            <v>-240659.273400002</v>
          </cell>
          <cell r="Y65">
            <v>4145340.79279959</v>
          </cell>
          <cell r="Z65">
            <v>-24533255</v>
          </cell>
          <cell r="AA65">
            <v>-385791733</v>
          </cell>
        </row>
      </sheetData>
      <sheetData sheetId="3">
        <row r="5">
          <cell r="Y5">
            <v>88528446155.34</v>
          </cell>
        </row>
        <row r="7">
          <cell r="Y7">
            <v>70659759081.48</v>
          </cell>
        </row>
        <row r="11">
          <cell r="Y11">
            <v>8009349907.1</v>
          </cell>
        </row>
        <row r="12">
          <cell r="Y12">
            <v>1507608728</v>
          </cell>
        </row>
        <row r="15">
          <cell r="Y15">
            <v>1089409820.14</v>
          </cell>
        </row>
        <row r="17">
          <cell r="Y17">
            <v>-944526327.74</v>
          </cell>
        </row>
        <row r="19">
          <cell r="Y19">
            <v>144941850</v>
          </cell>
          <cell r="Z19">
            <v>-209313606.788176</v>
          </cell>
          <cell r="AA19">
            <v>-2803105.14318152</v>
          </cell>
          <cell r="AB19">
            <v>18401221.8328737</v>
          </cell>
        </row>
        <row r="19">
          <cell r="AD19">
            <v>631879</v>
          </cell>
          <cell r="AE19">
            <v>338180773</v>
          </cell>
        </row>
        <row r="21">
          <cell r="Y21">
            <v>3719064664</v>
          </cell>
        </row>
        <row r="23">
          <cell r="Y23">
            <v>-1218324128</v>
          </cell>
        </row>
        <row r="25">
          <cell r="Y25">
            <v>-952341175.62</v>
          </cell>
        </row>
        <row r="27">
          <cell r="Y27">
            <v>-4687577964.5228</v>
          </cell>
        </row>
        <row r="31">
          <cell r="Y31">
            <v>-1799340635.42</v>
          </cell>
        </row>
        <row r="35">
          <cell r="Y35">
            <v>3602620316</v>
          </cell>
        </row>
        <row r="37">
          <cell r="Y37">
            <v>100414225.16308</v>
          </cell>
          <cell r="Z37">
            <v>100601150.79168</v>
          </cell>
        </row>
        <row r="37">
          <cell r="AB37">
            <v>-1727895</v>
          </cell>
        </row>
        <row r="37">
          <cell r="AD37">
            <v>1540967.37140019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6">
          <cell r="T6">
            <v>678827995</v>
          </cell>
        </row>
        <row r="7">
          <cell r="T7">
            <v>0</v>
          </cell>
        </row>
        <row r="8">
          <cell r="T8">
            <v>287748262</v>
          </cell>
        </row>
        <row r="9">
          <cell r="T9">
            <v>82459543</v>
          </cell>
        </row>
        <row r="10">
          <cell r="T10">
            <v>0</v>
          </cell>
        </row>
        <row r="11">
          <cell r="T11">
            <v>2255747409</v>
          </cell>
        </row>
        <row r="12">
          <cell r="T12">
            <v>0</v>
          </cell>
        </row>
        <row r="13">
          <cell r="T13">
            <v>364527592</v>
          </cell>
        </row>
        <row r="15">
          <cell r="T15">
            <v>0</v>
          </cell>
        </row>
        <row r="16">
          <cell r="T16">
            <v>0</v>
          </cell>
        </row>
        <row r="20">
          <cell r="T20">
            <v>0</v>
          </cell>
        </row>
        <row r="21">
          <cell r="T21">
            <v>0</v>
          </cell>
        </row>
        <row r="22">
          <cell r="T22">
            <v>0</v>
          </cell>
        </row>
        <row r="22">
          <cell r="V22" t="str">
            <v>CN Holding</v>
          </cell>
        </row>
        <row r="23">
          <cell r="T23">
            <v>1299796439</v>
          </cell>
          <cell r="U23">
            <v>15736415.3862</v>
          </cell>
          <cell r="V23">
            <v>1005207.57</v>
          </cell>
          <cell r="W23">
            <v>500210800.44</v>
          </cell>
          <cell r="X23">
            <v>782844015.82</v>
          </cell>
        </row>
        <row r="24">
          <cell r="T24">
            <v>1131384442</v>
          </cell>
        </row>
        <row r="24">
          <cell r="X24">
            <v>1131384442.22</v>
          </cell>
        </row>
        <row r="25">
          <cell r="T25">
            <v>0</v>
          </cell>
        </row>
        <row r="26">
          <cell r="T26">
            <v>2322528453</v>
          </cell>
        </row>
        <row r="27">
          <cell r="T27">
            <v>617633081</v>
          </cell>
        </row>
        <row r="28">
          <cell r="T28">
            <v>0</v>
          </cell>
        </row>
        <row r="29">
          <cell r="T29">
            <v>0</v>
          </cell>
        </row>
        <row r="30">
          <cell r="T30">
            <v>141436000</v>
          </cell>
        </row>
        <row r="37">
          <cell r="T37">
            <v>-3</v>
          </cell>
        </row>
        <row r="38">
          <cell r="T38">
            <v>496832362</v>
          </cell>
        </row>
        <row r="39">
          <cell r="T39">
            <v>0</v>
          </cell>
        </row>
        <row r="40">
          <cell r="T40">
            <v>0</v>
          </cell>
        </row>
        <row r="41">
          <cell r="T41">
            <v>116357590</v>
          </cell>
        </row>
        <row r="42">
          <cell r="T42">
            <v>15585211</v>
          </cell>
        </row>
        <row r="43">
          <cell r="T43">
            <v>234471406</v>
          </cell>
        </row>
        <row r="45">
          <cell r="T45">
            <v>0</v>
          </cell>
        </row>
        <row r="48">
          <cell r="T48">
            <v>0</v>
          </cell>
        </row>
        <row r="49">
          <cell r="T49">
            <v>0</v>
          </cell>
        </row>
        <row r="50">
          <cell r="T50">
            <v>6785513597</v>
          </cell>
        </row>
        <row r="51">
          <cell r="T51">
            <v>0</v>
          </cell>
        </row>
        <row r="52">
          <cell r="T52">
            <v>173071153</v>
          </cell>
        </row>
        <row r="53">
          <cell r="T53">
            <v>0</v>
          </cell>
        </row>
        <row r="54">
          <cell r="T54">
            <v>0</v>
          </cell>
        </row>
        <row r="58">
          <cell r="T58">
            <v>2070154048</v>
          </cell>
        </row>
        <row r="59">
          <cell r="T59">
            <v>5684615691</v>
          </cell>
        </row>
        <row r="60">
          <cell r="T60">
            <v>0</v>
          </cell>
        </row>
        <row r="61">
          <cell r="T61">
            <v>0</v>
          </cell>
        </row>
        <row r="62">
          <cell r="T62">
            <v>0</v>
          </cell>
        </row>
        <row r="63">
          <cell r="T63">
            <v>-9744812486</v>
          </cell>
        </row>
        <row r="65">
          <cell r="T65">
            <v>3350300647</v>
          </cell>
        </row>
      </sheetData>
      <sheetData sheetId="5">
        <row r="5">
          <cell r="T5">
            <v>4973645772</v>
          </cell>
        </row>
        <row r="7">
          <cell r="T7">
            <v>4008022147</v>
          </cell>
        </row>
        <row r="11">
          <cell r="T11">
            <v>836582609</v>
          </cell>
        </row>
        <row r="12">
          <cell r="T12">
            <v>128800939</v>
          </cell>
        </row>
        <row r="15">
          <cell r="T15">
            <v>1555953</v>
          </cell>
        </row>
        <row r="17">
          <cell r="T17">
            <v>-106565696</v>
          </cell>
        </row>
        <row r="19">
          <cell r="T19">
            <v>100364595</v>
          </cell>
        </row>
        <row r="21">
          <cell r="T21">
            <v>90721</v>
          </cell>
        </row>
        <row r="23">
          <cell r="T23">
            <v>-20385579</v>
          </cell>
        </row>
        <row r="25">
          <cell r="T25">
            <v>138746912</v>
          </cell>
        </row>
        <row r="27">
          <cell r="T27">
            <v>-186158</v>
          </cell>
        </row>
        <row r="31">
          <cell r="T31">
            <v>118348321</v>
          </cell>
        </row>
        <row r="35">
          <cell r="T35">
            <v>-22886758</v>
          </cell>
        </row>
        <row r="37">
          <cell r="T37">
            <v>18399262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stado"/>
      <sheetName val="Estado (2)"/>
      <sheetName val="Resultado"/>
      <sheetName val="Ctas"/>
      <sheetName val="Dato"/>
      <sheetName val="TD OGE"/>
      <sheetName val="Hoja1"/>
      <sheetName val="Hoja3"/>
      <sheetName val="Hoja4"/>
    </sheetNames>
    <sheetDataSet>
      <sheetData sheetId="0">
        <row r="6">
          <cell r="C6">
            <v>2562880385</v>
          </cell>
        </row>
        <row r="7">
          <cell r="C7">
            <v>0</v>
          </cell>
        </row>
        <row r="8">
          <cell r="C8">
            <v>2186678</v>
          </cell>
        </row>
        <row r="9">
          <cell r="C9">
            <v>1188996762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241954340</v>
          </cell>
        </row>
        <row r="15">
          <cell r="C15">
            <v>0</v>
          </cell>
        </row>
        <row r="16">
          <cell r="C16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14730824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11216028</v>
          </cell>
        </row>
        <row r="37">
          <cell r="C37">
            <v>53678416</v>
          </cell>
        </row>
        <row r="38">
          <cell r="C38">
            <v>303971571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175220012</v>
          </cell>
        </row>
        <row r="43">
          <cell r="C43">
            <v>41540846</v>
          </cell>
        </row>
        <row r="46">
          <cell r="C46">
            <v>0</v>
          </cell>
        </row>
        <row r="49">
          <cell r="C49">
            <v>69349722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2884252</v>
          </cell>
        </row>
        <row r="54">
          <cell r="C54">
            <v>0</v>
          </cell>
        </row>
        <row r="55">
          <cell r="C55">
            <v>0</v>
          </cell>
        </row>
        <row r="59">
          <cell r="C59">
            <v>363466777</v>
          </cell>
        </row>
        <row r="60">
          <cell r="C60">
            <v>2979194422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32658999</v>
          </cell>
        </row>
        <row r="66">
          <cell r="C66">
            <v>0</v>
          </cell>
        </row>
      </sheetData>
      <sheetData sheetId="1"/>
      <sheetData sheetId="2">
        <row r="5">
          <cell r="C5">
            <v>3717852654</v>
          </cell>
        </row>
        <row r="7">
          <cell r="C7">
            <v>-2546749057</v>
          </cell>
        </row>
        <row r="11">
          <cell r="C11">
            <v>-18117710</v>
          </cell>
        </row>
        <row r="12">
          <cell r="C12">
            <v>-5899743</v>
          </cell>
        </row>
        <row r="15">
          <cell r="C15">
            <v>79263800</v>
          </cell>
        </row>
        <row r="17">
          <cell r="C17">
            <v>-5918132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0</v>
          </cell>
        </row>
        <row r="25">
          <cell r="C25">
            <v>-25805037</v>
          </cell>
        </row>
        <row r="27">
          <cell r="C27">
            <v>15971641</v>
          </cell>
        </row>
        <row r="31">
          <cell r="C31">
            <v>163155494</v>
          </cell>
        </row>
      </sheetData>
      <sheetData sheetId="3">
        <row r="416">
          <cell r="D416">
            <v>69349722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3"/>
  <sheetViews>
    <sheetView zoomScaleSheetLayoutView="60" workbookViewId="0">
      <pane xSplit="3" ySplit="10" topLeftCell="D52" activePane="bottomRight" state="frozen"/>
      <selection/>
      <selection pane="topRight"/>
      <selection pane="bottomLeft"/>
      <selection pane="bottomRight" activeCell="D55" sqref="D55"/>
    </sheetView>
  </sheetViews>
  <sheetFormatPr defaultColWidth="11.4285714285714" defaultRowHeight="11.25"/>
  <cols>
    <col min="1" max="1" width="1.14285714285714" style="288" customWidth="1"/>
    <col min="2" max="2" width="66.4285714285714" style="289" customWidth="1"/>
    <col min="3" max="3" width="1.42857142857143" style="289" customWidth="1"/>
    <col min="4" max="4" width="16.5714285714286" style="288"/>
    <col min="5" max="5" width="1.14285714285714" style="288" customWidth="1"/>
    <col min="6" max="6" width="16.5714285714286" style="288"/>
    <col min="7" max="7" width="1.42857142857143" style="288" customWidth="1"/>
    <col min="8" max="8" width="11.4285714285714" style="288"/>
    <col min="9" max="9" width="11.4285714285714" style="325"/>
    <col min="10" max="16384" width="11.4285714285714" style="288"/>
  </cols>
  <sheetData>
    <row r="1" ht="50.1" customHeight="1" spans="2:6">
      <c r="B1" s="291"/>
      <c r="C1" s="292"/>
      <c r="D1" s="292"/>
      <c r="F1" s="326"/>
    </row>
    <row r="2" ht="14.25" spans="2:4">
      <c r="B2" s="294" t="s">
        <v>0</v>
      </c>
      <c r="C2" s="294"/>
      <c r="D2" s="294"/>
    </row>
    <row r="3" ht="14.25" spans="2:4">
      <c r="B3" s="294" t="s">
        <v>1</v>
      </c>
      <c r="C3" s="294"/>
      <c r="D3" s="294"/>
    </row>
    <row r="4" ht="14.25" spans="2:4">
      <c r="B4" s="294" t="s">
        <v>2</v>
      </c>
      <c r="C4" s="294"/>
      <c r="D4" s="294"/>
    </row>
    <row r="6" ht="15" spans="1:7">
      <c r="A6" s="327"/>
      <c r="B6" s="296"/>
      <c r="C6" s="327"/>
      <c r="D6" s="328" t="s">
        <v>3</v>
      </c>
      <c r="E6" s="327"/>
      <c r="F6" s="328" t="s">
        <v>3</v>
      </c>
      <c r="G6" s="327"/>
    </row>
    <row r="7" ht="15" spans="1:7">
      <c r="A7" s="329"/>
      <c r="B7" s="296" t="s">
        <v>4</v>
      </c>
      <c r="C7" s="329"/>
      <c r="D7" s="330">
        <v>2022</v>
      </c>
      <c r="E7" s="329"/>
      <c r="F7" s="330">
        <v>2021</v>
      </c>
      <c r="G7" s="329"/>
    </row>
    <row r="8" ht="15" spans="1:7">
      <c r="A8" s="331"/>
      <c r="B8" s="332" t="s">
        <v>5</v>
      </c>
      <c r="C8" s="331"/>
      <c r="D8" s="333"/>
      <c r="E8" s="331"/>
      <c r="F8" s="333"/>
      <c r="G8" s="331"/>
    </row>
    <row r="9" ht="15" spans="1:7">
      <c r="A9" s="334"/>
      <c r="B9" s="335" t="s">
        <v>6</v>
      </c>
      <c r="C9" s="334"/>
      <c r="D9" s="336"/>
      <c r="E9" s="334"/>
      <c r="F9" s="336"/>
      <c r="G9" s="334"/>
    </row>
    <row r="10" ht="15" spans="1:7">
      <c r="A10" s="337"/>
      <c r="B10" s="338" t="s">
        <v>7</v>
      </c>
      <c r="C10" s="337"/>
      <c r="D10" s="336"/>
      <c r="E10" s="337"/>
      <c r="F10" s="336"/>
      <c r="G10" s="337"/>
    </row>
    <row r="11" ht="14.25" spans="1:7">
      <c r="A11" s="307"/>
      <c r="B11" s="339" t="s">
        <v>8</v>
      </c>
      <c r="C11" s="307"/>
      <c r="D11" s="308">
        <f>ROUND(+Estado!O6/1000,0)</f>
        <v>3241708</v>
      </c>
      <c r="E11" s="340"/>
      <c r="F11" s="308">
        <v>32008053</v>
      </c>
      <c r="G11" s="307"/>
    </row>
    <row r="12" ht="14.25" spans="1:7">
      <c r="A12" s="307"/>
      <c r="B12" s="339" t="s">
        <v>9</v>
      </c>
      <c r="C12" s="307"/>
      <c r="D12" s="308">
        <f>ROUND(+Estado!O7/1000,0)</f>
        <v>0</v>
      </c>
      <c r="E12" s="340"/>
      <c r="F12" s="308">
        <v>0</v>
      </c>
      <c r="G12" s="307"/>
    </row>
    <row r="13" ht="14.25" spans="1:10">
      <c r="A13" s="307"/>
      <c r="B13" s="339" t="s">
        <v>10</v>
      </c>
      <c r="C13" s="307"/>
      <c r="D13" s="308">
        <f>ROUND(+Estado!O8/1000,0)</f>
        <v>289935</v>
      </c>
      <c r="E13" s="340"/>
      <c r="F13" s="308">
        <v>1637077</v>
      </c>
      <c r="G13" s="307"/>
      <c r="J13" s="372"/>
    </row>
    <row r="14" ht="14.25" spans="1:10">
      <c r="A14" s="307"/>
      <c r="B14" s="339" t="s">
        <v>11</v>
      </c>
      <c r="C14" s="307"/>
      <c r="D14" s="308">
        <f>ROUND(+Estado!O9/1000,0)</f>
        <v>1271456</v>
      </c>
      <c r="E14" s="340"/>
      <c r="F14" s="308">
        <v>10939615</v>
      </c>
      <c r="G14" s="307"/>
      <c r="J14" s="372"/>
    </row>
    <row r="15" ht="14.25" spans="1:7">
      <c r="A15" s="307"/>
      <c r="B15" s="339" t="s">
        <v>12</v>
      </c>
      <c r="C15" s="307"/>
      <c r="D15" s="308">
        <f>ROUND(+Estado!O10/1000,0)</f>
        <v>0</v>
      </c>
      <c r="E15" s="340"/>
      <c r="F15" s="308">
        <v>0</v>
      </c>
      <c r="G15" s="307"/>
    </row>
    <row r="16" ht="14.25" spans="1:7">
      <c r="A16" s="307"/>
      <c r="B16" s="339" t="s">
        <v>13</v>
      </c>
      <c r="C16" s="307"/>
      <c r="D16" s="308">
        <f>ROUND(+Estado!O11/1000,0)-1</f>
        <v>2255746</v>
      </c>
      <c r="E16" s="340"/>
      <c r="F16" s="308">
        <v>3437299</v>
      </c>
      <c r="G16" s="307"/>
    </row>
    <row r="17" ht="14.25" spans="1:7">
      <c r="A17" s="307"/>
      <c r="B17" s="339" t="s">
        <v>14</v>
      </c>
      <c r="C17" s="307"/>
      <c r="D17" s="308">
        <f>ROUND(+Estado!O13/1000,0)</f>
        <v>606482</v>
      </c>
      <c r="E17" s="340"/>
      <c r="F17" s="308">
        <v>1887029</v>
      </c>
      <c r="G17" s="307"/>
    </row>
    <row r="18" ht="45" hidden="1" spans="1:7">
      <c r="A18" s="341"/>
      <c r="B18" s="342" t="s">
        <v>15</v>
      </c>
      <c r="C18" s="341"/>
      <c r="D18" s="343">
        <f>SUM(D11:D17)</f>
        <v>7665327</v>
      </c>
      <c r="E18" s="344"/>
      <c r="F18" s="343">
        <f>SUM(F11:F17)</f>
        <v>49909073</v>
      </c>
      <c r="G18" s="341"/>
    </row>
    <row r="19" ht="28.5" hidden="1" spans="1:7">
      <c r="A19" s="345"/>
      <c r="B19" s="346" t="s">
        <v>16</v>
      </c>
      <c r="C19" s="345"/>
      <c r="D19" s="308">
        <f>ROUND(+Estado!O15/1000,0)</f>
        <v>0</v>
      </c>
      <c r="E19" s="347"/>
      <c r="F19" s="308">
        <v>0</v>
      </c>
      <c r="G19" s="345"/>
    </row>
    <row r="20" ht="28.5" hidden="1" spans="1:7">
      <c r="A20" s="345"/>
      <c r="B20" s="346" t="s">
        <v>17</v>
      </c>
      <c r="C20" s="345"/>
      <c r="D20" s="308">
        <f>ROUND(+Estado!O16/1000,0)</f>
        <v>0</v>
      </c>
      <c r="E20" s="347"/>
      <c r="F20" s="308">
        <v>0</v>
      </c>
      <c r="G20" s="345"/>
    </row>
    <row r="21" ht="45" hidden="1" spans="1:7">
      <c r="A21" s="341"/>
      <c r="B21" s="342" t="s">
        <v>18</v>
      </c>
      <c r="C21" s="341"/>
      <c r="D21" s="343">
        <f>+D19+D20</f>
        <v>0</v>
      </c>
      <c r="E21" s="344"/>
      <c r="F21" s="343">
        <v>0</v>
      </c>
      <c r="G21" s="341"/>
    </row>
    <row r="22" ht="15" spans="1:7">
      <c r="A22" s="348"/>
      <c r="B22" s="342" t="s">
        <v>19</v>
      </c>
      <c r="C22" s="348"/>
      <c r="D22" s="349">
        <f>+D18+D21</f>
        <v>7665327</v>
      </c>
      <c r="E22" s="350"/>
      <c r="F22" s="349">
        <f>+F18+F21</f>
        <v>49909073</v>
      </c>
      <c r="G22" s="348"/>
    </row>
    <row r="23" ht="15" spans="1:7">
      <c r="A23" s="337"/>
      <c r="B23" s="351" t="s">
        <v>20</v>
      </c>
      <c r="C23" s="337"/>
      <c r="D23" s="352"/>
      <c r="E23" s="353"/>
      <c r="F23" s="352"/>
      <c r="G23" s="337"/>
    </row>
    <row r="24" ht="14.25" spans="1:7">
      <c r="A24" s="341"/>
      <c r="B24" s="354" t="s">
        <v>21</v>
      </c>
      <c r="C24" s="341"/>
      <c r="D24" s="308">
        <f>ROUND(+Estado!O20/1000,0)</f>
        <v>0</v>
      </c>
      <c r="E24" s="344"/>
      <c r="F24" s="308">
        <v>18602861</v>
      </c>
      <c r="G24" s="341"/>
    </row>
    <row r="25" ht="14.25" spans="1:10">
      <c r="A25" s="341"/>
      <c r="B25" s="354" t="s">
        <v>22</v>
      </c>
      <c r="C25" s="341"/>
      <c r="D25" s="308">
        <f>ROUND(+Estado!O21/1000,0)</f>
        <v>0</v>
      </c>
      <c r="E25" s="344"/>
      <c r="F25" s="308">
        <v>1514550</v>
      </c>
      <c r="G25" s="341"/>
      <c r="J25" s="372"/>
    </row>
    <row r="26" ht="14.25" spans="1:7">
      <c r="A26" s="341"/>
      <c r="B26" s="354" t="s">
        <v>23</v>
      </c>
      <c r="C26" s="341"/>
      <c r="D26" s="308">
        <f>ROUND(+Estado!O22/1000,0)</f>
        <v>0</v>
      </c>
      <c r="E26" s="344"/>
      <c r="F26" s="308">
        <v>471784</v>
      </c>
      <c r="G26" s="341"/>
    </row>
    <row r="27" ht="14.25" spans="1:7">
      <c r="A27" s="341"/>
      <c r="B27" s="354" t="s">
        <v>24</v>
      </c>
      <c r="C27" s="341"/>
      <c r="D27" s="308">
        <f>ROUND(+Estado!O23/1000,0)</f>
        <v>-6796673</v>
      </c>
      <c r="E27" s="344"/>
      <c r="F27" s="308">
        <v>1821711</v>
      </c>
      <c r="G27" s="341"/>
    </row>
    <row r="28" ht="14.25" spans="1:7">
      <c r="A28" s="341"/>
      <c r="B28" s="354" t="s">
        <v>25</v>
      </c>
      <c r="C28" s="341"/>
      <c r="D28" s="308">
        <f>ROUND(+Estado!O24/1000,0)</f>
        <v>-4330473</v>
      </c>
      <c r="E28" s="344"/>
      <c r="F28" s="308">
        <v>5146118</v>
      </c>
      <c r="G28" s="341"/>
    </row>
    <row r="29" ht="14.25" spans="1:7">
      <c r="A29" s="341"/>
      <c r="B29" s="354" t="s">
        <v>26</v>
      </c>
      <c r="C29" s="341"/>
      <c r="D29" s="308">
        <f>ROUND(+Estado!O25/1000,0)</f>
        <v>0</v>
      </c>
      <c r="E29" s="344"/>
      <c r="F29" s="308">
        <v>1493304</v>
      </c>
      <c r="G29" s="341"/>
    </row>
    <row r="30" ht="14.25" spans="1:7">
      <c r="A30" s="341"/>
      <c r="B30" s="354" t="s">
        <v>27</v>
      </c>
      <c r="C30" s="341"/>
      <c r="D30" s="308">
        <f>ROUND(+Estado!O26/1000,0)-1</f>
        <v>2322527</v>
      </c>
      <c r="E30" s="344"/>
      <c r="F30" s="308">
        <v>2156507</v>
      </c>
      <c r="G30" s="341"/>
    </row>
    <row r="31" ht="14.25" spans="1:7">
      <c r="A31" s="341"/>
      <c r="B31" s="354" t="s">
        <v>28</v>
      </c>
      <c r="C31" s="341"/>
      <c r="D31" s="308">
        <f>ROUND(+Estado!O27/1000,0)</f>
        <v>632364</v>
      </c>
      <c r="E31" s="344"/>
      <c r="F31" s="308">
        <v>21456819</v>
      </c>
      <c r="G31" s="341"/>
    </row>
    <row r="32" ht="14.25" spans="1:7">
      <c r="A32" s="341"/>
      <c r="B32" s="354" t="s">
        <v>29</v>
      </c>
      <c r="C32" s="341"/>
      <c r="D32" s="308">
        <f>ROUND(+Estado!O28/1000,0)</f>
        <v>0</v>
      </c>
      <c r="E32" s="344"/>
      <c r="F32" s="308">
        <v>0</v>
      </c>
      <c r="G32" s="341"/>
    </row>
    <row r="33" ht="14.25" spans="1:7">
      <c r="A33" s="341"/>
      <c r="B33" s="354" t="s">
        <v>30</v>
      </c>
      <c r="C33" s="341"/>
      <c r="D33" s="308">
        <f>ROUND(+Estado!O29/1000,0)</f>
        <v>0</v>
      </c>
      <c r="E33" s="344"/>
      <c r="F33" s="308">
        <v>1339006</v>
      </c>
      <c r="G33" s="341"/>
    </row>
    <row r="34" ht="14.25" spans="1:7">
      <c r="A34" s="341"/>
      <c r="B34" s="354" t="s">
        <v>31</v>
      </c>
      <c r="C34" s="341"/>
      <c r="D34" s="308">
        <f>ROUND(+Estado!O30/1000,0)</f>
        <v>152652</v>
      </c>
      <c r="E34" s="344"/>
      <c r="F34" s="308">
        <v>3682984</v>
      </c>
      <c r="G34" s="341"/>
    </row>
    <row r="35" ht="15" spans="1:7">
      <c r="A35" s="341"/>
      <c r="B35" s="355" t="s">
        <v>32</v>
      </c>
      <c r="C35" s="341"/>
      <c r="D35" s="349">
        <f>SUM(D24:D34)+1</f>
        <v>-8019602</v>
      </c>
      <c r="E35" s="350"/>
      <c r="F35" s="349">
        <f>SUM(F24:F34)</f>
        <v>57685644</v>
      </c>
      <c r="G35" s="341"/>
    </row>
    <row r="36" ht="15" spans="1:7">
      <c r="A36" s="337"/>
      <c r="B36" s="351" t="s">
        <v>33</v>
      </c>
      <c r="C36" s="337"/>
      <c r="D36" s="349">
        <f>+D22+D35</f>
        <v>-354275</v>
      </c>
      <c r="E36" s="353"/>
      <c r="F36" s="349">
        <f>+F22+F35</f>
        <v>107594717</v>
      </c>
      <c r="G36" s="337"/>
    </row>
    <row r="37" ht="8.25" customHeight="1" spans="1:7">
      <c r="A37" s="356"/>
      <c r="B37" s="356"/>
      <c r="C37" s="356"/>
      <c r="D37" s="357"/>
      <c r="E37" s="357"/>
      <c r="F37" s="357"/>
      <c r="G37" s="356"/>
    </row>
    <row r="38" ht="15" spans="1:7">
      <c r="A38" s="358"/>
      <c r="B38" s="359" t="s">
        <v>34</v>
      </c>
      <c r="C38" s="358"/>
      <c r="D38" s="360"/>
      <c r="E38" s="361"/>
      <c r="F38" s="360"/>
      <c r="G38" s="358"/>
    </row>
    <row r="39" ht="15" spans="1:7">
      <c r="A39" s="337"/>
      <c r="B39" s="338" t="s">
        <v>35</v>
      </c>
      <c r="C39" s="337"/>
      <c r="D39" s="360"/>
      <c r="E39" s="353"/>
      <c r="F39" s="360"/>
      <c r="G39" s="337"/>
    </row>
    <row r="40" ht="15" spans="1:7">
      <c r="A40" s="348"/>
      <c r="B40" s="362" t="s">
        <v>36</v>
      </c>
      <c r="C40" s="348"/>
      <c r="D40" s="360"/>
      <c r="E40" s="350"/>
      <c r="F40" s="360"/>
      <c r="G40" s="348"/>
    </row>
    <row r="41" ht="14.25" spans="1:10">
      <c r="A41" s="307"/>
      <c r="B41" s="339" t="s">
        <v>37</v>
      </c>
      <c r="C41" s="307"/>
      <c r="D41" s="308">
        <f>ROUND(+Estado!O37/1000,0)</f>
        <v>53678</v>
      </c>
      <c r="E41" s="340"/>
      <c r="F41" s="308">
        <v>2581199</v>
      </c>
      <c r="G41" s="307"/>
      <c r="J41" s="372"/>
    </row>
    <row r="42" ht="14.25" spans="1:10">
      <c r="A42" s="307"/>
      <c r="B42" s="339" t="s">
        <v>38</v>
      </c>
      <c r="C42" s="307"/>
      <c r="D42" s="308">
        <f>ROUND(+Estado!O38/1000,0)</f>
        <v>800804</v>
      </c>
      <c r="E42" s="340"/>
      <c r="F42" s="308">
        <v>10698292</v>
      </c>
      <c r="G42" s="307"/>
      <c r="J42" s="372"/>
    </row>
    <row r="43" ht="14.25" spans="1:7">
      <c r="A43" s="307"/>
      <c r="B43" s="339" t="s">
        <v>39</v>
      </c>
      <c r="C43" s="307"/>
      <c r="D43" s="308">
        <f>ROUND(+Estado!O39/1000,0)</f>
        <v>0</v>
      </c>
      <c r="E43" s="340"/>
      <c r="F43" s="308">
        <v>0</v>
      </c>
      <c r="G43" s="307"/>
    </row>
    <row r="44" ht="14.25" spans="1:7">
      <c r="A44" s="307"/>
      <c r="B44" s="339" t="s">
        <v>40</v>
      </c>
      <c r="C44" s="307"/>
      <c r="D44" s="308">
        <f>ROUND(+Estado!O40/1000,0)</f>
        <v>0</v>
      </c>
      <c r="E44" s="340"/>
      <c r="F44" s="308">
        <v>410301</v>
      </c>
      <c r="G44" s="307"/>
    </row>
    <row r="45" ht="14.25" spans="1:10">
      <c r="A45" s="307"/>
      <c r="B45" s="339" t="s">
        <v>41</v>
      </c>
      <c r="C45" s="307"/>
      <c r="D45" s="308">
        <f>ROUND(+Estado!O41/1000,0)</f>
        <v>291578</v>
      </c>
      <c r="E45" s="340"/>
      <c r="F45" s="308">
        <v>2251674</v>
      </c>
      <c r="G45" s="307"/>
      <c r="J45" s="372"/>
    </row>
    <row r="46" ht="14.25" spans="1:10">
      <c r="A46" s="307"/>
      <c r="B46" s="339" t="s">
        <v>42</v>
      </c>
      <c r="C46" s="307"/>
      <c r="D46" s="308">
        <f>ROUND(+Estado!O42/1000,0)-1</f>
        <v>57125</v>
      </c>
      <c r="E46" s="340"/>
      <c r="F46" s="308">
        <v>1312633</v>
      </c>
      <c r="G46" s="307"/>
      <c r="J46" s="372"/>
    </row>
    <row r="47" ht="14.25" spans="1:7">
      <c r="A47" s="307"/>
      <c r="B47" s="339" t="s">
        <v>43</v>
      </c>
      <c r="C47" s="307"/>
      <c r="D47" s="308">
        <f>ROUND(+Estado!O43/1000,0)</f>
        <v>268303</v>
      </c>
      <c r="E47" s="340"/>
      <c r="F47" s="308">
        <v>3407237</v>
      </c>
      <c r="G47" s="307"/>
    </row>
    <row r="48" ht="45" spans="1:7">
      <c r="A48" s="363"/>
      <c r="B48" s="364" t="s">
        <v>44</v>
      </c>
      <c r="C48" s="363"/>
      <c r="D48" s="349">
        <f>SUM(D41:D47)</f>
        <v>1471488</v>
      </c>
      <c r="E48" s="365"/>
      <c r="F48" s="349">
        <f>SUM(F41:F47)</f>
        <v>20661336</v>
      </c>
      <c r="G48" s="363"/>
    </row>
    <row r="49" ht="28.5" spans="1:7">
      <c r="A49" s="345"/>
      <c r="B49" s="346" t="s">
        <v>45</v>
      </c>
      <c r="C49" s="345"/>
      <c r="D49" s="308">
        <f>ROUND(+Estado!O45/1000,0)</f>
        <v>0</v>
      </c>
      <c r="E49" s="347"/>
      <c r="F49" s="308">
        <v>0</v>
      </c>
      <c r="G49" s="345"/>
    </row>
    <row r="50" ht="15" spans="1:7">
      <c r="A50" s="311"/>
      <c r="B50" s="366" t="s">
        <v>46</v>
      </c>
      <c r="C50" s="311"/>
      <c r="D50" s="349">
        <f>+D48+D49</f>
        <v>1471488</v>
      </c>
      <c r="E50" s="367"/>
      <c r="F50" s="349">
        <f>+F48+F49</f>
        <v>20661336</v>
      </c>
      <c r="G50" s="311"/>
    </row>
    <row r="51" ht="15" spans="1:7">
      <c r="A51" s="348"/>
      <c r="B51" s="342" t="s">
        <v>47</v>
      </c>
      <c r="C51" s="348"/>
      <c r="D51" s="352"/>
      <c r="E51" s="350"/>
      <c r="F51" s="352"/>
      <c r="G51" s="348"/>
    </row>
    <row r="52" ht="14.25" spans="1:7">
      <c r="A52" s="307"/>
      <c r="B52" s="339" t="s">
        <v>48</v>
      </c>
      <c r="C52" s="307"/>
      <c r="D52" s="308">
        <f>ROUND(+Estado!O48/1000,0)</f>
        <v>69350</v>
      </c>
      <c r="E52" s="340"/>
      <c r="F52" s="308">
        <v>2660703</v>
      </c>
      <c r="G52" s="307"/>
    </row>
    <row r="53" ht="14.25" spans="1:7">
      <c r="A53" s="307"/>
      <c r="B53" s="339" t="s">
        <v>47</v>
      </c>
      <c r="C53" s="307"/>
      <c r="D53" s="308">
        <f>ROUND(+Estado!O49/1000,0)</f>
        <v>0</v>
      </c>
      <c r="E53" s="340"/>
      <c r="F53" s="308">
        <v>0</v>
      </c>
      <c r="G53" s="307"/>
    </row>
    <row r="54" ht="14.25" spans="1:7">
      <c r="A54" s="307"/>
      <c r="B54" s="339" t="s">
        <v>49</v>
      </c>
      <c r="C54" s="307"/>
      <c r="D54" s="308">
        <f>ROUND(+Estado!O50/1000,0)+1</f>
        <v>-1344785</v>
      </c>
      <c r="E54" s="340"/>
      <c r="F54" s="308">
        <v>5304787</v>
      </c>
      <c r="G54" s="307"/>
    </row>
    <row r="55" ht="14.25" spans="1:10">
      <c r="A55" s="307"/>
      <c r="B55" s="339" t="s">
        <v>50</v>
      </c>
      <c r="C55" s="307"/>
      <c r="D55" s="308">
        <f>ROUND(+Estado!O51/1000,0)</f>
        <v>0</v>
      </c>
      <c r="E55" s="340"/>
      <c r="F55" s="308">
        <v>126706</v>
      </c>
      <c r="G55" s="307"/>
      <c r="J55" s="372"/>
    </row>
    <row r="56" ht="14.25" spans="1:10">
      <c r="A56" s="307"/>
      <c r="B56" s="339" t="s">
        <v>51</v>
      </c>
      <c r="C56" s="307"/>
      <c r="D56" s="308">
        <f>ROUND(+Estado!O52/1000,0)+1</f>
        <v>175956</v>
      </c>
      <c r="E56" s="340"/>
      <c r="F56" s="308">
        <v>2120061</v>
      </c>
      <c r="G56" s="307"/>
      <c r="J56" s="372"/>
    </row>
    <row r="57" ht="14.25" hidden="1" spans="1:7">
      <c r="A57" s="307"/>
      <c r="B57" s="339" t="s">
        <v>52</v>
      </c>
      <c r="C57" s="307"/>
      <c r="D57" s="308">
        <f>ROUND(+Estado!O53/1000,0)</f>
        <v>0</v>
      </c>
      <c r="E57" s="340"/>
      <c r="F57" s="308">
        <v>0</v>
      </c>
      <c r="G57" s="307"/>
    </row>
    <row r="58" ht="14.25" spans="1:7">
      <c r="A58" s="307"/>
      <c r="B58" s="339" t="s">
        <v>53</v>
      </c>
      <c r="C58" s="307"/>
      <c r="D58" s="308">
        <f>ROUND(+Estado!O54/1000,0)</f>
        <v>0</v>
      </c>
      <c r="E58" s="340"/>
      <c r="F58" s="308">
        <v>1424361</v>
      </c>
      <c r="G58" s="307"/>
    </row>
    <row r="59" ht="15" spans="1:7">
      <c r="A59" s="311"/>
      <c r="B59" s="366" t="s">
        <v>54</v>
      </c>
      <c r="C59" s="311"/>
      <c r="D59" s="349">
        <f>SUM(D52:D58)</f>
        <v>-1099479</v>
      </c>
      <c r="E59" s="367"/>
      <c r="F59" s="349">
        <f>SUM(F52:F58)</f>
        <v>11636618</v>
      </c>
      <c r="G59" s="311"/>
    </row>
    <row r="60" ht="15" spans="1:7">
      <c r="A60" s="368"/>
      <c r="B60" s="342" t="s">
        <v>55</v>
      </c>
      <c r="C60" s="368"/>
      <c r="D60" s="349">
        <f>+D50+D59</f>
        <v>372009</v>
      </c>
      <c r="E60" s="369"/>
      <c r="F60" s="349">
        <f>+F50+F59</f>
        <v>32297954</v>
      </c>
      <c r="G60" s="368"/>
    </row>
    <row r="61" ht="15" spans="1:7">
      <c r="A61" s="337"/>
      <c r="B61" s="370" t="s">
        <v>56</v>
      </c>
      <c r="C61" s="337"/>
      <c r="D61" s="371"/>
      <c r="E61" s="353"/>
      <c r="F61" s="371"/>
      <c r="G61" s="337"/>
    </row>
    <row r="62" ht="14.25" spans="1:7">
      <c r="A62" s="341"/>
      <c r="B62" s="354" t="s">
        <v>57</v>
      </c>
      <c r="C62" s="341"/>
      <c r="D62" s="308">
        <f>ROUND(+Estado!O58/1000,0)</f>
        <v>2433621</v>
      </c>
      <c r="E62" s="344"/>
      <c r="F62" s="308">
        <v>31023028</v>
      </c>
      <c r="G62" s="341"/>
    </row>
    <row r="63" ht="14.25" spans="1:7">
      <c r="A63" s="341"/>
      <c r="B63" s="354" t="s">
        <v>58</v>
      </c>
      <c r="C63" s="341"/>
      <c r="D63" s="308">
        <f>ROUND(+Estado!O59/1000,0)</f>
        <v>8663810</v>
      </c>
      <c r="E63" s="344"/>
      <c r="F63" s="308">
        <v>56239839</v>
      </c>
      <c r="G63" s="341"/>
    </row>
    <row r="64" ht="14.25" spans="1:7">
      <c r="A64" s="341"/>
      <c r="B64" s="354" t="s">
        <v>59</v>
      </c>
      <c r="C64" s="341"/>
      <c r="D64" s="308">
        <f>ROUND(+Estado!O60/1000,0)</f>
        <v>0</v>
      </c>
      <c r="E64" s="344"/>
      <c r="F64" s="308">
        <v>0</v>
      </c>
      <c r="G64" s="341"/>
    </row>
    <row r="65" ht="14.25" spans="1:7">
      <c r="A65" s="341"/>
      <c r="B65" s="354" t="s">
        <v>60</v>
      </c>
      <c r="C65" s="341"/>
      <c r="D65" s="308">
        <f>ROUND(+Estado!O61/1000,0)</f>
        <v>0</v>
      </c>
      <c r="E65" s="344"/>
      <c r="F65" s="308">
        <v>0</v>
      </c>
      <c r="G65" s="341"/>
    </row>
    <row r="66" ht="14.25" spans="1:7">
      <c r="A66" s="341"/>
      <c r="B66" s="354" t="s">
        <v>61</v>
      </c>
      <c r="C66" s="341"/>
      <c r="D66" s="308">
        <f>ROUND(+Estado!O62/1000,0)</f>
        <v>0</v>
      </c>
      <c r="E66" s="344"/>
      <c r="F66" s="308">
        <v>0</v>
      </c>
      <c r="G66" s="341"/>
    </row>
    <row r="67" ht="14.25" spans="1:7">
      <c r="A67" s="341"/>
      <c r="B67" s="354" t="s">
        <v>62</v>
      </c>
      <c r="C67" s="341"/>
      <c r="D67" s="308">
        <f>ROUND(+Estado!O63/1000,0)</f>
        <v>-10692326</v>
      </c>
      <c r="E67" s="344"/>
      <c r="F67" s="308">
        <v>-11298363</v>
      </c>
      <c r="G67" s="341"/>
    </row>
    <row r="68" ht="15" spans="1:7">
      <c r="A68" s="348"/>
      <c r="B68" s="342" t="s">
        <v>63</v>
      </c>
      <c r="C68" s="348"/>
      <c r="D68" s="349">
        <f>SUM(D62:D67)</f>
        <v>405105</v>
      </c>
      <c r="E68" s="350"/>
      <c r="F68" s="349">
        <f>SUM(F62:F67)</f>
        <v>75964504</v>
      </c>
      <c r="G68" s="348"/>
    </row>
    <row r="69" ht="14.25" spans="1:7">
      <c r="A69" s="341"/>
      <c r="B69" s="354" t="s">
        <v>64</v>
      </c>
      <c r="C69" s="341"/>
      <c r="D69" s="308">
        <f>ROUND(+Estado!O65/1000,0)</f>
        <v>-1131385</v>
      </c>
      <c r="E69" s="344"/>
      <c r="F69" s="308">
        <v>-667741</v>
      </c>
      <c r="G69" s="341"/>
    </row>
    <row r="70" ht="15" spans="1:7">
      <c r="A70" s="348"/>
      <c r="B70" s="342" t="s">
        <v>65</v>
      </c>
      <c r="C70" s="348"/>
      <c r="D70" s="349">
        <f>+D68+D69</f>
        <v>-726280</v>
      </c>
      <c r="E70" s="350"/>
      <c r="F70" s="349">
        <f>+F68+F69</f>
        <v>75296763</v>
      </c>
      <c r="G70" s="348"/>
    </row>
    <row r="71" ht="15" spans="1:7">
      <c r="A71" s="373"/>
      <c r="B71" s="351" t="s">
        <v>66</v>
      </c>
      <c r="C71" s="373"/>
      <c r="D71" s="349">
        <f>+D60+D70</f>
        <v>-354271</v>
      </c>
      <c r="E71" s="374"/>
      <c r="F71" s="349">
        <f>+F60+F70</f>
        <v>107594717</v>
      </c>
      <c r="G71" s="373"/>
    </row>
    <row r="72" s="324" customFormat="1" ht="15" spans="1:9">
      <c r="A72" s="375"/>
      <c r="B72" s="376"/>
      <c r="C72" s="375"/>
      <c r="D72" s="377"/>
      <c r="E72" s="378"/>
      <c r="F72" s="377"/>
      <c r="G72" s="375"/>
      <c r="I72" s="383"/>
    </row>
    <row r="73" ht="14.25" spans="1:7">
      <c r="A73" s="379"/>
      <c r="B73" s="380"/>
      <c r="C73" s="380"/>
      <c r="D73" s="381">
        <f>+D36-D71</f>
        <v>-4</v>
      </c>
      <c r="E73" s="382"/>
      <c r="F73" s="381">
        <f>+F36-F71</f>
        <v>0</v>
      </c>
      <c r="G73" s="379"/>
    </row>
  </sheetData>
  <mergeCells count="3">
    <mergeCell ref="B2:D2"/>
    <mergeCell ref="B3:D3"/>
    <mergeCell ref="B4:D4"/>
  </mergeCells>
  <printOptions horizontalCentered="1"/>
  <pageMargins left="0.31496062992126" right="0" top="0.905511811023622" bottom="0" header="0.31496062992126" footer="0.31496062992126"/>
  <pageSetup paperSize="119" scale="96" orientation="portrait" horizontalDpi="600" verticalDpi="600"/>
  <headerFooter/>
  <rowBreaks count="1" manualBreakCount="1">
    <brk id="37" max="25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zoomScaleSheetLayoutView="60" workbookViewId="0">
      <selection activeCell="F40" sqref="F40"/>
    </sheetView>
  </sheetViews>
  <sheetFormatPr defaultColWidth="11.4285714285714" defaultRowHeight="11.25"/>
  <cols>
    <col min="1" max="1" width="1.42857142857143" style="288" customWidth="1"/>
    <col min="2" max="2" width="78.4285714285714" style="289"/>
    <col min="3" max="3" width="1.14285714285714" style="289" customWidth="1"/>
    <col min="4" max="4" width="12.8571428571429" style="290"/>
    <col min="5" max="5" width="1" style="288" customWidth="1"/>
    <col min="6" max="6" width="13.8571428571429" style="288" customWidth="1"/>
    <col min="7" max="7" width="1" style="288" customWidth="1"/>
    <col min="8" max="16384" width="11.4285714285714" style="288"/>
  </cols>
  <sheetData>
    <row r="1" ht="50.1" customHeight="1" spans="2:4">
      <c r="B1" s="291"/>
      <c r="C1" s="292"/>
      <c r="D1" s="293"/>
    </row>
    <row r="2" ht="14.25" spans="2:4">
      <c r="B2" s="294" t="s">
        <v>67</v>
      </c>
      <c r="C2" s="294"/>
      <c r="D2" s="294"/>
    </row>
    <row r="3" ht="14.25" spans="2:4">
      <c r="B3" s="294" t="str">
        <f>+'Estado M$'!B3:D3</f>
        <v>AL 31 DE DICIEMBRE DE 2022</v>
      </c>
      <c r="C3" s="294"/>
      <c r="D3" s="294"/>
    </row>
    <row r="4" ht="14.25" spans="2:4">
      <c r="B4" s="294" t="s">
        <v>68</v>
      </c>
      <c r="C4" s="294"/>
      <c r="D4" s="294"/>
    </row>
    <row r="6" ht="15" spans="1:7">
      <c r="A6" s="295"/>
      <c r="B6" s="296"/>
      <c r="C6" s="297"/>
      <c r="D6" s="298" t="s">
        <v>3</v>
      </c>
      <c r="E6" s="298"/>
      <c r="F6" s="298"/>
      <c r="G6" s="297"/>
    </row>
    <row r="7" ht="15" spans="1:7">
      <c r="A7" s="295"/>
      <c r="B7" s="296" t="s">
        <v>69</v>
      </c>
      <c r="C7" s="297"/>
      <c r="D7" s="299">
        <f>+'Estado M$'!D7</f>
        <v>2022</v>
      </c>
      <c r="E7" s="297"/>
      <c r="F7" s="299">
        <f>+'Estado M$'!F7</f>
        <v>2021</v>
      </c>
      <c r="G7" s="297"/>
    </row>
    <row r="8" ht="15" spans="1:7">
      <c r="A8" s="295"/>
      <c r="B8" s="300"/>
      <c r="C8" s="297"/>
      <c r="D8" s="301"/>
      <c r="E8" s="297"/>
      <c r="F8" s="301"/>
      <c r="G8" s="297"/>
    </row>
    <row r="9" ht="15" spans="1:7">
      <c r="A9" s="302"/>
      <c r="B9" s="303" t="s">
        <v>70</v>
      </c>
      <c r="C9" s="304"/>
      <c r="D9" s="301"/>
      <c r="E9" s="297"/>
      <c r="F9" s="301"/>
      <c r="G9" s="297"/>
    </row>
    <row r="10" ht="15" spans="1:7">
      <c r="A10" s="305"/>
      <c r="B10" s="306" t="s">
        <v>71</v>
      </c>
      <c r="C10" s="307"/>
      <c r="D10" s="308">
        <f>ROUND(+Resultado!O5/1000,0)</f>
        <v>97219945</v>
      </c>
      <c r="E10" s="297"/>
      <c r="F10" s="308">
        <v>53778114</v>
      </c>
      <c r="G10" s="297"/>
    </row>
    <row r="11" ht="15" spans="1:7">
      <c r="A11" s="305"/>
      <c r="B11" s="306"/>
      <c r="C11" s="307"/>
      <c r="D11" s="308"/>
      <c r="E11" s="297"/>
      <c r="F11" s="308"/>
      <c r="G11" s="297"/>
    </row>
    <row r="12" ht="15" spans="1:9">
      <c r="A12" s="305"/>
      <c r="B12" s="306" t="s">
        <v>72</v>
      </c>
      <c r="C12" s="307"/>
      <c r="D12" s="308">
        <f>ROUND(+Resultado!O7/1000,0)</f>
        <v>77214530</v>
      </c>
      <c r="E12" s="297"/>
      <c r="F12" s="308">
        <v>39471369</v>
      </c>
      <c r="G12" s="297"/>
      <c r="I12" s="290"/>
    </row>
    <row r="13" ht="15" spans="1:7">
      <c r="A13" s="309"/>
      <c r="B13" s="310"/>
      <c r="C13" s="311"/>
      <c r="D13" s="308"/>
      <c r="E13" s="297"/>
      <c r="F13" s="308"/>
      <c r="G13" s="297"/>
    </row>
    <row r="14" ht="15" spans="1:7">
      <c r="A14" s="309"/>
      <c r="B14" s="312" t="s">
        <v>73</v>
      </c>
      <c r="C14" s="311"/>
      <c r="D14" s="313">
        <f>+D10-D12</f>
        <v>20005415</v>
      </c>
      <c r="E14" s="297"/>
      <c r="F14" s="313">
        <f>+F10-F12</f>
        <v>14306745</v>
      </c>
      <c r="G14" s="297"/>
    </row>
    <row r="15" ht="15" spans="1:7">
      <c r="A15" s="309"/>
      <c r="B15" s="310"/>
      <c r="C15" s="311"/>
      <c r="D15" s="308"/>
      <c r="E15" s="297"/>
      <c r="F15" s="308"/>
      <c r="G15" s="297"/>
    </row>
    <row r="16" ht="15" spans="1:7">
      <c r="A16" s="309"/>
      <c r="B16" s="306" t="s">
        <v>74</v>
      </c>
      <c r="C16" s="311"/>
      <c r="D16" s="308">
        <f>ROUND(+Resultado!O11/1000,0)</f>
        <v>8864050</v>
      </c>
      <c r="E16" s="297"/>
      <c r="F16" s="308">
        <v>6859101</v>
      </c>
      <c r="G16" s="297"/>
    </row>
    <row r="17" ht="15" spans="1:7">
      <c r="A17" s="309"/>
      <c r="B17" s="306"/>
      <c r="C17" s="311"/>
      <c r="D17" s="308"/>
      <c r="E17" s="297"/>
      <c r="F17" s="308"/>
      <c r="G17" s="297"/>
    </row>
    <row r="18" ht="15" spans="1:7">
      <c r="A18" s="309"/>
      <c r="B18" s="312" t="s">
        <v>75</v>
      </c>
      <c r="C18" s="311"/>
      <c r="D18" s="313">
        <f>+D14-D16</f>
        <v>11141365</v>
      </c>
      <c r="E18" s="297"/>
      <c r="F18" s="313">
        <f>+F14-F16</f>
        <v>7447644</v>
      </c>
      <c r="G18" s="297"/>
    </row>
    <row r="19" ht="15" spans="1:7">
      <c r="A19" s="309"/>
      <c r="B19" s="306"/>
      <c r="C19" s="311"/>
      <c r="D19" s="308"/>
      <c r="E19" s="297"/>
      <c r="F19" s="308"/>
      <c r="G19" s="297"/>
    </row>
    <row r="20" ht="15" spans="1:7">
      <c r="A20" s="309"/>
      <c r="B20" s="306" t="s">
        <v>76</v>
      </c>
      <c r="C20" s="311"/>
      <c r="D20" s="308">
        <f>ROUND(+Resultado!O15/1000,0)</f>
        <v>1642309</v>
      </c>
      <c r="E20" s="297"/>
      <c r="F20" s="308">
        <v>2085980</v>
      </c>
      <c r="G20" s="297"/>
    </row>
    <row r="21" ht="15" spans="1:7">
      <c r="A21" s="309"/>
      <c r="B21" s="310"/>
      <c r="C21" s="311"/>
      <c r="D21" s="308"/>
      <c r="E21" s="297"/>
      <c r="F21" s="308"/>
      <c r="G21" s="297"/>
    </row>
    <row r="22" ht="15" spans="1:7">
      <c r="A22" s="309"/>
      <c r="B22" s="312" t="s">
        <v>77</v>
      </c>
      <c r="C22" s="311"/>
      <c r="D22" s="313">
        <f>+D18-D20</f>
        <v>9499056</v>
      </c>
      <c r="E22" s="297"/>
      <c r="F22" s="313">
        <f>+F18-F20</f>
        <v>5361664</v>
      </c>
      <c r="G22" s="297"/>
    </row>
    <row r="23" ht="15" spans="1:7">
      <c r="A23" s="309"/>
      <c r="B23" s="310"/>
      <c r="C23" s="311"/>
      <c r="D23" s="308"/>
      <c r="E23" s="297"/>
      <c r="F23" s="308"/>
      <c r="G23" s="297"/>
    </row>
    <row r="24" ht="15" spans="1:7">
      <c r="A24" s="309"/>
      <c r="B24" s="306" t="s">
        <v>78</v>
      </c>
      <c r="C24" s="311"/>
      <c r="D24" s="308">
        <f>ROUND(+Resultado!O19/1000,0)</f>
        <v>1170230</v>
      </c>
      <c r="E24" s="297"/>
      <c r="F24" s="308">
        <v>515306</v>
      </c>
      <c r="G24" s="297"/>
    </row>
    <row r="25" ht="15" spans="1:7">
      <c r="A25" s="309"/>
      <c r="B25" s="306"/>
      <c r="C25" s="311"/>
      <c r="D25" s="308"/>
      <c r="E25" s="297"/>
      <c r="F25" s="308"/>
      <c r="G25" s="297"/>
    </row>
    <row r="26" ht="15" spans="1:7">
      <c r="A26" s="309"/>
      <c r="B26" s="306" t="s">
        <v>79</v>
      </c>
      <c r="C26" s="311"/>
      <c r="D26" s="308">
        <f>ROUND(+Resultado!O21/1000,0)</f>
        <v>-1057010</v>
      </c>
      <c r="E26" s="297"/>
      <c r="F26" s="308">
        <v>-326662</v>
      </c>
      <c r="G26" s="297"/>
    </row>
    <row r="27" ht="15" spans="1:7">
      <c r="A27" s="309"/>
      <c r="B27" s="306"/>
      <c r="C27" s="311"/>
      <c r="D27" s="308"/>
      <c r="E27" s="297"/>
      <c r="F27" s="308"/>
      <c r="G27" s="297"/>
    </row>
    <row r="28" ht="15" spans="1:7">
      <c r="A28" s="309"/>
      <c r="B28" s="314" t="s">
        <v>80</v>
      </c>
      <c r="C28" s="311"/>
      <c r="D28" s="308">
        <f>ROUND(+Resultado!O23/1000,0)</f>
        <v>126541</v>
      </c>
      <c r="E28" s="297"/>
      <c r="F28" s="308">
        <v>317166</v>
      </c>
      <c r="G28" s="297"/>
    </row>
    <row r="29" ht="15" spans="1:7">
      <c r="A29" s="309"/>
      <c r="B29" s="315"/>
      <c r="C29" s="311"/>
      <c r="D29" s="308"/>
      <c r="E29" s="297"/>
      <c r="F29" s="308"/>
      <c r="G29" s="297"/>
    </row>
    <row r="30" ht="15" spans="1:7">
      <c r="A30" s="309"/>
      <c r="B30" s="314" t="s">
        <v>81</v>
      </c>
      <c r="C30" s="311"/>
      <c r="D30" s="308">
        <f>ROUND(+Resultado!O25/1000,0)</f>
        <v>3719155</v>
      </c>
      <c r="E30" s="297"/>
      <c r="F30" s="308">
        <v>2942538</v>
      </c>
      <c r="G30" s="297"/>
    </row>
    <row r="31" ht="15" spans="1:7">
      <c r="A31" s="309"/>
      <c r="B31" s="314"/>
      <c r="C31" s="311"/>
      <c r="D31" s="308"/>
      <c r="E31" s="297"/>
      <c r="F31" s="308"/>
      <c r="G31" s="297"/>
    </row>
    <row r="32" ht="15" spans="1:7">
      <c r="A32" s="309"/>
      <c r="B32" s="314" t="s">
        <v>82</v>
      </c>
      <c r="C32" s="311"/>
      <c r="D32" s="308">
        <f>ROUND(+Resultado!O27/1000,0)</f>
        <v>-1238710</v>
      </c>
      <c r="E32" s="297"/>
      <c r="F32" s="308">
        <v>-2310456</v>
      </c>
      <c r="G32" s="297"/>
    </row>
    <row r="33" ht="15" spans="1:7">
      <c r="A33" s="309"/>
      <c r="B33" s="314"/>
      <c r="C33" s="311"/>
      <c r="D33" s="308"/>
      <c r="E33" s="297"/>
      <c r="F33" s="308"/>
      <c r="G33" s="297"/>
    </row>
    <row r="34" ht="15" spans="1:9">
      <c r="A34" s="309"/>
      <c r="B34" s="314" t="s">
        <v>83</v>
      </c>
      <c r="C34" s="311"/>
      <c r="D34" s="308">
        <f>ROUND(+Resultado!O29/1000,0)</f>
        <v>-839399</v>
      </c>
      <c r="E34" s="297"/>
      <c r="F34" s="308">
        <v>-3656130</v>
      </c>
      <c r="G34" s="297"/>
      <c r="I34" s="290"/>
    </row>
    <row r="35" ht="15" spans="1:7">
      <c r="A35" s="309"/>
      <c r="B35" s="314"/>
      <c r="C35" s="311"/>
      <c r="D35" s="308"/>
      <c r="E35" s="297"/>
      <c r="F35" s="308"/>
      <c r="G35" s="297"/>
    </row>
    <row r="36" ht="15" spans="1:7">
      <c r="A36" s="309"/>
      <c r="B36" s="314" t="s">
        <v>84</v>
      </c>
      <c r="C36" s="311"/>
      <c r="D36" s="308">
        <f>ROUND(+Resultado!O31/1000,0)-4</f>
        <v>-4672031</v>
      </c>
      <c r="E36" s="297"/>
      <c r="F36" s="308">
        <v>-9649858</v>
      </c>
      <c r="G36" s="297"/>
    </row>
    <row r="37" ht="15" spans="1:7">
      <c r="A37" s="309"/>
      <c r="B37" s="316"/>
      <c r="C37" s="311"/>
      <c r="D37" s="308"/>
      <c r="E37" s="297"/>
      <c r="F37" s="308"/>
      <c r="G37" s="297"/>
    </row>
    <row r="38" ht="15" spans="1:7">
      <c r="A38" s="309"/>
      <c r="B38" s="312" t="s">
        <v>85</v>
      </c>
      <c r="C38" s="311"/>
      <c r="D38" s="313">
        <f>SUM(D22:D37)</f>
        <v>6707832</v>
      </c>
      <c r="E38" s="297"/>
      <c r="F38" s="313">
        <f>SUM(F22:F37)</f>
        <v>-6806432</v>
      </c>
      <c r="G38" s="297"/>
    </row>
    <row r="39" ht="15" spans="1:7">
      <c r="A39" s="309"/>
      <c r="B39" s="316"/>
      <c r="C39" s="311"/>
      <c r="D39" s="308"/>
      <c r="E39" s="297"/>
      <c r="F39" s="308"/>
      <c r="G39" s="297"/>
    </row>
    <row r="40" ht="15" spans="1:7">
      <c r="A40" s="309"/>
      <c r="B40" s="314" t="s">
        <v>86</v>
      </c>
      <c r="C40" s="311"/>
      <c r="D40" s="308">
        <f>ROUND(+Resultado!O35/1000,0)+2</f>
        <v>-2080842</v>
      </c>
      <c r="E40" s="297"/>
      <c r="F40" s="308">
        <v>-2279297</v>
      </c>
      <c r="G40" s="297"/>
    </row>
    <row r="41" ht="15" spans="1:7">
      <c r="A41" s="309"/>
      <c r="B41" s="317"/>
      <c r="C41" s="311"/>
      <c r="D41" s="308"/>
      <c r="E41" s="297"/>
      <c r="F41" s="308"/>
      <c r="G41" s="297"/>
    </row>
    <row r="42" ht="15" spans="1:7">
      <c r="A42" s="309"/>
      <c r="B42" s="312" t="s">
        <v>70</v>
      </c>
      <c r="C42" s="311"/>
      <c r="D42" s="313">
        <f>+D38+D40</f>
        <v>4626990</v>
      </c>
      <c r="E42" s="297"/>
      <c r="F42" s="313">
        <f>+F38+F40</f>
        <v>-9085729</v>
      </c>
      <c r="G42" s="297"/>
    </row>
    <row r="43" ht="15" spans="1:7">
      <c r="A43" s="309"/>
      <c r="B43" s="318"/>
      <c r="C43" s="311"/>
      <c r="D43" s="319"/>
      <c r="E43" s="297"/>
      <c r="F43" s="319"/>
      <c r="G43" s="297"/>
    </row>
    <row r="44" ht="15" spans="1:7">
      <c r="A44" s="309"/>
      <c r="B44" s="320" t="s">
        <v>87</v>
      </c>
      <c r="C44" s="311"/>
      <c r="D44" s="308">
        <f>ROUND(+Resultado!O39/1000,0)</f>
        <v>4627176</v>
      </c>
      <c r="E44" s="297"/>
      <c r="F44" s="308">
        <v>-9083095</v>
      </c>
      <c r="G44" s="297"/>
    </row>
    <row r="45" ht="15" spans="1:7">
      <c r="A45" s="309"/>
      <c r="B45" s="318"/>
      <c r="C45" s="311"/>
      <c r="D45" s="319"/>
      <c r="E45" s="297"/>
      <c r="F45" s="319"/>
      <c r="G45" s="297"/>
    </row>
    <row r="46" ht="15" spans="1:7">
      <c r="A46" s="309"/>
      <c r="B46" s="320" t="s">
        <v>88</v>
      </c>
      <c r="C46" s="311"/>
      <c r="D46" s="308">
        <f>ROUND(+Resultado!O41/1000,0)+1</f>
        <v>-186</v>
      </c>
      <c r="E46" s="297"/>
      <c r="F46" s="308">
        <v>-2634</v>
      </c>
      <c r="G46" s="297"/>
    </row>
    <row r="47" ht="15" spans="1:7">
      <c r="A47" s="309"/>
      <c r="B47" s="318"/>
      <c r="C47" s="311"/>
      <c r="D47" s="319"/>
      <c r="E47" s="297"/>
      <c r="F47" s="319"/>
      <c r="G47" s="297"/>
    </row>
    <row r="48" ht="15" spans="1:7">
      <c r="A48" s="309"/>
      <c r="B48" s="312" t="s">
        <v>70</v>
      </c>
      <c r="C48" s="311"/>
      <c r="D48" s="321">
        <f>+D44+D46</f>
        <v>4626990</v>
      </c>
      <c r="E48" s="297"/>
      <c r="F48" s="321">
        <f>+F44+F46</f>
        <v>-9085729</v>
      </c>
      <c r="G48" s="297"/>
    </row>
    <row r="49" spans="2:6">
      <c r="B49" s="322"/>
      <c r="C49" s="322"/>
      <c r="D49" s="323"/>
      <c r="F49" s="323"/>
    </row>
    <row r="50" spans="4:6">
      <c r="D50" s="290">
        <f>+D48-D42</f>
        <v>0</v>
      </c>
      <c r="F50" s="290">
        <f>+F48-F42</f>
        <v>0</v>
      </c>
    </row>
  </sheetData>
  <mergeCells count="4">
    <mergeCell ref="B2:D2"/>
    <mergeCell ref="B3:D3"/>
    <mergeCell ref="B4:D4"/>
    <mergeCell ref="D6:F6"/>
  </mergeCells>
  <printOptions horizontalCentered="1"/>
  <pageMargins left="0.31496062992126" right="0" top="0.905511811023622" bottom="0" header="0.31496062992126" footer="0.31496062992126"/>
  <pageSetup paperSize="119" scale="96" orientation="portrait" horizontalDpi="600" vertic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82"/>
  <sheetViews>
    <sheetView tabSelected="1" zoomScaleSheetLayoutView="60" workbookViewId="0">
      <pane xSplit="2" ySplit="3" topLeftCell="C58" activePane="bottomRight" state="frozen"/>
      <selection/>
      <selection pane="topRight"/>
      <selection pane="bottomLeft"/>
      <selection pane="bottomRight" activeCell="C65" sqref="C65"/>
    </sheetView>
  </sheetViews>
  <sheetFormatPr defaultColWidth="11.4285714285714" defaultRowHeight="12.75"/>
  <cols>
    <col min="1" max="1" width="56.5714285714286" style="160"/>
    <col min="2" max="2" width="1.42857142857143" style="160" customWidth="1"/>
    <col min="3" max="3" width="17.4285714285714" style="160"/>
    <col min="4" max="4" width="18" style="160" hidden="1" customWidth="1"/>
    <col min="5" max="5" width="15.5714285714286" style="160"/>
    <col min="6" max="6" width="14.8571428571429" style="160" hidden="1" customWidth="1"/>
    <col min="7" max="7" width="17" style="160" customWidth="1"/>
    <col min="8" max="8" width="1.42857142857143" style="160" customWidth="1"/>
    <col min="9" max="9" width="15.8571428571429" style="160"/>
    <col min="10" max="10" width="18" style="160" hidden="1" customWidth="1"/>
    <col min="11" max="11" width="15.8571428571429" style="160"/>
    <col min="12" max="12" width="14.8571428571429" style="160" hidden="1" customWidth="1"/>
    <col min="13" max="13" width="16.2857142857143" style="160" customWidth="1"/>
    <col min="14" max="14" width="1" style="110" customWidth="1"/>
    <col min="15" max="15" width="18.5714285714286" style="161"/>
    <col min="16" max="16" width="17.4285714285714" style="161"/>
    <col min="17" max="20" width="15.8571428571429" style="161"/>
    <col min="21" max="22" width="15.8571428571429" style="161" customWidth="1"/>
    <col min="23" max="23" width="17.4285714285714" style="161"/>
    <col min="24" max="25" width="14.4285714285714" style="161"/>
    <col min="26" max="28" width="15.4285714285714" style="161"/>
    <col min="29" max="29" width="14.8571428571429" style="161"/>
    <col min="30" max="30" width="15.4285714285714" style="161"/>
    <col min="31" max="31" width="14.8571428571429" style="161"/>
    <col min="32" max="32" width="16.4285714285714" style="161" customWidth="1"/>
    <col min="33" max="33" width="15.4285714285714" style="161"/>
    <col min="34" max="39" width="15.4285714285714" style="161" customWidth="1"/>
    <col min="40" max="40" width="15.4285714285714" style="161"/>
    <col min="41" max="41" width="12.4285714285714" style="161"/>
    <col min="42" max="44" width="15.4285714285714" style="161"/>
    <col min="45" max="45" width="14.4285714285714" style="161"/>
    <col min="46" max="46" width="15.4285714285714" style="161"/>
    <col min="47" max="47" width="14.8571428571429" style="161"/>
    <col min="48" max="48" width="14" style="161"/>
    <col min="49" max="49" width="14.5714285714286" style="161"/>
    <col min="50" max="50" width="14" style="161" customWidth="1"/>
    <col min="51" max="16384" width="11.4285714285714" style="161"/>
  </cols>
  <sheetData>
    <row r="1" spans="1:28">
      <c r="A1" s="162" t="s">
        <v>0</v>
      </c>
      <c r="B1" s="163"/>
      <c r="C1" s="113" t="s">
        <v>89</v>
      </c>
      <c r="D1" s="113"/>
      <c r="E1" s="113" t="s">
        <v>90</v>
      </c>
      <c r="F1" s="113" t="s">
        <v>91</v>
      </c>
      <c r="G1" s="113" t="s">
        <v>92</v>
      </c>
      <c r="H1" s="114"/>
      <c r="I1" s="113" t="s">
        <v>89</v>
      </c>
      <c r="J1" s="113" t="s">
        <v>93</v>
      </c>
      <c r="K1" s="113" t="s">
        <v>94</v>
      </c>
      <c r="L1" s="113" t="s">
        <v>91</v>
      </c>
      <c r="M1" s="113" t="s">
        <v>92</v>
      </c>
      <c r="N1" s="114"/>
      <c r="O1" s="113" t="s">
        <v>3</v>
      </c>
      <c r="P1" s="207"/>
      <c r="Q1" s="207"/>
      <c r="R1" s="207"/>
      <c r="S1" s="207"/>
      <c r="T1" s="207"/>
      <c r="U1" s="207"/>
      <c r="V1" s="207"/>
      <c r="W1" s="207"/>
      <c r="AB1" s="113" t="s">
        <v>3</v>
      </c>
    </row>
    <row r="2" spans="1:28">
      <c r="A2" s="162" t="s">
        <v>4</v>
      </c>
      <c r="B2" s="164"/>
      <c r="C2" s="165" t="s">
        <v>95</v>
      </c>
      <c r="D2" s="165"/>
      <c r="E2" s="165" t="s">
        <v>95</v>
      </c>
      <c r="F2" s="165" t="s">
        <v>96</v>
      </c>
      <c r="G2" s="165" t="s">
        <v>96</v>
      </c>
      <c r="H2" s="166"/>
      <c r="I2" s="165" t="s">
        <v>95</v>
      </c>
      <c r="J2" s="165" t="s">
        <v>95</v>
      </c>
      <c r="K2" s="165" t="s">
        <v>95</v>
      </c>
      <c r="L2" s="165" t="s">
        <v>96</v>
      </c>
      <c r="M2" s="165" t="s">
        <v>96</v>
      </c>
      <c r="N2" s="166"/>
      <c r="O2" s="165" t="s">
        <v>97</v>
      </c>
      <c r="P2" s="208"/>
      <c r="Q2" s="208"/>
      <c r="R2" s="208"/>
      <c r="S2" s="208"/>
      <c r="T2" s="208"/>
      <c r="U2" s="208"/>
      <c r="V2" s="208"/>
      <c r="W2" s="208"/>
      <c r="AB2" s="165" t="s">
        <v>97</v>
      </c>
    </row>
    <row r="3" spans="1:15">
      <c r="A3" s="167" t="s">
        <v>5</v>
      </c>
      <c r="B3" s="168"/>
      <c r="C3" s="120"/>
      <c r="D3" s="120"/>
      <c r="E3" s="120"/>
      <c r="F3" s="120"/>
      <c r="G3" s="120"/>
      <c r="H3" s="169"/>
      <c r="I3" s="209" t="s">
        <v>98</v>
      </c>
      <c r="J3" s="209" t="s">
        <v>98</v>
      </c>
      <c r="K3" s="209" t="s">
        <v>98</v>
      </c>
      <c r="L3" s="209" t="s">
        <v>98</v>
      </c>
      <c r="M3" s="209" t="s">
        <v>98</v>
      </c>
      <c r="N3" s="169"/>
      <c r="O3" s="210"/>
    </row>
    <row r="4" spans="1:15">
      <c r="A4" s="170" t="s">
        <v>6</v>
      </c>
      <c r="B4" s="171"/>
      <c r="C4" s="172"/>
      <c r="D4" s="172"/>
      <c r="E4" s="172"/>
      <c r="F4" s="172"/>
      <c r="G4" s="172"/>
      <c r="H4" s="125"/>
      <c r="I4" s="211"/>
      <c r="J4" s="211"/>
      <c r="K4" s="211"/>
      <c r="L4" s="211"/>
      <c r="M4" s="211"/>
      <c r="N4" s="125"/>
      <c r="O4" s="172"/>
    </row>
    <row r="5" spans="1:15">
      <c r="A5" s="173" t="s">
        <v>7</v>
      </c>
      <c r="B5" s="174"/>
      <c r="C5" s="172"/>
      <c r="D5" s="172"/>
      <c r="E5" s="172"/>
      <c r="F5" s="172"/>
      <c r="G5" s="172"/>
      <c r="H5" s="125"/>
      <c r="I5" s="211"/>
      <c r="J5" s="211"/>
      <c r="K5" s="211"/>
      <c r="L5" s="211"/>
      <c r="M5" s="211"/>
      <c r="N5" s="125"/>
      <c r="O5" s="172"/>
    </row>
    <row r="6" spans="1:48">
      <c r="A6" s="175" t="s">
        <v>8</v>
      </c>
      <c r="B6" s="176"/>
      <c r="C6" s="128"/>
      <c r="D6" s="128"/>
      <c r="E6" s="128">
        <f>+'[2]Estado$'!$T$6</f>
        <v>678827995</v>
      </c>
      <c r="F6" s="128">
        <v>0</v>
      </c>
      <c r="G6" s="128">
        <f>+[3]Estado!C6</f>
        <v>2562880385</v>
      </c>
      <c r="H6" s="129"/>
      <c r="I6" s="128">
        <v>0</v>
      </c>
      <c r="J6" s="128">
        <v>0</v>
      </c>
      <c r="K6" s="128">
        <v>0</v>
      </c>
      <c r="L6" s="128">
        <v>0</v>
      </c>
      <c r="M6" s="128">
        <v>0</v>
      </c>
      <c r="N6" s="129"/>
      <c r="O6" s="128">
        <f t="shared" ref="O6:O13" si="0">SUM(C6:M6)</f>
        <v>3241708380</v>
      </c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</row>
    <row r="7" spans="1:48">
      <c r="A7" s="175" t="s">
        <v>9</v>
      </c>
      <c r="B7" s="176"/>
      <c r="C7" s="128"/>
      <c r="D7" s="128"/>
      <c r="E7" s="128">
        <f>+'[2]Estado$'!$T$7</f>
        <v>0</v>
      </c>
      <c r="F7" s="128">
        <v>0</v>
      </c>
      <c r="G7" s="128">
        <f>+[3]Estado!C7</f>
        <v>0</v>
      </c>
      <c r="H7" s="129"/>
      <c r="I7" s="128">
        <v>0</v>
      </c>
      <c r="J7" s="128">
        <v>0</v>
      </c>
      <c r="K7" s="128">
        <v>0</v>
      </c>
      <c r="L7" s="128">
        <v>0</v>
      </c>
      <c r="M7" s="128">
        <v>0</v>
      </c>
      <c r="N7" s="129"/>
      <c r="O7" s="128">
        <f t="shared" si="0"/>
        <v>0</v>
      </c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</row>
    <row r="8" spans="1:48">
      <c r="A8" s="175" t="s">
        <v>10</v>
      </c>
      <c r="B8" s="176"/>
      <c r="C8" s="128"/>
      <c r="D8" s="128"/>
      <c r="E8" s="128">
        <f>+'[2]Estado$'!$T$8</f>
        <v>287748262</v>
      </c>
      <c r="F8" s="128">
        <v>0</v>
      </c>
      <c r="G8" s="128">
        <f>+[3]Estado!C8</f>
        <v>2186678</v>
      </c>
      <c r="H8" s="129"/>
      <c r="I8" s="128">
        <v>0</v>
      </c>
      <c r="J8" s="128">
        <v>0</v>
      </c>
      <c r="K8" s="128">
        <v>0</v>
      </c>
      <c r="L8" s="128">
        <v>0</v>
      </c>
      <c r="M8" s="128">
        <v>0</v>
      </c>
      <c r="N8" s="129"/>
      <c r="O8" s="128">
        <f t="shared" si="0"/>
        <v>289934940</v>
      </c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</row>
    <row r="9" spans="1:48">
      <c r="A9" s="175" t="s">
        <v>11</v>
      </c>
      <c r="B9" s="176"/>
      <c r="C9" s="128"/>
      <c r="D9" s="128"/>
      <c r="E9" s="128">
        <f>+'[2]Estado$'!$T$9</f>
        <v>82459543</v>
      </c>
      <c r="F9" s="128">
        <v>0</v>
      </c>
      <c r="G9" s="128">
        <f>+[3]Estado!C9</f>
        <v>1188996762</v>
      </c>
      <c r="H9" s="129"/>
      <c r="I9" s="156"/>
      <c r="J9" s="128">
        <v>0</v>
      </c>
      <c r="K9" s="128">
        <v>0</v>
      </c>
      <c r="L9" s="128">
        <v>0</v>
      </c>
      <c r="M9" s="128">
        <v>0</v>
      </c>
      <c r="N9" s="129"/>
      <c r="O9" s="128">
        <f t="shared" si="0"/>
        <v>1271456305</v>
      </c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</row>
    <row r="10" spans="1:48">
      <c r="A10" s="177" t="s">
        <v>12</v>
      </c>
      <c r="B10" s="176"/>
      <c r="C10" s="156"/>
      <c r="D10" s="156"/>
      <c r="E10" s="156">
        <f>+'[2]Estado$'!$T$10</f>
        <v>0</v>
      </c>
      <c r="F10" s="156">
        <v>0</v>
      </c>
      <c r="G10" s="156">
        <f>+[3]Estado!C10</f>
        <v>0</v>
      </c>
      <c r="H10" s="129"/>
      <c r="I10" s="156">
        <f>-C10</f>
        <v>0</v>
      </c>
      <c r="J10" s="156">
        <f>-D10</f>
        <v>0</v>
      </c>
      <c r="K10" s="156">
        <v>0</v>
      </c>
      <c r="L10" s="156">
        <v>0</v>
      </c>
      <c r="M10" s="156">
        <v>0</v>
      </c>
      <c r="N10" s="129"/>
      <c r="O10" s="156">
        <f t="shared" si="0"/>
        <v>0</v>
      </c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</row>
    <row r="11" spans="1:48">
      <c r="A11" s="175" t="s">
        <v>13</v>
      </c>
      <c r="B11" s="176"/>
      <c r="C11" s="128"/>
      <c r="D11" s="128"/>
      <c r="E11" s="128">
        <f>+'[2]Estado$'!$T$11</f>
        <v>2255747409</v>
      </c>
      <c r="F11" s="128">
        <v>0</v>
      </c>
      <c r="G11" s="128">
        <f>+[3]Estado!C11</f>
        <v>0</v>
      </c>
      <c r="H11" s="129"/>
      <c r="I11" s="128">
        <v>0</v>
      </c>
      <c r="J11" s="128">
        <v>0</v>
      </c>
      <c r="K11" s="128">
        <v>0</v>
      </c>
      <c r="L11" s="128">
        <v>0</v>
      </c>
      <c r="M11" s="128">
        <v>0</v>
      </c>
      <c r="N11" s="129"/>
      <c r="O11" s="128">
        <f t="shared" si="0"/>
        <v>2255747409</v>
      </c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</row>
    <row r="12" spans="1:48">
      <c r="A12" s="175" t="s">
        <v>99</v>
      </c>
      <c r="B12" s="176"/>
      <c r="C12" s="128"/>
      <c r="D12" s="128"/>
      <c r="E12" s="128">
        <f>+'[2]Estado$'!$T$12</f>
        <v>0</v>
      </c>
      <c r="F12" s="128">
        <v>0</v>
      </c>
      <c r="G12" s="128">
        <f>+[3]Estado!C12</f>
        <v>0</v>
      </c>
      <c r="H12" s="129"/>
      <c r="I12" s="128">
        <v>0</v>
      </c>
      <c r="J12" s="128">
        <v>0</v>
      </c>
      <c r="K12" s="128">
        <v>0</v>
      </c>
      <c r="L12" s="128">
        <v>0</v>
      </c>
      <c r="M12" s="128">
        <v>0</v>
      </c>
      <c r="N12" s="129"/>
      <c r="O12" s="128">
        <f t="shared" si="0"/>
        <v>0</v>
      </c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</row>
    <row r="13" spans="1:48">
      <c r="A13" s="175" t="s">
        <v>14</v>
      </c>
      <c r="B13" s="176"/>
      <c r="C13" s="128"/>
      <c r="D13" s="128"/>
      <c r="E13" s="128">
        <f>+'[2]Estado$'!$T$13</f>
        <v>364527592</v>
      </c>
      <c r="F13" s="128">
        <v>0</v>
      </c>
      <c r="G13" s="128">
        <f>+[3]Estado!C13</f>
        <v>241954340</v>
      </c>
      <c r="H13" s="129"/>
      <c r="I13" s="128">
        <v>0</v>
      </c>
      <c r="J13" s="128">
        <v>0</v>
      </c>
      <c r="K13" s="128">
        <v>0</v>
      </c>
      <c r="L13" s="128">
        <v>0</v>
      </c>
      <c r="M13" s="128">
        <v>0</v>
      </c>
      <c r="N13" s="129"/>
      <c r="O13" s="128">
        <f t="shared" si="0"/>
        <v>606481932</v>
      </c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</row>
    <row r="14" ht="38.25" spans="1:48">
      <c r="A14" s="178" t="s">
        <v>15</v>
      </c>
      <c r="B14" s="179"/>
      <c r="C14" s="180">
        <f>SUM(C6:C13)</f>
        <v>0</v>
      </c>
      <c r="D14" s="180"/>
      <c r="E14" s="180">
        <f>SUM(E6:E13)</f>
        <v>3669310801</v>
      </c>
      <c r="F14" s="180">
        <f>SUM(F6:F13)</f>
        <v>0</v>
      </c>
      <c r="G14" s="180">
        <f>SUM(G6:G13)</f>
        <v>3996018165</v>
      </c>
      <c r="H14" s="129"/>
      <c r="I14" s="212">
        <f>SUM(I6:I13)</f>
        <v>0</v>
      </c>
      <c r="J14" s="212">
        <f>SUM(J6:J13)</f>
        <v>0</v>
      </c>
      <c r="K14" s="212">
        <f>SUM(K6:K13)</f>
        <v>0</v>
      </c>
      <c r="L14" s="212">
        <f>SUM(L6:L13)</f>
        <v>0</v>
      </c>
      <c r="M14" s="212">
        <f>SUM(M6:M13)</f>
        <v>0</v>
      </c>
      <c r="N14" s="129"/>
      <c r="O14" s="180">
        <f>SUM(O6:O13)</f>
        <v>7665328966</v>
      </c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</row>
    <row r="15" ht="25.5" spans="1:48">
      <c r="A15" s="181" t="s">
        <v>16</v>
      </c>
      <c r="B15" s="182"/>
      <c r="C15" s="128">
        <v>0</v>
      </c>
      <c r="D15" s="128"/>
      <c r="E15" s="128">
        <f>+'[2]Estado$'!$T$15</f>
        <v>0</v>
      </c>
      <c r="F15" s="128">
        <v>0</v>
      </c>
      <c r="G15" s="128">
        <f>+[3]Estado!C15</f>
        <v>0</v>
      </c>
      <c r="H15" s="129"/>
      <c r="I15" s="128">
        <v>0</v>
      </c>
      <c r="J15" s="128">
        <v>0</v>
      </c>
      <c r="K15" s="128">
        <v>0</v>
      </c>
      <c r="L15" s="128">
        <v>0</v>
      </c>
      <c r="M15" s="128">
        <v>0</v>
      </c>
      <c r="N15" s="129"/>
      <c r="O15" s="128">
        <f>SUM(C15:M15)</f>
        <v>0</v>
      </c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</row>
    <row r="16" ht="25.5" spans="1:48">
      <c r="A16" s="181" t="s">
        <v>17</v>
      </c>
      <c r="B16" s="182"/>
      <c r="C16" s="128">
        <v>0</v>
      </c>
      <c r="D16" s="128"/>
      <c r="E16" s="128">
        <f>+'[2]Estado$'!$T$16</f>
        <v>0</v>
      </c>
      <c r="F16" s="128">
        <v>0</v>
      </c>
      <c r="G16" s="128">
        <f>+[3]Estado!C16</f>
        <v>0</v>
      </c>
      <c r="H16" s="129"/>
      <c r="I16" s="128">
        <v>0</v>
      </c>
      <c r="J16" s="128">
        <v>0</v>
      </c>
      <c r="K16" s="128">
        <v>0</v>
      </c>
      <c r="L16" s="128">
        <v>0</v>
      </c>
      <c r="M16" s="128">
        <v>0</v>
      </c>
      <c r="N16" s="129"/>
      <c r="O16" s="128">
        <f>SUM(C16:M16)</f>
        <v>0</v>
      </c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</row>
    <row r="17" ht="38.25" spans="1:51">
      <c r="A17" s="178" t="s">
        <v>18</v>
      </c>
      <c r="B17" s="179"/>
      <c r="C17" s="180">
        <f>+C15+C16</f>
        <v>0</v>
      </c>
      <c r="D17" s="180"/>
      <c r="E17" s="180">
        <f>+E15+E16</f>
        <v>0</v>
      </c>
      <c r="F17" s="180">
        <f>+F15+F16</f>
        <v>0</v>
      </c>
      <c r="G17" s="180">
        <f>+G15+G16</f>
        <v>0</v>
      </c>
      <c r="H17" s="129"/>
      <c r="I17" s="212">
        <f>+I15+I16</f>
        <v>0</v>
      </c>
      <c r="J17" s="212">
        <f>+J15+J16</f>
        <v>0</v>
      </c>
      <c r="K17" s="212">
        <f>+K15+K16</f>
        <v>0</v>
      </c>
      <c r="L17" s="212">
        <f>+L15+L16</f>
        <v>0</v>
      </c>
      <c r="M17" s="212">
        <f>+M15+M16</f>
        <v>0</v>
      </c>
      <c r="N17" s="129"/>
      <c r="O17" s="180">
        <f>+O15+O16</f>
        <v>0</v>
      </c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45"/>
      <c r="AA17" s="245"/>
      <c r="AB17" s="245"/>
      <c r="AC17" s="245"/>
      <c r="AD17" s="245"/>
      <c r="AE17" s="245"/>
      <c r="AF17" s="245"/>
      <c r="AG17" s="245"/>
      <c r="AH17" s="245"/>
      <c r="AI17" s="245"/>
      <c r="AJ17" s="245"/>
      <c r="AK17" s="245"/>
      <c r="AL17" s="245"/>
      <c r="AM17" s="213"/>
      <c r="AN17" s="213"/>
      <c r="AO17" s="213"/>
      <c r="AP17" s="213"/>
      <c r="AQ17" s="269"/>
      <c r="AR17" s="269"/>
      <c r="AS17" s="213"/>
      <c r="AT17" s="213"/>
      <c r="AU17" s="245"/>
      <c r="AV17" s="213"/>
      <c r="AW17" s="273"/>
      <c r="AX17" s="273"/>
      <c r="AY17" s="273"/>
    </row>
    <row r="18" ht="15" spans="1:51">
      <c r="A18" s="183" t="s">
        <v>19</v>
      </c>
      <c r="B18" s="184"/>
      <c r="C18" s="185">
        <f>+C14+C17</f>
        <v>0</v>
      </c>
      <c r="D18" s="185"/>
      <c r="E18" s="185">
        <f>+E14+E17</f>
        <v>3669310801</v>
      </c>
      <c r="F18" s="185">
        <f>+F14+F17</f>
        <v>0</v>
      </c>
      <c r="G18" s="185">
        <f>+G14+G17</f>
        <v>3996018165</v>
      </c>
      <c r="H18" s="119"/>
      <c r="I18" s="185">
        <f>+I14+I17</f>
        <v>0</v>
      </c>
      <c r="J18" s="185">
        <f>+J14+J17</f>
        <v>0</v>
      </c>
      <c r="K18" s="185">
        <f>+K14+K17</f>
        <v>0</v>
      </c>
      <c r="L18" s="185">
        <f>+L14+L17</f>
        <v>0</v>
      </c>
      <c r="M18" s="185">
        <f>+M14+M17</f>
        <v>0</v>
      </c>
      <c r="N18" s="119"/>
      <c r="O18" s="185">
        <f>+O14+O17</f>
        <v>7665328966</v>
      </c>
      <c r="P18" s="214"/>
      <c r="Q18" s="214"/>
      <c r="R18" s="214"/>
      <c r="S18" s="214"/>
      <c r="T18" s="214"/>
      <c r="U18" s="214"/>
      <c r="V18" s="159"/>
      <c r="W18" s="159"/>
      <c r="X18" s="159"/>
      <c r="Y18" s="159"/>
      <c r="Z18" s="214"/>
      <c r="AA18" s="214"/>
      <c r="AB18" s="246"/>
      <c r="AC18" s="246"/>
      <c r="AD18" s="246"/>
      <c r="AE18" s="246"/>
      <c r="AF18" s="246"/>
      <c r="AG18" s="246"/>
      <c r="AH18" s="246"/>
      <c r="AI18" s="246"/>
      <c r="AJ18" s="258"/>
      <c r="AK18" s="258"/>
      <c r="AL18" s="258"/>
      <c r="AM18" s="258"/>
      <c r="AN18" s="258"/>
      <c r="AO18" s="258"/>
      <c r="AP18" s="258"/>
      <c r="AQ18" s="270"/>
      <c r="AR18" s="269"/>
      <c r="AS18" s="269"/>
      <c r="AT18" s="213"/>
      <c r="AU18" s="213"/>
      <c r="AV18" s="213"/>
      <c r="AW18" s="273"/>
      <c r="AX18" s="273"/>
      <c r="AY18" s="273"/>
    </row>
    <row r="19" ht="45" spans="1:51">
      <c r="A19" s="173" t="s">
        <v>20</v>
      </c>
      <c r="B19" s="174"/>
      <c r="C19" s="172"/>
      <c r="D19" s="172"/>
      <c r="E19" s="172"/>
      <c r="F19" s="172"/>
      <c r="G19" s="172"/>
      <c r="H19" s="125"/>
      <c r="I19" s="211"/>
      <c r="J19" s="211"/>
      <c r="K19" s="211"/>
      <c r="L19" s="211"/>
      <c r="M19" s="211"/>
      <c r="N19" s="125"/>
      <c r="O19" s="172"/>
      <c r="P19" s="215" t="str">
        <f>+[1]Estado!$W$19</f>
        <v>Gramado (Otros Activos)</v>
      </c>
      <c r="Q19" s="215" t="str">
        <f>+[1]Estado!$X$19</f>
        <v>Cinemo Prod. (Depositos Judiciales)</v>
      </c>
      <c r="R19" s="224" t="str">
        <f>+[1]Estado!$Y$19</f>
        <v>Otras Inv. en Otras Sociedades en CHF Inv</v>
      </c>
      <c r="S19" s="215" t="str">
        <f>+[1]Estado!$Z$19</f>
        <v>Inversiones Permanentes en Audivisual</v>
      </c>
      <c r="T19" s="215" t="str">
        <f>+[1]Estado!$AA$19</f>
        <v>Depositos Judiciales en Curt</v>
      </c>
      <c r="U19" s="215" t="str">
        <f>+[1]Estado!$AB$19</f>
        <v>Depositos Judiciales en CC Do Brasil</v>
      </c>
      <c r="V19" s="225" t="str">
        <f>+[1]Estado!$AC$19</f>
        <v>Depositos Judiciales en Amazon</v>
      </c>
      <c r="W19" s="226"/>
      <c r="X19" s="226"/>
      <c r="Y19" s="226"/>
      <c r="Z19" s="226"/>
      <c r="AA19" s="226" t="s">
        <v>3</v>
      </c>
      <c r="AB19" s="247"/>
      <c r="AC19" s="247"/>
      <c r="AD19" s="247"/>
      <c r="AE19" s="247"/>
      <c r="AF19" s="247"/>
      <c r="AG19" s="247"/>
      <c r="AH19" s="247"/>
      <c r="AI19" s="247"/>
      <c r="AJ19" s="259"/>
      <c r="AK19" s="259"/>
      <c r="AL19" s="260"/>
      <c r="AM19" s="261"/>
      <c r="AN19" s="262"/>
      <c r="AO19" s="262"/>
      <c r="AP19" s="262"/>
      <c r="AQ19" s="269"/>
      <c r="AR19" s="269"/>
      <c r="AS19" s="269"/>
      <c r="AT19" s="213"/>
      <c r="AU19" s="213"/>
      <c r="AV19" s="213"/>
      <c r="AW19" s="273"/>
      <c r="AX19" s="273"/>
      <c r="AY19" s="273"/>
    </row>
    <row r="20" spans="1:51">
      <c r="A20" s="186" t="s">
        <v>21</v>
      </c>
      <c r="B20" s="179"/>
      <c r="C20" s="187"/>
      <c r="D20" s="187"/>
      <c r="E20" s="187">
        <f>+'[2]Estado$'!$T$20</f>
        <v>0</v>
      </c>
      <c r="F20" s="187">
        <v>0</v>
      </c>
      <c r="G20" s="187">
        <f>+[3]Estado!C20</f>
        <v>0</v>
      </c>
      <c r="H20" s="129"/>
      <c r="I20" s="187"/>
      <c r="J20" s="187"/>
      <c r="K20" s="187"/>
      <c r="L20" s="187"/>
      <c r="M20" s="187"/>
      <c r="N20" s="129"/>
      <c r="O20" s="187">
        <f t="shared" ref="O20:O30" si="1">SUM(C20:M20)</f>
        <v>0</v>
      </c>
      <c r="P20" s="213">
        <f>+[1]Estado!$W$20</f>
        <v>4068236.2833624</v>
      </c>
      <c r="Q20" s="213">
        <f>+[1]Estado!$X$20</f>
        <v>31883085.9029341</v>
      </c>
      <c r="R20" s="213">
        <f>+[1]Estado!$Y$20</f>
        <v>10309464468.82</v>
      </c>
      <c r="S20" s="213">
        <f>+[1]Estado!$Z$20</f>
        <v>28461876.332292</v>
      </c>
      <c r="T20" s="213">
        <f>+[1]Estado!$AA$20</f>
        <v>3191866.94</v>
      </c>
      <c r="U20" s="213">
        <f>+[1]Estado!$AB$20</f>
        <v>20086794.5592</v>
      </c>
      <c r="V20" s="213">
        <f>+[1]Estado!$AC$20</f>
        <v>-1250</v>
      </c>
      <c r="W20" s="213"/>
      <c r="X20" s="213"/>
      <c r="Y20" s="213"/>
      <c r="Z20" s="213"/>
      <c r="AA20" s="213">
        <f>SUM(P20:Z20)</f>
        <v>10397155078.8378</v>
      </c>
      <c r="AB20" s="213">
        <f>+O20-AA20</f>
        <v>-10397155078.8378</v>
      </c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63"/>
      <c r="AO20" s="263"/>
      <c r="AP20" s="263"/>
      <c r="AQ20" s="213"/>
      <c r="AR20" s="269"/>
      <c r="AS20" s="269"/>
      <c r="AT20" s="213"/>
      <c r="AU20" s="213"/>
      <c r="AV20" s="271"/>
      <c r="AW20" s="213"/>
      <c r="AX20" s="213"/>
      <c r="AY20" s="273"/>
    </row>
    <row r="21" spans="1:51">
      <c r="A21" s="188" t="s">
        <v>22</v>
      </c>
      <c r="B21" s="179"/>
      <c r="C21" s="128"/>
      <c r="D21" s="128"/>
      <c r="E21" s="128">
        <f>+'[2]Estado$'!$T$21</f>
        <v>0</v>
      </c>
      <c r="F21" s="128">
        <v>0</v>
      </c>
      <c r="G21" s="128">
        <f>+[3]Estado!C21</f>
        <v>0</v>
      </c>
      <c r="H21" s="129"/>
      <c r="I21" s="156"/>
      <c r="J21" s="128"/>
      <c r="K21" s="128"/>
      <c r="L21" s="128"/>
      <c r="M21" s="128"/>
      <c r="N21" s="129"/>
      <c r="O21" s="128">
        <f t="shared" si="1"/>
        <v>0</v>
      </c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69"/>
      <c r="AS21" s="213"/>
      <c r="AT21" s="213"/>
      <c r="AU21" s="213"/>
      <c r="AV21" s="213"/>
      <c r="AW21" s="273"/>
      <c r="AX21" s="273"/>
      <c r="AY21" s="273"/>
    </row>
    <row r="22" spans="1:51">
      <c r="A22" s="188" t="s">
        <v>23</v>
      </c>
      <c r="B22" s="179"/>
      <c r="C22" s="128"/>
      <c r="D22" s="128"/>
      <c r="E22" s="128">
        <f>+'[2]Estado$'!$T$22</f>
        <v>0</v>
      </c>
      <c r="F22" s="128">
        <v>0</v>
      </c>
      <c r="G22" s="128">
        <f>+[3]Estado!C22</f>
        <v>0</v>
      </c>
      <c r="H22" s="129"/>
      <c r="I22" s="128"/>
      <c r="J22" s="128"/>
      <c r="K22" s="128"/>
      <c r="L22" s="128"/>
      <c r="M22" s="128"/>
      <c r="N22" s="129"/>
      <c r="O22" s="128">
        <f t="shared" si="1"/>
        <v>0</v>
      </c>
      <c r="P22" s="216" t="str">
        <f>+'[2]Estado$'!$V$22</f>
        <v>CN Holding</v>
      </c>
      <c r="Q22" s="158" t="s">
        <v>100</v>
      </c>
      <c r="R22" s="158" t="s">
        <v>101</v>
      </c>
      <c r="S22" s="158" t="s">
        <v>102</v>
      </c>
      <c r="T22" s="158" t="s">
        <v>103</v>
      </c>
      <c r="U22" s="158" t="s">
        <v>104</v>
      </c>
      <c r="V22" s="158" t="str">
        <f>+[1]Estado!$AF$22</f>
        <v>Fundación CARE</v>
      </c>
      <c r="W22" s="158" t="s">
        <v>105</v>
      </c>
      <c r="X22" s="158" t="s">
        <v>106</v>
      </c>
      <c r="Y22" s="216" t="str">
        <f>+[1]Estado!$AM$22</f>
        <v>Csur</v>
      </c>
      <c r="Z22" s="216" t="str">
        <f>+[1]Estado!$AN$22</f>
        <v>Agricola</v>
      </c>
      <c r="AA22" s="248" t="str">
        <f>+[1]Estado!$AO$22</f>
        <v>Fundación</v>
      </c>
      <c r="AB22" s="158" t="str">
        <f>+[1]Estado!$AQ$22</f>
        <v>Inv.Andinas</v>
      </c>
      <c r="AC22" s="249" t="s">
        <v>101</v>
      </c>
      <c r="AD22" s="249" t="str">
        <f>+[1]Estado!$X$22</f>
        <v>Labocine</v>
      </c>
      <c r="AE22" s="155" t="s">
        <v>3</v>
      </c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73"/>
      <c r="AY22" s="273"/>
    </row>
    <row r="23" spans="1:51">
      <c r="A23" s="189" t="s">
        <v>24</v>
      </c>
      <c r="B23" s="179"/>
      <c r="C23" s="156"/>
      <c r="D23" s="156"/>
      <c r="E23" s="156">
        <f>+'[2]Estado$'!$T$23</f>
        <v>1299796439</v>
      </c>
      <c r="F23" s="156">
        <v>0</v>
      </c>
      <c r="G23" s="156">
        <f>+[3]Estado!C23</f>
        <v>0</v>
      </c>
      <c r="H23" s="129"/>
      <c r="I23" s="156">
        <f>-[1]Estado!$AT$23-[1]Estado!$AS$23-[1]Estado!$AP$23-[1]Estado!$AL$23-[1]Estado!$AE$23</f>
        <v>-6797677786.4803</v>
      </c>
      <c r="J23" s="156"/>
      <c r="K23" s="156">
        <f>-'[2]Estado$'!$U$23-'[2]Estado$'!$W$23-'[2]Estado$'!$X$23</f>
        <v>-1298791231.6462</v>
      </c>
      <c r="L23" s="156"/>
      <c r="M23" s="156"/>
      <c r="N23" s="129"/>
      <c r="O23" s="156">
        <f t="shared" si="1"/>
        <v>-6796672579.1265</v>
      </c>
      <c r="P23" s="157">
        <f>+'[2]Estado$'!$V$23</f>
        <v>1005207.57</v>
      </c>
      <c r="Q23" s="157">
        <f>+[1]Estado!$Y$23</f>
        <v>484869385</v>
      </c>
      <c r="R23" s="157">
        <f>+[1]Estado!$Z$23</f>
        <v>48098842</v>
      </c>
      <c r="S23" s="157">
        <f>+[1]Estado!$AA$23</f>
        <v>4235471</v>
      </c>
      <c r="T23" s="157">
        <f>+[1]Estado!$AC$23</f>
        <v>840859689</v>
      </c>
      <c r="U23" s="157">
        <f>+[1]Estado!$AD$23</f>
        <v>53649577</v>
      </c>
      <c r="V23" s="157">
        <f>+[1]Estado!$AF$23</f>
        <v>18000</v>
      </c>
      <c r="W23" s="157">
        <f>+[1]Estado!$AG$23</f>
        <v>3158536</v>
      </c>
      <c r="X23" s="157">
        <f>+[1]Estado!$AH$23</f>
        <v>18171971</v>
      </c>
      <c r="Y23" s="250">
        <f>+[1]Estado!$AM$23</f>
        <v>12600</v>
      </c>
      <c r="Z23" s="251">
        <f>+[1]Estado!$AN$23</f>
        <v>58800</v>
      </c>
      <c r="AA23" s="110">
        <f>+[1]Estado!$AO$23</f>
        <v>16800</v>
      </c>
      <c r="AB23" s="228">
        <f>+[1]Estado!$AQ$23</f>
        <v>158281755.6024</v>
      </c>
      <c r="AC23" s="110">
        <f>+[1]Estado!$W$23</f>
        <v>135991696</v>
      </c>
      <c r="AD23" s="110">
        <f>+[1]Estado!$X$23</f>
        <v>1187288361.56</v>
      </c>
      <c r="AE23" s="227">
        <f>SUM(P23:AD23)</f>
        <v>2935716691.7324</v>
      </c>
      <c r="AF23" s="213">
        <f>+AE23-O23</f>
        <v>9732389270.8589</v>
      </c>
      <c r="AG23" s="213"/>
      <c r="AH23" s="213"/>
      <c r="AI23" s="213"/>
      <c r="AJ23" s="213"/>
      <c r="AK23" s="213"/>
      <c r="AL23" s="213"/>
      <c r="AM23" s="213"/>
      <c r="AN23" s="213"/>
      <c r="AO23" s="213"/>
      <c r="AP23" s="213"/>
      <c r="AQ23" s="213"/>
      <c r="AR23" s="269"/>
      <c r="AS23" s="213"/>
      <c r="AT23" s="213"/>
      <c r="AU23" s="213"/>
      <c r="AV23" s="213"/>
      <c r="AW23" s="273"/>
      <c r="AX23" s="273"/>
      <c r="AY23" s="273"/>
    </row>
    <row r="24" spans="1:51">
      <c r="A24" s="190" t="s">
        <v>25</v>
      </c>
      <c r="B24" s="179"/>
      <c r="C24" s="137"/>
      <c r="D24" s="137"/>
      <c r="E24" s="137">
        <f>+'[2]Estado$'!$T$24</f>
        <v>1131384442</v>
      </c>
      <c r="F24" s="137">
        <v>0</v>
      </c>
      <c r="G24" s="137">
        <f>+[3]Estado!C24</f>
        <v>0</v>
      </c>
      <c r="H24" s="129"/>
      <c r="I24" s="137">
        <f>-P26</f>
        <v>-4330472691.3422</v>
      </c>
      <c r="J24" s="137"/>
      <c r="K24" s="137">
        <f>-'[2]Estado$'!$X$24</f>
        <v>-1131384442.22</v>
      </c>
      <c r="L24" s="137"/>
      <c r="M24" s="156"/>
      <c r="N24" s="129"/>
      <c r="O24" s="137">
        <f t="shared" si="1"/>
        <v>-4330472691.5622</v>
      </c>
      <c r="Q24" s="157">
        <f>+[1]Estado!$X$24</f>
        <v>4264835433</v>
      </c>
      <c r="R24" s="227">
        <f>+[1]Estado!$Y$24</f>
        <v>146562510</v>
      </c>
      <c r="S24" s="157">
        <f>+[1]Estado!$Z$24</f>
        <v>117871993</v>
      </c>
      <c r="T24" s="157">
        <f>+[1]Estado!$AA$24</f>
        <v>1711720</v>
      </c>
      <c r="U24" s="157">
        <f>+[1]Estado!$AB$24</f>
        <v>884473411.071</v>
      </c>
      <c r="V24" s="157">
        <f>+[1]Estado!$AC$24</f>
        <v>0</v>
      </c>
      <c r="W24" s="228">
        <f>+[1]Estado!$AE$24</f>
        <v>24161.9278</v>
      </c>
      <c r="X24" s="228">
        <f>+[1]Estado!$AF$24</f>
        <v>0</v>
      </c>
      <c r="Y24" s="228">
        <f>+[1]Estado!$W$24</f>
        <v>-522271</v>
      </c>
      <c r="Z24" s="229">
        <f>SUM(P24:Y24)</f>
        <v>5414956957.9988</v>
      </c>
      <c r="AA24" s="110">
        <f>+Z24-O24</f>
        <v>9745429649.561</v>
      </c>
      <c r="AB24" s="227"/>
      <c r="AC24" s="227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213"/>
      <c r="AQ24" s="213"/>
      <c r="AR24" s="269"/>
      <c r="AS24" s="213"/>
      <c r="AT24" s="213"/>
      <c r="AU24" s="213"/>
      <c r="AV24" s="213"/>
      <c r="AW24" s="273"/>
      <c r="AX24" s="273"/>
      <c r="AY24" s="273"/>
    </row>
    <row r="25" spans="1:51">
      <c r="A25" s="188" t="s">
        <v>26</v>
      </c>
      <c r="B25" s="179"/>
      <c r="C25" s="128"/>
      <c r="D25" s="128"/>
      <c r="E25" s="128">
        <f>+'[2]Estado$'!$T$25</f>
        <v>0</v>
      </c>
      <c r="F25" s="128">
        <v>0</v>
      </c>
      <c r="G25" s="128">
        <f>+[3]Estado!C25</f>
        <v>0</v>
      </c>
      <c r="H25" s="129"/>
      <c r="I25" s="128">
        <v>0</v>
      </c>
      <c r="J25" s="128">
        <v>0</v>
      </c>
      <c r="K25" s="128">
        <v>0</v>
      </c>
      <c r="L25" s="128">
        <v>0</v>
      </c>
      <c r="M25" s="128">
        <v>0</v>
      </c>
      <c r="N25" s="129"/>
      <c r="O25" s="128">
        <f t="shared" si="1"/>
        <v>0</v>
      </c>
      <c r="P25" s="217"/>
      <c r="Q25" s="223" t="s">
        <v>107</v>
      </c>
      <c r="R25" s="223" t="s">
        <v>108</v>
      </c>
      <c r="S25" s="223" t="s">
        <v>109</v>
      </c>
      <c r="T25" s="229" t="s">
        <v>110</v>
      </c>
      <c r="U25" s="223" t="s">
        <v>111</v>
      </c>
      <c r="V25" s="229" t="s">
        <v>112</v>
      </c>
      <c r="W25" s="229" t="str">
        <f>+[1]Estado!$AE$25</f>
        <v>Cont Alt Arg</v>
      </c>
      <c r="X25" s="229" t="str">
        <f>+[1]Estado!$AF$25</f>
        <v>INV.INMOBIL NORUEGA S</v>
      </c>
      <c r="Y25" s="229" t="s">
        <v>113</v>
      </c>
      <c r="Z25" s="252" t="s">
        <v>3</v>
      </c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213"/>
      <c r="AR25" s="213"/>
      <c r="AS25" s="213"/>
      <c r="AT25" s="213"/>
      <c r="AU25" s="213"/>
      <c r="AV25" s="213"/>
      <c r="AW25" s="273"/>
      <c r="AX25" s="273"/>
      <c r="AY25" s="273"/>
    </row>
    <row r="26" spans="1:51">
      <c r="A26" s="188" t="s">
        <v>27</v>
      </c>
      <c r="B26" s="179"/>
      <c r="C26" s="128"/>
      <c r="D26" s="128"/>
      <c r="E26" s="128">
        <f>+'[2]Estado$'!$T$26</f>
        <v>2322528453</v>
      </c>
      <c r="F26" s="128">
        <v>0</v>
      </c>
      <c r="G26" s="128">
        <f>+[3]Estado!C26</f>
        <v>0</v>
      </c>
      <c r="H26" s="129"/>
      <c r="I26" s="128">
        <v>0</v>
      </c>
      <c r="J26" s="128">
        <v>0</v>
      </c>
      <c r="K26" s="128">
        <v>0</v>
      </c>
      <c r="L26" s="128">
        <v>0</v>
      </c>
      <c r="M26" s="128">
        <v>0</v>
      </c>
      <c r="N26" s="129"/>
      <c r="O26" s="128">
        <f t="shared" si="1"/>
        <v>2322528453</v>
      </c>
      <c r="P26" s="157">
        <f>+[1]Estado!$AD$24</f>
        <v>4330472691.3422</v>
      </c>
      <c r="Q26" s="110"/>
      <c r="R26" s="110"/>
      <c r="S26" s="110"/>
      <c r="T26" s="110"/>
      <c r="U26" s="110"/>
      <c r="V26" s="110"/>
      <c r="W26" s="110"/>
      <c r="X26" s="110" t="str">
        <f>+[1]Estado!$AF$26</f>
        <v>CCFilms SAC</v>
      </c>
      <c r="Z26" s="253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213"/>
      <c r="AR26" s="213"/>
      <c r="AS26" s="213"/>
      <c r="AT26" s="213"/>
      <c r="AU26" s="213"/>
      <c r="AV26" s="213"/>
      <c r="AW26" s="273"/>
      <c r="AX26" s="273"/>
      <c r="AY26" s="273"/>
    </row>
    <row r="27" spans="1:48">
      <c r="A27" s="188" t="s">
        <v>28</v>
      </c>
      <c r="B27" s="179"/>
      <c r="C27" s="128"/>
      <c r="D27" s="128"/>
      <c r="E27" s="128">
        <f>+'[2]Estado$'!$T$27</f>
        <v>617633081</v>
      </c>
      <c r="F27" s="128">
        <v>0</v>
      </c>
      <c r="G27" s="128">
        <f>+[3]Estado!C27</f>
        <v>14730824</v>
      </c>
      <c r="H27" s="129"/>
      <c r="I27" s="128">
        <v>0</v>
      </c>
      <c r="J27" s="128">
        <v>0</v>
      </c>
      <c r="K27" s="128">
        <v>0</v>
      </c>
      <c r="L27" s="128">
        <v>0</v>
      </c>
      <c r="M27" s="128">
        <v>0</v>
      </c>
      <c r="N27" s="129"/>
      <c r="O27" s="128">
        <f t="shared" si="1"/>
        <v>632363905</v>
      </c>
      <c r="P27" s="110"/>
      <c r="Q27" s="110"/>
      <c r="R27" s="110"/>
      <c r="S27" s="110"/>
      <c r="T27" s="110"/>
      <c r="U27" s="110"/>
      <c r="V27" s="110"/>
      <c r="W27" s="110"/>
      <c r="X27" s="110"/>
      <c r="Z27" s="25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</row>
    <row r="28" spans="1:48">
      <c r="A28" s="188" t="s">
        <v>29</v>
      </c>
      <c r="B28" s="179"/>
      <c r="C28" s="128"/>
      <c r="D28" s="128"/>
      <c r="E28" s="128">
        <f>+'[2]Estado$'!$T$28</f>
        <v>0</v>
      </c>
      <c r="F28" s="128">
        <v>0</v>
      </c>
      <c r="G28" s="128">
        <f>+[3]Estado!C28</f>
        <v>0</v>
      </c>
      <c r="H28" s="129"/>
      <c r="I28" s="128">
        <v>0</v>
      </c>
      <c r="J28" s="128">
        <v>0</v>
      </c>
      <c r="K28" s="128">
        <v>0</v>
      </c>
      <c r="L28" s="128">
        <v>0</v>
      </c>
      <c r="M28" s="128">
        <v>0</v>
      </c>
      <c r="N28" s="129"/>
      <c r="O28" s="128">
        <f t="shared" si="1"/>
        <v>0</v>
      </c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</row>
    <row r="29" spans="1:48">
      <c r="A29" s="188" t="s">
        <v>30</v>
      </c>
      <c r="B29" s="179"/>
      <c r="C29" s="128"/>
      <c r="D29" s="128"/>
      <c r="E29" s="128">
        <f>+'[2]Estado$'!$T$29</f>
        <v>0</v>
      </c>
      <c r="F29" s="128">
        <v>0</v>
      </c>
      <c r="G29" s="128">
        <f>+[3]Estado!C29</f>
        <v>0</v>
      </c>
      <c r="H29" s="129"/>
      <c r="I29" s="128">
        <v>0</v>
      </c>
      <c r="J29" s="128">
        <v>0</v>
      </c>
      <c r="K29" s="128">
        <v>0</v>
      </c>
      <c r="L29" s="128">
        <v>0</v>
      </c>
      <c r="M29" s="128">
        <v>0</v>
      </c>
      <c r="N29" s="129"/>
      <c r="O29" s="128">
        <f t="shared" si="1"/>
        <v>0</v>
      </c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</row>
    <row r="30" spans="1:48">
      <c r="A30" s="188" t="s">
        <v>31</v>
      </c>
      <c r="B30" s="179"/>
      <c r="C30" s="128"/>
      <c r="D30" s="128"/>
      <c r="E30" s="128">
        <f>+'[2]Estado$'!$T$30</f>
        <v>141436000</v>
      </c>
      <c r="F30" s="128">
        <v>0</v>
      </c>
      <c r="G30" s="128">
        <f>+[3]Estado!C30</f>
        <v>11216028</v>
      </c>
      <c r="H30" s="129"/>
      <c r="I30" s="128">
        <v>0</v>
      </c>
      <c r="J30" s="128">
        <v>0</v>
      </c>
      <c r="K30" s="128">
        <v>0</v>
      </c>
      <c r="L30" s="128">
        <v>0</v>
      </c>
      <c r="M30" s="128">
        <v>0</v>
      </c>
      <c r="N30" s="129"/>
      <c r="O30" s="128">
        <f t="shared" si="1"/>
        <v>152652028</v>
      </c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</row>
    <row r="31" spans="1:48">
      <c r="A31" s="178" t="s">
        <v>32</v>
      </c>
      <c r="B31" s="179"/>
      <c r="C31" s="180">
        <f>SUM(C20:C30)</f>
        <v>0</v>
      </c>
      <c r="D31" s="180"/>
      <c r="E31" s="180">
        <f>SUM(E20:E30)</f>
        <v>5512778415</v>
      </c>
      <c r="F31" s="180">
        <f>SUM(F20:F30)</f>
        <v>0</v>
      </c>
      <c r="G31" s="180">
        <f>SUM(G20:G30)</f>
        <v>25946852</v>
      </c>
      <c r="H31" s="129"/>
      <c r="I31" s="212">
        <f>SUM(I20:I30)</f>
        <v>-11128150477.8225</v>
      </c>
      <c r="J31" s="212">
        <f>SUM(J20:J30)</f>
        <v>0</v>
      </c>
      <c r="K31" s="212">
        <f>SUM(K20:K30)</f>
        <v>-2430175673.8662</v>
      </c>
      <c r="L31" s="212">
        <f>SUM(L20:L30)</f>
        <v>0</v>
      </c>
      <c r="M31" s="212">
        <f>SUM(M20:M30)</f>
        <v>0</v>
      </c>
      <c r="N31" s="129"/>
      <c r="O31" s="180">
        <f>SUM(O20:O30)</f>
        <v>-8019600884.6887</v>
      </c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</row>
    <row r="32" spans="1:48">
      <c r="A32" s="191" t="s">
        <v>33</v>
      </c>
      <c r="B32" s="174"/>
      <c r="C32" s="185">
        <f>+C18+C31</f>
        <v>0</v>
      </c>
      <c r="D32" s="185"/>
      <c r="E32" s="185">
        <f>+E18+E31</f>
        <v>9182089216</v>
      </c>
      <c r="F32" s="185">
        <f>+F18+F31</f>
        <v>0</v>
      </c>
      <c r="G32" s="185">
        <f>+G18+G31</f>
        <v>4021965017</v>
      </c>
      <c r="H32" s="119"/>
      <c r="I32" s="185">
        <f>+I18+I31</f>
        <v>-11128150477.8225</v>
      </c>
      <c r="J32" s="185">
        <f>+J18+J31</f>
        <v>0</v>
      </c>
      <c r="K32" s="185">
        <f>+K18+K31</f>
        <v>-2430175673.8662</v>
      </c>
      <c r="L32" s="185">
        <f>+L18+L31</f>
        <v>0</v>
      </c>
      <c r="M32" s="185">
        <f>+M18+M31</f>
        <v>0</v>
      </c>
      <c r="N32" s="119"/>
      <c r="O32" s="185">
        <f>+O18+O31</f>
        <v>-354271918.688702</v>
      </c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</row>
    <row r="33" spans="1:48">
      <c r="A33" s="192"/>
      <c r="B33" s="193"/>
      <c r="C33" s="172"/>
      <c r="D33" s="172"/>
      <c r="E33" s="172"/>
      <c r="F33" s="172"/>
      <c r="G33" s="172"/>
      <c r="H33" s="125"/>
      <c r="I33" s="211"/>
      <c r="J33" s="211"/>
      <c r="K33" s="211"/>
      <c r="L33" s="211"/>
      <c r="M33" s="211"/>
      <c r="N33" s="125"/>
      <c r="O33" s="172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</row>
    <row r="34" spans="1:48">
      <c r="A34" s="194" t="s">
        <v>34</v>
      </c>
      <c r="B34" s="195"/>
      <c r="C34" s="172"/>
      <c r="D34" s="172"/>
      <c r="E34" s="172"/>
      <c r="F34" s="172"/>
      <c r="G34" s="172"/>
      <c r="H34" s="125"/>
      <c r="I34" s="211"/>
      <c r="J34" s="211"/>
      <c r="K34" s="211"/>
      <c r="L34" s="211"/>
      <c r="M34" s="211"/>
      <c r="N34" s="125"/>
      <c r="O34" s="172"/>
      <c r="P34" s="110"/>
      <c r="Q34" s="110"/>
      <c r="R34" s="110"/>
      <c r="S34" s="110"/>
      <c r="T34" s="110"/>
      <c r="U34" s="110"/>
      <c r="V34" s="159"/>
      <c r="W34" s="159"/>
      <c r="X34" s="159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</row>
    <row r="35" spans="1:48">
      <c r="A35" s="173" t="s">
        <v>35</v>
      </c>
      <c r="B35" s="174"/>
      <c r="C35" s="172"/>
      <c r="D35" s="172"/>
      <c r="E35" s="172"/>
      <c r="F35" s="172"/>
      <c r="G35" s="172"/>
      <c r="H35" s="125"/>
      <c r="I35" s="211"/>
      <c r="J35" s="211"/>
      <c r="K35" s="211"/>
      <c r="L35" s="211"/>
      <c r="M35" s="211"/>
      <c r="N35" s="125"/>
      <c r="O35" s="172"/>
      <c r="P35" s="110" t="s">
        <v>114</v>
      </c>
      <c r="Q35" s="110"/>
      <c r="R35" s="110" t="s">
        <v>115</v>
      </c>
      <c r="S35" s="110"/>
      <c r="T35" s="110" t="s">
        <v>116</v>
      </c>
      <c r="U35" s="110"/>
      <c r="V35" s="159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</row>
    <row r="36" ht="15" spans="1:48">
      <c r="A36" s="196" t="s">
        <v>36</v>
      </c>
      <c r="B36" s="184"/>
      <c r="C36" s="172"/>
      <c r="D36" s="172"/>
      <c r="E36" s="172"/>
      <c r="F36" s="172"/>
      <c r="G36" s="172"/>
      <c r="H36" s="125"/>
      <c r="I36" s="211"/>
      <c r="J36" s="211"/>
      <c r="K36" s="211"/>
      <c r="L36" s="211"/>
      <c r="M36" s="211"/>
      <c r="N36" s="125"/>
      <c r="O36" s="172"/>
      <c r="P36" s="218" t="s">
        <v>117</v>
      </c>
      <c r="Q36" s="110"/>
      <c r="R36" s="230" t="s">
        <v>118</v>
      </c>
      <c r="S36" s="110"/>
      <c r="T36" s="218" t="s">
        <v>119</v>
      </c>
      <c r="U36" s="230" t="s">
        <v>3</v>
      </c>
      <c r="V36" s="231"/>
      <c r="W36" s="231"/>
      <c r="X36" s="231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</row>
    <row r="37" spans="1:48">
      <c r="A37" s="197" t="s">
        <v>37</v>
      </c>
      <c r="B37" s="184"/>
      <c r="C37" s="198"/>
      <c r="D37" s="198"/>
      <c r="E37" s="198">
        <f>+'[2]Estado$'!$T$37</f>
        <v>-3</v>
      </c>
      <c r="F37" s="198">
        <v>0</v>
      </c>
      <c r="G37" s="198">
        <f>+[3]Estado!C37</f>
        <v>53678416</v>
      </c>
      <c r="H37" s="184"/>
      <c r="I37" s="198">
        <v>0</v>
      </c>
      <c r="J37" s="198">
        <v>0</v>
      </c>
      <c r="K37" s="198">
        <v>0</v>
      </c>
      <c r="L37" s="198">
        <v>0</v>
      </c>
      <c r="M37" s="198">
        <v>0</v>
      </c>
      <c r="N37" s="184"/>
      <c r="O37" s="198">
        <f t="shared" ref="O37:O43" si="2">SUM(C37:M37)</f>
        <v>53678413</v>
      </c>
      <c r="P37" s="110">
        <f>+C37</f>
        <v>0</v>
      </c>
      <c r="Q37" s="110"/>
      <c r="R37" s="110">
        <f>+E37</f>
        <v>-3</v>
      </c>
      <c r="S37" s="110"/>
      <c r="T37" s="110">
        <f>+G37</f>
        <v>53678416</v>
      </c>
      <c r="U37" s="157">
        <f>SUM(P37:T37)</f>
        <v>53678413</v>
      </c>
      <c r="V37" s="232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</row>
    <row r="38" spans="1:48">
      <c r="A38" s="175" t="s">
        <v>38</v>
      </c>
      <c r="B38" s="176"/>
      <c r="C38" s="128"/>
      <c r="D38" s="128"/>
      <c r="E38" s="128">
        <f>+'[2]Estado$'!$T$38</f>
        <v>496832362</v>
      </c>
      <c r="F38" s="128">
        <v>0</v>
      </c>
      <c r="G38" s="128">
        <f>+[3]Estado!C38</f>
        <v>303971571</v>
      </c>
      <c r="H38" s="129"/>
      <c r="I38" s="128">
        <v>0</v>
      </c>
      <c r="J38" s="128">
        <v>0</v>
      </c>
      <c r="K38" s="156"/>
      <c r="L38" s="128">
        <v>0</v>
      </c>
      <c r="M38" s="128">
        <v>0</v>
      </c>
      <c r="N38" s="129"/>
      <c r="O38" s="128">
        <f t="shared" si="2"/>
        <v>800803933</v>
      </c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</row>
    <row r="39" spans="1:48">
      <c r="A39" s="177" t="s">
        <v>39</v>
      </c>
      <c r="B39" s="176"/>
      <c r="C39" s="156"/>
      <c r="D39" s="156"/>
      <c r="E39" s="156">
        <f>+'[2]Estado$'!$T$39</f>
        <v>0</v>
      </c>
      <c r="F39" s="156">
        <v>0</v>
      </c>
      <c r="G39" s="156">
        <f>+[3]Estado!C39</f>
        <v>0</v>
      </c>
      <c r="H39" s="129"/>
      <c r="I39" s="156">
        <f>-C39</f>
        <v>0</v>
      </c>
      <c r="J39" s="156"/>
      <c r="K39" s="156">
        <v>0</v>
      </c>
      <c r="L39" s="156">
        <v>0</v>
      </c>
      <c r="M39" s="156">
        <v>0</v>
      </c>
      <c r="N39" s="129"/>
      <c r="O39" s="156">
        <f t="shared" si="2"/>
        <v>0</v>
      </c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</row>
    <row r="40" spans="1:48">
      <c r="A40" s="175" t="s">
        <v>40</v>
      </c>
      <c r="B40" s="176"/>
      <c r="C40" s="128"/>
      <c r="D40" s="128"/>
      <c r="E40" s="128">
        <f>+'[2]Estado$'!$T$40</f>
        <v>0</v>
      </c>
      <c r="F40" s="128">
        <v>0</v>
      </c>
      <c r="G40" s="128">
        <f>+[3]Estado!C40</f>
        <v>0</v>
      </c>
      <c r="H40" s="129"/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129"/>
      <c r="O40" s="128">
        <f t="shared" si="2"/>
        <v>0</v>
      </c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</row>
    <row r="41" spans="1:48">
      <c r="A41" s="175" t="s">
        <v>41</v>
      </c>
      <c r="B41" s="176"/>
      <c r="C41" s="128"/>
      <c r="D41" s="128"/>
      <c r="E41" s="128">
        <f>+'[2]Estado$'!$T$41</f>
        <v>116357590</v>
      </c>
      <c r="F41" s="128">
        <v>0</v>
      </c>
      <c r="G41" s="128">
        <f>+[3]Estado!C41</f>
        <v>175220012</v>
      </c>
      <c r="H41" s="129"/>
      <c r="I41" s="128">
        <v>0</v>
      </c>
      <c r="J41" s="128">
        <v>0</v>
      </c>
      <c r="K41" s="128">
        <v>0</v>
      </c>
      <c r="L41" s="128">
        <v>0</v>
      </c>
      <c r="M41" s="128">
        <v>0</v>
      </c>
      <c r="N41" s="129"/>
      <c r="O41" s="128">
        <f t="shared" si="2"/>
        <v>291577602</v>
      </c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</row>
    <row r="42" spans="1:48">
      <c r="A42" s="175" t="s">
        <v>42</v>
      </c>
      <c r="B42" s="176"/>
      <c r="C42" s="128"/>
      <c r="D42" s="128"/>
      <c r="E42" s="128">
        <f>+'[2]Estado$'!$T$42</f>
        <v>15585211</v>
      </c>
      <c r="F42" s="128">
        <v>0</v>
      </c>
      <c r="G42" s="128">
        <f>+[3]Estado!C43</f>
        <v>41540846</v>
      </c>
      <c r="H42" s="129"/>
      <c r="I42" s="128">
        <v>0</v>
      </c>
      <c r="J42" s="128">
        <v>0</v>
      </c>
      <c r="K42" s="128">
        <v>0</v>
      </c>
      <c r="L42" s="128">
        <v>0</v>
      </c>
      <c r="M42" s="128">
        <v>0</v>
      </c>
      <c r="N42" s="129"/>
      <c r="O42" s="128">
        <f t="shared" si="2"/>
        <v>57126057</v>
      </c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</row>
    <row r="43" spans="1:48">
      <c r="A43" s="175" t="s">
        <v>43</v>
      </c>
      <c r="B43" s="176"/>
      <c r="C43" s="128"/>
      <c r="D43" s="128"/>
      <c r="E43" s="128">
        <f>+'[2]Estado$'!$T$43</f>
        <v>234471406</v>
      </c>
      <c r="F43" s="128">
        <v>0</v>
      </c>
      <c r="G43" s="128">
        <v>0</v>
      </c>
      <c r="H43" s="129"/>
      <c r="I43" s="156">
        <f>33831102</f>
        <v>33831102</v>
      </c>
      <c r="J43" s="128">
        <v>0</v>
      </c>
      <c r="K43" s="128">
        <v>0</v>
      </c>
      <c r="L43" s="128">
        <v>0</v>
      </c>
      <c r="M43" s="128">
        <v>0</v>
      </c>
      <c r="N43" s="129"/>
      <c r="O43" s="128">
        <f t="shared" si="2"/>
        <v>268302508</v>
      </c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</row>
    <row r="44" ht="38.25" spans="1:49">
      <c r="A44" s="199" t="s">
        <v>44</v>
      </c>
      <c r="B44" s="200"/>
      <c r="C44" s="118">
        <f>SUM(C37:C43)</f>
        <v>0</v>
      </c>
      <c r="D44" s="118"/>
      <c r="E44" s="118">
        <f>SUM(E37:E43)</f>
        <v>863246566</v>
      </c>
      <c r="F44" s="118">
        <f>SUM(F37:F43)</f>
        <v>0</v>
      </c>
      <c r="G44" s="118">
        <f>SUM(G37:G43)</f>
        <v>574410845</v>
      </c>
      <c r="H44" s="119"/>
      <c r="I44" s="219">
        <f>SUM(I37:I43)</f>
        <v>33831102</v>
      </c>
      <c r="J44" s="219">
        <f>SUM(J37:J43)</f>
        <v>0</v>
      </c>
      <c r="K44" s="219">
        <f>SUM(K37:K43)</f>
        <v>0</v>
      </c>
      <c r="L44" s="219">
        <f>SUM(L37:L43)</f>
        <v>0</v>
      </c>
      <c r="M44" s="219">
        <f>SUM(M37:M43)</f>
        <v>0</v>
      </c>
      <c r="N44" s="119"/>
      <c r="O44" s="118">
        <f>SUM(O37:O43)</f>
        <v>1471488513</v>
      </c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264"/>
      <c r="AN44" s="264"/>
      <c r="AO44" s="264"/>
      <c r="AP44" s="264"/>
      <c r="AQ44" s="264"/>
      <c r="AR44" s="264"/>
      <c r="AS44" s="264"/>
      <c r="AT44" s="264"/>
      <c r="AU44" s="264"/>
      <c r="AV44" s="264"/>
      <c r="AW44" s="274"/>
    </row>
    <row r="45" ht="25.5" spans="1:49">
      <c r="A45" s="181" t="s">
        <v>45</v>
      </c>
      <c r="B45" s="182"/>
      <c r="C45" s="128">
        <v>0</v>
      </c>
      <c r="D45" s="128"/>
      <c r="E45" s="128">
        <f>+'[2]Estado$'!$T$45</f>
        <v>0</v>
      </c>
      <c r="F45" s="128">
        <v>0</v>
      </c>
      <c r="G45" s="128">
        <f>+[3]Estado!C46</f>
        <v>0</v>
      </c>
      <c r="H45" s="129"/>
      <c r="I45" s="128">
        <v>0</v>
      </c>
      <c r="J45" s="128">
        <v>0</v>
      </c>
      <c r="K45" s="128">
        <v>0</v>
      </c>
      <c r="L45" s="128">
        <v>0</v>
      </c>
      <c r="M45" s="128">
        <v>0</v>
      </c>
      <c r="N45" s="129"/>
      <c r="O45" s="128">
        <f>SUM(C45:M45)</f>
        <v>0</v>
      </c>
      <c r="P45" s="110"/>
      <c r="Q45" s="110"/>
      <c r="R45" s="110"/>
      <c r="S45" s="110"/>
      <c r="T45" s="110"/>
      <c r="U45" s="110"/>
      <c r="V45" s="110"/>
      <c r="W45" s="110"/>
      <c r="X45" s="110"/>
      <c r="Y45" s="159"/>
      <c r="Z45" s="159"/>
      <c r="AA45" s="159"/>
      <c r="AB45" s="159"/>
      <c r="AC45" s="159"/>
      <c r="AD45" s="159"/>
      <c r="AE45" s="159"/>
      <c r="AF45" s="159"/>
      <c r="AG45" s="159"/>
      <c r="AH45" s="110"/>
      <c r="AI45" s="110"/>
      <c r="AJ45" s="110"/>
      <c r="AK45" s="110"/>
      <c r="AL45" s="110"/>
      <c r="AM45" s="264"/>
      <c r="AN45" s="265"/>
      <c r="AO45" s="264"/>
      <c r="AP45" s="264"/>
      <c r="AQ45" s="264"/>
      <c r="AR45" s="264"/>
      <c r="AS45" s="264"/>
      <c r="AT45" s="264"/>
      <c r="AU45" s="264"/>
      <c r="AV45" s="264"/>
      <c r="AW45" s="274"/>
    </row>
    <row r="46" ht="15" spans="1:49">
      <c r="A46" s="201" t="s">
        <v>46</v>
      </c>
      <c r="B46" s="202"/>
      <c r="C46" s="118">
        <f>+C44+C45</f>
        <v>0</v>
      </c>
      <c r="D46" s="118"/>
      <c r="E46" s="118">
        <f>+E44+E45</f>
        <v>863246566</v>
      </c>
      <c r="F46" s="118">
        <f>+F44+F45</f>
        <v>0</v>
      </c>
      <c r="G46" s="118">
        <f>+G44+G45</f>
        <v>574410845</v>
      </c>
      <c r="H46" s="119"/>
      <c r="I46" s="219">
        <f>+I44+I45</f>
        <v>33831102</v>
      </c>
      <c r="J46" s="219">
        <f>+J44+J45</f>
        <v>0</v>
      </c>
      <c r="K46" s="219">
        <f>+K44+K45</f>
        <v>0</v>
      </c>
      <c r="L46" s="219">
        <f>+L44+L45</f>
        <v>0</v>
      </c>
      <c r="M46" s="219">
        <f>+M44+M45</f>
        <v>0</v>
      </c>
      <c r="N46" s="119"/>
      <c r="O46" s="118">
        <f>+O44+O45</f>
        <v>1471488513</v>
      </c>
      <c r="P46" s="214" t="s">
        <v>120</v>
      </c>
      <c r="Q46" s="214" t="s">
        <v>121</v>
      </c>
      <c r="R46" s="214"/>
      <c r="S46" s="214"/>
      <c r="T46" s="233" t="str">
        <f>+[1]Estado!$Z$46</f>
        <v>Consolidado Conate</v>
      </c>
      <c r="U46" s="214" t="str">
        <f>+[1]Estado!$AA$46</f>
        <v>CCFilms</v>
      </c>
      <c r="V46" s="214" t="str">
        <f>+[1]Estado!$AB$46</f>
        <v>Chilefilms</v>
      </c>
      <c r="W46" s="214"/>
      <c r="X46" s="214"/>
      <c r="Y46" s="254"/>
      <c r="Z46" s="254"/>
      <c r="AA46" s="254"/>
      <c r="AB46" s="254"/>
      <c r="AC46" s="254"/>
      <c r="AD46" s="254"/>
      <c r="AE46" s="254"/>
      <c r="AF46" s="255"/>
      <c r="AG46" s="266"/>
      <c r="AH46" s="266"/>
      <c r="AI46" s="110"/>
      <c r="AJ46" s="110"/>
      <c r="AK46" s="110"/>
      <c r="AL46" s="110"/>
      <c r="AM46" s="264"/>
      <c r="AN46" s="267"/>
      <c r="AO46" s="264"/>
      <c r="AP46" s="264"/>
      <c r="AQ46" s="264"/>
      <c r="AR46" s="264"/>
      <c r="AS46" s="264"/>
      <c r="AT46" s="264"/>
      <c r="AU46" s="264"/>
      <c r="AV46" s="264"/>
      <c r="AW46" s="274"/>
    </row>
    <row r="47" ht="15" spans="1:49">
      <c r="A47" s="196" t="s">
        <v>47</v>
      </c>
      <c r="B47" s="184"/>
      <c r="C47" s="172"/>
      <c r="D47" s="172"/>
      <c r="E47" s="172"/>
      <c r="F47" s="172"/>
      <c r="G47" s="172"/>
      <c r="H47" s="125"/>
      <c r="I47" s="211"/>
      <c r="J47" s="211"/>
      <c r="K47" s="211"/>
      <c r="L47" s="211"/>
      <c r="M47" s="211"/>
      <c r="N47" s="125"/>
      <c r="O47" s="172"/>
      <c r="P47" s="220" t="s">
        <v>122</v>
      </c>
      <c r="Q47" s="234" t="str">
        <f>+[1]Estado!$W$47</f>
        <v>Curt y Alex</v>
      </c>
      <c r="R47" s="234" t="str">
        <f>+[1]Estado!$X$47</f>
        <v>Fashion Group</v>
      </c>
      <c r="S47" s="234" t="str">
        <f>+[1]Estado!$Y$47</f>
        <v>Ken Cast</v>
      </c>
      <c r="T47" s="234" t="str">
        <f>+[1]Estado!$Z$47</f>
        <v>Amazon</v>
      </c>
      <c r="U47" s="234" t="str">
        <f>+[1]Estado!$AA$47</f>
        <v>prestamo</v>
      </c>
      <c r="V47" s="235" t="str">
        <f>+[1]Estado!$AB$47</f>
        <v>Ptmo</v>
      </c>
      <c r="W47" s="236" t="s">
        <v>3</v>
      </c>
      <c r="X47" s="237"/>
      <c r="Y47" s="247"/>
      <c r="Z47" s="247"/>
      <c r="AA47" s="247"/>
      <c r="AB47" s="247"/>
      <c r="AC47" s="247"/>
      <c r="AD47" s="247"/>
      <c r="AE47" s="247"/>
      <c r="AF47" s="247"/>
      <c r="AG47" s="268"/>
      <c r="AH47" s="268"/>
      <c r="AI47" s="264"/>
      <c r="AJ47" s="264"/>
      <c r="AK47" s="264"/>
      <c r="AL47" s="264"/>
      <c r="AM47" s="259"/>
      <c r="AN47" s="259"/>
      <c r="AO47" s="264"/>
      <c r="AP47" s="259"/>
      <c r="AQ47" s="264"/>
      <c r="AR47" s="264"/>
      <c r="AS47" s="264"/>
      <c r="AT47" s="264"/>
      <c r="AU47" s="264"/>
      <c r="AV47" s="264"/>
      <c r="AW47" s="274"/>
    </row>
    <row r="48" spans="1:50">
      <c r="A48" s="197" t="s">
        <v>123</v>
      </c>
      <c r="B48" s="184"/>
      <c r="C48" s="198"/>
      <c r="D48" s="198"/>
      <c r="E48" s="198">
        <f>+'[2]Estado$'!$T$48</f>
        <v>0</v>
      </c>
      <c r="F48" s="198">
        <v>0</v>
      </c>
      <c r="G48" s="198">
        <f>+[3]Estado!C49</f>
        <v>69349722</v>
      </c>
      <c r="H48" s="184"/>
      <c r="I48" s="198"/>
      <c r="J48" s="198"/>
      <c r="K48" s="198"/>
      <c r="L48" s="198"/>
      <c r="M48" s="198"/>
      <c r="N48" s="125"/>
      <c r="O48" s="221">
        <f t="shared" ref="O48:O54" si="3">SUM(C48:M48)</f>
        <v>69349722</v>
      </c>
      <c r="P48" s="222">
        <f>+[3]Ctas!$D$416</f>
        <v>69349722</v>
      </c>
      <c r="Q48" s="238">
        <f>+[1]Estado!$W$48</f>
        <v>14979258.28</v>
      </c>
      <c r="R48" s="238">
        <f>+[1]Estado!$X$48</f>
        <v>29928183.203</v>
      </c>
      <c r="S48" s="238">
        <f>+[1]Estado!$Y$48</f>
        <v>8664598.261</v>
      </c>
      <c r="T48" s="238">
        <f>+[1]Estado!$Z$48</f>
        <v>1082598772.20753</v>
      </c>
      <c r="U48" s="238">
        <f>+[1]Estado!$AA$48</f>
        <v>242721216</v>
      </c>
      <c r="V48" s="239">
        <f>+[1]Estado!$AB$48</f>
        <v>783863096</v>
      </c>
      <c r="W48" s="240">
        <f>SUM(P48:V48)</f>
        <v>2232104845.95153</v>
      </c>
      <c r="X48" s="241">
        <f>+O48-W48</f>
        <v>-2162755123.95153</v>
      </c>
      <c r="Y48" s="241"/>
      <c r="Z48" s="241"/>
      <c r="AA48" s="241"/>
      <c r="AB48" s="241"/>
      <c r="AC48" s="241"/>
      <c r="AD48" s="241"/>
      <c r="AE48" s="241"/>
      <c r="AF48" s="241"/>
      <c r="AG48" s="241"/>
      <c r="AH48" s="241"/>
      <c r="AI48" s="241"/>
      <c r="AJ48" s="241"/>
      <c r="AK48" s="241"/>
      <c r="AL48" s="241"/>
      <c r="AM48" s="241"/>
      <c r="AN48" s="241"/>
      <c r="AO48" s="264"/>
      <c r="AP48" s="264"/>
      <c r="AQ48" s="264"/>
      <c r="AR48" s="264"/>
      <c r="AS48" s="264"/>
      <c r="AT48" s="264"/>
      <c r="AU48" s="264"/>
      <c r="AV48" s="272"/>
      <c r="AW48" s="275"/>
      <c r="AX48" s="276"/>
    </row>
    <row r="49" spans="1:49">
      <c r="A49" s="175" t="s">
        <v>47</v>
      </c>
      <c r="B49" s="176"/>
      <c r="C49" s="128"/>
      <c r="D49" s="128"/>
      <c r="E49" s="128">
        <f>+'[2]Estado$'!$T$49</f>
        <v>0</v>
      </c>
      <c r="F49" s="128">
        <v>0</v>
      </c>
      <c r="G49" s="128">
        <f>+[3]Estado!C50</f>
        <v>0</v>
      </c>
      <c r="H49" s="129"/>
      <c r="I49" s="128">
        <f>-C49</f>
        <v>0</v>
      </c>
      <c r="J49" s="128"/>
      <c r="K49" s="128"/>
      <c r="L49" s="128"/>
      <c r="M49" s="128"/>
      <c r="N49" s="129"/>
      <c r="O49" s="128">
        <f t="shared" si="3"/>
        <v>0</v>
      </c>
      <c r="P49" s="110"/>
      <c r="Q49" s="110"/>
      <c r="R49" s="110"/>
      <c r="S49" s="110"/>
      <c r="T49" s="110"/>
      <c r="U49" s="110"/>
      <c r="V49" s="213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264"/>
      <c r="AN49" s="264"/>
      <c r="AO49" s="264"/>
      <c r="AP49" s="264"/>
      <c r="AQ49" s="264"/>
      <c r="AR49" s="264"/>
      <c r="AS49" s="264"/>
      <c r="AT49" s="264"/>
      <c r="AU49" s="264"/>
      <c r="AV49" s="264"/>
      <c r="AW49" s="274"/>
    </row>
    <row r="50" spans="1:49">
      <c r="A50" s="177" t="s">
        <v>49</v>
      </c>
      <c r="B50" s="176"/>
      <c r="C50" s="156"/>
      <c r="D50" s="156"/>
      <c r="E50" s="156">
        <f>+'[2]Estado$'!$T$50</f>
        <v>6785513597</v>
      </c>
      <c r="F50" s="156">
        <v>0</v>
      </c>
      <c r="G50" s="156">
        <f>+[3]Estado!C51</f>
        <v>0</v>
      </c>
      <c r="H50" s="129"/>
      <c r="I50" s="156">
        <f>-[1]Estado!$Y$50-[1]Estado!$AB$50-[1]Estado!$AH$50</f>
        <v>-844575346.911479</v>
      </c>
      <c r="J50" s="156"/>
      <c r="K50" s="156">
        <f>-'[2]Estado$'!$T$50</f>
        <v>-6785513597</v>
      </c>
      <c r="L50" s="156"/>
      <c r="M50" s="156">
        <f>-[1]Estado!$Z$50</f>
        <v>-500210800.44</v>
      </c>
      <c r="N50" s="125"/>
      <c r="O50" s="156">
        <f t="shared" si="3"/>
        <v>-1344786147.35148</v>
      </c>
      <c r="P50" s="157">
        <f>+[1]Estado!$W$50</f>
        <v>581664636</v>
      </c>
      <c r="Q50" s="157"/>
      <c r="S50" s="227">
        <f>+[1]Estado!$AA$50</f>
        <v>235361.11</v>
      </c>
      <c r="T50" s="242">
        <f>+[1]Estado!$AC$50</f>
        <v>212510662.7778</v>
      </c>
      <c r="U50" s="243">
        <f>+[1]Estado!$AD$50</f>
        <v>195193337.034</v>
      </c>
      <c r="V50" s="243">
        <f>+[1]Estado!$AE$50</f>
        <v>1681533809.2414</v>
      </c>
      <c r="W50" s="243">
        <f>+[1]Estado!$AF$50</f>
        <v>110712774.3686</v>
      </c>
      <c r="X50" s="244">
        <f>+[1]Estado!$AG$50</f>
        <v>199138509.29</v>
      </c>
      <c r="Y50" s="256">
        <f>SUM(P50:X50)</f>
        <v>2980989089.8218</v>
      </c>
      <c r="AA50" s="110">
        <f>+O50-Y50</f>
        <v>-4325775237.17328</v>
      </c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264"/>
      <c r="AN50" s="264"/>
      <c r="AO50" s="264"/>
      <c r="AP50" s="264"/>
      <c r="AQ50" s="264"/>
      <c r="AR50" s="264"/>
      <c r="AS50" s="264"/>
      <c r="AT50" s="264"/>
      <c r="AU50" s="264"/>
      <c r="AV50" s="264"/>
      <c r="AW50" s="274"/>
    </row>
    <row r="51" spans="1:49">
      <c r="A51" s="175" t="s">
        <v>50</v>
      </c>
      <c r="B51" s="176"/>
      <c r="C51" s="128"/>
      <c r="D51" s="128"/>
      <c r="E51" s="128">
        <f>+'[2]Estado$'!$T$51</f>
        <v>0</v>
      </c>
      <c r="F51" s="128">
        <v>0</v>
      </c>
      <c r="G51" s="128">
        <f>+[3]Estado!C52</f>
        <v>0</v>
      </c>
      <c r="H51" s="129"/>
      <c r="I51" s="128"/>
      <c r="J51" s="128"/>
      <c r="K51" s="128"/>
      <c r="L51" s="128"/>
      <c r="M51" s="128"/>
      <c r="N51" s="129"/>
      <c r="O51" s="128">
        <f t="shared" si="3"/>
        <v>0</v>
      </c>
      <c r="P51" s="223" t="s">
        <v>101</v>
      </c>
      <c r="Q51" s="223" t="s">
        <v>124</v>
      </c>
      <c r="R51" s="223"/>
      <c r="S51" s="223" t="str">
        <f>+[1]Estado!$AA$49</f>
        <v>Andinas</v>
      </c>
      <c r="T51" s="223" t="s">
        <v>100</v>
      </c>
      <c r="U51" s="223" t="s">
        <v>101</v>
      </c>
      <c r="V51" s="223" t="s">
        <v>125</v>
      </c>
      <c r="W51" s="223" t="s">
        <v>126</v>
      </c>
      <c r="X51" s="223" t="s">
        <v>127</v>
      </c>
      <c r="Y51" s="257" t="s">
        <v>3</v>
      </c>
      <c r="AA51" s="110"/>
      <c r="AB51" s="110"/>
      <c r="AC51" s="110"/>
      <c r="AD51" s="110"/>
      <c r="AF51" s="110"/>
      <c r="AG51" s="110"/>
      <c r="AH51" s="110"/>
      <c r="AI51" s="110"/>
      <c r="AJ51" s="110"/>
      <c r="AK51" s="110"/>
      <c r="AL51" s="110"/>
      <c r="AM51" s="264"/>
      <c r="AN51" s="264"/>
      <c r="AO51" s="264"/>
      <c r="AP51" s="264"/>
      <c r="AQ51" s="264"/>
      <c r="AR51" s="264"/>
      <c r="AS51" s="264"/>
      <c r="AT51" s="264"/>
      <c r="AU51" s="264"/>
      <c r="AV51" s="264"/>
      <c r="AW51" s="274"/>
    </row>
    <row r="52" spans="1:49">
      <c r="A52" s="175" t="s">
        <v>51</v>
      </c>
      <c r="B52" s="176"/>
      <c r="C52" s="128"/>
      <c r="D52" s="128"/>
      <c r="E52" s="128">
        <f>+'[2]Estado$'!$T$52</f>
        <v>173071153</v>
      </c>
      <c r="F52" s="128">
        <v>0</v>
      </c>
      <c r="G52" s="128">
        <f>+[3]Estado!C53</f>
        <v>2884252</v>
      </c>
      <c r="H52" s="129"/>
      <c r="I52" s="128">
        <v>0</v>
      </c>
      <c r="J52" s="128">
        <v>0</v>
      </c>
      <c r="K52" s="128">
        <v>0</v>
      </c>
      <c r="L52" s="128">
        <v>0</v>
      </c>
      <c r="M52" s="128">
        <v>0</v>
      </c>
      <c r="N52" s="129"/>
      <c r="O52" s="128">
        <f t="shared" si="3"/>
        <v>175955405</v>
      </c>
      <c r="P52" s="110"/>
      <c r="R52" s="227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264"/>
      <c r="AN52" s="264"/>
      <c r="AO52" s="264"/>
      <c r="AP52" s="264"/>
      <c r="AQ52" s="264"/>
      <c r="AR52" s="264"/>
      <c r="AS52" s="264"/>
      <c r="AT52" s="264"/>
      <c r="AU52" s="264"/>
      <c r="AV52" s="264"/>
      <c r="AW52" s="274"/>
    </row>
    <row r="53" spans="1:49">
      <c r="A53" s="175" t="s">
        <v>52</v>
      </c>
      <c r="B53" s="176"/>
      <c r="C53" s="128"/>
      <c r="D53" s="128"/>
      <c r="E53" s="128">
        <f>+'[2]Estado$'!$T$53</f>
        <v>0</v>
      </c>
      <c r="F53" s="128">
        <v>0</v>
      </c>
      <c r="G53" s="128">
        <f>+[3]Estado!C54</f>
        <v>0</v>
      </c>
      <c r="H53" s="129"/>
      <c r="I53" s="128">
        <v>0</v>
      </c>
      <c r="J53" s="128">
        <v>0</v>
      </c>
      <c r="K53" s="128">
        <v>0</v>
      </c>
      <c r="L53" s="128">
        <v>0</v>
      </c>
      <c r="M53" s="128">
        <v>0</v>
      </c>
      <c r="N53" s="129"/>
      <c r="O53" s="128">
        <f t="shared" si="3"/>
        <v>0</v>
      </c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264"/>
      <c r="AN53" s="264"/>
      <c r="AO53" s="264"/>
      <c r="AP53" s="264"/>
      <c r="AQ53" s="264"/>
      <c r="AR53" s="264"/>
      <c r="AS53" s="264"/>
      <c r="AT53" s="264"/>
      <c r="AU53" s="264"/>
      <c r="AV53" s="264"/>
      <c r="AW53" s="274"/>
    </row>
    <row r="54" spans="1:49">
      <c r="A54" s="175" t="s">
        <v>53</v>
      </c>
      <c r="B54" s="176"/>
      <c r="C54" s="128"/>
      <c r="D54" s="128"/>
      <c r="E54" s="128">
        <f>+'[2]Estado$'!$T$54</f>
        <v>0</v>
      </c>
      <c r="F54" s="128">
        <v>0</v>
      </c>
      <c r="G54" s="128">
        <f>+[3]Estado!C55</f>
        <v>0</v>
      </c>
      <c r="H54" s="129"/>
      <c r="I54" s="109">
        <f>-I49</f>
        <v>0</v>
      </c>
      <c r="J54" s="128">
        <v>0</v>
      </c>
      <c r="K54" s="128"/>
      <c r="L54" s="128">
        <v>0</v>
      </c>
      <c r="M54" s="128">
        <v>0</v>
      </c>
      <c r="N54" s="129"/>
      <c r="O54" s="128">
        <f t="shared" si="3"/>
        <v>0</v>
      </c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264"/>
      <c r="AN54" s="264"/>
      <c r="AO54" s="264"/>
      <c r="AP54" s="264"/>
      <c r="AQ54" s="264"/>
      <c r="AR54" s="264"/>
      <c r="AS54" s="264"/>
      <c r="AT54" s="264"/>
      <c r="AU54" s="264"/>
      <c r="AV54" s="264"/>
      <c r="AW54" s="274"/>
    </row>
    <row r="55" spans="1:49">
      <c r="A55" s="201" t="s">
        <v>54</v>
      </c>
      <c r="B55" s="202"/>
      <c r="C55" s="118">
        <f>SUM(C48:C54)</f>
        <v>0</v>
      </c>
      <c r="D55" s="118"/>
      <c r="E55" s="118">
        <f>SUM(E48:E54)</f>
        <v>6958584750</v>
      </c>
      <c r="F55" s="118">
        <f>SUM(F48:F54)</f>
        <v>0</v>
      </c>
      <c r="G55" s="118">
        <f>SUM(G48:G54)</f>
        <v>72233974</v>
      </c>
      <c r="H55" s="119"/>
      <c r="I55" s="219">
        <f ca="1">SUM(I48:I63)</f>
        <v>-2937274346.66421</v>
      </c>
      <c r="J55" s="219">
        <f>SUM(J48:J54)</f>
        <v>0</v>
      </c>
      <c r="K55" s="219">
        <f>SUM(K48:K54)</f>
        <v>-6785513597</v>
      </c>
      <c r="L55" s="219">
        <f>SUM(L48:L54)</f>
        <v>0</v>
      </c>
      <c r="M55" s="219">
        <f>SUM(M48:M54)</f>
        <v>-500210800.44</v>
      </c>
      <c r="N55" s="119"/>
      <c r="O55" s="118">
        <f>SUM(O48:O54)</f>
        <v>-1099481020.35148</v>
      </c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264"/>
      <c r="AN55" s="264"/>
      <c r="AO55" s="264"/>
      <c r="AP55" s="264"/>
      <c r="AQ55" s="264"/>
      <c r="AR55" s="264"/>
      <c r="AS55" s="264"/>
      <c r="AT55" s="264"/>
      <c r="AU55" s="264"/>
      <c r="AV55" s="264"/>
      <c r="AW55" s="274"/>
    </row>
    <row r="56" spans="1:48">
      <c r="A56" s="203" t="s">
        <v>55</v>
      </c>
      <c r="B56" s="204"/>
      <c r="C56" s="205">
        <f>+C46+C55</f>
        <v>0</v>
      </c>
      <c r="D56" s="205"/>
      <c r="E56" s="205">
        <f>+E46+E55</f>
        <v>7821831316</v>
      </c>
      <c r="F56" s="205">
        <f>+F46+F55</f>
        <v>0</v>
      </c>
      <c r="G56" s="205">
        <f>+G46+G55</f>
        <v>646644819</v>
      </c>
      <c r="H56" s="206"/>
      <c r="I56" s="205">
        <f ca="1">+I46+I55</f>
        <v>-2937274346.66421</v>
      </c>
      <c r="J56" s="205">
        <f>+J46+J55</f>
        <v>0</v>
      </c>
      <c r="K56" s="205">
        <f>+K46+K55</f>
        <v>-6785513597</v>
      </c>
      <c r="L56" s="205">
        <f>+L46+L55</f>
        <v>0</v>
      </c>
      <c r="M56" s="205">
        <f>+M46+M55</f>
        <v>-500210800.44</v>
      </c>
      <c r="N56" s="206"/>
      <c r="O56" s="205">
        <f>+O46+O55</f>
        <v>372007492.648521</v>
      </c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</row>
    <row r="57" spans="1:48">
      <c r="A57" s="173" t="s">
        <v>56</v>
      </c>
      <c r="B57" s="174"/>
      <c r="C57" s="172"/>
      <c r="D57" s="172"/>
      <c r="E57" s="172"/>
      <c r="F57" s="172"/>
      <c r="G57" s="172"/>
      <c r="H57" s="125"/>
      <c r="I57" s="211"/>
      <c r="J57" s="211"/>
      <c r="K57" s="211"/>
      <c r="L57" s="211"/>
      <c r="M57" s="211"/>
      <c r="N57" s="125"/>
      <c r="O57" s="172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</row>
    <row r="58" spans="1:48">
      <c r="A58" s="188" t="s">
        <v>57</v>
      </c>
      <c r="B58" s="179"/>
      <c r="C58" s="128"/>
      <c r="D58" s="128"/>
      <c r="E58" s="128">
        <f>+'[2]Estado$'!$T$58</f>
        <v>2070154048</v>
      </c>
      <c r="F58" s="128">
        <v>0</v>
      </c>
      <c r="G58" s="128">
        <f>+[3]Estado!C59</f>
        <v>363466777</v>
      </c>
      <c r="H58" s="129"/>
      <c r="I58" s="128">
        <v>0</v>
      </c>
      <c r="J58" s="128">
        <v>0</v>
      </c>
      <c r="K58" s="128"/>
      <c r="L58" s="128"/>
      <c r="M58" s="128"/>
      <c r="N58" s="129"/>
      <c r="O58" s="128">
        <f t="shared" ref="O58:O63" si="4">SUM(C58:M58)</f>
        <v>2433620825</v>
      </c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</row>
    <row r="59" spans="1:48">
      <c r="A59" s="188" t="s">
        <v>58</v>
      </c>
      <c r="B59" s="179"/>
      <c r="C59" s="128"/>
      <c r="D59" s="128"/>
      <c r="E59" s="128">
        <f>+'[2]Estado$'!$T$59</f>
        <v>5684615691</v>
      </c>
      <c r="F59" s="128">
        <v>0</v>
      </c>
      <c r="G59" s="128">
        <f>+[3]Estado!C60</f>
        <v>2979194422</v>
      </c>
      <c r="H59" s="129"/>
      <c r="I59" s="128"/>
      <c r="J59" s="128">
        <f>+Resultado!J39</f>
        <v>0</v>
      </c>
      <c r="K59" s="128"/>
      <c r="L59" s="128"/>
      <c r="M59" s="128"/>
      <c r="N59" s="129"/>
      <c r="O59" s="128">
        <f t="shared" si="4"/>
        <v>8663810113</v>
      </c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</row>
    <row r="60" spans="1:48">
      <c r="A60" s="188" t="s">
        <v>59</v>
      </c>
      <c r="B60" s="179"/>
      <c r="C60" s="128"/>
      <c r="D60" s="128"/>
      <c r="E60" s="128">
        <f>+'[2]Estado$'!$T$60</f>
        <v>0</v>
      </c>
      <c r="F60" s="128">
        <v>0</v>
      </c>
      <c r="G60" s="128">
        <f>+[3]Estado!C61</f>
        <v>0</v>
      </c>
      <c r="H60" s="129"/>
      <c r="I60" s="128">
        <v>0</v>
      </c>
      <c r="J60" s="128">
        <v>0</v>
      </c>
      <c r="K60" s="128"/>
      <c r="L60" s="128"/>
      <c r="M60" s="128"/>
      <c r="N60" s="129"/>
      <c r="O60" s="128">
        <f t="shared" si="4"/>
        <v>0</v>
      </c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</row>
    <row r="61" spans="1:48">
      <c r="A61" s="188" t="s">
        <v>60</v>
      </c>
      <c r="B61" s="179"/>
      <c r="C61" s="128"/>
      <c r="D61" s="128"/>
      <c r="E61" s="128">
        <f>+'[2]Estado$'!$T$61</f>
        <v>0</v>
      </c>
      <c r="F61" s="128">
        <v>0</v>
      </c>
      <c r="G61" s="128">
        <f>+[3]Estado!C62</f>
        <v>0</v>
      </c>
      <c r="H61" s="129"/>
      <c r="I61" s="128">
        <v>0</v>
      </c>
      <c r="J61" s="128">
        <v>0</v>
      </c>
      <c r="K61" s="128"/>
      <c r="L61" s="128"/>
      <c r="M61" s="128"/>
      <c r="N61" s="129"/>
      <c r="O61" s="128">
        <f t="shared" si="4"/>
        <v>0</v>
      </c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</row>
    <row r="62" spans="1:48">
      <c r="A62" s="188" t="s">
        <v>61</v>
      </c>
      <c r="B62" s="179"/>
      <c r="C62" s="128"/>
      <c r="D62" s="128"/>
      <c r="E62" s="128">
        <f>+'[2]Estado$'!$T$62</f>
        <v>0</v>
      </c>
      <c r="F62" s="128">
        <v>0</v>
      </c>
      <c r="G62" s="128">
        <f>+[3]Estado!C63</f>
        <v>0</v>
      </c>
      <c r="H62" s="129"/>
      <c r="I62" s="128">
        <v>0</v>
      </c>
      <c r="J62" s="128">
        <v>0</v>
      </c>
      <c r="K62" s="128"/>
      <c r="L62" s="128"/>
      <c r="M62" s="128"/>
      <c r="N62" s="129"/>
      <c r="O62" s="128">
        <f t="shared" si="4"/>
        <v>0</v>
      </c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</row>
    <row r="63" spans="1:48">
      <c r="A63" s="188" t="s">
        <v>62</v>
      </c>
      <c r="B63" s="179"/>
      <c r="C63" s="128"/>
      <c r="D63" s="128"/>
      <c r="E63" s="128">
        <f>+'[2]Estado$'!$T$63</f>
        <v>-9744812486</v>
      </c>
      <c r="F63" s="128">
        <v>0</v>
      </c>
      <c r="G63" s="128">
        <f>+[3]Estado!C64</f>
        <v>32658999</v>
      </c>
      <c r="H63" s="129"/>
      <c r="I63" s="156">
        <f>-I75</f>
        <v>-980172044.3422</v>
      </c>
      <c r="J63" s="128">
        <v>0</v>
      </c>
      <c r="K63" s="128"/>
      <c r="L63" s="128"/>
      <c r="M63" s="128"/>
      <c r="N63" s="129"/>
      <c r="O63" s="128">
        <f t="shared" si="4"/>
        <v>-10692325531.3422</v>
      </c>
      <c r="P63" s="159" t="s">
        <v>128</v>
      </c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</row>
    <row r="64" spans="1:48">
      <c r="A64" s="196" t="s">
        <v>63</v>
      </c>
      <c r="B64" s="184"/>
      <c r="C64" s="118">
        <f>SUM(C58:C63)</f>
        <v>0</v>
      </c>
      <c r="D64" s="118"/>
      <c r="E64" s="118">
        <f>SUM(E58:E63)</f>
        <v>-1990042747</v>
      </c>
      <c r="F64" s="118">
        <f>SUM(F58:F63)</f>
        <v>0</v>
      </c>
      <c r="G64" s="118">
        <f>SUM(G58:G63)</f>
        <v>3375320198</v>
      </c>
      <c r="H64" s="119"/>
      <c r="I64" s="219">
        <f>SUM(I58:I63)</f>
        <v>-980172044.3422</v>
      </c>
      <c r="J64" s="219">
        <f>SUM(J58:J63)</f>
        <v>0</v>
      </c>
      <c r="K64" s="219">
        <f>SUM(K58:K63)</f>
        <v>0</v>
      </c>
      <c r="L64" s="219">
        <f>SUM(L58:L63)</f>
        <v>0</v>
      </c>
      <c r="M64" s="219">
        <f>SUM(M58:M63)</f>
        <v>0</v>
      </c>
      <c r="N64" s="119"/>
      <c r="O64" s="118">
        <f>SUM(O58:O63)</f>
        <v>405105406.657799</v>
      </c>
      <c r="P64" s="223" t="s">
        <v>101</v>
      </c>
      <c r="Q64" s="223" t="str">
        <f>+[1]Estado!$Y$64</f>
        <v>Audiovisual</v>
      </c>
      <c r="R64" s="223" t="str">
        <f>+[1]Estado!$Z$64</f>
        <v>Ivision</v>
      </c>
      <c r="S64" s="223" t="s">
        <v>129</v>
      </c>
      <c r="T64" s="223" t="s">
        <v>130</v>
      </c>
      <c r="U64" s="223" t="s">
        <v>3</v>
      </c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</row>
    <row r="65" spans="1:48">
      <c r="A65" s="188" t="s">
        <v>64</v>
      </c>
      <c r="B65" s="179"/>
      <c r="C65" s="128"/>
      <c r="D65" s="128"/>
      <c r="E65" s="128">
        <f>+'[2]Estado$'!$T$65</f>
        <v>3350300647</v>
      </c>
      <c r="F65" s="128">
        <v>0</v>
      </c>
      <c r="G65" s="128">
        <f>+[3]Estado!C66</f>
        <v>0</v>
      </c>
      <c r="H65" s="129"/>
      <c r="I65" s="281">
        <f>-[1]Estado!$W$65</f>
        <v>-1131384817.60128</v>
      </c>
      <c r="J65" s="281">
        <v>0</v>
      </c>
      <c r="K65" s="281">
        <f>-E65</f>
        <v>-3350300647</v>
      </c>
      <c r="L65" s="281">
        <v>0</v>
      </c>
      <c r="M65" s="281"/>
      <c r="N65" s="129"/>
      <c r="O65" s="282">
        <f>SUM(C65:M65)</f>
        <v>-1131384817.60128</v>
      </c>
      <c r="P65" s="157">
        <f>+[1]Estado!$X$65</f>
        <v>-240659.273400002</v>
      </c>
      <c r="Q65" s="157">
        <f>+[1]Estado!$Y$65</f>
        <v>4145340.79279959</v>
      </c>
      <c r="R65" s="157">
        <f>+[1]Estado!$Z$65</f>
        <v>-24533255</v>
      </c>
      <c r="S65" s="287">
        <f>+[1]Estado!$AA$65</f>
        <v>-385791733</v>
      </c>
      <c r="T65" s="157">
        <v>1389</v>
      </c>
      <c r="U65" s="157">
        <f>SUM(P65:T65)</f>
        <v>-406418917.4806</v>
      </c>
      <c r="V65" s="110">
        <f>+O65-U65</f>
        <v>-724965900.12068</v>
      </c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</row>
    <row r="66" spans="1:48">
      <c r="A66" s="196" t="s">
        <v>65</v>
      </c>
      <c r="B66" s="184"/>
      <c r="C66" s="118">
        <f>+C64+C65</f>
        <v>0</v>
      </c>
      <c r="D66" s="118"/>
      <c r="E66" s="118">
        <f>+E64+E65</f>
        <v>1360257900</v>
      </c>
      <c r="F66" s="118">
        <f>+F64+F65</f>
        <v>0</v>
      </c>
      <c r="G66" s="118">
        <f>+G64+G65</f>
        <v>3375320198</v>
      </c>
      <c r="H66" s="119"/>
      <c r="I66" s="219">
        <f>+I64+I65</f>
        <v>-2111556861.94348</v>
      </c>
      <c r="J66" s="219">
        <f>+J64+J65</f>
        <v>0</v>
      </c>
      <c r="K66" s="219">
        <f>+K64+K65</f>
        <v>-3350300647</v>
      </c>
      <c r="L66" s="219">
        <f>+L64+L65</f>
        <v>0</v>
      </c>
      <c r="M66" s="219">
        <f>+M64+M65</f>
        <v>0</v>
      </c>
      <c r="N66" s="119"/>
      <c r="O66" s="118">
        <f>+O64+O65</f>
        <v>-726279410.943481</v>
      </c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</row>
    <row r="67" spans="1:48">
      <c r="A67" s="277" t="s">
        <v>66</v>
      </c>
      <c r="B67" s="278"/>
      <c r="C67" s="205">
        <f>+C56+C66</f>
        <v>0</v>
      </c>
      <c r="D67" s="205"/>
      <c r="E67" s="205">
        <f>+E56+E66</f>
        <v>9182089216</v>
      </c>
      <c r="F67" s="205">
        <f>+F56+F66</f>
        <v>0</v>
      </c>
      <c r="G67" s="205">
        <f>+G56+G66</f>
        <v>4021965017</v>
      </c>
      <c r="H67" s="206"/>
      <c r="I67" s="205">
        <f ca="1">+I56+I66</f>
        <v>-3662479517.05829</v>
      </c>
      <c r="J67" s="205">
        <f>+J56+J66</f>
        <v>0</v>
      </c>
      <c r="K67" s="205">
        <f>+K56+K66</f>
        <v>-10135814244</v>
      </c>
      <c r="L67" s="205">
        <f>+L56+L66</f>
        <v>0</v>
      </c>
      <c r="M67" s="205">
        <f>+M56+M66</f>
        <v>-500210800.44</v>
      </c>
      <c r="N67" s="206"/>
      <c r="O67" s="205">
        <f>+O56+O66</f>
        <v>-354271918.29496</v>
      </c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</row>
    <row r="68" spans="1:48">
      <c r="A68" s="279"/>
      <c r="B68" s="279"/>
      <c r="C68" s="280">
        <f>+C32-C67</f>
        <v>0</v>
      </c>
      <c r="D68" s="280"/>
      <c r="E68" s="280">
        <f>+E32-E67</f>
        <v>0</v>
      </c>
      <c r="F68" s="280">
        <f>+F32-F67</f>
        <v>0</v>
      </c>
      <c r="G68" s="280">
        <f>+G32-G67</f>
        <v>0</v>
      </c>
      <c r="H68" s="280"/>
      <c r="I68" s="280">
        <f ca="1">+I32-I67</f>
        <v>-7705638570.27101</v>
      </c>
      <c r="J68" s="280">
        <f>+J32-J67</f>
        <v>0</v>
      </c>
      <c r="K68" s="280">
        <f>+K32-K67</f>
        <v>7705638570.1338</v>
      </c>
      <c r="L68" s="280">
        <f>+L32-L67</f>
        <v>0</v>
      </c>
      <c r="M68" s="280">
        <f>+M32-M67</f>
        <v>500210800.44</v>
      </c>
      <c r="N68" s="280"/>
      <c r="O68" s="283">
        <f>+O32-O67</f>
        <v>-0.393741130828857</v>
      </c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</row>
    <row r="69" spans="3:48"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</row>
    <row r="70" spans="3:48">
      <c r="C70" s="109"/>
      <c r="D70" s="109"/>
      <c r="E70" s="109"/>
      <c r="F70" s="109"/>
      <c r="G70" s="109"/>
      <c r="H70" s="109"/>
      <c r="I70" s="284"/>
      <c r="J70" s="284"/>
      <c r="K70" s="285"/>
      <c r="L70" s="284"/>
      <c r="M70" s="284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</row>
    <row r="71" spans="3:48">
      <c r="C71" s="109"/>
      <c r="D71" s="109"/>
      <c r="E71" s="109"/>
      <c r="F71" s="109"/>
      <c r="G71" s="109"/>
      <c r="H71" s="109"/>
      <c r="I71" s="284"/>
      <c r="J71" s="284"/>
      <c r="K71" s="284"/>
      <c r="L71" s="284"/>
      <c r="M71" s="284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</row>
    <row r="72" spans="3:48">
      <c r="C72" s="109"/>
      <c r="D72" s="109"/>
      <c r="E72" s="109"/>
      <c r="F72" s="109"/>
      <c r="G72" s="109"/>
      <c r="H72" s="109"/>
      <c r="I72" s="286"/>
      <c r="J72" s="284"/>
      <c r="K72" s="284"/>
      <c r="L72" s="284"/>
      <c r="M72" s="284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</row>
    <row r="73" spans="3:48">
      <c r="C73" s="109"/>
      <c r="D73" s="109"/>
      <c r="E73" s="109"/>
      <c r="F73" s="109"/>
      <c r="G73" s="109"/>
      <c r="H73" s="109"/>
      <c r="I73" s="284">
        <f>+[1]Estado!$AD$24</f>
        <v>4330472691.3422</v>
      </c>
      <c r="J73" s="284"/>
      <c r="K73" s="284" t="s">
        <v>131</v>
      </c>
      <c r="L73" s="284"/>
      <c r="M73" s="284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</row>
    <row r="74" spans="3:48">
      <c r="C74" s="109"/>
      <c r="D74" s="109"/>
      <c r="E74" s="109"/>
      <c r="F74" s="109"/>
      <c r="G74" s="109"/>
      <c r="H74" s="109"/>
      <c r="I74" s="284">
        <f>+E65</f>
        <v>3350300647</v>
      </c>
      <c r="J74" s="284"/>
      <c r="K74" s="284" t="s">
        <v>132</v>
      </c>
      <c r="L74" s="284"/>
      <c r="M74" s="284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</row>
    <row r="75" spans="3:48">
      <c r="C75" s="109"/>
      <c r="D75" s="109"/>
      <c r="E75" s="109"/>
      <c r="F75" s="109"/>
      <c r="G75" s="109"/>
      <c r="H75" s="109"/>
      <c r="I75" s="109">
        <f>+I73-I74</f>
        <v>980172044.3422</v>
      </c>
      <c r="J75" s="109"/>
      <c r="K75" s="109" t="s">
        <v>133</v>
      </c>
      <c r="L75" s="109"/>
      <c r="M75" s="109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</row>
    <row r="76" spans="3:48"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</row>
    <row r="77" spans="3:48"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</row>
    <row r="78" spans="3:48"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</row>
    <row r="79" spans="3:48"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</row>
    <row r="80" spans="3:48"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</row>
    <row r="81" spans="3:48"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</row>
    <row r="82" spans="3:48"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</row>
  </sheetData>
  <mergeCells count="1">
    <mergeCell ref="Q46:S46"/>
  </mergeCells>
  <pageMargins left="0.31496062992126" right="0" top="0.354330708661417" bottom="0" header="0.31496062992126" footer="0.31496062992126"/>
  <pageSetup paperSize="1" scale="75" orientation="landscape" horizontalDpi="600" verticalDpi="600"/>
  <headerFooter/>
  <rowBreaks count="1" manualBreakCount="1">
    <brk id="33" max="25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5"/>
  <sheetViews>
    <sheetView zoomScaleSheetLayoutView="60" workbookViewId="0">
      <pane xSplit="2" ySplit="3" topLeftCell="C22" activePane="bottomRight" state="frozen"/>
      <selection/>
      <selection pane="topRight"/>
      <selection pane="bottomLeft"/>
      <selection pane="bottomRight" activeCell="G17" sqref="G17"/>
    </sheetView>
  </sheetViews>
  <sheetFormatPr defaultColWidth="11.4285714285714" defaultRowHeight="12.75"/>
  <cols>
    <col min="1" max="1" width="59.8571428571429" style="109"/>
    <col min="2" max="2" width="1.14285714285714" style="109" customWidth="1"/>
    <col min="3" max="3" width="17.8571428571429" style="109"/>
    <col min="4" max="4" width="17.1428571428571" style="109" hidden="1" customWidth="1"/>
    <col min="5" max="5" width="17.1428571428571" style="109"/>
    <col min="6" max="6" width="14.8571428571429" style="109" hidden="1" customWidth="1"/>
    <col min="7" max="7" width="16.8571428571429" style="109"/>
    <col min="8" max="8" width="1" style="109" customWidth="1"/>
    <col min="9" max="9" width="16.5714285714286" style="109"/>
    <col min="10" max="10" width="16.5714285714286" style="109" hidden="1" customWidth="1"/>
    <col min="11" max="11" width="16.5714285714286" style="109"/>
    <col min="12" max="12" width="12.4285714285714" style="109" hidden="1" customWidth="1"/>
    <col min="13" max="13" width="15" style="109" customWidth="1"/>
    <col min="14" max="14" width="1.14285714285714" style="109" customWidth="1"/>
    <col min="15" max="15" width="18.4285714285714" style="110"/>
    <col min="16" max="18" width="15.8571428571429" style="110"/>
    <col min="19" max="19" width="12.5714285714286" style="110"/>
    <col min="20" max="20" width="15.8571428571429" style="110"/>
    <col min="21" max="21" width="16.5714285714286" style="110"/>
    <col min="22" max="16384" width="11.4285714285714" style="110"/>
  </cols>
  <sheetData>
    <row r="1" spans="1:21">
      <c r="A1" s="111" t="str">
        <f>+Estado!A1</f>
        <v>ESTADO FINANCIERO COMBINADO GRUPO CHILEFILMS</v>
      </c>
      <c r="B1" s="112"/>
      <c r="C1" s="113" t="s">
        <v>89</v>
      </c>
      <c r="D1" s="113"/>
      <c r="E1" s="113" t="s">
        <v>94</v>
      </c>
      <c r="F1" s="113" t="s">
        <v>91</v>
      </c>
      <c r="G1" s="113" t="s">
        <v>134</v>
      </c>
      <c r="H1" s="114"/>
      <c r="I1" s="113" t="s">
        <v>89</v>
      </c>
      <c r="J1" s="113" t="s">
        <v>93</v>
      </c>
      <c r="K1" s="113" t="s">
        <v>94</v>
      </c>
      <c r="L1" s="113" t="s">
        <v>91</v>
      </c>
      <c r="M1" s="113" t="s">
        <v>134</v>
      </c>
      <c r="N1" s="114"/>
      <c r="O1" s="149" t="s">
        <v>3</v>
      </c>
      <c r="P1" s="113" t="s">
        <v>89</v>
      </c>
      <c r="Q1" s="113"/>
      <c r="R1" s="113" t="s">
        <v>94</v>
      </c>
      <c r="S1" s="113"/>
      <c r="T1" s="113" t="s">
        <v>134</v>
      </c>
      <c r="U1" s="149" t="s">
        <v>3</v>
      </c>
    </row>
    <row r="2" spans="1:21">
      <c r="A2" s="111" t="s">
        <v>69</v>
      </c>
      <c r="B2" s="115"/>
      <c r="C2" s="116" t="s">
        <v>95</v>
      </c>
      <c r="D2" s="116"/>
      <c r="E2" s="116" t="s">
        <v>95</v>
      </c>
      <c r="F2" s="116" t="s">
        <v>96</v>
      </c>
      <c r="G2" s="116" t="s">
        <v>96</v>
      </c>
      <c r="H2" s="117"/>
      <c r="I2" s="116" t="s">
        <v>95</v>
      </c>
      <c r="J2" s="116" t="s">
        <v>95</v>
      </c>
      <c r="K2" s="116" t="s">
        <v>95</v>
      </c>
      <c r="L2" s="116" t="s">
        <v>96</v>
      </c>
      <c r="M2" s="116" t="s">
        <v>96</v>
      </c>
      <c r="N2" s="150"/>
      <c r="O2" s="151" t="s">
        <v>97</v>
      </c>
      <c r="P2" s="116" t="s">
        <v>95</v>
      </c>
      <c r="Q2" s="116"/>
      <c r="R2" s="116" t="s">
        <v>95</v>
      </c>
      <c r="S2" s="116"/>
      <c r="T2" s="116" t="s">
        <v>96</v>
      </c>
      <c r="U2" s="151" t="s">
        <v>97</v>
      </c>
    </row>
    <row r="3" spans="1:15">
      <c r="A3" s="118"/>
      <c r="B3" s="119"/>
      <c r="C3" s="120"/>
      <c r="D3" s="120"/>
      <c r="E3" s="120"/>
      <c r="F3" s="120"/>
      <c r="G3" s="120"/>
      <c r="H3" s="121"/>
      <c r="I3" s="152" t="s">
        <v>98</v>
      </c>
      <c r="J3" s="152" t="s">
        <v>98</v>
      </c>
      <c r="K3" s="152" t="s">
        <v>98</v>
      </c>
      <c r="L3" s="152" t="s">
        <v>98</v>
      </c>
      <c r="M3" s="152" t="s">
        <v>98</v>
      </c>
      <c r="N3" s="153"/>
      <c r="O3" s="154"/>
    </row>
    <row r="4" spans="1:15">
      <c r="A4" s="122" t="s">
        <v>70</v>
      </c>
      <c r="B4" s="123"/>
      <c r="C4" s="124"/>
      <c r="D4" s="124"/>
      <c r="E4" s="124"/>
      <c r="F4" s="124"/>
      <c r="G4" s="124"/>
      <c r="H4" s="125"/>
      <c r="I4" s="124"/>
      <c r="J4" s="124"/>
      <c r="K4" s="124"/>
      <c r="L4" s="124"/>
      <c r="M4" s="124"/>
      <c r="N4" s="125"/>
      <c r="O4" s="124"/>
    </row>
    <row r="5" spans="1:21">
      <c r="A5" s="126" t="s">
        <v>71</v>
      </c>
      <c r="B5" s="127"/>
      <c r="C5" s="128">
        <f>+[1]Resultado!$Y$5</f>
        <v>88528446155.34</v>
      </c>
      <c r="D5" s="128"/>
      <c r="E5" s="128">
        <f>+'[2]Resultado$'!$T$5</f>
        <v>4973645772</v>
      </c>
      <c r="F5" s="128">
        <v>0</v>
      </c>
      <c r="G5" s="128">
        <f>+[3]Resultado!C5</f>
        <v>3717852654</v>
      </c>
      <c r="H5" s="129"/>
      <c r="I5" s="128">
        <v>0</v>
      </c>
      <c r="J5" s="128">
        <v>0</v>
      </c>
      <c r="K5" s="128">
        <v>0</v>
      </c>
      <c r="L5" s="128">
        <v>0</v>
      </c>
      <c r="M5" s="128">
        <v>0</v>
      </c>
      <c r="N5" s="129"/>
      <c r="O5" s="128">
        <f>SUM(C5:M5)</f>
        <v>97219944581.34</v>
      </c>
      <c r="P5" s="110">
        <f>+C5+I5</f>
        <v>88528446155.34</v>
      </c>
      <c r="Q5" s="110">
        <f>+D5+J5</f>
        <v>0</v>
      </c>
      <c r="R5" s="110">
        <f>+E5+K5</f>
        <v>4973645772</v>
      </c>
      <c r="S5" s="110">
        <f>+F5+L5</f>
        <v>0</v>
      </c>
      <c r="T5" s="110">
        <f>+G5+M5</f>
        <v>3717852654</v>
      </c>
      <c r="U5" s="110">
        <f>SUM(P5:T5)</f>
        <v>97219944581.34</v>
      </c>
    </row>
    <row r="6" spans="1:15">
      <c r="A6" s="126"/>
      <c r="B6" s="127"/>
      <c r="C6" s="128"/>
      <c r="D6" s="128"/>
      <c r="E6" s="128"/>
      <c r="F6" s="128"/>
      <c r="G6" s="128"/>
      <c r="H6" s="129"/>
      <c r="I6" s="128"/>
      <c r="J6" s="128"/>
      <c r="K6" s="128"/>
      <c r="L6" s="128"/>
      <c r="M6" s="128"/>
      <c r="N6" s="129"/>
      <c r="O6" s="128"/>
    </row>
    <row r="7" spans="1:21">
      <c r="A7" s="126" t="s">
        <v>72</v>
      </c>
      <c r="B7" s="127"/>
      <c r="C7" s="128">
        <f>+[1]Resultado!$Y$7</f>
        <v>70659759081.48</v>
      </c>
      <c r="D7" s="128"/>
      <c r="E7" s="128">
        <f>+'[2]Resultado$'!$T$7</f>
        <v>4008022147</v>
      </c>
      <c r="F7" s="128">
        <v>0</v>
      </c>
      <c r="G7" s="128">
        <f>-[3]Resultado!C7</f>
        <v>2546749057</v>
      </c>
      <c r="H7" s="129"/>
      <c r="I7" s="128">
        <v>0</v>
      </c>
      <c r="J7" s="128">
        <v>0</v>
      </c>
      <c r="K7" s="128">
        <v>0</v>
      </c>
      <c r="L7" s="128">
        <v>0</v>
      </c>
      <c r="M7" s="128">
        <v>0</v>
      </c>
      <c r="N7" s="129"/>
      <c r="O7" s="128">
        <f>SUM(C7:M7)</f>
        <v>77214530285.48</v>
      </c>
      <c r="P7" s="110">
        <f>+C7+I7</f>
        <v>70659759081.48</v>
      </c>
      <c r="Q7" s="110">
        <f>+D7+J7</f>
        <v>0</v>
      </c>
      <c r="R7" s="110">
        <f>+E7+K7</f>
        <v>4008022147</v>
      </c>
      <c r="S7" s="110">
        <f>+F7+L7</f>
        <v>0</v>
      </c>
      <c r="T7" s="110">
        <f>+G7+M7</f>
        <v>2546749057</v>
      </c>
      <c r="U7" s="110">
        <f>SUM(P7:T7)</f>
        <v>77214530285.48</v>
      </c>
    </row>
    <row r="8" spans="1:15">
      <c r="A8" s="130"/>
      <c r="B8" s="131"/>
      <c r="C8" s="128"/>
      <c r="D8" s="128"/>
      <c r="E8" s="128"/>
      <c r="F8" s="128"/>
      <c r="G8" s="128"/>
      <c r="H8" s="129"/>
      <c r="I8" s="128"/>
      <c r="J8" s="128"/>
      <c r="K8" s="128"/>
      <c r="L8" s="128"/>
      <c r="M8" s="128"/>
      <c r="N8" s="129"/>
      <c r="O8" s="128"/>
    </row>
    <row r="9" spans="1:21">
      <c r="A9" s="132" t="s">
        <v>73</v>
      </c>
      <c r="B9" s="133"/>
      <c r="C9" s="134">
        <f>+C5-C7</f>
        <v>17868687073.86</v>
      </c>
      <c r="D9" s="134"/>
      <c r="E9" s="134">
        <f>+E5-E7</f>
        <v>965623625</v>
      </c>
      <c r="F9" s="134">
        <f>+F5-F7</f>
        <v>0</v>
      </c>
      <c r="G9" s="134">
        <f>+G5-G7</f>
        <v>1171103597</v>
      </c>
      <c r="H9" s="135"/>
      <c r="I9" s="134">
        <f>+I5-I7</f>
        <v>0</v>
      </c>
      <c r="J9" s="134">
        <f>+J5-J7</f>
        <v>0</v>
      </c>
      <c r="K9" s="134">
        <f>+K5-K7</f>
        <v>0</v>
      </c>
      <c r="L9" s="134">
        <f>+L5-L7</f>
        <v>0</v>
      </c>
      <c r="M9" s="134">
        <f>+M5-M7</f>
        <v>0</v>
      </c>
      <c r="N9" s="135"/>
      <c r="O9" s="134">
        <f>+O5-O7</f>
        <v>20005414295.86</v>
      </c>
      <c r="P9" s="134">
        <f t="shared" ref="P9:U9" si="0">+P5-P7</f>
        <v>17868687073.86</v>
      </c>
      <c r="Q9" s="134">
        <f t="shared" si="0"/>
        <v>0</v>
      </c>
      <c r="R9" s="134">
        <f t="shared" si="0"/>
        <v>965623625</v>
      </c>
      <c r="S9" s="134">
        <f t="shared" si="0"/>
        <v>0</v>
      </c>
      <c r="T9" s="134">
        <f t="shared" si="0"/>
        <v>1171103597</v>
      </c>
      <c r="U9" s="134">
        <f t="shared" si="0"/>
        <v>20005414295.86</v>
      </c>
    </row>
    <row r="10" spans="1:15">
      <c r="A10" s="130"/>
      <c r="B10" s="131"/>
      <c r="C10" s="128"/>
      <c r="D10" s="128"/>
      <c r="E10" s="128"/>
      <c r="F10" s="128"/>
      <c r="G10" s="128"/>
      <c r="H10" s="129"/>
      <c r="I10" s="128"/>
      <c r="J10" s="128"/>
      <c r="K10" s="128"/>
      <c r="L10" s="128"/>
      <c r="M10" s="128"/>
      <c r="N10" s="129"/>
      <c r="O10" s="128"/>
    </row>
    <row r="11" spans="1:21">
      <c r="A11" s="126" t="s">
        <v>74</v>
      </c>
      <c r="B11" s="127"/>
      <c r="C11" s="128">
        <f>+[1]Resultado!$Y$11</f>
        <v>8009349907.1</v>
      </c>
      <c r="D11" s="128"/>
      <c r="E11" s="128">
        <f>+'[2]Resultado$'!$T$11</f>
        <v>836582609</v>
      </c>
      <c r="F11" s="128">
        <v>0</v>
      </c>
      <c r="G11" s="128">
        <f>-[3]Resultado!C11</f>
        <v>18117710</v>
      </c>
      <c r="H11" s="129"/>
      <c r="I11" s="128">
        <v>0</v>
      </c>
      <c r="J11" s="128">
        <v>0</v>
      </c>
      <c r="K11" s="128">
        <v>0</v>
      </c>
      <c r="L11" s="128">
        <v>0</v>
      </c>
      <c r="M11" s="128">
        <v>0</v>
      </c>
      <c r="N11" s="129"/>
      <c r="O11" s="128">
        <f>SUM(C11:M11)</f>
        <v>8864050226.1</v>
      </c>
      <c r="P11" s="110">
        <f>+C11+I11</f>
        <v>8009349907.1</v>
      </c>
      <c r="Q11" s="110">
        <f>+D11+J11</f>
        <v>0</v>
      </c>
      <c r="R11" s="110">
        <f>+E11+K11</f>
        <v>836582609</v>
      </c>
      <c r="S11" s="110">
        <f>+F11+L11</f>
        <v>0</v>
      </c>
      <c r="T11" s="110">
        <f>+G11+M11</f>
        <v>18117710</v>
      </c>
      <c r="U11" s="110">
        <f>SUM(P11:T11)</f>
        <v>8864050226.1</v>
      </c>
    </row>
    <row r="12" spans="1:15">
      <c r="A12" s="126"/>
      <c r="B12" s="127"/>
      <c r="C12" s="128"/>
      <c r="D12" s="128"/>
      <c r="E12" s="128"/>
      <c r="F12" s="128"/>
      <c r="G12" s="128"/>
      <c r="H12" s="129"/>
      <c r="I12" s="128"/>
      <c r="J12" s="128"/>
      <c r="K12" s="128"/>
      <c r="L12" s="128"/>
      <c r="M12" s="128"/>
      <c r="N12" s="129"/>
      <c r="O12" s="128"/>
    </row>
    <row r="13" spans="1:21">
      <c r="A13" s="132" t="s">
        <v>75</v>
      </c>
      <c r="B13" s="133"/>
      <c r="C13" s="134">
        <f>+C9-C11</f>
        <v>9859337166.76</v>
      </c>
      <c r="D13" s="134"/>
      <c r="E13" s="134">
        <f>+E9-E11</f>
        <v>129041016</v>
      </c>
      <c r="F13" s="134">
        <f t="shared" ref="F13:U13" si="1">+F9-F11</f>
        <v>0</v>
      </c>
      <c r="G13" s="134">
        <f t="shared" si="1"/>
        <v>1152985887</v>
      </c>
      <c r="H13" s="135"/>
      <c r="I13" s="134">
        <f>+I9-I11</f>
        <v>0</v>
      </c>
      <c r="J13" s="134">
        <f t="shared" si="1"/>
        <v>0</v>
      </c>
      <c r="K13" s="134">
        <f t="shared" si="1"/>
        <v>0</v>
      </c>
      <c r="L13" s="134">
        <f t="shared" si="1"/>
        <v>0</v>
      </c>
      <c r="M13" s="134">
        <f t="shared" si="1"/>
        <v>0</v>
      </c>
      <c r="N13" s="135"/>
      <c r="O13" s="134">
        <f t="shared" si="1"/>
        <v>11141364069.76</v>
      </c>
      <c r="P13" s="134">
        <f t="shared" si="1"/>
        <v>9859337166.76</v>
      </c>
      <c r="Q13" s="134">
        <f t="shared" si="1"/>
        <v>0</v>
      </c>
      <c r="R13" s="134">
        <f t="shared" si="1"/>
        <v>129041016</v>
      </c>
      <c r="S13" s="134">
        <f t="shared" si="1"/>
        <v>0</v>
      </c>
      <c r="T13" s="134">
        <f t="shared" si="1"/>
        <v>1152985887</v>
      </c>
      <c r="U13" s="134">
        <f t="shared" si="1"/>
        <v>11141364069.76</v>
      </c>
    </row>
    <row r="14" spans="1:15">
      <c r="A14" s="126"/>
      <c r="B14" s="127"/>
      <c r="C14" s="128"/>
      <c r="D14" s="128"/>
      <c r="E14" s="128"/>
      <c r="F14" s="128"/>
      <c r="G14" s="128"/>
      <c r="H14" s="129"/>
      <c r="I14" s="128"/>
      <c r="J14" s="128"/>
      <c r="K14" s="128"/>
      <c r="L14" s="128"/>
      <c r="M14" s="128"/>
      <c r="N14" s="129"/>
      <c r="O14" s="128"/>
    </row>
    <row r="15" spans="1:21">
      <c r="A15" s="126" t="s">
        <v>76</v>
      </c>
      <c r="B15" s="127"/>
      <c r="C15" s="128">
        <f>+[1]Resultado!$Y$12</f>
        <v>1507608728</v>
      </c>
      <c r="D15" s="128"/>
      <c r="E15" s="128">
        <f>+'[2]Resultado$'!$T$12</f>
        <v>128800939</v>
      </c>
      <c r="F15" s="128"/>
      <c r="G15" s="128">
        <f>-[3]Resultado!$C$12</f>
        <v>5899743</v>
      </c>
      <c r="H15" s="129"/>
      <c r="I15" s="128">
        <v>0</v>
      </c>
      <c r="J15" s="128">
        <v>0</v>
      </c>
      <c r="K15" s="128">
        <v>0</v>
      </c>
      <c r="L15" s="128">
        <f>-L7</f>
        <v>0</v>
      </c>
      <c r="M15" s="128">
        <f>-M7</f>
        <v>0</v>
      </c>
      <c r="N15" s="129"/>
      <c r="O15" s="128">
        <f>SUM(C15:M15)</f>
        <v>1642309410</v>
      </c>
      <c r="P15" s="110">
        <f>+C15+I15</f>
        <v>1507608728</v>
      </c>
      <c r="Q15" s="110">
        <f>+D15+J15</f>
        <v>0</v>
      </c>
      <c r="R15" s="110">
        <f>+E15+K15</f>
        <v>128800939</v>
      </c>
      <c r="S15" s="110">
        <f>+F15+L15</f>
        <v>0</v>
      </c>
      <c r="T15" s="110">
        <f>+G15+M15</f>
        <v>5899743</v>
      </c>
      <c r="U15" s="110">
        <f>SUM(P15:T15)</f>
        <v>1642309410</v>
      </c>
    </row>
    <row r="16" spans="1:15">
      <c r="A16" s="130"/>
      <c r="B16" s="131"/>
      <c r="C16" s="128"/>
      <c r="D16" s="128"/>
      <c r="E16" s="128"/>
      <c r="F16" s="128"/>
      <c r="G16" s="128"/>
      <c r="H16" s="129"/>
      <c r="I16" s="128"/>
      <c r="J16" s="128"/>
      <c r="K16" s="128"/>
      <c r="L16" s="128"/>
      <c r="M16" s="128"/>
      <c r="N16" s="129"/>
      <c r="O16" s="128"/>
    </row>
    <row r="17" spans="1:21">
      <c r="A17" s="132" t="s">
        <v>77</v>
      </c>
      <c r="B17" s="133"/>
      <c r="C17" s="134">
        <f>+C13-C15</f>
        <v>8351728438.76</v>
      </c>
      <c r="D17" s="134"/>
      <c r="E17" s="134">
        <f>+E13-E15</f>
        <v>240077</v>
      </c>
      <c r="F17" s="134">
        <f t="shared" ref="F17:U17" si="2">+F13-F15</f>
        <v>0</v>
      </c>
      <c r="G17" s="134">
        <f t="shared" si="2"/>
        <v>1147086144</v>
      </c>
      <c r="H17" s="135"/>
      <c r="I17" s="134">
        <f t="shared" si="2"/>
        <v>0</v>
      </c>
      <c r="J17" s="134">
        <f t="shared" si="2"/>
        <v>0</v>
      </c>
      <c r="K17" s="134">
        <f t="shared" si="2"/>
        <v>0</v>
      </c>
      <c r="L17" s="134">
        <f t="shared" si="2"/>
        <v>0</v>
      </c>
      <c r="M17" s="134">
        <f t="shared" si="2"/>
        <v>0</v>
      </c>
      <c r="N17" s="135"/>
      <c r="O17" s="134">
        <f t="shared" si="2"/>
        <v>9499054659.76</v>
      </c>
      <c r="P17" s="134">
        <f t="shared" si="2"/>
        <v>8351728438.76</v>
      </c>
      <c r="Q17" s="134">
        <f t="shared" si="2"/>
        <v>0</v>
      </c>
      <c r="R17" s="134">
        <f t="shared" si="2"/>
        <v>240077</v>
      </c>
      <c r="S17" s="134">
        <f t="shared" si="2"/>
        <v>0</v>
      </c>
      <c r="T17" s="134">
        <f t="shared" si="2"/>
        <v>1147086144</v>
      </c>
      <c r="U17" s="134">
        <f t="shared" si="2"/>
        <v>9499054659.76</v>
      </c>
    </row>
    <row r="18" spans="1:15">
      <c r="A18" s="130"/>
      <c r="B18" s="131"/>
      <c r="C18" s="128"/>
      <c r="D18" s="128"/>
      <c r="E18" s="128"/>
      <c r="F18" s="128"/>
      <c r="G18" s="128"/>
      <c r="H18" s="129"/>
      <c r="I18" s="128"/>
      <c r="J18" s="128"/>
      <c r="K18" s="128"/>
      <c r="L18" s="128"/>
      <c r="M18" s="128"/>
      <c r="N18" s="129"/>
      <c r="O18" s="128"/>
    </row>
    <row r="19" spans="1:15">
      <c r="A19" s="126" t="s">
        <v>78</v>
      </c>
      <c r="B19" s="127"/>
      <c r="C19" s="128">
        <f>+[1]Resultado!$Y$15</f>
        <v>1089409820.14</v>
      </c>
      <c r="D19" s="128"/>
      <c r="E19" s="128">
        <f>+'[2]Resultado$'!$T$15</f>
        <v>1555953</v>
      </c>
      <c r="F19" s="128">
        <v>0</v>
      </c>
      <c r="G19" s="128">
        <f>+[3]Resultado!C15</f>
        <v>79263800</v>
      </c>
      <c r="H19" s="129"/>
      <c r="I19" s="128">
        <v>0</v>
      </c>
      <c r="J19" s="128">
        <v>0</v>
      </c>
      <c r="K19" s="128">
        <v>0</v>
      </c>
      <c r="L19" s="128">
        <v>0</v>
      </c>
      <c r="M19" s="128">
        <v>0</v>
      </c>
      <c r="N19" s="129"/>
      <c r="O19" s="128">
        <f>SUM(C19:M19)</f>
        <v>1170229573.14</v>
      </c>
    </row>
    <row r="20" spans="1:15">
      <c r="A20" s="126"/>
      <c r="B20" s="127"/>
      <c r="C20" s="128"/>
      <c r="D20" s="128"/>
      <c r="E20" s="128"/>
      <c r="F20" s="128"/>
      <c r="G20" s="128"/>
      <c r="H20" s="129"/>
      <c r="I20" s="128"/>
      <c r="J20" s="128"/>
      <c r="K20" s="128"/>
      <c r="L20" s="128"/>
      <c r="M20" s="128"/>
      <c r="N20" s="129"/>
      <c r="O20" s="128"/>
    </row>
    <row r="21" spans="1:15">
      <c r="A21" s="126" t="s">
        <v>79</v>
      </c>
      <c r="B21" s="127"/>
      <c r="C21" s="128">
        <f>+[1]Resultado!$Y$17</f>
        <v>-944526327.74</v>
      </c>
      <c r="D21" s="128"/>
      <c r="E21" s="128">
        <f>+'[2]Resultado$'!$T$17</f>
        <v>-106565696</v>
      </c>
      <c r="F21" s="128">
        <v>0</v>
      </c>
      <c r="G21" s="128">
        <f>+[3]Resultado!C17</f>
        <v>-5918132</v>
      </c>
      <c r="H21" s="129"/>
      <c r="I21" s="128">
        <v>0</v>
      </c>
      <c r="J21" s="128">
        <v>0</v>
      </c>
      <c r="K21" s="128">
        <v>0</v>
      </c>
      <c r="L21" s="128">
        <v>0</v>
      </c>
      <c r="M21" s="128">
        <v>0</v>
      </c>
      <c r="N21" s="129"/>
      <c r="O21" s="128">
        <f>SUM(C21:M21)</f>
        <v>-1057010155.74</v>
      </c>
    </row>
    <row r="22" spans="1:21">
      <c r="A22" s="126"/>
      <c r="B22" s="127"/>
      <c r="C22" s="128"/>
      <c r="D22" s="128"/>
      <c r="E22" s="128"/>
      <c r="F22" s="128"/>
      <c r="G22" s="128"/>
      <c r="H22" s="129"/>
      <c r="I22" s="128"/>
      <c r="J22" s="128"/>
      <c r="K22" s="128"/>
      <c r="L22" s="128"/>
      <c r="M22" s="128"/>
      <c r="N22" s="129"/>
      <c r="O22" s="128"/>
      <c r="P22" s="155" t="s">
        <v>135</v>
      </c>
      <c r="Q22" s="155" t="s">
        <v>136</v>
      </c>
      <c r="R22" s="155" t="s">
        <v>137</v>
      </c>
      <c r="S22" s="158" t="s">
        <v>138</v>
      </c>
      <c r="T22" s="155" t="s">
        <v>139</v>
      </c>
      <c r="U22" s="155" t="s">
        <v>140</v>
      </c>
    </row>
    <row r="23" spans="1:21">
      <c r="A23" s="136" t="s">
        <v>80</v>
      </c>
      <c r="B23" s="127"/>
      <c r="C23" s="137">
        <f>+[1]Resultado!$Y$19</f>
        <v>144941850</v>
      </c>
      <c r="D23" s="137"/>
      <c r="E23" s="137">
        <f>+'[2]Resultado$'!$T$19</f>
        <v>100364595</v>
      </c>
      <c r="F23" s="137">
        <v>0</v>
      </c>
      <c r="G23" s="137">
        <f>+[3]Resultado!C19</f>
        <v>0</v>
      </c>
      <c r="H23" s="129"/>
      <c r="I23" s="137">
        <f>-[1]Resultado!$AB$19</f>
        <v>-18401221.8328737</v>
      </c>
      <c r="J23" s="137"/>
      <c r="K23" s="137">
        <f>-'[2]Resultado$'!$T$19</f>
        <v>-100364595</v>
      </c>
      <c r="L23" s="137">
        <v>0</v>
      </c>
      <c r="M23" s="137">
        <v>0</v>
      </c>
      <c r="N23" s="137"/>
      <c r="O23" s="137">
        <f>SUM(C23:M23)</f>
        <v>126540628.167126</v>
      </c>
      <c r="P23" s="110">
        <f>+[1]Resultado!$Z$19</f>
        <v>-209313606.788176</v>
      </c>
      <c r="Q23" s="110">
        <f>+[1]Resultado!$AA$19</f>
        <v>-2803105.14318152</v>
      </c>
      <c r="S23" s="110">
        <f>+[1]Resultado!$AD$19</f>
        <v>631879</v>
      </c>
      <c r="T23" s="110">
        <f>+[1]Resultado!$AE$19</f>
        <v>338180773</v>
      </c>
      <c r="U23" s="157">
        <f>SUM(P23:T23)</f>
        <v>126695940.068642</v>
      </c>
    </row>
    <row r="24" spans="1:15">
      <c r="A24" s="138"/>
      <c r="B24" s="127"/>
      <c r="C24" s="128"/>
      <c r="D24" s="128"/>
      <c r="E24" s="128"/>
      <c r="F24" s="128"/>
      <c r="G24" s="128"/>
      <c r="H24" s="129"/>
      <c r="I24" s="128"/>
      <c r="J24" s="128"/>
      <c r="K24" s="128"/>
      <c r="L24" s="128"/>
      <c r="M24" s="128"/>
      <c r="N24" s="129"/>
      <c r="O24" s="128"/>
    </row>
    <row r="25" spans="1:15">
      <c r="A25" s="139" t="s">
        <v>81</v>
      </c>
      <c r="B25" s="140"/>
      <c r="C25" s="128">
        <f>+[1]Resultado!$Y$21</f>
        <v>3719064664</v>
      </c>
      <c r="D25" s="128"/>
      <c r="E25" s="128">
        <f>+'[2]Resultado$'!$T$21</f>
        <v>90721</v>
      </c>
      <c r="F25" s="128">
        <v>0</v>
      </c>
      <c r="G25" s="128">
        <f>+[3]Resultado!C21</f>
        <v>0</v>
      </c>
      <c r="H25" s="129"/>
      <c r="I25" s="128">
        <v>0</v>
      </c>
      <c r="J25" s="128">
        <v>0</v>
      </c>
      <c r="K25" s="128">
        <v>0</v>
      </c>
      <c r="L25" s="128">
        <v>0</v>
      </c>
      <c r="M25" s="128">
        <v>0</v>
      </c>
      <c r="N25" s="129"/>
      <c r="O25" s="128">
        <f>SUM(C25:M25)</f>
        <v>3719155385</v>
      </c>
    </row>
    <row r="26" spans="1:15">
      <c r="A26" s="139"/>
      <c r="B26" s="140"/>
      <c r="C26" s="128"/>
      <c r="D26" s="128"/>
      <c r="E26" s="128"/>
      <c r="F26" s="128"/>
      <c r="G26" s="128"/>
      <c r="H26" s="129"/>
      <c r="I26" s="128"/>
      <c r="J26" s="128"/>
      <c r="K26" s="128"/>
      <c r="L26" s="128"/>
      <c r="M26" s="128"/>
      <c r="N26" s="129"/>
      <c r="O26" s="128"/>
    </row>
    <row r="27" spans="1:15">
      <c r="A27" s="139" t="s">
        <v>82</v>
      </c>
      <c r="B27" s="140"/>
      <c r="C27" s="128">
        <f>+[1]Resultado!$Y$23</f>
        <v>-1218324128</v>
      </c>
      <c r="D27" s="128"/>
      <c r="E27" s="128">
        <f>+'[2]Resultado$'!$T$23</f>
        <v>-20385579</v>
      </c>
      <c r="F27" s="128">
        <v>0</v>
      </c>
      <c r="G27" s="128">
        <f>+[3]Resultado!C23</f>
        <v>0</v>
      </c>
      <c r="H27" s="129"/>
      <c r="I27" s="128">
        <v>0</v>
      </c>
      <c r="J27" s="128">
        <v>0</v>
      </c>
      <c r="K27" s="128">
        <v>0</v>
      </c>
      <c r="L27" s="128">
        <v>0</v>
      </c>
      <c r="M27" s="128">
        <v>0</v>
      </c>
      <c r="N27" s="129"/>
      <c r="O27" s="128">
        <f>SUM(C27:M27)</f>
        <v>-1238709707</v>
      </c>
    </row>
    <row r="28" spans="1:15">
      <c r="A28" s="139"/>
      <c r="B28" s="140"/>
      <c r="C28" s="128"/>
      <c r="D28" s="128"/>
      <c r="E28" s="128"/>
      <c r="F28" s="128"/>
      <c r="G28" s="128"/>
      <c r="H28" s="129"/>
      <c r="I28" s="128"/>
      <c r="J28" s="128"/>
      <c r="K28" s="128"/>
      <c r="L28" s="128"/>
      <c r="M28" s="128"/>
      <c r="N28" s="129"/>
      <c r="O28" s="128"/>
    </row>
    <row r="29" spans="1:15">
      <c r="A29" s="139" t="s">
        <v>83</v>
      </c>
      <c r="B29" s="140"/>
      <c r="C29" s="128">
        <f>+[1]Resultado!$Y$25</f>
        <v>-952341175.62</v>
      </c>
      <c r="D29" s="128"/>
      <c r="E29" s="128">
        <f>+'[2]Resultado$'!$T$25</f>
        <v>138746912</v>
      </c>
      <c r="F29" s="128">
        <v>0</v>
      </c>
      <c r="G29" s="128">
        <f>+[3]Resultado!C25</f>
        <v>-25805037</v>
      </c>
      <c r="H29" s="129"/>
      <c r="I29" s="128">
        <v>0</v>
      </c>
      <c r="J29" s="128">
        <v>0</v>
      </c>
      <c r="K29" s="128">
        <v>0</v>
      </c>
      <c r="L29" s="128">
        <v>0</v>
      </c>
      <c r="M29" s="128">
        <v>0</v>
      </c>
      <c r="N29" s="129"/>
      <c r="O29" s="128">
        <f>SUM(C29:M29)</f>
        <v>-839399300.62</v>
      </c>
    </row>
    <row r="30" spans="1:15">
      <c r="A30" s="139"/>
      <c r="B30" s="140"/>
      <c r="C30" s="128"/>
      <c r="D30" s="128"/>
      <c r="E30" s="128"/>
      <c r="F30" s="128"/>
      <c r="G30" s="128"/>
      <c r="H30" s="129"/>
      <c r="I30" s="128"/>
      <c r="J30" s="128"/>
      <c r="K30" s="128"/>
      <c r="L30" s="128"/>
      <c r="M30" s="128"/>
      <c r="N30" s="129"/>
      <c r="O30" s="128"/>
    </row>
    <row r="31" spans="1:15">
      <c r="A31" s="139" t="s">
        <v>84</v>
      </c>
      <c r="B31" s="140"/>
      <c r="C31" s="128">
        <f>+[1]Resultado!$Y$27</f>
        <v>-4687577964.5228</v>
      </c>
      <c r="D31" s="128"/>
      <c r="E31" s="128">
        <f>+'[2]Resultado$'!$T$27</f>
        <v>-186158</v>
      </c>
      <c r="F31" s="128">
        <v>0</v>
      </c>
      <c r="G31" s="128">
        <f>+[3]Resultado!C27</f>
        <v>15971641</v>
      </c>
      <c r="H31" s="129"/>
      <c r="I31" s="128">
        <v>0</v>
      </c>
      <c r="J31" s="128">
        <v>0</v>
      </c>
      <c r="K31" s="156">
        <v>-234596</v>
      </c>
      <c r="L31" s="128">
        <v>0</v>
      </c>
      <c r="N31" s="129"/>
      <c r="O31" s="128">
        <f>SUM(C31:L31)</f>
        <v>-4672027077.5228</v>
      </c>
    </row>
    <row r="32" spans="1:15">
      <c r="A32" s="141"/>
      <c r="B32" s="142"/>
      <c r="C32" s="128"/>
      <c r="D32" s="128"/>
      <c r="E32" s="128"/>
      <c r="F32" s="128"/>
      <c r="G32" s="128"/>
      <c r="H32" s="129"/>
      <c r="I32" s="128"/>
      <c r="J32" s="128"/>
      <c r="K32" s="128"/>
      <c r="L32" s="128"/>
      <c r="M32" s="128"/>
      <c r="N32" s="129"/>
      <c r="O32" s="128"/>
    </row>
    <row r="33" spans="1:15">
      <c r="A33" s="132" t="s">
        <v>85</v>
      </c>
      <c r="B33" s="133"/>
      <c r="C33" s="134">
        <f>SUM(C17:C32)</f>
        <v>5502375177.0172</v>
      </c>
      <c r="D33" s="134"/>
      <c r="E33" s="134">
        <f>SUM(E17:E32)</f>
        <v>113860825</v>
      </c>
      <c r="F33" s="134">
        <f>SUM(F17:F32)</f>
        <v>0</v>
      </c>
      <c r="G33" s="134">
        <f>SUM(G17:G32)</f>
        <v>1210598416</v>
      </c>
      <c r="H33" s="135"/>
      <c r="I33" s="134">
        <f>SUM(I17:I32)</f>
        <v>-18401221.8328737</v>
      </c>
      <c r="J33" s="134">
        <f>SUM(J17:J32)</f>
        <v>0</v>
      </c>
      <c r="K33" s="134">
        <f>SUM(K17:K32)</f>
        <v>-100599191</v>
      </c>
      <c r="L33" s="134">
        <f>SUM(L17:L32)</f>
        <v>0</v>
      </c>
      <c r="M33" s="134">
        <f>SUM(M17:M32)</f>
        <v>0</v>
      </c>
      <c r="N33" s="135"/>
      <c r="O33" s="134">
        <f>SUM(O17:O32)</f>
        <v>6707834005.18432</v>
      </c>
    </row>
    <row r="34" spans="1:15">
      <c r="A34" s="141"/>
      <c r="B34" s="142"/>
      <c r="C34" s="128"/>
      <c r="D34" s="128"/>
      <c r="E34" s="128"/>
      <c r="F34" s="128"/>
      <c r="G34" s="128"/>
      <c r="H34" s="129"/>
      <c r="I34" s="128"/>
      <c r="J34" s="128"/>
      <c r="K34" s="128"/>
      <c r="L34" s="128"/>
      <c r="M34" s="128"/>
      <c r="N34" s="129"/>
      <c r="O34" s="128"/>
    </row>
    <row r="35" spans="1:15">
      <c r="A35" s="139" t="s">
        <v>86</v>
      </c>
      <c r="B35" s="140"/>
      <c r="C35" s="128">
        <f>+[1]Resultado!$Y$31</f>
        <v>-1799340635.42</v>
      </c>
      <c r="D35" s="128"/>
      <c r="E35" s="128">
        <f>-+'[2]Resultado$'!$T$31</f>
        <v>-118348321</v>
      </c>
      <c r="F35" s="128">
        <v>0</v>
      </c>
      <c r="G35" s="128">
        <f>-[3]Resultado!C31</f>
        <v>-163155494</v>
      </c>
      <c r="H35" s="129"/>
      <c r="I35" s="128">
        <v>0</v>
      </c>
      <c r="J35" s="128">
        <v>0</v>
      </c>
      <c r="K35" s="128">
        <v>0</v>
      </c>
      <c r="L35" s="128">
        <v>0</v>
      </c>
      <c r="M35" s="128">
        <v>0</v>
      </c>
      <c r="N35" s="129"/>
      <c r="O35" s="128">
        <f>SUM(C35:M35)</f>
        <v>-2080844450.42</v>
      </c>
    </row>
    <row r="36" spans="1:15">
      <c r="A36" s="143"/>
      <c r="B36" s="144"/>
      <c r="C36" s="128"/>
      <c r="D36" s="128"/>
      <c r="E36" s="128"/>
      <c r="F36" s="128"/>
      <c r="G36" s="128"/>
      <c r="H36" s="129"/>
      <c r="I36" s="128"/>
      <c r="J36" s="128"/>
      <c r="K36" s="128"/>
      <c r="L36" s="128"/>
      <c r="M36" s="128"/>
      <c r="N36" s="129"/>
      <c r="O36" s="128"/>
    </row>
    <row r="37" spans="1:15">
      <c r="A37" s="132" t="s">
        <v>70</v>
      </c>
      <c r="B37" s="133"/>
      <c r="C37" s="134">
        <f>+C33+C35</f>
        <v>3703034541.5972</v>
      </c>
      <c r="D37" s="134">
        <f>+D33+D35</f>
        <v>0</v>
      </c>
      <c r="E37" s="134">
        <f>+E33+E35</f>
        <v>-4487496</v>
      </c>
      <c r="F37" s="134">
        <f>+F33+F35</f>
        <v>0</v>
      </c>
      <c r="G37" s="134">
        <f>+G33+G35</f>
        <v>1047442922</v>
      </c>
      <c r="H37" s="133"/>
      <c r="I37" s="134">
        <f>+I33+I35</f>
        <v>-18401221.8328737</v>
      </c>
      <c r="J37" s="134">
        <f>+J33+J35</f>
        <v>0</v>
      </c>
      <c r="K37" s="134">
        <f>+K33+K35</f>
        <v>-100599191</v>
      </c>
      <c r="L37" s="134">
        <f>+L33+L35</f>
        <v>0</v>
      </c>
      <c r="M37" s="134">
        <f>+M33+M35</f>
        <v>0</v>
      </c>
      <c r="N37" s="133"/>
      <c r="O37" s="134">
        <f>+O33+O35</f>
        <v>4626989554.76432</v>
      </c>
    </row>
    <row r="38" spans="1:15">
      <c r="A38" s="145"/>
      <c r="B38" s="133"/>
      <c r="C38" s="146"/>
      <c r="D38" s="146"/>
      <c r="E38" s="146"/>
      <c r="F38" s="146"/>
      <c r="G38" s="146"/>
      <c r="H38" s="133"/>
      <c r="I38" s="146"/>
      <c r="J38" s="146"/>
      <c r="K38" s="146"/>
      <c r="L38" s="146"/>
      <c r="M38" s="146"/>
      <c r="N38" s="133"/>
      <c r="O38" s="146"/>
    </row>
    <row r="39" spans="1:18">
      <c r="A39" s="147" t="s">
        <v>87</v>
      </c>
      <c r="B39" s="133"/>
      <c r="C39" s="128">
        <f>+[1]Resultado!$Y$35</f>
        <v>3602620316</v>
      </c>
      <c r="D39" s="128"/>
      <c r="E39" s="128">
        <f>+'[2]Resultado$'!$T$35</f>
        <v>-22886758</v>
      </c>
      <c r="F39" s="128">
        <f>+F37</f>
        <v>0</v>
      </c>
      <c r="G39" s="128">
        <f>+G37</f>
        <v>1047442922</v>
      </c>
      <c r="H39" s="131"/>
      <c r="I39" s="128">
        <v>0</v>
      </c>
      <c r="J39" s="128">
        <v>0</v>
      </c>
      <c r="K39" s="128">
        <v>0</v>
      </c>
      <c r="L39" s="128">
        <v>0</v>
      </c>
      <c r="M39" s="128">
        <v>0</v>
      </c>
      <c r="N39" s="131"/>
      <c r="O39" s="128">
        <f>SUM(C39:M39)</f>
        <v>4627176480</v>
      </c>
      <c r="R39" s="159" t="s">
        <v>141</v>
      </c>
    </row>
    <row r="40" spans="1:20">
      <c r="A40" s="145"/>
      <c r="B40" s="133"/>
      <c r="C40" s="146"/>
      <c r="D40" s="146"/>
      <c r="E40" s="146"/>
      <c r="F40" s="146"/>
      <c r="G40" s="146"/>
      <c r="H40" s="133"/>
      <c r="I40" s="124"/>
      <c r="J40" s="146"/>
      <c r="K40" s="146"/>
      <c r="L40" s="146"/>
      <c r="M40" s="146"/>
      <c r="N40" s="133"/>
      <c r="O40" s="146"/>
      <c r="P40" s="155" t="s">
        <v>142</v>
      </c>
      <c r="Q40" s="155" t="s">
        <v>137</v>
      </c>
      <c r="R40" s="155" t="s">
        <v>143</v>
      </c>
      <c r="S40" s="155" t="s">
        <v>142</v>
      </c>
      <c r="T40" s="155" t="s">
        <v>140</v>
      </c>
    </row>
    <row r="41" spans="1:21">
      <c r="A41" s="147" t="s">
        <v>88</v>
      </c>
      <c r="B41" s="133"/>
      <c r="C41" s="128">
        <f>+[1]Resultado!$Y$37</f>
        <v>100414225.16308</v>
      </c>
      <c r="D41" s="128"/>
      <c r="E41" s="128">
        <f>+'[2]Resultado$'!$T$37</f>
        <v>18399262</v>
      </c>
      <c r="F41" s="128">
        <v>0</v>
      </c>
      <c r="G41" s="128">
        <v>0</v>
      </c>
      <c r="H41" s="133"/>
      <c r="I41" s="128">
        <f>-[1]Resultado!$Z$37</f>
        <v>-100601150.79168</v>
      </c>
      <c r="J41" s="128"/>
      <c r="K41" s="128">
        <f>-E41</f>
        <v>-18399262</v>
      </c>
      <c r="L41" s="128">
        <v>0</v>
      </c>
      <c r="M41" s="128">
        <v>0</v>
      </c>
      <c r="N41" s="133"/>
      <c r="O41" s="156">
        <f>SUM(C41:M41)</f>
        <v>-186925.628599986</v>
      </c>
      <c r="P41" s="157"/>
      <c r="Q41" s="157"/>
      <c r="R41" s="157">
        <f>+[1]Resultado!$AB$37</f>
        <v>-1727895</v>
      </c>
      <c r="S41" s="157">
        <f>+[1]Resultado!$AD$37</f>
        <v>1540967.37140019</v>
      </c>
      <c r="T41" s="157">
        <f>SUM(P41:S41)</f>
        <v>-186927.62859981</v>
      </c>
      <c r="U41" s="110">
        <f>+O41-T41</f>
        <v>1.99999982351437</v>
      </c>
    </row>
    <row r="42" spans="1:15">
      <c r="A42" s="145"/>
      <c r="B42" s="133"/>
      <c r="C42" s="146"/>
      <c r="D42" s="146"/>
      <c r="E42" s="146"/>
      <c r="F42" s="146"/>
      <c r="G42" s="146" t="s">
        <v>144</v>
      </c>
      <c r="H42" s="133"/>
      <c r="I42" s="146"/>
      <c r="J42" s="146"/>
      <c r="K42" s="146"/>
      <c r="L42" s="146"/>
      <c r="M42" s="146"/>
      <c r="N42" s="133"/>
      <c r="O42" s="146"/>
    </row>
    <row r="43" spans="1:15">
      <c r="A43" s="132" t="s">
        <v>70</v>
      </c>
      <c r="B43" s="133"/>
      <c r="C43" s="148">
        <f>+C39+C41</f>
        <v>3703034541.16308</v>
      </c>
      <c r="D43" s="148"/>
      <c r="E43" s="148">
        <f>+E39+E41</f>
        <v>-4487496</v>
      </c>
      <c r="F43" s="148">
        <f>+F39+F41</f>
        <v>0</v>
      </c>
      <c r="G43" s="148">
        <f>+G39+G41</f>
        <v>1047442922</v>
      </c>
      <c r="H43" s="133"/>
      <c r="I43" s="148">
        <f>+I39+I41</f>
        <v>-100601150.79168</v>
      </c>
      <c r="J43" s="148">
        <f>+J39+J41</f>
        <v>0</v>
      </c>
      <c r="K43" s="148">
        <f>+K39+K41</f>
        <v>-18399262</v>
      </c>
      <c r="L43" s="148">
        <f>+L39+L41</f>
        <v>0</v>
      </c>
      <c r="M43" s="148">
        <f>+M39+M41</f>
        <v>0</v>
      </c>
      <c r="N43" s="133"/>
      <c r="O43" s="148">
        <f>+O39+O41</f>
        <v>4626989554.3714</v>
      </c>
    </row>
    <row r="44" spans="1:15">
      <c r="A44" s="145"/>
      <c r="B44" s="145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</row>
    <row r="45" spans="3:15">
      <c r="C45" s="109">
        <f>+C37-C43</f>
        <v>0.434118270874023</v>
      </c>
      <c r="E45" s="109">
        <f>+E37-E43</f>
        <v>0</v>
      </c>
      <c r="F45" s="109">
        <f>+F37-F43</f>
        <v>0</v>
      </c>
      <c r="G45" s="109">
        <f>+G37-G43</f>
        <v>0</v>
      </c>
      <c r="O45" s="110">
        <f>+O43-O37</f>
        <v>-0.392924308776855</v>
      </c>
    </row>
  </sheetData>
  <pageMargins left="0.31496062992126" right="0" top="0.354330708661417" bottom="0" header="0.31496062992126" footer="0.31496062992126"/>
  <pageSetup paperSize="1" scale="76" orientation="landscape" horizontalDpi="600" verticalDpi="6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75"/>
  <sheetViews>
    <sheetView zoomScaleSheetLayoutView="60" topLeftCell="A2" workbookViewId="0">
      <pane xSplit="2" ySplit="2" topLeftCell="C37" activePane="bottomRight" state="frozen"/>
      <selection/>
      <selection pane="topRight"/>
      <selection pane="bottomLeft"/>
      <selection pane="bottomRight" activeCell="C31" sqref="C31:C43"/>
    </sheetView>
  </sheetViews>
  <sheetFormatPr defaultColWidth="11.4285714285714" defaultRowHeight="15"/>
  <cols>
    <col min="2" max="2" width="39.4285714285714"/>
    <col min="3" max="3" width="13.5714285714286"/>
    <col min="4" max="11" width="13.5714285714286" customWidth="1"/>
    <col min="12" max="14" width="12.5714285714286" customWidth="1"/>
    <col min="15" max="15" width="14.1428571428571"/>
    <col min="16" max="19" width="14.1428571428571" customWidth="1"/>
    <col min="20" max="20" width="12.5714285714286" customWidth="1"/>
    <col min="21" max="21" width="14.1428571428571"/>
    <col min="22" max="22" width="15.1428571428571"/>
    <col min="23" max="23" width="13.5714285714286" customWidth="1"/>
    <col min="24" max="25" width="12.5714285714286" customWidth="1"/>
    <col min="26" max="26" width="14.1428571428571"/>
    <col min="27" max="30" width="12.5714285714286" customWidth="1"/>
    <col min="31" max="31" width="14.1428571428571"/>
    <col min="32" max="32" width="14.1428571428571" customWidth="1"/>
    <col min="33" max="37" width="12.5714285714286" customWidth="1"/>
    <col min="38" max="38" width="14.1428571428571"/>
    <col min="39" max="39" width="14.4285714285714"/>
    <col min="40" max="40" width="15.1428571428571"/>
    <col min="41" max="42" width="13.5714285714286"/>
    <col min="43" max="43" width="12.5714285714286" customWidth="1"/>
    <col min="44" max="44" width="14.5714285714286"/>
    <col min="45" max="45" width="13.4285714285714"/>
    <col min="46" max="46" width="12.4285714285714"/>
    <col min="47" max="47" width="14.4285714285714" customWidth="1"/>
  </cols>
  <sheetData>
    <row r="1" spans="3:44">
      <c r="C1" s="23" t="s">
        <v>145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 t="s">
        <v>146</v>
      </c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R1" s="9" t="s">
        <v>3</v>
      </c>
    </row>
    <row r="2" spans="1:44">
      <c r="A2" s="12"/>
      <c r="B2" s="12"/>
      <c r="C2" s="24" t="s">
        <v>147</v>
      </c>
      <c r="D2" s="24"/>
      <c r="E2" s="24"/>
      <c r="F2" s="24"/>
      <c r="G2" s="24"/>
      <c r="H2" s="24"/>
      <c r="I2" s="24"/>
      <c r="J2" s="24"/>
      <c r="K2" s="24"/>
      <c r="L2" s="24" t="s">
        <v>148</v>
      </c>
      <c r="M2" s="24"/>
      <c r="N2" s="24"/>
      <c r="O2" s="24" t="s">
        <v>149</v>
      </c>
      <c r="P2" s="24"/>
      <c r="Q2" s="24"/>
      <c r="R2" s="24"/>
      <c r="S2" s="24"/>
      <c r="T2" s="24" t="s">
        <v>91</v>
      </c>
      <c r="U2" s="24" t="s">
        <v>134</v>
      </c>
      <c r="V2" s="65" t="s">
        <v>3</v>
      </c>
      <c r="W2" s="66" t="s">
        <v>150</v>
      </c>
      <c r="X2" s="67"/>
      <c r="Y2" s="87"/>
      <c r="Z2" s="66" t="s">
        <v>148</v>
      </c>
      <c r="AA2" s="67"/>
      <c r="AB2" s="67"/>
      <c r="AC2" s="67"/>
      <c r="AD2" s="87"/>
      <c r="AE2" s="66" t="s">
        <v>151</v>
      </c>
      <c r="AF2" s="67"/>
      <c r="AG2" s="67"/>
      <c r="AH2" s="67"/>
      <c r="AI2" s="67"/>
      <c r="AJ2" s="67"/>
      <c r="AK2" s="87"/>
      <c r="AL2" s="24" t="s">
        <v>91</v>
      </c>
      <c r="AM2" s="24" t="s">
        <v>134</v>
      </c>
      <c r="AN2" s="65" t="s">
        <v>3</v>
      </c>
      <c r="AO2" s="24" t="s">
        <v>152</v>
      </c>
      <c r="AP2" s="24" t="s">
        <v>153</v>
      </c>
      <c r="AQ2" s="24" t="s">
        <v>153</v>
      </c>
      <c r="AR2" s="97"/>
    </row>
    <row r="3" spans="1:44">
      <c r="A3" s="12"/>
      <c r="B3" s="12" t="s">
        <v>154</v>
      </c>
      <c r="C3" s="24" t="s">
        <v>89</v>
      </c>
      <c r="D3" s="24" t="s">
        <v>155</v>
      </c>
      <c r="E3" s="24" t="s">
        <v>156</v>
      </c>
      <c r="F3" s="25" t="s">
        <v>157</v>
      </c>
      <c r="G3" s="25" t="s">
        <v>158</v>
      </c>
      <c r="H3" s="25" t="s">
        <v>129</v>
      </c>
      <c r="I3" s="25" t="s">
        <v>159</v>
      </c>
      <c r="J3" s="25" t="s">
        <v>160</v>
      </c>
      <c r="K3" s="25" t="s">
        <v>161</v>
      </c>
      <c r="L3" s="24" t="s">
        <v>93</v>
      </c>
      <c r="M3" s="25" t="s">
        <v>162</v>
      </c>
      <c r="N3" s="25" t="s">
        <v>163</v>
      </c>
      <c r="O3" s="24" t="s">
        <v>90</v>
      </c>
      <c r="P3" s="24" t="s">
        <v>164</v>
      </c>
      <c r="Q3" s="24" t="s">
        <v>165</v>
      </c>
      <c r="R3" s="24" t="s">
        <v>166</v>
      </c>
      <c r="S3" s="25" t="s">
        <v>167</v>
      </c>
      <c r="T3" s="25"/>
      <c r="U3" s="25"/>
      <c r="V3" s="25"/>
      <c r="W3" s="24" t="s">
        <v>89</v>
      </c>
      <c r="X3" s="24" t="s">
        <v>156</v>
      </c>
      <c r="Y3" s="24" t="s">
        <v>168</v>
      </c>
      <c r="Z3" s="24" t="s">
        <v>163</v>
      </c>
      <c r="AA3" s="24" t="s">
        <v>169</v>
      </c>
      <c r="AB3" s="24" t="s">
        <v>93</v>
      </c>
      <c r="AC3" s="24" t="s">
        <v>170</v>
      </c>
      <c r="AD3" s="24" t="s">
        <v>171</v>
      </c>
      <c r="AE3" s="24" t="s">
        <v>90</v>
      </c>
      <c r="AF3" s="24" t="s">
        <v>172</v>
      </c>
      <c r="AG3" s="24" t="s">
        <v>164</v>
      </c>
      <c r="AH3" s="24" t="s">
        <v>173</v>
      </c>
      <c r="AI3" s="24" t="s">
        <v>174</v>
      </c>
      <c r="AJ3" s="24" t="s">
        <v>165</v>
      </c>
      <c r="AK3" s="25" t="s">
        <v>175</v>
      </c>
      <c r="AL3" s="24" t="s">
        <v>96</v>
      </c>
      <c r="AM3" s="24" t="s">
        <v>96</v>
      </c>
      <c r="AN3" s="97"/>
      <c r="AO3" s="25" t="s">
        <v>176</v>
      </c>
      <c r="AP3" s="25" t="s">
        <v>177</v>
      </c>
      <c r="AQ3" s="25" t="s">
        <v>178</v>
      </c>
      <c r="AR3" s="105"/>
    </row>
    <row r="4" spans="1:44">
      <c r="A4" t="s">
        <v>179</v>
      </c>
      <c r="B4" t="s">
        <v>180</v>
      </c>
      <c r="C4" s="26"/>
      <c r="D4" s="27"/>
      <c r="E4" s="27"/>
      <c r="F4" s="27"/>
      <c r="G4" s="27"/>
      <c r="H4" s="27"/>
      <c r="I4" s="27"/>
      <c r="J4" s="27"/>
      <c r="K4" s="48"/>
      <c r="L4" s="26"/>
      <c r="M4" s="27"/>
      <c r="N4" s="49"/>
      <c r="O4" s="26"/>
      <c r="P4" s="50"/>
      <c r="Q4" s="50"/>
      <c r="R4" s="50"/>
      <c r="S4" s="49"/>
      <c r="T4" s="68"/>
      <c r="U4" s="68"/>
      <c r="V4" s="69"/>
      <c r="W4" s="70"/>
      <c r="X4" s="71"/>
      <c r="Y4" s="88"/>
      <c r="Z4" s="70"/>
      <c r="AA4" s="71"/>
      <c r="AB4" s="89"/>
      <c r="AC4" s="89"/>
      <c r="AD4" s="88"/>
      <c r="AE4" s="70"/>
      <c r="AF4" s="90"/>
      <c r="AG4" s="71"/>
      <c r="AH4" s="89"/>
      <c r="AI4" s="89"/>
      <c r="AJ4" s="89"/>
      <c r="AK4" s="88">
        <v>1536244925</v>
      </c>
      <c r="AL4" s="7">
        <v>0</v>
      </c>
      <c r="AM4" s="7">
        <v>0</v>
      </c>
      <c r="AN4" s="98">
        <f t="shared" ref="AN4:AN43" si="0">SUM(W4:AM4)</f>
        <v>1536244925</v>
      </c>
      <c r="AO4" s="7">
        <v>0</v>
      </c>
      <c r="AP4" s="5">
        <v>0</v>
      </c>
      <c r="AQ4" s="5">
        <v>0</v>
      </c>
      <c r="AR4" s="5">
        <v>0</v>
      </c>
    </row>
    <row r="5" spans="1:44">
      <c r="A5" t="s">
        <v>179</v>
      </c>
      <c r="B5" t="s">
        <v>181</v>
      </c>
      <c r="C5" s="28"/>
      <c r="D5" s="28"/>
      <c r="E5" s="28"/>
      <c r="F5" s="28"/>
      <c r="G5" s="28"/>
      <c r="H5" s="28"/>
      <c r="I5" s="28"/>
      <c r="J5" s="28"/>
      <c r="K5" s="28"/>
      <c r="L5" s="32"/>
      <c r="M5" s="32"/>
      <c r="N5" s="32"/>
      <c r="O5" s="32"/>
      <c r="P5" s="32"/>
      <c r="Q5" s="32"/>
      <c r="R5" s="32"/>
      <c r="S5" s="32">
        <v>0</v>
      </c>
      <c r="T5" s="72">
        <v>0</v>
      </c>
      <c r="U5" s="72">
        <v>0</v>
      </c>
      <c r="V5" s="73">
        <f t="shared" ref="V5:V22" si="1">SUM(C5:U5)</f>
        <v>0</v>
      </c>
      <c r="W5" s="70">
        <v>0</v>
      </c>
      <c r="X5" s="71"/>
      <c r="Y5" s="88"/>
      <c r="Z5" s="70">
        <v>0</v>
      </c>
      <c r="AA5" s="71">
        <v>0</v>
      </c>
      <c r="AB5" s="89"/>
      <c r="AC5" s="89"/>
      <c r="AD5" s="88"/>
      <c r="AE5" s="70"/>
      <c r="AF5" s="90"/>
      <c r="AG5" s="71"/>
      <c r="AH5" s="89"/>
      <c r="AI5" s="89"/>
      <c r="AJ5" s="89"/>
      <c r="AK5" s="88"/>
      <c r="AL5" s="7">
        <v>0</v>
      </c>
      <c r="AM5" s="7">
        <v>0</v>
      </c>
      <c r="AN5" s="98">
        <f t="shared" si="0"/>
        <v>0</v>
      </c>
      <c r="AO5" s="7">
        <v>0</v>
      </c>
      <c r="AP5" s="5">
        <v>0</v>
      </c>
      <c r="AQ5" s="5">
        <v>0</v>
      </c>
      <c r="AR5" s="5">
        <f>+C5-AL7</f>
        <v>0</v>
      </c>
    </row>
    <row r="6" spans="1:44">
      <c r="A6" t="s">
        <v>179</v>
      </c>
      <c r="B6" s="29" t="s">
        <v>182</v>
      </c>
      <c r="C6" s="30">
        <v>9374627295</v>
      </c>
      <c r="D6" s="28"/>
      <c r="E6" s="28">
        <v>1591654953</v>
      </c>
      <c r="F6" s="31">
        <v>0</v>
      </c>
      <c r="G6" s="28"/>
      <c r="H6" s="28"/>
      <c r="I6" s="28"/>
      <c r="J6" s="31">
        <v>769275417</v>
      </c>
      <c r="K6" s="51"/>
      <c r="L6" s="32">
        <v>0</v>
      </c>
      <c r="M6" s="28"/>
      <c r="N6" s="52"/>
      <c r="O6" s="32">
        <v>0</v>
      </c>
      <c r="P6" s="53"/>
      <c r="Q6" s="53"/>
      <c r="R6" s="53"/>
      <c r="S6" s="52">
        <v>0</v>
      </c>
      <c r="T6" s="72">
        <v>0</v>
      </c>
      <c r="U6" s="72" t="e">
        <v>#REF!</v>
      </c>
      <c r="V6" s="73" t="e">
        <f t="shared" si="1"/>
        <v>#REF!</v>
      </c>
      <c r="W6" s="70">
        <v>0</v>
      </c>
      <c r="X6" s="71"/>
      <c r="Y6" s="88"/>
      <c r="Z6" s="70">
        <v>228926</v>
      </c>
      <c r="AA6" s="71">
        <v>0</v>
      </c>
      <c r="AB6" s="89"/>
      <c r="AC6" s="89">
        <v>1441206</v>
      </c>
      <c r="AD6" s="88"/>
      <c r="AE6" s="70"/>
      <c r="AF6" s="90"/>
      <c r="AG6" s="71"/>
      <c r="AH6" s="89"/>
      <c r="AI6" s="89"/>
      <c r="AJ6" s="89"/>
      <c r="AK6" s="88"/>
      <c r="AL6" s="7">
        <v>0</v>
      </c>
      <c r="AM6" s="7" t="e">
        <v>#REF!</v>
      </c>
      <c r="AN6" s="98" t="e">
        <f t="shared" si="0"/>
        <v>#REF!</v>
      </c>
      <c r="AO6" s="7">
        <v>0</v>
      </c>
      <c r="AP6" s="5">
        <v>0</v>
      </c>
      <c r="AQ6" s="5">
        <v>0</v>
      </c>
      <c r="AR6" s="5">
        <f>+C6-AE7</f>
        <v>-255924625</v>
      </c>
    </row>
    <row r="7" spans="1:44">
      <c r="A7" t="s">
        <v>179</v>
      </c>
      <c r="B7" s="29" t="s">
        <v>183</v>
      </c>
      <c r="C7" s="32">
        <v>0</v>
      </c>
      <c r="D7" s="28"/>
      <c r="E7" s="28"/>
      <c r="F7" s="28"/>
      <c r="G7" s="28"/>
      <c r="H7" s="28"/>
      <c r="I7" s="28"/>
      <c r="J7" s="28"/>
      <c r="K7" s="51"/>
      <c r="L7" s="32">
        <v>0</v>
      </c>
      <c r="M7" s="31">
        <v>317249998</v>
      </c>
      <c r="N7" s="52"/>
      <c r="P7" s="54">
        <v>0</v>
      </c>
      <c r="Q7" s="53"/>
      <c r="R7" s="53"/>
      <c r="S7" s="30">
        <v>4101160576</v>
      </c>
      <c r="T7" s="72">
        <v>0</v>
      </c>
      <c r="U7" s="72" t="e">
        <v>#REF!</v>
      </c>
      <c r="V7" s="73" t="e">
        <f t="shared" si="1"/>
        <v>#REF!</v>
      </c>
      <c r="W7" s="70">
        <v>0</v>
      </c>
      <c r="X7" s="71"/>
      <c r="Y7" s="88"/>
      <c r="Z7" s="70">
        <v>0</v>
      </c>
      <c r="AA7" s="91">
        <v>569254110</v>
      </c>
      <c r="AB7" s="92">
        <v>0</v>
      </c>
      <c r="AC7" s="89"/>
      <c r="AD7" s="93">
        <v>478327871</v>
      </c>
      <c r="AE7" s="74">
        <v>9630551920</v>
      </c>
      <c r="AF7" s="77">
        <v>0</v>
      </c>
      <c r="AG7" s="71"/>
      <c r="AH7" s="89"/>
      <c r="AI7" s="92">
        <v>280127097</v>
      </c>
      <c r="AJ7" s="92">
        <v>670426</v>
      </c>
      <c r="AK7" s="88"/>
      <c r="AL7" s="7">
        <v>0</v>
      </c>
      <c r="AM7" s="7">
        <v>0</v>
      </c>
      <c r="AN7" s="98">
        <f t="shared" si="0"/>
        <v>10958931424</v>
      </c>
      <c r="AO7" s="7">
        <v>0</v>
      </c>
      <c r="AP7" s="5">
        <v>0</v>
      </c>
      <c r="AQ7" s="5">
        <v>0</v>
      </c>
      <c r="AR7" s="5">
        <v>0</v>
      </c>
    </row>
    <row r="8" spans="1:44">
      <c r="A8" t="s">
        <v>179</v>
      </c>
      <c r="B8" t="s">
        <v>184</v>
      </c>
      <c r="C8" s="32">
        <v>0</v>
      </c>
      <c r="D8" s="28"/>
      <c r="E8" s="28"/>
      <c r="F8" s="28"/>
      <c r="G8" s="28"/>
      <c r="H8" s="28"/>
      <c r="I8" s="28"/>
      <c r="J8" s="28"/>
      <c r="K8" s="51"/>
      <c r="L8" s="32">
        <v>0</v>
      </c>
      <c r="M8" s="28"/>
      <c r="N8" s="52"/>
      <c r="O8" s="32">
        <v>0</v>
      </c>
      <c r="P8" s="53"/>
      <c r="Q8" s="53"/>
      <c r="R8" s="53"/>
      <c r="S8" s="52">
        <v>0</v>
      </c>
      <c r="T8" s="72">
        <v>0</v>
      </c>
      <c r="U8" s="72">
        <v>0</v>
      </c>
      <c r="V8" s="73">
        <f t="shared" si="1"/>
        <v>0</v>
      </c>
      <c r="W8" s="70">
        <v>0</v>
      </c>
      <c r="X8" s="71"/>
      <c r="Y8" s="88"/>
      <c r="Z8" s="70">
        <v>0</v>
      </c>
      <c r="AA8" s="71"/>
      <c r="AB8" s="89"/>
      <c r="AC8" s="89"/>
      <c r="AD8" s="88"/>
      <c r="AE8" s="74">
        <v>2477334</v>
      </c>
      <c r="AF8" s="90"/>
      <c r="AG8" s="71"/>
      <c r="AH8" s="89"/>
      <c r="AI8" s="89"/>
      <c r="AJ8" s="89"/>
      <c r="AK8" s="88"/>
      <c r="AL8" s="7">
        <v>0</v>
      </c>
      <c r="AM8" s="7">
        <v>0</v>
      </c>
      <c r="AN8" s="98">
        <f t="shared" si="0"/>
        <v>2477334</v>
      </c>
      <c r="AO8" s="7">
        <v>0</v>
      </c>
      <c r="AP8" s="5">
        <v>0</v>
      </c>
      <c r="AQ8" s="5">
        <v>0</v>
      </c>
      <c r="AR8" s="5">
        <f>+D10-AE8</f>
        <v>-2477334</v>
      </c>
    </row>
    <row r="9" spans="1:44">
      <c r="A9" t="s">
        <v>179</v>
      </c>
      <c r="B9" s="29" t="s">
        <v>185</v>
      </c>
      <c r="C9" s="30">
        <v>478327871</v>
      </c>
      <c r="D9" s="28"/>
      <c r="E9" s="28"/>
      <c r="F9" s="28"/>
      <c r="G9" s="28"/>
      <c r="H9" s="28"/>
      <c r="I9" s="28"/>
      <c r="J9" s="28"/>
      <c r="K9" s="51"/>
      <c r="L9" s="32">
        <v>0</v>
      </c>
      <c r="M9" s="28"/>
      <c r="N9" s="52"/>
      <c r="P9" s="53"/>
      <c r="Q9" s="53"/>
      <c r="R9" s="53"/>
      <c r="S9" s="30">
        <v>0</v>
      </c>
      <c r="T9" s="72">
        <v>0</v>
      </c>
      <c r="U9" s="72">
        <v>0</v>
      </c>
      <c r="V9" s="73">
        <f t="shared" si="1"/>
        <v>478327871</v>
      </c>
      <c r="W9" s="70">
        <v>0</v>
      </c>
      <c r="X9" s="71"/>
      <c r="Y9" s="88"/>
      <c r="Z9" s="70">
        <v>0</v>
      </c>
      <c r="AA9" s="71"/>
      <c r="AB9" s="89"/>
      <c r="AC9" s="89"/>
      <c r="AD9" s="93">
        <v>1136881567</v>
      </c>
      <c r="AE9" s="70"/>
      <c r="AF9" s="90"/>
      <c r="AG9" s="71"/>
      <c r="AH9" s="89"/>
      <c r="AI9" s="89"/>
      <c r="AJ9" s="89"/>
      <c r="AK9" s="88"/>
      <c r="AL9" s="7">
        <v>0</v>
      </c>
      <c r="AM9" s="7">
        <v>0</v>
      </c>
      <c r="AN9" s="98">
        <f t="shared" si="0"/>
        <v>1136881567</v>
      </c>
      <c r="AO9" s="7">
        <v>0</v>
      </c>
      <c r="AP9" s="5">
        <v>0</v>
      </c>
      <c r="AQ9" s="5">
        <v>0</v>
      </c>
      <c r="AR9" s="5">
        <f>+C9-AD7</f>
        <v>0</v>
      </c>
    </row>
    <row r="10" spans="1:44">
      <c r="A10" t="s">
        <v>179</v>
      </c>
      <c r="B10" s="29" t="s">
        <v>186</v>
      </c>
      <c r="C10" s="32">
        <v>0</v>
      </c>
      <c r="D10" s="31">
        <v>0</v>
      </c>
      <c r="E10" s="31">
        <v>236899924</v>
      </c>
      <c r="F10" s="28"/>
      <c r="G10" s="28"/>
      <c r="H10" s="28"/>
      <c r="I10" s="28"/>
      <c r="J10" s="28">
        <v>151497551</v>
      </c>
      <c r="K10" s="51"/>
      <c r="L10" s="32">
        <v>0</v>
      </c>
      <c r="M10" s="28"/>
      <c r="N10" s="52"/>
      <c r="O10" s="30">
        <v>117397332</v>
      </c>
      <c r="P10" s="55">
        <v>0</v>
      </c>
      <c r="Q10" s="53"/>
      <c r="R10" s="53"/>
      <c r="S10" s="52">
        <v>439163768</v>
      </c>
      <c r="T10" s="72">
        <v>0</v>
      </c>
      <c r="U10" s="72">
        <v>0</v>
      </c>
      <c r="V10" s="73">
        <f t="shared" si="1"/>
        <v>944958575</v>
      </c>
      <c r="W10" s="70">
        <v>3629604504</v>
      </c>
      <c r="X10" s="71"/>
      <c r="Y10" s="88"/>
      <c r="Z10" s="70">
        <v>0</v>
      </c>
      <c r="AA10" s="91">
        <v>16571534</v>
      </c>
      <c r="AB10" s="89"/>
      <c r="AC10" s="89"/>
      <c r="AD10" s="88"/>
      <c r="AE10" s="70"/>
      <c r="AF10" s="90"/>
      <c r="AG10" s="71"/>
      <c r="AH10" s="89"/>
      <c r="AI10" s="89"/>
      <c r="AJ10" s="89"/>
      <c r="AK10" s="88"/>
      <c r="AL10" s="7">
        <v>0</v>
      </c>
      <c r="AM10" s="7">
        <v>0</v>
      </c>
      <c r="AN10" s="98">
        <f t="shared" si="0"/>
        <v>3646176038</v>
      </c>
      <c r="AO10" s="7">
        <v>0</v>
      </c>
      <c r="AP10" s="5">
        <v>0</v>
      </c>
      <c r="AQ10" s="5">
        <v>0</v>
      </c>
      <c r="AR10" s="5">
        <v>0</v>
      </c>
    </row>
    <row r="11" spans="1:44">
      <c r="A11" t="s">
        <v>179</v>
      </c>
      <c r="B11" s="29" t="s">
        <v>187</v>
      </c>
      <c r="C11" s="32">
        <v>0</v>
      </c>
      <c r="D11" s="28"/>
      <c r="E11" s="28">
        <v>90141351</v>
      </c>
      <c r="F11" s="28"/>
      <c r="G11" s="28"/>
      <c r="H11" s="28"/>
      <c r="I11" s="28"/>
      <c r="J11" s="28"/>
      <c r="K11" s="51"/>
      <c r="L11" s="32">
        <v>0</v>
      </c>
      <c r="M11" s="28"/>
      <c r="N11" s="52"/>
      <c r="O11" s="32">
        <v>0</v>
      </c>
      <c r="P11" s="53"/>
      <c r="Q11" s="53"/>
      <c r="R11" s="53"/>
      <c r="S11" s="52">
        <v>0</v>
      </c>
      <c r="T11" s="72">
        <v>0</v>
      </c>
      <c r="U11" s="72">
        <v>0</v>
      </c>
      <c r="V11" s="73">
        <f t="shared" si="1"/>
        <v>90141351</v>
      </c>
      <c r="W11" s="70">
        <v>0</v>
      </c>
      <c r="X11" s="71"/>
      <c r="Y11" s="88"/>
      <c r="Z11" s="70">
        <v>0</v>
      </c>
      <c r="AA11" s="71"/>
      <c r="AB11" s="89"/>
      <c r="AC11" s="89"/>
      <c r="AD11" s="88"/>
      <c r="AE11" s="70"/>
      <c r="AF11" s="90"/>
      <c r="AG11" s="71"/>
      <c r="AH11" s="89"/>
      <c r="AI11" s="89"/>
      <c r="AJ11" s="89"/>
      <c r="AK11" s="88"/>
      <c r="AL11" s="7">
        <v>0</v>
      </c>
      <c r="AM11" s="7">
        <v>0</v>
      </c>
      <c r="AN11" s="98">
        <f t="shared" si="0"/>
        <v>0</v>
      </c>
      <c r="AO11" s="7">
        <v>0</v>
      </c>
      <c r="AP11" s="5">
        <v>0</v>
      </c>
      <c r="AQ11" s="5">
        <v>0</v>
      </c>
      <c r="AR11" s="5">
        <v>0</v>
      </c>
    </row>
    <row r="12" spans="1:44">
      <c r="A12" t="s">
        <v>179</v>
      </c>
      <c r="B12" s="29" t="s">
        <v>187</v>
      </c>
      <c r="C12" s="32"/>
      <c r="D12" s="28"/>
      <c r="E12" s="28">
        <v>3992230950</v>
      </c>
      <c r="F12" s="28"/>
      <c r="G12" s="28"/>
      <c r="H12" s="28"/>
      <c r="I12" s="28"/>
      <c r="J12" s="28"/>
      <c r="K12" s="51"/>
      <c r="L12" s="32"/>
      <c r="M12" s="28"/>
      <c r="N12" s="52"/>
      <c r="O12" s="32"/>
      <c r="P12" s="53"/>
      <c r="Q12" s="53"/>
      <c r="R12" s="53"/>
      <c r="S12" s="52">
        <v>0</v>
      </c>
      <c r="T12" s="72"/>
      <c r="U12" s="72"/>
      <c r="V12" s="73"/>
      <c r="W12" s="70">
        <v>20822304</v>
      </c>
      <c r="X12" s="71"/>
      <c r="Y12" s="88"/>
      <c r="Z12" s="70"/>
      <c r="AA12" s="71"/>
      <c r="AB12" s="89"/>
      <c r="AC12" s="89"/>
      <c r="AD12" s="88"/>
      <c r="AE12" s="70"/>
      <c r="AF12" s="90"/>
      <c r="AG12" s="71"/>
      <c r="AH12" s="89"/>
      <c r="AI12" s="89"/>
      <c r="AJ12" s="89"/>
      <c r="AK12" s="88"/>
      <c r="AL12" s="7"/>
      <c r="AM12" s="7"/>
      <c r="AN12" s="98">
        <f t="shared" si="0"/>
        <v>20822304</v>
      </c>
      <c r="AO12" s="7"/>
      <c r="AP12" s="5"/>
      <c r="AQ12" s="5"/>
      <c r="AR12" s="5"/>
    </row>
    <row r="13" spans="1:44">
      <c r="A13" t="s">
        <v>179</v>
      </c>
      <c r="B13" s="29" t="s">
        <v>188</v>
      </c>
      <c r="C13" s="30">
        <v>0</v>
      </c>
      <c r="D13" s="33"/>
      <c r="E13" s="28"/>
      <c r="F13" s="28"/>
      <c r="G13" s="28"/>
      <c r="H13" s="28"/>
      <c r="I13" s="28"/>
      <c r="J13" s="28"/>
      <c r="K13" s="51"/>
      <c r="L13" s="32">
        <v>0</v>
      </c>
      <c r="M13" s="28"/>
      <c r="N13" s="52"/>
      <c r="O13" s="32">
        <v>0</v>
      </c>
      <c r="P13" s="53"/>
      <c r="Q13" s="53"/>
      <c r="R13" s="53"/>
      <c r="S13" s="52">
        <v>0</v>
      </c>
      <c r="T13" s="72">
        <v>0</v>
      </c>
      <c r="U13" s="72">
        <v>0</v>
      </c>
      <c r="V13" s="73">
        <f t="shared" si="1"/>
        <v>0</v>
      </c>
      <c r="W13" s="70">
        <v>0</v>
      </c>
      <c r="X13" s="71"/>
      <c r="Y13" s="88"/>
      <c r="Z13" s="70">
        <v>0</v>
      </c>
      <c r="AA13" s="71"/>
      <c r="AB13" s="89"/>
      <c r="AC13" s="89"/>
      <c r="AD13" s="88"/>
      <c r="AE13" s="70"/>
      <c r="AF13" s="90"/>
      <c r="AG13" s="71"/>
      <c r="AH13" s="89"/>
      <c r="AI13" s="89"/>
      <c r="AJ13" s="89"/>
      <c r="AK13" s="88"/>
      <c r="AL13" s="7">
        <v>0</v>
      </c>
      <c r="AM13" s="7">
        <v>0</v>
      </c>
      <c r="AN13" s="98">
        <f t="shared" si="0"/>
        <v>0</v>
      </c>
      <c r="AO13" s="7">
        <v>0</v>
      </c>
      <c r="AP13" s="5">
        <v>0</v>
      </c>
      <c r="AQ13" s="5">
        <v>0</v>
      </c>
      <c r="AR13" s="5">
        <v>0</v>
      </c>
    </row>
    <row r="14" spans="1:44">
      <c r="A14" t="s">
        <v>179</v>
      </c>
      <c r="B14" s="29" t="s">
        <v>189</v>
      </c>
      <c r="C14" s="32">
        <v>0</v>
      </c>
      <c r="D14" s="28"/>
      <c r="E14" s="28"/>
      <c r="F14" s="28"/>
      <c r="G14" s="28"/>
      <c r="H14" s="28"/>
      <c r="I14" s="28"/>
      <c r="J14" s="28"/>
      <c r="K14" s="51"/>
      <c r="L14" s="32">
        <v>0</v>
      </c>
      <c r="M14" s="28"/>
      <c r="N14" s="52"/>
      <c r="O14" s="34">
        <v>32200184</v>
      </c>
      <c r="P14" s="53"/>
      <c r="Q14" s="53"/>
      <c r="R14" s="53"/>
      <c r="S14" s="52">
        <v>0</v>
      </c>
      <c r="T14" s="72">
        <v>0</v>
      </c>
      <c r="U14" s="72">
        <v>0</v>
      </c>
      <c r="V14" s="73">
        <f t="shared" si="1"/>
        <v>32200184</v>
      </c>
      <c r="W14" s="70">
        <v>0</v>
      </c>
      <c r="X14" s="71"/>
      <c r="Y14" s="88"/>
      <c r="Z14" s="70">
        <v>0</v>
      </c>
      <c r="AA14" s="71"/>
      <c r="AB14" s="89"/>
      <c r="AC14" s="89"/>
      <c r="AD14" s="88"/>
      <c r="AE14" s="70"/>
      <c r="AF14" s="90"/>
      <c r="AG14" s="71"/>
      <c r="AH14" s="89"/>
      <c r="AI14" s="89"/>
      <c r="AJ14" s="89"/>
      <c r="AK14" s="88"/>
      <c r="AL14" s="7">
        <v>0</v>
      </c>
      <c r="AM14" s="7">
        <v>0</v>
      </c>
      <c r="AN14" s="98">
        <f t="shared" si="0"/>
        <v>0</v>
      </c>
      <c r="AO14" s="7">
        <v>0</v>
      </c>
      <c r="AP14" s="5">
        <v>0</v>
      </c>
      <c r="AQ14" s="5">
        <v>0</v>
      </c>
      <c r="AR14" s="5">
        <v>0</v>
      </c>
    </row>
    <row r="15" spans="1:44">
      <c r="A15" t="s">
        <v>179</v>
      </c>
      <c r="B15" s="29" t="s">
        <v>190</v>
      </c>
      <c r="C15" s="32">
        <v>0</v>
      </c>
      <c r="D15" s="28"/>
      <c r="E15" s="28"/>
      <c r="F15" s="28"/>
      <c r="G15" s="28"/>
      <c r="H15" s="28"/>
      <c r="I15" s="28"/>
      <c r="J15" s="28"/>
      <c r="K15" s="51"/>
      <c r="L15" s="32">
        <v>0</v>
      </c>
      <c r="M15" s="28"/>
      <c r="N15" s="52"/>
      <c r="O15" s="32">
        <v>0</v>
      </c>
      <c r="P15" s="53"/>
      <c r="Q15" s="53"/>
      <c r="R15" s="53"/>
      <c r="S15" s="52">
        <v>0</v>
      </c>
      <c r="T15" s="72">
        <v>0</v>
      </c>
      <c r="U15" s="72">
        <v>0</v>
      </c>
      <c r="V15" s="73">
        <f t="shared" si="1"/>
        <v>0</v>
      </c>
      <c r="W15" s="70">
        <v>0</v>
      </c>
      <c r="X15" s="71"/>
      <c r="Y15" s="88"/>
      <c r="Z15" s="70">
        <v>0</v>
      </c>
      <c r="AA15" s="91">
        <v>772589365</v>
      </c>
      <c r="AB15" s="89"/>
      <c r="AC15" s="89"/>
      <c r="AD15" s="88"/>
      <c r="AE15" s="74">
        <v>769275414</v>
      </c>
      <c r="AF15" s="90"/>
      <c r="AG15" s="71"/>
      <c r="AH15" s="89"/>
      <c r="AI15" s="89"/>
      <c r="AJ15" s="89"/>
      <c r="AK15" s="88"/>
      <c r="AL15" s="7">
        <v>0</v>
      </c>
      <c r="AM15" s="7" t="e">
        <v>#REF!</v>
      </c>
      <c r="AN15" s="98" t="e">
        <f t="shared" si="0"/>
        <v>#REF!</v>
      </c>
      <c r="AO15" s="7">
        <v>0</v>
      </c>
      <c r="AP15" s="5">
        <v>0</v>
      </c>
      <c r="AQ15" s="5">
        <v>0</v>
      </c>
      <c r="AR15" s="5">
        <v>0</v>
      </c>
    </row>
    <row r="16" spans="1:44">
      <c r="A16" t="s">
        <v>179</v>
      </c>
      <c r="B16" s="29" t="s">
        <v>191</v>
      </c>
      <c r="C16" s="30">
        <v>0</v>
      </c>
      <c r="D16" s="28"/>
      <c r="E16" s="28"/>
      <c r="F16" s="28"/>
      <c r="G16" s="28"/>
      <c r="H16" s="28"/>
      <c r="I16" s="28"/>
      <c r="J16" s="28">
        <v>225733</v>
      </c>
      <c r="K16" s="51"/>
      <c r="L16" s="32">
        <v>0</v>
      </c>
      <c r="M16" s="28"/>
      <c r="N16" s="52"/>
      <c r="O16" s="32">
        <v>0</v>
      </c>
      <c r="P16" s="53"/>
      <c r="Q16" s="53"/>
      <c r="R16" s="53"/>
      <c r="S16" s="52">
        <v>0</v>
      </c>
      <c r="T16" s="72">
        <v>0</v>
      </c>
      <c r="U16" s="72">
        <v>0</v>
      </c>
      <c r="V16" s="73">
        <f t="shared" si="1"/>
        <v>225733</v>
      </c>
      <c r="W16" s="70">
        <v>0</v>
      </c>
      <c r="X16" s="71"/>
      <c r="Y16" s="88"/>
      <c r="Z16" s="70">
        <v>0</v>
      </c>
      <c r="AA16" s="71"/>
      <c r="AB16" s="89"/>
      <c r="AC16" s="89"/>
      <c r="AD16" s="88"/>
      <c r="AE16" s="70"/>
      <c r="AF16" s="90"/>
      <c r="AG16" s="71"/>
      <c r="AH16" s="89"/>
      <c r="AI16" s="89"/>
      <c r="AJ16" s="89"/>
      <c r="AK16" s="88"/>
      <c r="AL16" s="7">
        <v>0</v>
      </c>
      <c r="AM16" s="7">
        <v>0</v>
      </c>
      <c r="AN16" s="98">
        <f t="shared" si="0"/>
        <v>0</v>
      </c>
      <c r="AO16" s="7">
        <v>0</v>
      </c>
      <c r="AP16" s="5">
        <v>0</v>
      </c>
      <c r="AQ16" s="5">
        <v>0</v>
      </c>
      <c r="AR16" s="5">
        <v>0</v>
      </c>
    </row>
    <row r="17" spans="1:44">
      <c r="A17" t="s">
        <v>179</v>
      </c>
      <c r="B17" s="29" t="s">
        <v>192</v>
      </c>
      <c r="C17" s="32">
        <v>0</v>
      </c>
      <c r="D17" s="28"/>
      <c r="E17" s="28"/>
      <c r="F17" s="28"/>
      <c r="G17" s="28"/>
      <c r="H17" s="28"/>
      <c r="I17" s="28"/>
      <c r="J17" s="28"/>
      <c r="K17" s="51"/>
      <c r="L17" s="32">
        <v>0</v>
      </c>
      <c r="M17" s="28"/>
      <c r="N17" s="52"/>
      <c r="O17" s="32">
        <v>0</v>
      </c>
      <c r="P17" s="53"/>
      <c r="Q17" s="53"/>
      <c r="R17" s="53"/>
      <c r="S17" s="52">
        <v>0</v>
      </c>
      <c r="T17" s="72">
        <v>0</v>
      </c>
      <c r="U17" s="72">
        <v>0</v>
      </c>
      <c r="V17" s="73">
        <f t="shared" si="1"/>
        <v>0</v>
      </c>
      <c r="W17" s="70">
        <v>0</v>
      </c>
      <c r="X17" s="71"/>
      <c r="Y17" s="88"/>
      <c r="Z17" s="70">
        <v>0</v>
      </c>
      <c r="AA17" s="71"/>
      <c r="AB17" s="89"/>
      <c r="AC17" s="89"/>
      <c r="AD17" s="88"/>
      <c r="AE17" s="70"/>
      <c r="AF17" s="90"/>
      <c r="AG17" s="71"/>
      <c r="AH17" s="89"/>
      <c r="AI17" s="89"/>
      <c r="AJ17" s="89"/>
      <c r="AK17" s="88"/>
      <c r="AL17" s="7">
        <v>0</v>
      </c>
      <c r="AM17" s="7">
        <v>0</v>
      </c>
      <c r="AN17" s="98">
        <f t="shared" si="0"/>
        <v>0</v>
      </c>
      <c r="AO17" s="7">
        <v>0</v>
      </c>
      <c r="AP17" s="5">
        <v>0</v>
      </c>
      <c r="AQ17" s="5">
        <v>0</v>
      </c>
      <c r="AR17" s="5">
        <v>0</v>
      </c>
    </row>
    <row r="18" spans="1:44">
      <c r="A18" t="s">
        <v>179</v>
      </c>
      <c r="B18" s="29" t="s">
        <v>193</v>
      </c>
      <c r="C18" s="32">
        <v>0</v>
      </c>
      <c r="D18" s="28"/>
      <c r="E18" s="28"/>
      <c r="F18" s="28"/>
      <c r="G18" s="28"/>
      <c r="H18" s="28"/>
      <c r="I18" s="28"/>
      <c r="J18" s="28"/>
      <c r="K18" s="51"/>
      <c r="L18" s="32">
        <v>0</v>
      </c>
      <c r="M18" s="28"/>
      <c r="N18" s="52"/>
      <c r="O18" s="32">
        <v>0</v>
      </c>
      <c r="P18" s="53"/>
      <c r="Q18" s="53"/>
      <c r="R18" s="53"/>
      <c r="S18" s="52">
        <v>0</v>
      </c>
      <c r="T18" s="72">
        <v>0</v>
      </c>
      <c r="U18" s="72">
        <v>0</v>
      </c>
      <c r="V18" s="73">
        <f t="shared" si="1"/>
        <v>0</v>
      </c>
      <c r="W18" s="70">
        <v>0</v>
      </c>
      <c r="X18" s="71"/>
      <c r="Y18" s="88"/>
      <c r="Z18" s="70">
        <v>0</v>
      </c>
      <c r="AA18" s="71">
        <v>0</v>
      </c>
      <c r="AB18" s="89"/>
      <c r="AC18" s="89"/>
      <c r="AD18" s="88"/>
      <c r="AE18" s="70"/>
      <c r="AF18" s="90"/>
      <c r="AG18" s="71"/>
      <c r="AH18" s="89"/>
      <c r="AI18" s="89"/>
      <c r="AJ18" s="89"/>
      <c r="AK18" s="88"/>
      <c r="AL18" s="7">
        <v>0</v>
      </c>
      <c r="AM18" s="14" t="e">
        <v>#REF!</v>
      </c>
      <c r="AN18" s="98" t="e">
        <f t="shared" si="0"/>
        <v>#REF!</v>
      </c>
      <c r="AO18" s="7">
        <v>0</v>
      </c>
      <c r="AP18" s="5">
        <v>0</v>
      </c>
      <c r="AQ18" s="5">
        <v>0</v>
      </c>
      <c r="AR18" s="5">
        <v>0</v>
      </c>
    </row>
    <row r="19" spans="1:44">
      <c r="A19" t="s">
        <v>179</v>
      </c>
      <c r="B19" s="29" t="s">
        <v>194</v>
      </c>
      <c r="C19" s="32">
        <v>0</v>
      </c>
      <c r="D19" s="28"/>
      <c r="E19" s="28"/>
      <c r="F19" s="28"/>
      <c r="G19" s="28"/>
      <c r="H19" s="28"/>
      <c r="I19" s="28"/>
      <c r="J19" s="28"/>
      <c r="K19" s="51"/>
      <c r="L19" s="32">
        <v>0</v>
      </c>
      <c r="M19" s="28"/>
      <c r="N19" s="52"/>
      <c r="O19" s="32">
        <v>0</v>
      </c>
      <c r="P19" s="53"/>
      <c r="Q19" s="53"/>
      <c r="R19" s="52">
        <v>0</v>
      </c>
      <c r="S19" s="32">
        <v>33012963</v>
      </c>
      <c r="T19" s="72">
        <v>0</v>
      </c>
      <c r="U19" s="72">
        <v>0</v>
      </c>
      <c r="V19" s="73">
        <f t="shared" si="1"/>
        <v>33012963</v>
      </c>
      <c r="W19" s="70">
        <v>0</v>
      </c>
      <c r="X19" s="71"/>
      <c r="Y19" s="88"/>
      <c r="Z19" s="70">
        <v>0</v>
      </c>
      <c r="AA19" s="71"/>
      <c r="AB19" s="89"/>
      <c r="AC19" s="89"/>
      <c r="AD19" s="88"/>
      <c r="AE19" s="70"/>
      <c r="AF19" s="90"/>
      <c r="AG19" s="71"/>
      <c r="AH19" s="89"/>
      <c r="AI19" s="89"/>
      <c r="AJ19" s="89"/>
      <c r="AK19" s="88"/>
      <c r="AL19" s="7">
        <v>0</v>
      </c>
      <c r="AM19" s="7">
        <v>0</v>
      </c>
      <c r="AN19" s="98">
        <f t="shared" si="0"/>
        <v>0</v>
      </c>
      <c r="AO19" s="7">
        <v>0</v>
      </c>
      <c r="AP19" s="5">
        <v>0</v>
      </c>
      <c r="AQ19" s="5">
        <v>0</v>
      </c>
      <c r="AR19" s="5">
        <v>0</v>
      </c>
    </row>
    <row r="20" spans="1:44">
      <c r="A20" t="s">
        <v>179</v>
      </c>
      <c r="B20" s="29" t="s">
        <v>195</v>
      </c>
      <c r="C20" s="32">
        <v>0</v>
      </c>
      <c r="D20" s="28"/>
      <c r="E20" s="28"/>
      <c r="F20" s="28"/>
      <c r="G20" s="28"/>
      <c r="H20" s="28"/>
      <c r="I20" s="28"/>
      <c r="J20" s="28"/>
      <c r="K20" s="51"/>
      <c r="L20" s="32">
        <v>0</v>
      </c>
      <c r="M20" s="28"/>
      <c r="N20" s="52"/>
      <c r="O20" s="32">
        <v>0</v>
      </c>
      <c r="P20" s="53"/>
      <c r="Q20" s="53"/>
      <c r="R20" s="53"/>
      <c r="S20" s="52">
        <v>0</v>
      </c>
      <c r="T20" s="72">
        <v>0</v>
      </c>
      <c r="U20" s="72">
        <v>0</v>
      </c>
      <c r="V20" s="73">
        <f t="shared" si="1"/>
        <v>0</v>
      </c>
      <c r="W20" s="70">
        <v>0</v>
      </c>
      <c r="X20" s="71"/>
      <c r="Y20" s="88"/>
      <c r="Z20" s="70">
        <v>0</v>
      </c>
      <c r="AA20" s="71"/>
      <c r="AB20" s="89"/>
      <c r="AC20" s="89"/>
      <c r="AD20" s="88">
        <v>0</v>
      </c>
      <c r="AE20" s="70"/>
      <c r="AF20" s="90"/>
      <c r="AG20" s="71"/>
      <c r="AH20" s="89"/>
      <c r="AI20" s="89"/>
      <c r="AJ20" s="89"/>
      <c r="AK20" s="88"/>
      <c r="AL20" s="7">
        <v>0</v>
      </c>
      <c r="AM20" s="7">
        <v>0</v>
      </c>
      <c r="AN20" s="98">
        <f t="shared" si="0"/>
        <v>0</v>
      </c>
      <c r="AO20" s="7">
        <v>0</v>
      </c>
      <c r="AP20" s="5">
        <v>0</v>
      </c>
      <c r="AQ20" s="5">
        <v>0</v>
      </c>
      <c r="AR20" s="5">
        <v>0</v>
      </c>
    </row>
    <row r="21" spans="1:44">
      <c r="A21" t="s">
        <v>179</v>
      </c>
      <c r="B21" s="29" t="s">
        <v>196</v>
      </c>
      <c r="C21" s="32">
        <v>0</v>
      </c>
      <c r="D21" s="28"/>
      <c r="E21" s="28"/>
      <c r="F21" s="28"/>
      <c r="G21" s="28"/>
      <c r="H21" s="28"/>
      <c r="I21" s="28"/>
      <c r="J21" s="28"/>
      <c r="K21" s="51"/>
      <c r="L21" s="32">
        <v>0</v>
      </c>
      <c r="M21" s="28"/>
      <c r="N21" s="52"/>
      <c r="O21" s="32">
        <v>0</v>
      </c>
      <c r="P21" s="53"/>
      <c r="Q21" s="53"/>
      <c r="R21" s="53"/>
      <c r="S21" s="52">
        <v>0</v>
      </c>
      <c r="T21" s="72">
        <v>0</v>
      </c>
      <c r="U21" s="72">
        <v>0</v>
      </c>
      <c r="V21" s="73">
        <f t="shared" si="1"/>
        <v>0</v>
      </c>
      <c r="W21" s="70">
        <v>0</v>
      </c>
      <c r="X21" s="71"/>
      <c r="Y21" s="88"/>
      <c r="Z21" s="70">
        <v>0</v>
      </c>
      <c r="AA21" s="71"/>
      <c r="AB21" s="89"/>
      <c r="AC21" s="89"/>
      <c r="AD21" s="88"/>
      <c r="AE21" s="70"/>
      <c r="AF21" s="90"/>
      <c r="AG21" s="71"/>
      <c r="AH21" s="89"/>
      <c r="AI21" s="89"/>
      <c r="AJ21" s="89"/>
      <c r="AK21" s="88">
        <v>0</v>
      </c>
      <c r="AL21" s="7">
        <v>0</v>
      </c>
      <c r="AM21" s="7">
        <v>0</v>
      </c>
      <c r="AN21" s="98">
        <f t="shared" si="0"/>
        <v>0</v>
      </c>
      <c r="AO21" s="7">
        <v>0</v>
      </c>
      <c r="AP21" s="5">
        <v>0</v>
      </c>
      <c r="AQ21" s="5">
        <v>0</v>
      </c>
      <c r="AR21" s="5">
        <v>0</v>
      </c>
    </row>
    <row r="22" spans="1:44">
      <c r="A22" t="s">
        <v>179</v>
      </c>
      <c r="B22" s="29" t="s">
        <v>197</v>
      </c>
      <c r="C22" s="32">
        <v>0</v>
      </c>
      <c r="D22" s="28"/>
      <c r="E22" s="28"/>
      <c r="F22" s="28"/>
      <c r="G22" s="28"/>
      <c r="H22" s="28"/>
      <c r="I22" s="28"/>
      <c r="J22" s="28"/>
      <c r="K22" s="51"/>
      <c r="L22" s="32">
        <v>0</v>
      </c>
      <c r="M22" s="28"/>
      <c r="N22" s="52"/>
      <c r="O22" s="32">
        <v>0</v>
      </c>
      <c r="P22" s="53"/>
      <c r="Q22" s="53"/>
      <c r="R22" s="53"/>
      <c r="S22" s="52">
        <v>0</v>
      </c>
      <c r="T22" s="72">
        <v>0</v>
      </c>
      <c r="U22" s="72">
        <v>0</v>
      </c>
      <c r="V22" s="73">
        <f t="shared" si="1"/>
        <v>0</v>
      </c>
      <c r="W22" s="70">
        <v>0</v>
      </c>
      <c r="X22" s="71"/>
      <c r="Y22" s="88"/>
      <c r="Z22" s="70">
        <v>0</v>
      </c>
      <c r="AA22" s="71"/>
      <c r="AB22" s="89"/>
      <c r="AC22" s="89"/>
      <c r="AD22" s="88"/>
      <c r="AE22" s="74">
        <v>1591654555</v>
      </c>
      <c r="AF22" s="90"/>
      <c r="AG22" s="71"/>
      <c r="AH22" s="89"/>
      <c r="AI22" s="89"/>
      <c r="AJ22" s="89"/>
      <c r="AK22" s="88"/>
      <c r="AL22" s="7"/>
      <c r="AM22" s="7"/>
      <c r="AN22" s="98">
        <f t="shared" si="0"/>
        <v>1591654555</v>
      </c>
      <c r="AO22" s="7">
        <v>0</v>
      </c>
      <c r="AP22" s="5">
        <v>0</v>
      </c>
      <c r="AQ22" s="5">
        <v>0</v>
      </c>
      <c r="AR22" s="5">
        <v>0</v>
      </c>
    </row>
    <row r="23" spans="1:44">
      <c r="A23" t="s">
        <v>179</v>
      </c>
      <c r="B23" s="29" t="s">
        <v>198</v>
      </c>
      <c r="C23" s="32">
        <v>0</v>
      </c>
      <c r="D23" s="28"/>
      <c r="E23" s="28"/>
      <c r="F23" s="28"/>
      <c r="G23" s="28"/>
      <c r="H23" s="28"/>
      <c r="I23" s="28"/>
      <c r="J23" s="28"/>
      <c r="K23" s="51"/>
      <c r="L23" s="32">
        <v>0</v>
      </c>
      <c r="M23" s="28"/>
      <c r="N23" s="52"/>
      <c r="O23" s="32">
        <v>0</v>
      </c>
      <c r="P23" s="53"/>
      <c r="Q23" s="53"/>
      <c r="R23" s="53"/>
      <c r="S23" s="52">
        <v>0</v>
      </c>
      <c r="T23" s="72">
        <v>0</v>
      </c>
      <c r="U23" s="72">
        <v>0</v>
      </c>
      <c r="V23" s="73">
        <f t="shared" ref="V23:V30" si="2">SUM(C23:U23)</f>
        <v>0</v>
      </c>
      <c r="W23" s="70">
        <v>0</v>
      </c>
      <c r="X23" s="71"/>
      <c r="Y23" s="88"/>
      <c r="Z23" s="70">
        <v>0</v>
      </c>
      <c r="AA23" s="71"/>
      <c r="AB23" s="89"/>
      <c r="AC23" s="89"/>
      <c r="AD23" s="88"/>
      <c r="AE23" s="70"/>
      <c r="AF23" s="90"/>
      <c r="AG23" s="71"/>
      <c r="AH23" s="89"/>
      <c r="AI23" s="89"/>
      <c r="AJ23" s="89"/>
      <c r="AK23" s="88"/>
      <c r="AL23" s="7">
        <v>0</v>
      </c>
      <c r="AM23" s="7">
        <v>0</v>
      </c>
      <c r="AN23" s="98">
        <f t="shared" si="0"/>
        <v>0</v>
      </c>
      <c r="AO23" s="7">
        <v>0</v>
      </c>
      <c r="AP23" s="5">
        <v>0</v>
      </c>
      <c r="AQ23" s="5">
        <v>0</v>
      </c>
      <c r="AR23" s="5">
        <v>0</v>
      </c>
    </row>
    <row r="24" spans="1:44">
      <c r="A24" t="s">
        <v>179</v>
      </c>
      <c r="B24" s="29" t="s">
        <v>199</v>
      </c>
      <c r="C24" s="32">
        <v>0</v>
      </c>
      <c r="D24" s="28"/>
      <c r="E24" s="28"/>
      <c r="F24" s="28"/>
      <c r="G24" s="28"/>
      <c r="H24" s="28"/>
      <c r="I24" s="28"/>
      <c r="J24" s="28"/>
      <c r="K24" s="51"/>
      <c r="L24" s="32">
        <v>0</v>
      </c>
      <c r="M24" s="28"/>
      <c r="N24" s="52"/>
      <c r="O24" s="32">
        <v>0</v>
      </c>
      <c r="P24" s="53"/>
      <c r="Q24" s="53"/>
      <c r="R24" s="53"/>
      <c r="S24" s="52">
        <v>0</v>
      </c>
      <c r="T24" s="72">
        <v>0</v>
      </c>
      <c r="U24" s="72">
        <v>0</v>
      </c>
      <c r="V24" s="73">
        <f t="shared" si="2"/>
        <v>0</v>
      </c>
      <c r="W24" s="74">
        <v>242232595</v>
      </c>
      <c r="X24" s="71">
        <v>931</v>
      </c>
      <c r="Y24" s="88">
        <v>0</v>
      </c>
      <c r="Z24" s="70">
        <v>0</v>
      </c>
      <c r="AA24" s="71"/>
      <c r="AB24" s="89"/>
      <c r="AC24" s="89"/>
      <c r="AD24" s="88"/>
      <c r="AE24" s="70"/>
      <c r="AF24" s="90"/>
      <c r="AG24" s="71"/>
      <c r="AH24" s="89"/>
      <c r="AI24" s="89"/>
      <c r="AJ24" s="89"/>
      <c r="AK24" s="88"/>
      <c r="AL24" s="7">
        <v>0</v>
      </c>
      <c r="AM24" s="7">
        <v>0</v>
      </c>
      <c r="AN24" s="98">
        <f t="shared" si="0"/>
        <v>242233526</v>
      </c>
      <c r="AO24" s="7">
        <v>0</v>
      </c>
      <c r="AP24" s="5">
        <v>0</v>
      </c>
      <c r="AQ24" s="5">
        <v>0</v>
      </c>
      <c r="AR24" s="5">
        <v>0</v>
      </c>
    </row>
    <row r="25" spans="1:44">
      <c r="A25" t="s">
        <v>179</v>
      </c>
      <c r="B25" t="s">
        <v>200</v>
      </c>
      <c r="C25" s="34">
        <v>772590145</v>
      </c>
      <c r="D25" s="28"/>
      <c r="E25" s="28"/>
      <c r="F25" s="28"/>
      <c r="G25" s="28"/>
      <c r="H25" s="28"/>
      <c r="I25" s="28"/>
      <c r="J25" s="56">
        <v>0</v>
      </c>
      <c r="K25" s="51"/>
      <c r="L25" s="32">
        <v>0</v>
      </c>
      <c r="M25" s="28"/>
      <c r="N25" s="52"/>
      <c r="O25" s="34">
        <v>16571605</v>
      </c>
      <c r="P25" s="53"/>
      <c r="Q25" s="53"/>
      <c r="R25" s="53"/>
      <c r="S25" s="52">
        <v>0</v>
      </c>
      <c r="T25" s="72">
        <v>0</v>
      </c>
      <c r="U25" s="72">
        <v>0</v>
      </c>
      <c r="V25" s="73">
        <f t="shared" si="2"/>
        <v>789161750</v>
      </c>
      <c r="W25" s="70">
        <v>0</v>
      </c>
      <c r="X25" s="71"/>
      <c r="Y25" s="88"/>
      <c r="Z25" s="70">
        <v>0</v>
      </c>
      <c r="AA25" s="71"/>
      <c r="AB25" s="89"/>
      <c r="AC25" s="89"/>
      <c r="AD25" s="88"/>
      <c r="AE25" s="70"/>
      <c r="AF25" s="90"/>
      <c r="AG25" s="71"/>
      <c r="AH25" s="89"/>
      <c r="AI25" s="89"/>
      <c r="AJ25" s="89"/>
      <c r="AK25" s="88"/>
      <c r="AL25" s="7">
        <v>0</v>
      </c>
      <c r="AM25" s="99">
        <v>0</v>
      </c>
      <c r="AN25" s="98">
        <f t="shared" si="0"/>
        <v>0</v>
      </c>
      <c r="AO25" s="7">
        <v>0</v>
      </c>
      <c r="AP25" s="5">
        <v>0</v>
      </c>
      <c r="AQ25" s="5">
        <v>0</v>
      </c>
      <c r="AR25" s="5">
        <v>0</v>
      </c>
    </row>
    <row r="26" spans="1:44">
      <c r="A26" t="s">
        <v>179</v>
      </c>
      <c r="B26" s="29" t="s">
        <v>201</v>
      </c>
      <c r="C26" s="32">
        <v>0</v>
      </c>
      <c r="D26" s="28"/>
      <c r="E26" s="28"/>
      <c r="F26" s="28"/>
      <c r="G26" s="28"/>
      <c r="H26" s="28"/>
      <c r="I26" s="28"/>
      <c r="J26" s="28"/>
      <c r="K26" s="51"/>
      <c r="L26" s="32">
        <v>0</v>
      </c>
      <c r="M26" s="28"/>
      <c r="N26" s="52"/>
      <c r="O26" s="32">
        <v>0</v>
      </c>
      <c r="P26" s="53"/>
      <c r="Q26" s="53"/>
      <c r="R26" s="53">
        <v>0</v>
      </c>
      <c r="S26" s="58">
        <v>1706135677</v>
      </c>
      <c r="T26" s="72">
        <v>0</v>
      </c>
      <c r="U26" s="72">
        <v>0</v>
      </c>
      <c r="V26" s="73">
        <f t="shared" si="2"/>
        <v>1706135677</v>
      </c>
      <c r="W26" s="70">
        <v>30741478</v>
      </c>
      <c r="X26" s="71"/>
      <c r="Y26" s="88"/>
      <c r="Z26" s="70">
        <v>0</v>
      </c>
      <c r="AA26" s="71"/>
      <c r="AB26" s="89"/>
      <c r="AC26" s="89"/>
      <c r="AD26" s="88"/>
      <c r="AE26" s="70"/>
      <c r="AF26" s="90"/>
      <c r="AG26" s="71"/>
      <c r="AH26" s="89"/>
      <c r="AI26" s="89"/>
      <c r="AJ26" s="89"/>
      <c r="AK26" s="88"/>
      <c r="AL26" s="7">
        <v>0</v>
      </c>
      <c r="AM26" s="7">
        <v>0</v>
      </c>
      <c r="AN26" s="98">
        <f t="shared" si="0"/>
        <v>30741478</v>
      </c>
      <c r="AO26" s="7">
        <v>0</v>
      </c>
      <c r="AP26" s="5">
        <v>0</v>
      </c>
      <c r="AQ26" s="5">
        <v>0</v>
      </c>
      <c r="AR26" s="5">
        <v>0</v>
      </c>
    </row>
    <row r="27" spans="1:44">
      <c r="A27" t="s">
        <v>179</v>
      </c>
      <c r="B27" t="s">
        <v>202</v>
      </c>
      <c r="C27" s="30">
        <v>0</v>
      </c>
      <c r="D27" s="28"/>
      <c r="E27" s="28"/>
      <c r="F27" s="28"/>
      <c r="G27" s="28"/>
      <c r="H27" s="28"/>
      <c r="I27" s="28"/>
      <c r="J27" s="28"/>
      <c r="K27" s="51"/>
      <c r="L27" s="32">
        <v>0</v>
      </c>
      <c r="M27" s="28"/>
      <c r="N27" s="52"/>
      <c r="O27" s="32">
        <v>0</v>
      </c>
      <c r="P27" s="53"/>
      <c r="Q27" s="53"/>
      <c r="R27" s="53"/>
      <c r="S27" s="52">
        <v>0</v>
      </c>
      <c r="T27" s="72">
        <v>0</v>
      </c>
      <c r="U27" s="72">
        <v>0</v>
      </c>
      <c r="V27" s="73">
        <f t="shared" si="2"/>
        <v>0</v>
      </c>
      <c r="W27" s="70">
        <v>75017816</v>
      </c>
      <c r="X27" s="71"/>
      <c r="Y27" s="88"/>
      <c r="Z27" s="70">
        <v>0</v>
      </c>
      <c r="AA27" s="71">
        <v>0</v>
      </c>
      <c r="AB27" s="89"/>
      <c r="AC27" s="89">
        <v>0</v>
      </c>
      <c r="AD27" s="88"/>
      <c r="AE27" s="70"/>
      <c r="AF27" s="90"/>
      <c r="AG27" s="77">
        <v>84359038</v>
      </c>
      <c r="AH27" s="89"/>
      <c r="AI27" s="89"/>
      <c r="AJ27" s="89"/>
      <c r="AK27" s="88"/>
      <c r="AL27" s="7">
        <v>0</v>
      </c>
      <c r="AM27" s="7">
        <v>0</v>
      </c>
      <c r="AN27" s="98">
        <f t="shared" si="0"/>
        <v>159376854</v>
      </c>
      <c r="AO27" s="7">
        <v>0</v>
      </c>
      <c r="AP27" s="5">
        <v>0</v>
      </c>
      <c r="AQ27" s="5">
        <v>0</v>
      </c>
      <c r="AR27" s="5">
        <v>0</v>
      </c>
    </row>
    <row r="28" spans="1:44">
      <c r="A28" t="s">
        <v>179</v>
      </c>
      <c r="B28" s="29" t="s">
        <v>203</v>
      </c>
      <c r="C28" s="30">
        <v>280127098</v>
      </c>
      <c r="D28" s="33"/>
      <c r="E28" s="28"/>
      <c r="F28" s="28"/>
      <c r="G28" s="28"/>
      <c r="H28" s="28"/>
      <c r="I28" s="28"/>
      <c r="J28" s="28"/>
      <c r="K28" s="51"/>
      <c r="L28" s="32">
        <v>0</v>
      </c>
      <c r="M28" s="28"/>
      <c r="N28" s="52"/>
      <c r="O28" s="32">
        <v>0</v>
      </c>
      <c r="P28" s="53"/>
      <c r="Q28" s="53"/>
      <c r="R28" s="53"/>
      <c r="S28" s="52">
        <v>0</v>
      </c>
      <c r="T28" s="72">
        <v>0</v>
      </c>
      <c r="U28" s="72">
        <v>0</v>
      </c>
      <c r="V28" s="73">
        <f t="shared" si="2"/>
        <v>280127098</v>
      </c>
      <c r="W28" s="70">
        <v>0</v>
      </c>
      <c r="X28" s="71"/>
      <c r="Y28" s="88"/>
      <c r="Z28" s="70">
        <v>0</v>
      </c>
      <c r="AA28" s="71"/>
      <c r="AB28" s="89"/>
      <c r="AC28" s="89"/>
      <c r="AD28" s="88"/>
      <c r="AE28" s="70"/>
      <c r="AF28" s="90"/>
      <c r="AG28" s="71"/>
      <c r="AH28" s="89"/>
      <c r="AI28" s="89"/>
      <c r="AJ28" s="89"/>
      <c r="AK28" s="88"/>
      <c r="AL28" s="7">
        <v>0</v>
      </c>
      <c r="AM28" s="7">
        <v>0</v>
      </c>
      <c r="AN28" s="98">
        <f t="shared" si="0"/>
        <v>0</v>
      </c>
      <c r="AO28" s="7">
        <v>0</v>
      </c>
      <c r="AP28" s="5">
        <v>0</v>
      </c>
      <c r="AQ28" s="5">
        <v>0</v>
      </c>
      <c r="AR28" s="5">
        <v>0</v>
      </c>
    </row>
    <row r="29" spans="1:44">
      <c r="A29" t="s">
        <v>179</v>
      </c>
      <c r="B29" t="s">
        <v>204</v>
      </c>
      <c r="C29" s="32">
        <v>0</v>
      </c>
      <c r="D29" s="28"/>
      <c r="E29" s="28"/>
      <c r="F29" s="28"/>
      <c r="G29" s="28"/>
      <c r="H29" s="28"/>
      <c r="I29" s="28"/>
      <c r="J29" s="28"/>
      <c r="K29" s="51"/>
      <c r="L29" s="30">
        <v>80101044</v>
      </c>
      <c r="M29" s="28"/>
      <c r="N29" s="52"/>
      <c r="O29" s="32">
        <v>0</v>
      </c>
      <c r="P29" s="53"/>
      <c r="Q29" s="53"/>
      <c r="R29" s="53"/>
      <c r="S29" s="52">
        <v>0</v>
      </c>
      <c r="T29" s="72">
        <v>0</v>
      </c>
      <c r="U29" s="72">
        <v>0</v>
      </c>
      <c r="V29" s="73">
        <f t="shared" si="2"/>
        <v>80101044</v>
      </c>
      <c r="W29" s="74">
        <v>4101160919</v>
      </c>
      <c r="X29" s="71"/>
      <c r="Y29" s="88"/>
      <c r="Z29" s="70">
        <v>0</v>
      </c>
      <c r="AA29" s="71"/>
      <c r="AB29" s="89"/>
      <c r="AC29" s="89"/>
      <c r="AD29" s="88"/>
      <c r="AE29" s="70"/>
      <c r="AF29" s="90"/>
      <c r="AG29" s="71"/>
      <c r="AH29" s="89"/>
      <c r="AI29" s="89"/>
      <c r="AJ29" s="89"/>
      <c r="AK29" s="88"/>
      <c r="AL29" s="7">
        <v>0</v>
      </c>
      <c r="AM29" s="100" t="e">
        <v>#REF!</v>
      </c>
      <c r="AN29" s="98" t="e">
        <f t="shared" si="0"/>
        <v>#REF!</v>
      </c>
      <c r="AO29" s="7">
        <v>0</v>
      </c>
      <c r="AP29" s="5">
        <v>0</v>
      </c>
      <c r="AQ29" s="5">
        <v>0</v>
      </c>
      <c r="AR29" s="5">
        <v>0</v>
      </c>
    </row>
    <row r="30" spans="1:44">
      <c r="A30" t="s">
        <v>179</v>
      </c>
      <c r="B30" t="s">
        <v>205</v>
      </c>
      <c r="C30" s="32">
        <v>0</v>
      </c>
      <c r="D30" s="28"/>
      <c r="E30" s="28"/>
      <c r="F30" s="28"/>
      <c r="G30" s="28"/>
      <c r="H30" s="28"/>
      <c r="I30" s="28"/>
      <c r="J30" s="28"/>
      <c r="K30" s="51"/>
      <c r="L30" s="32">
        <v>0</v>
      </c>
      <c r="M30" s="28"/>
      <c r="N30" s="52"/>
      <c r="O30" s="32">
        <v>0</v>
      </c>
      <c r="P30" s="53"/>
      <c r="Q30" s="53"/>
      <c r="R30" s="53"/>
      <c r="S30" s="52">
        <v>0</v>
      </c>
      <c r="T30" s="72">
        <v>0</v>
      </c>
      <c r="U30" s="72">
        <v>0</v>
      </c>
      <c r="V30" s="73">
        <f t="shared" si="2"/>
        <v>0</v>
      </c>
      <c r="W30" s="70">
        <v>0</v>
      </c>
      <c r="X30" s="71"/>
      <c r="Y30" s="88"/>
      <c r="Z30" s="70">
        <v>0</v>
      </c>
      <c r="AA30" s="71"/>
      <c r="AB30" s="89"/>
      <c r="AC30" s="89"/>
      <c r="AD30" s="88"/>
      <c r="AE30" s="70"/>
      <c r="AF30" s="90"/>
      <c r="AG30" s="71"/>
      <c r="AH30" s="89"/>
      <c r="AI30" s="89"/>
      <c r="AJ30" s="89"/>
      <c r="AK30" s="88"/>
      <c r="AL30" s="7">
        <v>0</v>
      </c>
      <c r="AM30" s="7"/>
      <c r="AN30" s="98">
        <f t="shared" si="0"/>
        <v>0</v>
      </c>
      <c r="AO30" s="7">
        <v>0</v>
      </c>
      <c r="AP30" s="5">
        <v>0</v>
      </c>
      <c r="AQ30" s="5">
        <v>0</v>
      </c>
      <c r="AR30" s="5">
        <v>0</v>
      </c>
    </row>
    <row r="31" spans="1:44">
      <c r="A31" t="s">
        <v>179</v>
      </c>
      <c r="B31" t="s">
        <v>206</v>
      </c>
      <c r="C31" s="32">
        <v>255924626</v>
      </c>
      <c r="D31" s="28"/>
      <c r="E31" s="28"/>
      <c r="F31" s="28"/>
      <c r="G31" s="28"/>
      <c r="H31" s="28"/>
      <c r="I31" s="28"/>
      <c r="J31" s="28"/>
      <c r="K31" s="51"/>
      <c r="L31" s="32"/>
      <c r="M31" s="28"/>
      <c r="N31" s="52"/>
      <c r="O31" s="32"/>
      <c r="P31" s="53"/>
      <c r="Q31" s="53"/>
      <c r="R31" s="53"/>
      <c r="S31" s="52"/>
      <c r="T31" s="72"/>
      <c r="U31" s="72"/>
      <c r="V31" s="73"/>
      <c r="W31" s="70"/>
      <c r="X31" s="71"/>
      <c r="Y31" s="88"/>
      <c r="Z31" s="70"/>
      <c r="AA31" s="71"/>
      <c r="AB31" s="89"/>
      <c r="AC31" s="89"/>
      <c r="AD31" s="88"/>
      <c r="AE31" s="70"/>
      <c r="AF31" s="90"/>
      <c r="AG31" s="71"/>
      <c r="AH31" s="89"/>
      <c r="AI31" s="89"/>
      <c r="AJ31" s="89"/>
      <c r="AK31" s="88"/>
      <c r="AL31" s="7"/>
      <c r="AM31" s="100" t="e">
        <v>#REF!</v>
      </c>
      <c r="AN31" s="98" t="e">
        <f t="shared" si="0"/>
        <v>#REF!</v>
      </c>
      <c r="AO31" s="7"/>
      <c r="AP31" s="5"/>
      <c r="AQ31" s="5"/>
      <c r="AR31" s="5"/>
    </row>
    <row r="32" spans="1:44">
      <c r="A32" s="35" t="s">
        <v>207</v>
      </c>
      <c r="B32" s="35" t="s">
        <v>208</v>
      </c>
      <c r="C32" s="30">
        <v>0</v>
      </c>
      <c r="D32" s="31"/>
      <c r="E32" s="31"/>
      <c r="F32" s="31"/>
      <c r="G32" s="31"/>
      <c r="H32" s="31"/>
      <c r="I32" s="31"/>
      <c r="J32" s="31"/>
      <c r="K32" s="57"/>
      <c r="L32" s="30">
        <v>0</v>
      </c>
      <c r="M32" s="31"/>
      <c r="N32" s="58"/>
      <c r="O32" s="30">
        <v>0</v>
      </c>
      <c r="P32" s="54"/>
      <c r="Q32" s="54"/>
      <c r="R32" s="54"/>
      <c r="S32" s="58"/>
      <c r="T32" s="75">
        <v>0</v>
      </c>
      <c r="U32" s="75">
        <v>0</v>
      </c>
      <c r="V32" s="76">
        <f t="shared" ref="V32:V43" si="3">SUM(C32:U32)</f>
        <v>0</v>
      </c>
      <c r="W32" s="74">
        <v>0</v>
      </c>
      <c r="X32" s="77"/>
      <c r="Y32" s="93"/>
      <c r="Z32" s="74">
        <v>0</v>
      </c>
      <c r="AA32" s="77"/>
      <c r="AB32" s="92"/>
      <c r="AC32" s="92"/>
      <c r="AD32" s="93"/>
      <c r="AE32" s="74"/>
      <c r="AF32" s="94"/>
      <c r="AG32" s="77"/>
      <c r="AH32" s="92"/>
      <c r="AI32" s="92"/>
      <c r="AJ32" s="92"/>
      <c r="AK32" s="93"/>
      <c r="AL32" s="14">
        <v>0</v>
      </c>
      <c r="AM32" s="14">
        <v>0</v>
      </c>
      <c r="AN32" s="14">
        <f t="shared" si="0"/>
        <v>0</v>
      </c>
      <c r="AO32" s="7">
        <v>0</v>
      </c>
      <c r="AP32" s="5">
        <v>0</v>
      </c>
      <c r="AQ32" s="5">
        <v>0</v>
      </c>
      <c r="AR32" s="5">
        <v>0</v>
      </c>
    </row>
    <row r="33" spans="1:44">
      <c r="A33" s="35" t="s">
        <v>207</v>
      </c>
      <c r="B33" s="35" t="s">
        <v>209</v>
      </c>
      <c r="C33" s="30"/>
      <c r="D33" s="31"/>
      <c r="E33" s="31"/>
      <c r="F33" s="31"/>
      <c r="G33" s="31"/>
      <c r="H33" s="31"/>
      <c r="I33" s="31"/>
      <c r="J33" s="31"/>
      <c r="K33" s="57"/>
      <c r="L33" s="30"/>
      <c r="M33" s="31"/>
      <c r="N33" s="58"/>
      <c r="O33" s="30"/>
      <c r="P33" s="54"/>
      <c r="Q33" s="54"/>
      <c r="R33" s="54"/>
      <c r="S33" s="58"/>
      <c r="T33" s="75"/>
      <c r="U33" s="75"/>
      <c r="V33" s="76"/>
      <c r="W33" s="74">
        <v>19349346</v>
      </c>
      <c r="X33" s="77"/>
      <c r="Y33" s="93"/>
      <c r="Z33" s="74"/>
      <c r="AA33" s="77"/>
      <c r="AB33" s="92"/>
      <c r="AC33" s="92"/>
      <c r="AD33" s="93"/>
      <c r="AE33" s="74"/>
      <c r="AF33" s="94"/>
      <c r="AG33" s="77"/>
      <c r="AH33" s="92"/>
      <c r="AI33" s="92"/>
      <c r="AJ33" s="92"/>
      <c r="AK33" s="93"/>
      <c r="AL33" s="14"/>
      <c r="AM33" s="14"/>
      <c r="AN33" s="14">
        <f t="shared" si="0"/>
        <v>19349346</v>
      </c>
      <c r="AO33" s="7"/>
      <c r="AP33" s="5"/>
      <c r="AQ33" s="5"/>
      <c r="AR33" s="5"/>
    </row>
    <row r="34" spans="1:44">
      <c r="A34" s="35" t="s">
        <v>207</v>
      </c>
      <c r="B34" s="35" t="s">
        <v>210</v>
      </c>
      <c r="C34" s="30">
        <v>42883855</v>
      </c>
      <c r="D34" s="31"/>
      <c r="E34" s="31"/>
      <c r="F34" s="31"/>
      <c r="G34" s="31"/>
      <c r="H34" s="31"/>
      <c r="I34" s="31"/>
      <c r="J34" s="31"/>
      <c r="K34" s="57"/>
      <c r="L34" s="30"/>
      <c r="M34" s="31"/>
      <c r="N34" s="58"/>
      <c r="O34" s="30">
        <v>0</v>
      </c>
      <c r="P34" s="54"/>
      <c r="Q34" s="54"/>
      <c r="R34" s="54"/>
      <c r="S34" s="58"/>
      <c r="T34" s="75"/>
      <c r="U34" s="75"/>
      <c r="V34" s="76">
        <f t="shared" si="3"/>
        <v>42883855</v>
      </c>
      <c r="W34" s="74">
        <v>0</v>
      </c>
      <c r="X34" s="77"/>
      <c r="Y34" s="93"/>
      <c r="Z34" s="74">
        <v>0</v>
      </c>
      <c r="AA34" s="77"/>
      <c r="AB34" s="92"/>
      <c r="AC34" s="92"/>
      <c r="AD34" s="93"/>
      <c r="AE34" s="74"/>
      <c r="AF34" s="94"/>
      <c r="AG34" s="77"/>
      <c r="AH34" s="92"/>
      <c r="AI34" s="92"/>
      <c r="AJ34" s="92"/>
      <c r="AK34" s="93"/>
      <c r="AL34" s="14">
        <v>0</v>
      </c>
      <c r="AM34" s="14">
        <v>0</v>
      </c>
      <c r="AN34" s="14">
        <f t="shared" si="0"/>
        <v>0</v>
      </c>
      <c r="AO34" s="7"/>
      <c r="AP34" s="5"/>
      <c r="AQ34" s="5"/>
      <c r="AR34" s="5"/>
    </row>
    <row r="35" spans="1:44">
      <c r="A35" s="35" t="s">
        <v>207</v>
      </c>
      <c r="B35" s="35" t="s">
        <v>211</v>
      </c>
      <c r="C35" s="30">
        <v>0</v>
      </c>
      <c r="D35" s="31"/>
      <c r="E35" s="31"/>
      <c r="F35" s="31"/>
      <c r="G35" s="31"/>
      <c r="H35" s="31"/>
      <c r="I35" s="31"/>
      <c r="J35" s="31"/>
      <c r="K35" s="57"/>
      <c r="L35" s="30">
        <v>0</v>
      </c>
      <c r="M35" s="31"/>
      <c r="N35" s="58"/>
      <c r="O35" s="30">
        <v>0</v>
      </c>
      <c r="P35" s="54"/>
      <c r="Q35" s="54"/>
      <c r="R35" s="54"/>
      <c r="S35" s="58"/>
      <c r="T35" s="75">
        <v>0</v>
      </c>
      <c r="U35" s="75">
        <v>0</v>
      </c>
      <c r="V35" s="76">
        <f t="shared" si="3"/>
        <v>0</v>
      </c>
      <c r="W35" s="74">
        <v>0</v>
      </c>
      <c r="X35" s="77"/>
      <c r="Y35" s="93"/>
      <c r="Z35" s="74">
        <v>0</v>
      </c>
      <c r="AA35" s="77"/>
      <c r="AB35" s="92"/>
      <c r="AC35" s="92"/>
      <c r="AD35" s="93"/>
      <c r="AE35" s="74"/>
      <c r="AF35" s="94"/>
      <c r="AG35" s="77"/>
      <c r="AH35" s="92"/>
      <c r="AI35" s="92"/>
      <c r="AJ35" s="92"/>
      <c r="AK35" s="93"/>
      <c r="AL35" s="14">
        <v>0</v>
      </c>
      <c r="AM35" s="14">
        <v>0</v>
      </c>
      <c r="AN35" s="14">
        <f t="shared" si="0"/>
        <v>0</v>
      </c>
      <c r="AO35" s="7">
        <v>0</v>
      </c>
      <c r="AP35" s="5">
        <v>0</v>
      </c>
      <c r="AQ35" s="5">
        <v>0</v>
      </c>
      <c r="AR35" s="5">
        <v>0</v>
      </c>
    </row>
    <row r="36" spans="1:44">
      <c r="A36" s="35" t="s">
        <v>207</v>
      </c>
      <c r="B36" s="36" t="s">
        <v>212</v>
      </c>
      <c r="C36" s="30">
        <v>102618</v>
      </c>
      <c r="D36" s="31"/>
      <c r="E36" s="31"/>
      <c r="F36" s="31"/>
      <c r="G36" s="31"/>
      <c r="H36" s="31"/>
      <c r="I36" s="31"/>
      <c r="J36" s="31"/>
      <c r="K36" s="57"/>
      <c r="L36" s="30">
        <v>0</v>
      </c>
      <c r="M36" s="31"/>
      <c r="N36" s="58"/>
      <c r="O36" s="30">
        <v>0</v>
      </c>
      <c r="P36" s="54"/>
      <c r="Q36" s="54">
        <v>0</v>
      </c>
      <c r="R36" s="54"/>
      <c r="S36" s="58"/>
      <c r="T36" s="75">
        <v>0</v>
      </c>
      <c r="U36" s="75">
        <v>0</v>
      </c>
      <c r="V36" s="76">
        <f t="shared" si="3"/>
        <v>102618</v>
      </c>
      <c r="W36" s="74">
        <v>0</v>
      </c>
      <c r="X36" s="77"/>
      <c r="Y36" s="93"/>
      <c r="Z36" s="74">
        <v>0</v>
      </c>
      <c r="AA36" s="77"/>
      <c r="AB36" s="92"/>
      <c r="AC36" s="92"/>
      <c r="AD36" s="93"/>
      <c r="AE36" s="74"/>
      <c r="AF36" s="94"/>
      <c r="AG36" s="77"/>
      <c r="AH36" s="92"/>
      <c r="AI36" s="92"/>
      <c r="AJ36" s="92"/>
      <c r="AK36" s="93"/>
      <c r="AL36" s="14">
        <v>0</v>
      </c>
      <c r="AM36" s="14">
        <v>0</v>
      </c>
      <c r="AN36" s="14">
        <f t="shared" si="0"/>
        <v>0</v>
      </c>
      <c r="AO36" s="14">
        <v>0</v>
      </c>
      <c r="AP36" s="14">
        <v>0</v>
      </c>
      <c r="AQ36" s="14">
        <v>0</v>
      </c>
      <c r="AR36" s="14">
        <v>0</v>
      </c>
    </row>
    <row r="37" spans="1:44">
      <c r="A37" s="35" t="s">
        <v>207</v>
      </c>
      <c r="B37" s="35" t="s">
        <v>213</v>
      </c>
      <c r="C37" s="30">
        <v>39732793</v>
      </c>
      <c r="D37" s="31"/>
      <c r="E37" s="31">
        <v>110829490</v>
      </c>
      <c r="F37" s="31"/>
      <c r="G37" s="31"/>
      <c r="H37" s="31"/>
      <c r="I37" s="31"/>
      <c r="J37" s="31"/>
      <c r="K37" s="57"/>
      <c r="L37" s="30">
        <v>0</v>
      </c>
      <c r="M37" s="31"/>
      <c r="N37" s="58"/>
      <c r="O37" s="30">
        <v>0</v>
      </c>
      <c r="P37" s="54"/>
      <c r="Q37" s="54"/>
      <c r="R37" s="54"/>
      <c r="S37" s="58"/>
      <c r="T37" s="75">
        <v>0</v>
      </c>
      <c r="U37" s="75">
        <v>0</v>
      </c>
      <c r="V37" s="76">
        <f t="shared" si="3"/>
        <v>150562283</v>
      </c>
      <c r="W37" s="74">
        <v>0</v>
      </c>
      <c r="X37" s="77"/>
      <c r="Y37" s="93"/>
      <c r="Z37" s="74">
        <v>0</v>
      </c>
      <c r="AA37" s="77"/>
      <c r="AB37" s="92"/>
      <c r="AC37" s="92"/>
      <c r="AD37" s="93"/>
      <c r="AE37" s="74">
        <v>493660510</v>
      </c>
      <c r="AF37" s="94"/>
      <c r="AG37" s="77"/>
      <c r="AH37" s="92"/>
      <c r="AI37" s="92"/>
      <c r="AJ37" s="92"/>
      <c r="AK37" s="93"/>
      <c r="AL37" s="14">
        <v>0</v>
      </c>
      <c r="AM37" s="14">
        <v>0</v>
      </c>
      <c r="AN37" s="14">
        <f t="shared" si="0"/>
        <v>493660510</v>
      </c>
      <c r="AO37" s="7">
        <v>0</v>
      </c>
      <c r="AP37" s="5">
        <v>0</v>
      </c>
      <c r="AQ37" s="5">
        <v>0</v>
      </c>
      <c r="AR37" s="5">
        <v>0</v>
      </c>
    </row>
    <row r="38" spans="1:44">
      <c r="A38" s="35" t="s">
        <v>207</v>
      </c>
      <c r="B38" s="36" t="s">
        <v>214</v>
      </c>
      <c r="C38" s="30"/>
      <c r="D38" s="31"/>
      <c r="E38" s="31"/>
      <c r="F38" s="31"/>
      <c r="G38" s="31"/>
      <c r="H38" s="31"/>
      <c r="I38" s="31"/>
      <c r="J38" s="31">
        <v>1174489</v>
      </c>
      <c r="K38" s="57"/>
      <c r="L38" s="30">
        <v>0</v>
      </c>
      <c r="M38" s="31"/>
      <c r="N38" s="58"/>
      <c r="O38" s="30">
        <v>0</v>
      </c>
      <c r="P38" s="54"/>
      <c r="Q38" s="54"/>
      <c r="R38" s="54"/>
      <c r="S38" s="58"/>
      <c r="T38" s="75">
        <v>0</v>
      </c>
      <c r="U38" s="75">
        <v>0</v>
      </c>
      <c r="V38" s="76">
        <f t="shared" si="3"/>
        <v>1174489</v>
      </c>
      <c r="W38" s="74">
        <v>0</v>
      </c>
      <c r="X38" s="77"/>
      <c r="Y38" s="93"/>
      <c r="Z38" s="74">
        <v>0</v>
      </c>
      <c r="AA38" s="77"/>
      <c r="AB38" s="92"/>
      <c r="AC38" s="92"/>
      <c r="AD38" s="93"/>
      <c r="AE38" s="74"/>
      <c r="AF38" s="94"/>
      <c r="AG38" s="77"/>
      <c r="AH38" s="92"/>
      <c r="AI38" s="92"/>
      <c r="AJ38" s="92"/>
      <c r="AK38" s="93"/>
      <c r="AL38" s="14">
        <v>0</v>
      </c>
      <c r="AM38" s="14">
        <v>0</v>
      </c>
      <c r="AN38" s="14">
        <f t="shared" si="0"/>
        <v>0</v>
      </c>
      <c r="AO38" s="7">
        <v>0</v>
      </c>
      <c r="AP38" s="5">
        <v>0</v>
      </c>
      <c r="AQ38" s="5">
        <v>0</v>
      </c>
      <c r="AR38" s="5">
        <v>0</v>
      </c>
    </row>
    <row r="39" spans="1:44">
      <c r="A39" s="35" t="s">
        <v>207</v>
      </c>
      <c r="B39" s="37" t="s">
        <v>215</v>
      </c>
      <c r="C39" s="30"/>
      <c r="D39" s="31"/>
      <c r="E39" s="31"/>
      <c r="F39" s="31"/>
      <c r="G39" s="31"/>
      <c r="H39" s="31"/>
      <c r="I39" s="31"/>
      <c r="J39" s="31">
        <v>0</v>
      </c>
      <c r="K39" s="57"/>
      <c r="L39" s="30">
        <v>0</v>
      </c>
      <c r="M39" s="31"/>
      <c r="N39" s="58"/>
      <c r="O39" s="30">
        <v>0</v>
      </c>
      <c r="P39" s="54"/>
      <c r="Q39" s="54"/>
      <c r="R39" s="54"/>
      <c r="S39" s="58"/>
      <c r="T39" s="75"/>
      <c r="U39" s="75"/>
      <c r="V39" s="76">
        <f t="shared" si="3"/>
        <v>0</v>
      </c>
      <c r="W39" s="74">
        <v>0</v>
      </c>
      <c r="X39" s="77"/>
      <c r="Y39" s="93"/>
      <c r="Z39" s="74">
        <v>0</v>
      </c>
      <c r="AA39" s="77"/>
      <c r="AB39" s="92"/>
      <c r="AC39" s="92"/>
      <c r="AD39" s="93"/>
      <c r="AE39" s="74"/>
      <c r="AF39" s="94"/>
      <c r="AG39" s="77"/>
      <c r="AH39" s="92"/>
      <c r="AI39" s="92"/>
      <c r="AJ39" s="92"/>
      <c r="AK39" s="93"/>
      <c r="AL39" s="14">
        <v>0</v>
      </c>
      <c r="AM39" s="14">
        <v>0</v>
      </c>
      <c r="AN39" s="14">
        <f t="shared" si="0"/>
        <v>0</v>
      </c>
      <c r="AO39" s="7"/>
      <c r="AP39" s="5"/>
      <c r="AQ39" s="5"/>
      <c r="AR39" s="5"/>
    </row>
    <row r="40" spans="1:44">
      <c r="A40" s="35" t="s">
        <v>207</v>
      </c>
      <c r="B40" s="35" t="s">
        <v>216</v>
      </c>
      <c r="C40" s="30">
        <v>0</v>
      </c>
      <c r="D40" s="31"/>
      <c r="E40" s="31"/>
      <c r="F40" s="31"/>
      <c r="G40" s="31"/>
      <c r="H40" s="31"/>
      <c r="I40" s="31"/>
      <c r="J40" s="31"/>
      <c r="K40" s="57"/>
      <c r="L40" s="30">
        <v>0</v>
      </c>
      <c r="M40" s="31"/>
      <c r="N40" s="58"/>
      <c r="O40" s="30">
        <v>0</v>
      </c>
      <c r="P40" s="54"/>
      <c r="Q40" s="54"/>
      <c r="R40" s="54"/>
      <c r="S40" s="58"/>
      <c r="T40" s="75">
        <v>0</v>
      </c>
      <c r="U40" s="75">
        <v>0</v>
      </c>
      <c r="V40" s="76">
        <f t="shared" si="3"/>
        <v>0</v>
      </c>
      <c r="W40" s="74">
        <v>0</v>
      </c>
      <c r="X40" s="77"/>
      <c r="Y40" s="93"/>
      <c r="Z40" s="74">
        <v>0</v>
      </c>
      <c r="AA40" s="77"/>
      <c r="AB40" s="92"/>
      <c r="AC40" s="92"/>
      <c r="AD40" s="93"/>
      <c r="AE40" s="74"/>
      <c r="AF40" s="94"/>
      <c r="AG40" s="77"/>
      <c r="AH40" s="92"/>
      <c r="AI40" s="92"/>
      <c r="AJ40" s="92"/>
      <c r="AK40" s="93"/>
      <c r="AL40" s="14">
        <v>0</v>
      </c>
      <c r="AM40" s="14">
        <v>0</v>
      </c>
      <c r="AN40" s="14">
        <f t="shared" si="0"/>
        <v>0</v>
      </c>
      <c r="AO40" s="7">
        <v>0</v>
      </c>
      <c r="AP40" s="5">
        <v>0</v>
      </c>
      <c r="AQ40" s="5">
        <v>0</v>
      </c>
      <c r="AR40" s="5">
        <v>0</v>
      </c>
    </row>
    <row r="41" spans="1:44">
      <c r="A41" s="35" t="s">
        <v>207</v>
      </c>
      <c r="B41" s="35" t="s">
        <v>217</v>
      </c>
      <c r="C41" s="30">
        <v>0</v>
      </c>
      <c r="D41" s="31"/>
      <c r="E41" s="31"/>
      <c r="F41" s="31"/>
      <c r="G41" s="31"/>
      <c r="H41" s="31"/>
      <c r="I41" s="31"/>
      <c r="J41" s="31"/>
      <c r="K41" s="57"/>
      <c r="L41" s="30">
        <v>0</v>
      </c>
      <c r="M41" s="31"/>
      <c r="N41" s="58"/>
      <c r="O41" s="30">
        <v>7529856</v>
      </c>
      <c r="P41" s="54"/>
      <c r="Q41" s="54"/>
      <c r="R41" s="54"/>
      <c r="S41" s="58"/>
      <c r="T41" s="75">
        <v>0</v>
      </c>
      <c r="U41" s="75">
        <v>0</v>
      </c>
      <c r="V41" s="76">
        <f t="shared" si="3"/>
        <v>7529856</v>
      </c>
      <c r="W41" s="74">
        <v>0</v>
      </c>
      <c r="X41" s="77"/>
      <c r="Y41" s="93"/>
      <c r="Z41" s="74">
        <v>0</v>
      </c>
      <c r="AA41" s="77"/>
      <c r="AB41" s="92"/>
      <c r="AC41" s="92"/>
      <c r="AD41" s="93"/>
      <c r="AE41" s="74"/>
      <c r="AF41" s="94"/>
      <c r="AG41" s="77"/>
      <c r="AH41" s="92"/>
      <c r="AI41" s="92"/>
      <c r="AJ41" s="92"/>
      <c r="AK41" s="93"/>
      <c r="AL41" s="14">
        <v>0</v>
      </c>
      <c r="AM41" s="14">
        <v>0</v>
      </c>
      <c r="AN41" s="14">
        <f t="shared" si="0"/>
        <v>0</v>
      </c>
      <c r="AO41" s="7">
        <v>0</v>
      </c>
      <c r="AP41" s="5">
        <v>0</v>
      </c>
      <c r="AQ41" s="5">
        <v>0</v>
      </c>
      <c r="AR41" s="5">
        <v>0</v>
      </c>
    </row>
    <row r="42" spans="1:44">
      <c r="A42" s="35" t="s">
        <v>207</v>
      </c>
      <c r="B42" s="35" t="s">
        <v>218</v>
      </c>
      <c r="C42" s="30">
        <v>341925546</v>
      </c>
      <c r="D42" s="31"/>
      <c r="E42" s="31"/>
      <c r="F42" s="31"/>
      <c r="G42" s="31"/>
      <c r="H42" s="31"/>
      <c r="I42" s="31"/>
      <c r="J42" s="31"/>
      <c r="K42" s="57"/>
      <c r="L42" s="30"/>
      <c r="M42" s="31"/>
      <c r="N42" s="58"/>
      <c r="O42" s="30"/>
      <c r="P42" s="54"/>
      <c r="Q42" s="54"/>
      <c r="R42" s="54"/>
      <c r="S42" s="58"/>
      <c r="T42" s="75"/>
      <c r="U42" s="75"/>
      <c r="V42" s="76"/>
      <c r="W42" s="74">
        <v>0</v>
      </c>
      <c r="X42" s="77"/>
      <c r="Y42" s="93"/>
      <c r="Z42" s="74"/>
      <c r="AA42" s="77"/>
      <c r="AB42" s="92"/>
      <c r="AC42" s="92"/>
      <c r="AD42" s="93"/>
      <c r="AE42" s="74"/>
      <c r="AF42" s="94"/>
      <c r="AG42" s="77"/>
      <c r="AH42" s="92"/>
      <c r="AI42" s="92"/>
      <c r="AJ42" s="92"/>
      <c r="AK42" s="93"/>
      <c r="AL42" s="14"/>
      <c r="AM42" s="14"/>
      <c r="AN42" s="14">
        <f t="shared" si="0"/>
        <v>0</v>
      </c>
      <c r="AO42" s="7"/>
      <c r="AP42" s="5"/>
      <c r="AQ42" s="5"/>
      <c r="AR42" s="5"/>
    </row>
    <row r="43" spans="1:44">
      <c r="A43" s="35" t="s">
        <v>207</v>
      </c>
      <c r="B43" s="35" t="s">
        <v>219</v>
      </c>
      <c r="C43" s="30">
        <v>571883881</v>
      </c>
      <c r="D43" s="31"/>
      <c r="E43" s="31"/>
      <c r="F43" s="31"/>
      <c r="G43" s="31"/>
      <c r="H43" s="31"/>
      <c r="I43" s="31"/>
      <c r="J43" s="31"/>
      <c r="K43" s="57"/>
      <c r="L43" s="30">
        <v>0</v>
      </c>
      <c r="M43" s="31"/>
      <c r="N43" s="58"/>
      <c r="O43" s="30">
        <v>0</v>
      </c>
      <c r="P43" s="54"/>
      <c r="Q43" s="54"/>
      <c r="R43" s="54"/>
      <c r="S43" s="58"/>
      <c r="T43" s="75">
        <v>0</v>
      </c>
      <c r="U43" s="75" t="e">
        <v>#REF!</v>
      </c>
      <c r="V43" s="76" t="e">
        <f t="shared" si="3"/>
        <v>#REF!</v>
      </c>
      <c r="W43" s="74">
        <v>0</v>
      </c>
      <c r="X43" s="77"/>
      <c r="Y43" s="93"/>
      <c r="Z43" s="74">
        <v>0</v>
      </c>
      <c r="AA43" s="77"/>
      <c r="AB43" s="92"/>
      <c r="AC43" s="92"/>
      <c r="AD43" s="93"/>
      <c r="AE43" s="74">
        <v>644483</v>
      </c>
      <c r="AF43" s="94"/>
      <c r="AG43" s="77"/>
      <c r="AH43" s="92"/>
      <c r="AI43" s="92"/>
      <c r="AJ43" s="92"/>
      <c r="AK43" s="93"/>
      <c r="AL43" s="14">
        <v>0</v>
      </c>
      <c r="AM43" s="14">
        <v>0</v>
      </c>
      <c r="AN43" s="14">
        <f t="shared" si="0"/>
        <v>644483</v>
      </c>
      <c r="AO43" s="7">
        <v>0</v>
      </c>
      <c r="AP43" s="5">
        <v>0</v>
      </c>
      <c r="AQ43" s="5">
        <v>0</v>
      </c>
      <c r="AR43" s="5">
        <v>0</v>
      </c>
    </row>
    <row r="44" spans="2:44">
      <c r="B44" s="38" t="s">
        <v>220</v>
      </c>
      <c r="C44" s="39">
        <f t="shared" ref="C44:AQ44" si="4">SUM(C4:C43)</f>
        <v>12158125728</v>
      </c>
      <c r="D44" s="40">
        <f t="shared" si="4"/>
        <v>0</v>
      </c>
      <c r="E44" s="40">
        <f t="shared" si="4"/>
        <v>6021756668</v>
      </c>
      <c r="F44" s="40">
        <f t="shared" si="4"/>
        <v>0</v>
      </c>
      <c r="G44" s="40">
        <f t="shared" si="4"/>
        <v>0</v>
      </c>
      <c r="H44" s="40">
        <f t="shared" si="4"/>
        <v>0</v>
      </c>
      <c r="I44" s="40">
        <f t="shared" si="4"/>
        <v>0</v>
      </c>
      <c r="J44" s="40">
        <f t="shared" si="4"/>
        <v>922173190</v>
      </c>
      <c r="K44" s="59">
        <f t="shared" si="4"/>
        <v>0</v>
      </c>
      <c r="L44" s="39">
        <f t="shared" si="4"/>
        <v>80101044</v>
      </c>
      <c r="M44" s="40">
        <f t="shared" si="4"/>
        <v>317249998</v>
      </c>
      <c r="N44" s="60">
        <f t="shared" si="4"/>
        <v>0</v>
      </c>
      <c r="O44" s="39">
        <f t="shared" si="4"/>
        <v>173698977</v>
      </c>
      <c r="P44" s="39">
        <f t="shared" si="4"/>
        <v>0</v>
      </c>
      <c r="Q44" s="39">
        <f t="shared" si="4"/>
        <v>0</v>
      </c>
      <c r="R44" s="39">
        <f t="shared" si="4"/>
        <v>0</v>
      </c>
      <c r="S44" s="39">
        <f t="shared" si="4"/>
        <v>6279472984</v>
      </c>
      <c r="T44" s="78">
        <f t="shared" si="4"/>
        <v>0</v>
      </c>
      <c r="U44" s="78" t="e">
        <f t="shared" si="4"/>
        <v>#REF!</v>
      </c>
      <c r="V44" s="79" t="e">
        <f t="shared" si="4"/>
        <v>#REF!</v>
      </c>
      <c r="W44" s="80">
        <f t="shared" si="4"/>
        <v>8118928962</v>
      </c>
      <c r="X44" s="81">
        <f t="shared" si="4"/>
        <v>931</v>
      </c>
      <c r="Y44" s="95">
        <f t="shared" si="4"/>
        <v>0</v>
      </c>
      <c r="Z44" s="80">
        <f t="shared" si="4"/>
        <v>228926</v>
      </c>
      <c r="AA44" s="81">
        <f t="shared" si="4"/>
        <v>1358415009</v>
      </c>
      <c r="AB44" s="81">
        <f t="shared" si="4"/>
        <v>0</v>
      </c>
      <c r="AC44" s="81">
        <f t="shared" si="4"/>
        <v>1441206</v>
      </c>
      <c r="AD44" s="95">
        <f t="shared" si="4"/>
        <v>1615209438</v>
      </c>
      <c r="AE44" s="80">
        <f t="shared" si="4"/>
        <v>12488264216</v>
      </c>
      <c r="AF44" s="80">
        <f t="shared" si="4"/>
        <v>0</v>
      </c>
      <c r="AG44" s="80">
        <f t="shared" si="4"/>
        <v>84359038</v>
      </c>
      <c r="AH44" s="80">
        <f t="shared" si="4"/>
        <v>0</v>
      </c>
      <c r="AI44" s="80">
        <f t="shared" si="4"/>
        <v>280127097</v>
      </c>
      <c r="AJ44" s="80">
        <f t="shared" si="4"/>
        <v>670426</v>
      </c>
      <c r="AK44" s="80">
        <f t="shared" si="4"/>
        <v>1536244925</v>
      </c>
      <c r="AL44" s="101">
        <f t="shared" si="4"/>
        <v>0</v>
      </c>
      <c r="AM44" s="102" t="e">
        <f t="shared" si="4"/>
        <v>#REF!</v>
      </c>
      <c r="AN44" s="102" t="e">
        <f t="shared" si="4"/>
        <v>#REF!</v>
      </c>
      <c r="AO44" s="102">
        <f t="shared" si="4"/>
        <v>0</v>
      </c>
      <c r="AP44" s="102">
        <f t="shared" si="4"/>
        <v>0</v>
      </c>
      <c r="AQ44" s="102">
        <f t="shared" si="4"/>
        <v>0</v>
      </c>
      <c r="AR44" s="106" t="e">
        <f>SUM(C44:AQ44)</f>
        <v>#REF!</v>
      </c>
    </row>
    <row r="45" spans="2:44">
      <c r="B45" s="41" t="s">
        <v>221</v>
      </c>
      <c r="C45" s="42">
        <f>SUM(C32:C43)</f>
        <v>996528693</v>
      </c>
      <c r="D45" s="43">
        <f t="shared" ref="D45:S45" si="5">SUM(D32:D43)</f>
        <v>0</v>
      </c>
      <c r="E45" s="43">
        <f t="shared" si="5"/>
        <v>110829490</v>
      </c>
      <c r="F45" s="43">
        <f t="shared" si="5"/>
        <v>0</v>
      </c>
      <c r="G45" s="43">
        <f t="shared" si="5"/>
        <v>0</v>
      </c>
      <c r="H45" s="43">
        <f t="shared" si="5"/>
        <v>0</v>
      </c>
      <c r="I45" s="43">
        <f t="shared" si="5"/>
        <v>0</v>
      </c>
      <c r="J45" s="43">
        <f t="shared" si="5"/>
        <v>1174489</v>
      </c>
      <c r="K45" s="61">
        <f t="shared" si="5"/>
        <v>0</v>
      </c>
      <c r="L45" s="43">
        <f t="shared" si="5"/>
        <v>0</v>
      </c>
      <c r="M45" s="43">
        <f t="shared" si="5"/>
        <v>0</v>
      </c>
      <c r="N45" s="43">
        <f t="shared" si="5"/>
        <v>0</v>
      </c>
      <c r="O45" s="43">
        <f t="shared" si="5"/>
        <v>7529856</v>
      </c>
      <c r="P45" s="43">
        <f t="shared" si="5"/>
        <v>0</v>
      </c>
      <c r="Q45" s="43">
        <f t="shared" si="5"/>
        <v>0</v>
      </c>
      <c r="R45" s="43">
        <f t="shared" si="5"/>
        <v>0</v>
      </c>
      <c r="S45" s="43">
        <f t="shared" si="5"/>
        <v>0</v>
      </c>
      <c r="T45" s="82">
        <f>+T44-T46</f>
        <v>0</v>
      </c>
      <c r="U45" s="43" t="e">
        <f>SUM(U32:U43)</f>
        <v>#REF!</v>
      </c>
      <c r="V45" s="73" t="e">
        <f>SUM(C45:U45)</f>
        <v>#REF!</v>
      </c>
      <c r="W45" s="43">
        <f t="shared" ref="W45:AK45" si="6">SUM(W32:W43)</f>
        <v>19349346</v>
      </c>
      <c r="X45" s="43">
        <f t="shared" si="6"/>
        <v>0</v>
      </c>
      <c r="Y45" s="43">
        <f t="shared" si="6"/>
        <v>0</v>
      </c>
      <c r="Z45" s="43">
        <f t="shared" si="6"/>
        <v>0</v>
      </c>
      <c r="AA45" s="43">
        <f t="shared" si="6"/>
        <v>0</v>
      </c>
      <c r="AB45" s="43">
        <f t="shared" si="6"/>
        <v>0</v>
      </c>
      <c r="AC45" s="43">
        <f t="shared" si="6"/>
        <v>0</v>
      </c>
      <c r="AD45" s="43">
        <f t="shared" si="6"/>
        <v>0</v>
      </c>
      <c r="AE45" s="43">
        <f t="shared" si="6"/>
        <v>494304993</v>
      </c>
      <c r="AF45" s="43">
        <f t="shared" si="6"/>
        <v>0</v>
      </c>
      <c r="AG45" s="43">
        <f t="shared" si="6"/>
        <v>0</v>
      </c>
      <c r="AH45" s="43">
        <f t="shared" si="6"/>
        <v>0</v>
      </c>
      <c r="AI45" s="43">
        <f t="shared" si="6"/>
        <v>0</v>
      </c>
      <c r="AJ45" s="43">
        <f t="shared" si="6"/>
        <v>0</v>
      </c>
      <c r="AK45" s="43">
        <f t="shared" si="6"/>
        <v>0</v>
      </c>
      <c r="AL45" s="19">
        <f>+AL44-AL46</f>
        <v>0</v>
      </c>
      <c r="AM45" s="19" t="e">
        <f>+AM44-AM46</f>
        <v>#REF!</v>
      </c>
      <c r="AN45" s="98" t="e">
        <f>SUM(W45:AM45)</f>
        <v>#REF!</v>
      </c>
      <c r="AO45" s="19">
        <v>0</v>
      </c>
      <c r="AP45" s="19">
        <v>0</v>
      </c>
      <c r="AQ45" s="19">
        <v>0</v>
      </c>
      <c r="AR45" s="19">
        <v>0</v>
      </c>
    </row>
    <row r="46" spans="2:47">
      <c r="B46" s="44" t="s">
        <v>222</v>
      </c>
      <c r="C46" s="30">
        <f>+C44-C45</f>
        <v>11161597035</v>
      </c>
      <c r="D46" s="31">
        <f t="shared" ref="D46:K46" si="7">+D44-D45</f>
        <v>0</v>
      </c>
      <c r="E46" s="31">
        <f t="shared" si="7"/>
        <v>5910927178</v>
      </c>
      <c r="F46" s="31">
        <f t="shared" si="7"/>
        <v>0</v>
      </c>
      <c r="G46" s="31">
        <f t="shared" si="7"/>
        <v>0</v>
      </c>
      <c r="H46" s="31">
        <f t="shared" si="7"/>
        <v>0</v>
      </c>
      <c r="I46" s="31">
        <f t="shared" si="7"/>
        <v>0</v>
      </c>
      <c r="J46" s="31">
        <f t="shared" si="7"/>
        <v>920998701</v>
      </c>
      <c r="K46" s="58">
        <f t="shared" si="7"/>
        <v>0</v>
      </c>
      <c r="L46" s="31">
        <f t="shared" ref="L46:S46" si="8">+L44-L45</f>
        <v>80101044</v>
      </c>
      <c r="M46" s="31">
        <f t="shared" si="8"/>
        <v>317249998</v>
      </c>
      <c r="N46" s="31">
        <f t="shared" si="8"/>
        <v>0</v>
      </c>
      <c r="O46" s="31">
        <f t="shared" si="8"/>
        <v>166169121</v>
      </c>
      <c r="P46" s="31">
        <f t="shared" si="8"/>
        <v>0</v>
      </c>
      <c r="Q46" s="31">
        <f t="shared" si="8"/>
        <v>0</v>
      </c>
      <c r="R46" s="31">
        <f t="shared" si="8"/>
        <v>0</v>
      </c>
      <c r="S46" s="31">
        <f t="shared" si="8"/>
        <v>6279472984</v>
      </c>
      <c r="T46" s="30">
        <f t="shared" ref="T46:AM46" si="9">+T44-SUM(T32:T43)</f>
        <v>0</v>
      </c>
      <c r="U46" s="31" t="e">
        <f>+U44-U45</f>
        <v>#REF!</v>
      </c>
      <c r="V46" s="73" t="e">
        <f>SUM(C46:U46)</f>
        <v>#REF!</v>
      </c>
      <c r="W46" s="30">
        <f t="shared" si="9"/>
        <v>8099579616</v>
      </c>
      <c r="X46" s="30">
        <f t="shared" si="9"/>
        <v>931</v>
      </c>
      <c r="Y46" s="30">
        <f t="shared" si="9"/>
        <v>0</v>
      </c>
      <c r="Z46" s="30">
        <f t="shared" si="9"/>
        <v>228926</v>
      </c>
      <c r="AA46" s="30">
        <f t="shared" si="9"/>
        <v>1358415009</v>
      </c>
      <c r="AB46" s="30">
        <f t="shared" si="9"/>
        <v>0</v>
      </c>
      <c r="AC46" s="30">
        <f t="shared" si="9"/>
        <v>1441206</v>
      </c>
      <c r="AD46" s="30">
        <f t="shared" si="9"/>
        <v>1615209438</v>
      </c>
      <c r="AE46" s="30">
        <f t="shared" si="9"/>
        <v>11993959223</v>
      </c>
      <c r="AF46" s="30">
        <f t="shared" si="9"/>
        <v>0</v>
      </c>
      <c r="AG46" s="30">
        <f t="shared" si="9"/>
        <v>84359038</v>
      </c>
      <c r="AH46" s="30">
        <f t="shared" si="9"/>
        <v>0</v>
      </c>
      <c r="AI46" s="30">
        <f t="shared" si="9"/>
        <v>280127097</v>
      </c>
      <c r="AJ46" s="30">
        <f t="shared" si="9"/>
        <v>670426</v>
      </c>
      <c r="AK46" s="30">
        <f t="shared" si="9"/>
        <v>1536244925</v>
      </c>
      <c r="AL46" s="30">
        <f t="shared" si="9"/>
        <v>0</v>
      </c>
      <c r="AM46" s="30" t="e">
        <f t="shared" si="9"/>
        <v>#REF!</v>
      </c>
      <c r="AN46" s="98" t="e">
        <f>SUM(W46:AM46)</f>
        <v>#REF!</v>
      </c>
      <c r="AO46" s="107">
        <v>0</v>
      </c>
      <c r="AP46" s="107">
        <v>0</v>
      </c>
      <c r="AQ46" s="107">
        <v>0</v>
      </c>
      <c r="AR46" s="107">
        <v>0</v>
      </c>
      <c r="AS46" s="5" t="e">
        <f>+V46-AN46</f>
        <v>#REF!</v>
      </c>
      <c r="AT46" s="5">
        <f>+AK4</f>
        <v>1536244925</v>
      </c>
      <c r="AU46" s="108" t="e">
        <f>+AS46+AT46</f>
        <v>#REF!</v>
      </c>
    </row>
    <row r="47" spans="2:44">
      <c r="B47" s="38" t="s">
        <v>220</v>
      </c>
      <c r="C47" s="45">
        <f>+C45+C46</f>
        <v>12158125728</v>
      </c>
      <c r="D47" s="46">
        <f t="shared" ref="D47:AR47" si="10">+D45+D46</f>
        <v>0</v>
      </c>
      <c r="E47" s="46">
        <f t="shared" si="10"/>
        <v>6021756668</v>
      </c>
      <c r="F47" s="46">
        <f t="shared" si="10"/>
        <v>0</v>
      </c>
      <c r="G47" s="46">
        <f t="shared" si="10"/>
        <v>0</v>
      </c>
      <c r="H47" s="46">
        <f t="shared" si="10"/>
        <v>0</v>
      </c>
      <c r="I47" s="46">
        <f t="shared" si="10"/>
        <v>0</v>
      </c>
      <c r="J47" s="46">
        <f t="shared" si="10"/>
        <v>922173190</v>
      </c>
      <c r="K47" s="62">
        <f t="shared" si="10"/>
        <v>0</v>
      </c>
      <c r="L47" s="45">
        <f t="shared" si="10"/>
        <v>80101044</v>
      </c>
      <c r="M47" s="46">
        <f t="shared" si="10"/>
        <v>317249998</v>
      </c>
      <c r="N47" s="63">
        <f t="shared" si="10"/>
        <v>0</v>
      </c>
      <c r="O47" s="45">
        <f t="shared" si="10"/>
        <v>173698977</v>
      </c>
      <c r="P47" s="45">
        <f t="shared" si="10"/>
        <v>0</v>
      </c>
      <c r="Q47" s="45">
        <f t="shared" si="10"/>
        <v>0</v>
      </c>
      <c r="R47" s="45">
        <f t="shared" si="10"/>
        <v>0</v>
      </c>
      <c r="S47" s="45">
        <f t="shared" si="10"/>
        <v>6279472984</v>
      </c>
      <c r="T47" s="83">
        <f t="shared" si="10"/>
        <v>0</v>
      </c>
      <c r="U47" s="83" t="e">
        <f t="shared" si="10"/>
        <v>#REF!</v>
      </c>
      <c r="V47" s="79" t="e">
        <f t="shared" si="10"/>
        <v>#REF!</v>
      </c>
      <c r="W47" s="84">
        <f t="shared" si="10"/>
        <v>8118928962</v>
      </c>
      <c r="X47" s="85">
        <f t="shared" si="10"/>
        <v>931</v>
      </c>
      <c r="Y47" s="96">
        <f t="shared" si="10"/>
        <v>0</v>
      </c>
      <c r="Z47" s="84">
        <f t="shared" si="10"/>
        <v>228926</v>
      </c>
      <c r="AA47" s="84">
        <f t="shared" si="10"/>
        <v>1358415009</v>
      </c>
      <c r="AB47" s="84">
        <f t="shared" si="10"/>
        <v>0</v>
      </c>
      <c r="AC47" s="84">
        <f t="shared" si="10"/>
        <v>1441206</v>
      </c>
      <c r="AD47" s="84">
        <f t="shared" si="10"/>
        <v>1615209438</v>
      </c>
      <c r="AE47" s="84">
        <f t="shared" si="10"/>
        <v>12488264216</v>
      </c>
      <c r="AF47" s="84">
        <f t="shared" ref="AF47:AK47" si="11">+AF45+AF46</f>
        <v>0</v>
      </c>
      <c r="AG47" s="84">
        <f t="shared" si="11"/>
        <v>84359038</v>
      </c>
      <c r="AH47" s="84">
        <f t="shared" si="11"/>
        <v>0</v>
      </c>
      <c r="AI47" s="84">
        <f t="shared" si="11"/>
        <v>280127097</v>
      </c>
      <c r="AJ47" s="84">
        <f t="shared" si="11"/>
        <v>670426</v>
      </c>
      <c r="AK47" s="84">
        <f t="shared" si="11"/>
        <v>1536244925</v>
      </c>
      <c r="AL47" s="103">
        <f t="shared" si="10"/>
        <v>0</v>
      </c>
      <c r="AM47" s="103" t="e">
        <f t="shared" si="10"/>
        <v>#REF!</v>
      </c>
      <c r="AN47" s="103" t="e">
        <f t="shared" si="10"/>
        <v>#REF!</v>
      </c>
      <c r="AO47" s="103">
        <f t="shared" si="10"/>
        <v>0</v>
      </c>
      <c r="AP47" s="103">
        <f t="shared" si="10"/>
        <v>0</v>
      </c>
      <c r="AQ47" s="103">
        <f t="shared" si="10"/>
        <v>0</v>
      </c>
      <c r="AR47" s="103">
        <f t="shared" si="10"/>
        <v>0</v>
      </c>
    </row>
    <row r="48" spans="3:40">
      <c r="C48" s="5">
        <f>SUM(C44:K44)</f>
        <v>19102055586</v>
      </c>
      <c r="D48" s="5"/>
      <c r="E48" s="5"/>
      <c r="F48" s="5"/>
      <c r="G48" s="5"/>
      <c r="H48" s="5"/>
      <c r="I48" s="5"/>
      <c r="J48" s="5"/>
      <c r="K48" s="5"/>
      <c r="L48" s="5">
        <f>SUM(L44:N44)</f>
        <v>397351042</v>
      </c>
      <c r="O48" s="5">
        <f>SUM(O44:S44)</f>
        <v>6453171961</v>
      </c>
      <c r="P48" s="5"/>
      <c r="Q48" s="5"/>
      <c r="R48" s="5"/>
      <c r="V48" s="64">
        <f>+Estado!O23</f>
        <v>-6796672579.1265</v>
      </c>
      <c r="W48" s="5">
        <f>+W47+X47+Y47</f>
        <v>8118929893</v>
      </c>
      <c r="Z48" s="5">
        <f>SUM(Z44:AD44)</f>
        <v>2975294579</v>
      </c>
      <c r="AA48" s="5"/>
      <c r="AB48" s="5"/>
      <c r="AC48" s="5"/>
      <c r="AE48" s="5">
        <f>SUM(AE44:AK44)</f>
        <v>14389665702</v>
      </c>
      <c r="AF48" s="5"/>
      <c r="AL48" s="5">
        <f>+AL47</f>
        <v>0</v>
      </c>
      <c r="AM48" s="5" t="e">
        <f>+AM47</f>
        <v>#REF!</v>
      </c>
      <c r="AN48" s="5" t="e">
        <f>+AN47</f>
        <v>#REF!</v>
      </c>
    </row>
    <row r="49" spans="3:40">
      <c r="C49" s="5">
        <v>1174489</v>
      </c>
      <c r="E49" s="5"/>
      <c r="O49" s="5">
        <f>+Estado!E23</f>
        <v>1299796439</v>
      </c>
      <c r="P49" s="64"/>
      <c r="Q49" s="64"/>
      <c r="R49" s="64"/>
      <c r="V49" s="64" t="e">
        <f>+V47-V48</f>
        <v>#REF!</v>
      </c>
      <c r="W49" s="5">
        <f>+Estado!C50</f>
        <v>0</v>
      </c>
      <c r="Z49" s="17">
        <f>+Estado!D50+Estado!D39</f>
        <v>0</v>
      </c>
      <c r="AE49" s="5">
        <f>+Estado!E50</f>
        <v>6785513597</v>
      </c>
      <c r="AF49" s="5"/>
      <c r="AL49" s="5">
        <f>+Estado!F50</f>
        <v>0</v>
      </c>
      <c r="AM49" s="5">
        <f>+Estado!G50</f>
        <v>0</v>
      </c>
      <c r="AN49" s="5">
        <f>+Estado!O50</f>
        <v>-1344786147.35148</v>
      </c>
    </row>
    <row r="50" spans="3:40">
      <c r="C50" s="5">
        <f>+C48-C49</f>
        <v>19100881097</v>
      </c>
      <c r="E50" s="5"/>
      <c r="O50" s="5">
        <f>+O48-O49</f>
        <v>5153375522</v>
      </c>
      <c r="P50" s="64"/>
      <c r="Q50" s="64"/>
      <c r="R50" s="64"/>
      <c r="W50" s="5">
        <f>+W48-W49</f>
        <v>8118929893</v>
      </c>
      <c r="Z50" s="5">
        <f>+Z48-Z49</f>
        <v>2975294579</v>
      </c>
      <c r="AE50" s="5">
        <f>+AE48-AE49</f>
        <v>7604152105</v>
      </c>
      <c r="AF50" s="5"/>
      <c r="AL50" s="5">
        <f>+AL48-AL49</f>
        <v>0</v>
      </c>
      <c r="AM50" s="5" t="e">
        <f>+AM48-AM49</f>
        <v>#REF!</v>
      </c>
      <c r="AN50" s="5"/>
    </row>
    <row r="51" spans="3:42">
      <c r="C51" s="5"/>
      <c r="E51" s="5"/>
      <c r="AN51" s="5" t="e">
        <f>+V46-AN46</f>
        <v>#REF!</v>
      </c>
      <c r="AO51" s="104"/>
      <c r="AP51" t="s">
        <v>223</v>
      </c>
    </row>
    <row r="52" spans="3:41">
      <c r="C52" s="5">
        <f>+C46</f>
        <v>11161597035</v>
      </c>
      <c r="D52" s="5">
        <f>+D46</f>
        <v>0</v>
      </c>
      <c r="E52" s="5">
        <f>+E46</f>
        <v>5910927178</v>
      </c>
      <c r="F52" s="5">
        <f>+F46</f>
        <v>0</v>
      </c>
      <c r="G52" s="5">
        <f t="shared" ref="G52:S52" si="12">+G46</f>
        <v>0</v>
      </c>
      <c r="H52" s="5">
        <f t="shared" si="12"/>
        <v>0</v>
      </c>
      <c r="I52" s="5">
        <f t="shared" si="12"/>
        <v>0</v>
      </c>
      <c r="J52" s="5">
        <f t="shared" si="12"/>
        <v>920998701</v>
      </c>
      <c r="K52" s="5">
        <f t="shared" si="12"/>
        <v>0</v>
      </c>
      <c r="L52" s="5">
        <f t="shared" si="12"/>
        <v>80101044</v>
      </c>
      <c r="M52" s="5">
        <f t="shared" si="12"/>
        <v>317249998</v>
      </c>
      <c r="N52" s="5">
        <f t="shared" si="12"/>
        <v>0</v>
      </c>
      <c r="O52" s="5">
        <f t="shared" si="12"/>
        <v>166169121</v>
      </c>
      <c r="P52" s="5">
        <f t="shared" si="12"/>
        <v>0</v>
      </c>
      <c r="Q52" s="5">
        <f t="shared" si="12"/>
        <v>0</v>
      </c>
      <c r="R52" s="5">
        <f t="shared" si="12"/>
        <v>0</v>
      </c>
      <c r="S52" s="5">
        <f t="shared" si="12"/>
        <v>6279472984</v>
      </c>
      <c r="U52" s="5" t="e">
        <f>+U46</f>
        <v>#REF!</v>
      </c>
      <c r="V52" s="73" t="e">
        <f>SUM(C52:U52)</f>
        <v>#REF!</v>
      </c>
      <c r="W52" s="5">
        <f t="shared" ref="W52:AE52" si="13">+W46</f>
        <v>8099579616</v>
      </c>
      <c r="X52" s="5">
        <f t="shared" si="13"/>
        <v>931</v>
      </c>
      <c r="Y52" s="5">
        <f t="shared" si="13"/>
        <v>0</v>
      </c>
      <c r="Z52" s="5">
        <f t="shared" si="13"/>
        <v>228926</v>
      </c>
      <c r="AA52" s="5">
        <f t="shared" si="13"/>
        <v>1358415009</v>
      </c>
      <c r="AB52" s="5">
        <f t="shared" si="13"/>
        <v>0</v>
      </c>
      <c r="AC52" s="5">
        <f t="shared" si="13"/>
        <v>1441206</v>
      </c>
      <c r="AD52" s="5">
        <f t="shared" si="13"/>
        <v>1615209438</v>
      </c>
      <c r="AE52" s="5">
        <f t="shared" si="13"/>
        <v>11993959223</v>
      </c>
      <c r="AF52" s="5">
        <f t="shared" ref="AF52:AM52" si="14">+AF46</f>
        <v>0</v>
      </c>
      <c r="AG52" s="5">
        <f t="shared" si="14"/>
        <v>84359038</v>
      </c>
      <c r="AH52" s="5">
        <f t="shared" si="14"/>
        <v>0</v>
      </c>
      <c r="AI52" s="5">
        <f t="shared" si="14"/>
        <v>280127097</v>
      </c>
      <c r="AJ52" s="5">
        <f t="shared" si="14"/>
        <v>670426</v>
      </c>
      <c r="AK52" s="5">
        <f t="shared" si="14"/>
        <v>1536244925</v>
      </c>
      <c r="AL52" s="5">
        <f t="shared" si="14"/>
        <v>0</v>
      </c>
      <c r="AM52" s="5" t="e">
        <f t="shared" si="14"/>
        <v>#REF!</v>
      </c>
      <c r="AN52" s="98" t="e">
        <f>SUM(W52:AM52)</f>
        <v>#REF!</v>
      </c>
      <c r="AO52" s="5" t="e">
        <f>+V52-AN52</f>
        <v>#REF!</v>
      </c>
    </row>
    <row r="53" spans="3:41">
      <c r="C53" s="5">
        <f>+C46-C52</f>
        <v>0</v>
      </c>
      <c r="D53" s="5">
        <f t="shared" ref="D53:U53" si="15">+D46-D52</f>
        <v>0</v>
      </c>
      <c r="E53" s="5">
        <f t="shared" si="15"/>
        <v>0</v>
      </c>
      <c r="F53" s="5">
        <f t="shared" si="15"/>
        <v>0</v>
      </c>
      <c r="G53" s="5">
        <f t="shared" si="15"/>
        <v>0</v>
      </c>
      <c r="H53" s="5">
        <f t="shared" si="15"/>
        <v>0</v>
      </c>
      <c r="I53" s="5">
        <f t="shared" si="15"/>
        <v>0</v>
      </c>
      <c r="J53" s="5">
        <f t="shared" si="15"/>
        <v>0</v>
      </c>
      <c r="K53" s="5">
        <f t="shared" si="15"/>
        <v>0</v>
      </c>
      <c r="L53" s="5">
        <f t="shared" si="15"/>
        <v>0</v>
      </c>
      <c r="M53" s="5">
        <f t="shared" si="15"/>
        <v>0</v>
      </c>
      <c r="N53" s="5">
        <f t="shared" si="15"/>
        <v>0</v>
      </c>
      <c r="O53" s="5">
        <f t="shared" si="15"/>
        <v>0</v>
      </c>
      <c r="P53" s="5">
        <f t="shared" si="15"/>
        <v>0</v>
      </c>
      <c r="Q53" s="5">
        <f t="shared" si="15"/>
        <v>0</v>
      </c>
      <c r="R53" s="5"/>
      <c r="S53" s="5">
        <f t="shared" si="15"/>
        <v>0</v>
      </c>
      <c r="T53" s="5">
        <f t="shared" si="15"/>
        <v>0</v>
      </c>
      <c r="U53" s="5" t="e">
        <f t="shared" si="15"/>
        <v>#REF!</v>
      </c>
      <c r="V53" s="73" t="e">
        <f>SUM(C53:U53)</f>
        <v>#REF!</v>
      </c>
      <c r="W53" s="5">
        <f>+W46-W52</f>
        <v>0</v>
      </c>
      <c r="X53" s="5">
        <f t="shared" ref="X53:AM53" si="16">+X46-X52</f>
        <v>0</v>
      </c>
      <c r="Y53" s="5">
        <f t="shared" si="16"/>
        <v>0</v>
      </c>
      <c r="Z53" s="5">
        <f t="shared" si="16"/>
        <v>0</v>
      </c>
      <c r="AA53" s="5">
        <f t="shared" si="16"/>
        <v>0</v>
      </c>
      <c r="AB53" s="5">
        <f t="shared" si="16"/>
        <v>0</v>
      </c>
      <c r="AC53" s="5">
        <f t="shared" si="16"/>
        <v>0</v>
      </c>
      <c r="AD53" s="5">
        <f t="shared" si="16"/>
        <v>0</v>
      </c>
      <c r="AE53" s="5">
        <f t="shared" si="16"/>
        <v>0</v>
      </c>
      <c r="AF53" s="5">
        <f t="shared" si="16"/>
        <v>0</v>
      </c>
      <c r="AG53" s="5">
        <f t="shared" si="16"/>
        <v>0</v>
      </c>
      <c r="AH53" s="5">
        <f t="shared" si="16"/>
        <v>0</v>
      </c>
      <c r="AI53" s="5"/>
      <c r="AJ53" s="5"/>
      <c r="AK53" s="5">
        <f t="shared" si="16"/>
        <v>0</v>
      </c>
      <c r="AL53" s="5">
        <f t="shared" si="16"/>
        <v>0</v>
      </c>
      <c r="AM53" s="5" t="e">
        <f t="shared" si="16"/>
        <v>#REF!</v>
      </c>
      <c r="AN53" s="98" t="e">
        <f>SUM(W53:AM53)</f>
        <v>#REF!</v>
      </c>
      <c r="AO53" s="5" t="e">
        <f>+V53-AO52</f>
        <v>#REF!</v>
      </c>
    </row>
    <row r="54" spans="3:41">
      <c r="C54" s="14">
        <f>SUM(C46:K46)</f>
        <v>17993522914</v>
      </c>
      <c r="L54" s="14">
        <f>SUM(L46:N46)</f>
        <v>397351042</v>
      </c>
      <c r="O54" s="14">
        <f>SUM(O46:S46)</f>
        <v>6445642105</v>
      </c>
      <c r="U54" s="14" t="e">
        <f>+U52</f>
        <v>#REF!</v>
      </c>
      <c r="V54" s="73" t="e">
        <f>SUM(C54:U54)</f>
        <v>#REF!</v>
      </c>
      <c r="W54" s="14">
        <f>SUM(W46:Y46)</f>
        <v>8099580547</v>
      </c>
      <c r="Z54" s="14">
        <f>SUM(Z46:AD46)</f>
        <v>2975294579</v>
      </c>
      <c r="AE54" s="14">
        <f>SUM(AE46:AK46)</f>
        <v>13895360709</v>
      </c>
      <c r="AL54" s="14">
        <f>+AL52</f>
        <v>0</v>
      </c>
      <c r="AM54" s="14" t="e">
        <f>+AM52</f>
        <v>#REF!</v>
      </c>
      <c r="AN54" s="98" t="e">
        <f>SUM(W54:AM54)</f>
        <v>#REF!</v>
      </c>
      <c r="AO54" s="5" t="e">
        <f>+V54-AN54</f>
        <v>#REF!</v>
      </c>
    </row>
    <row r="55" spans="3:23">
      <c r="C55" s="47" t="s">
        <v>224</v>
      </c>
      <c r="W55" s="47" t="s">
        <v>225</v>
      </c>
    </row>
    <row r="56" spans="2:40">
      <c r="B56" s="35" t="s">
        <v>208</v>
      </c>
      <c r="C56" s="30">
        <f>+C32</f>
        <v>0</v>
      </c>
      <c r="D56" s="31">
        <f t="shared" ref="D56:K56" si="17">+D32</f>
        <v>0</v>
      </c>
      <c r="E56" s="31">
        <f t="shared" si="17"/>
        <v>0</v>
      </c>
      <c r="F56" s="31">
        <f t="shared" si="17"/>
        <v>0</v>
      </c>
      <c r="G56" s="31">
        <f t="shared" si="17"/>
        <v>0</v>
      </c>
      <c r="H56" s="31">
        <f t="shared" si="17"/>
        <v>0</v>
      </c>
      <c r="I56" s="31">
        <f t="shared" si="17"/>
        <v>0</v>
      </c>
      <c r="J56" s="31">
        <f t="shared" si="17"/>
        <v>0</v>
      </c>
      <c r="K56" s="58">
        <f t="shared" si="17"/>
        <v>0</v>
      </c>
      <c r="L56" s="30">
        <f t="shared" ref="L56:U56" si="18">+L32</f>
        <v>0</v>
      </c>
      <c r="M56" s="30">
        <f t="shared" si="18"/>
        <v>0</v>
      </c>
      <c r="N56" s="30">
        <f t="shared" si="18"/>
        <v>0</v>
      </c>
      <c r="O56" s="30">
        <f t="shared" si="18"/>
        <v>0</v>
      </c>
      <c r="P56" s="30">
        <f t="shared" si="18"/>
        <v>0</v>
      </c>
      <c r="Q56" s="30">
        <f t="shared" si="18"/>
        <v>0</v>
      </c>
      <c r="R56" s="30"/>
      <c r="S56" s="30">
        <f t="shared" si="18"/>
        <v>0</v>
      </c>
      <c r="T56" s="30">
        <f t="shared" si="18"/>
        <v>0</v>
      </c>
      <c r="U56" s="30">
        <f t="shared" si="18"/>
        <v>0</v>
      </c>
      <c r="V56" s="73">
        <f>SUM(C56:U56)</f>
        <v>0</v>
      </c>
      <c r="W56" s="74">
        <v>0</v>
      </c>
      <c r="X56" s="77"/>
      <c r="Y56" s="93"/>
      <c r="Z56" s="74">
        <v>0</v>
      </c>
      <c r="AA56" s="77"/>
      <c r="AB56" s="92"/>
      <c r="AC56" s="92"/>
      <c r="AD56" s="93"/>
      <c r="AE56" s="74">
        <f>+AE33</f>
        <v>0</v>
      </c>
      <c r="AF56" s="94"/>
      <c r="AG56" s="77"/>
      <c r="AH56" s="92"/>
      <c r="AI56" s="92"/>
      <c r="AJ56" s="92"/>
      <c r="AK56" s="93"/>
      <c r="AL56" s="14">
        <v>0</v>
      </c>
      <c r="AM56" s="14">
        <v>0</v>
      </c>
      <c r="AN56" s="104">
        <f t="shared" ref="AN56:AN68" si="19">SUM(W56:AM56)</f>
        <v>0</v>
      </c>
    </row>
    <row r="57" spans="2:40">
      <c r="B57" s="35" t="s">
        <v>209</v>
      </c>
      <c r="C57" s="30"/>
      <c r="D57" s="31"/>
      <c r="E57" s="31"/>
      <c r="F57" s="31"/>
      <c r="G57" s="31"/>
      <c r="H57" s="31"/>
      <c r="I57" s="31"/>
      <c r="J57" s="31"/>
      <c r="K57" s="58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73"/>
      <c r="W57" s="74">
        <f>+W33</f>
        <v>19349346</v>
      </c>
      <c r="X57" s="77"/>
      <c r="Y57" s="93"/>
      <c r="Z57" s="74"/>
      <c r="AA57" s="77"/>
      <c r="AB57" s="92"/>
      <c r="AC57" s="92"/>
      <c r="AD57" s="93"/>
      <c r="AE57" s="74"/>
      <c r="AF57" s="94"/>
      <c r="AG57" s="77"/>
      <c r="AH57" s="92"/>
      <c r="AI57" s="92"/>
      <c r="AJ57" s="92"/>
      <c r="AK57" s="93"/>
      <c r="AL57" s="14"/>
      <c r="AM57" s="14"/>
      <c r="AN57" s="104">
        <f t="shared" si="19"/>
        <v>19349346</v>
      </c>
    </row>
    <row r="58" spans="2:40">
      <c r="B58" s="35" t="s">
        <v>210</v>
      </c>
      <c r="C58" s="30">
        <f t="shared" ref="C58:U58" si="20">+C34</f>
        <v>42883855</v>
      </c>
      <c r="D58" s="31">
        <f t="shared" si="20"/>
        <v>0</v>
      </c>
      <c r="E58" s="31">
        <f t="shared" si="20"/>
        <v>0</v>
      </c>
      <c r="F58" s="31">
        <f t="shared" si="20"/>
        <v>0</v>
      </c>
      <c r="G58" s="31">
        <f t="shared" si="20"/>
        <v>0</v>
      </c>
      <c r="H58" s="31">
        <f t="shared" si="20"/>
        <v>0</v>
      </c>
      <c r="I58" s="31">
        <f t="shared" si="20"/>
        <v>0</v>
      </c>
      <c r="J58" s="31">
        <f t="shared" si="20"/>
        <v>0</v>
      </c>
      <c r="K58" s="58">
        <f t="shared" si="20"/>
        <v>0</v>
      </c>
      <c r="L58" s="30">
        <f t="shared" si="20"/>
        <v>0</v>
      </c>
      <c r="M58" s="30">
        <f t="shared" si="20"/>
        <v>0</v>
      </c>
      <c r="N58" s="30">
        <f t="shared" si="20"/>
        <v>0</v>
      </c>
      <c r="O58" s="30">
        <f t="shared" si="20"/>
        <v>0</v>
      </c>
      <c r="P58" s="30">
        <f t="shared" si="20"/>
        <v>0</v>
      </c>
      <c r="Q58" s="30">
        <f t="shared" si="20"/>
        <v>0</v>
      </c>
      <c r="R58" s="30"/>
      <c r="S58" s="30">
        <f t="shared" si="20"/>
        <v>0</v>
      </c>
      <c r="T58" s="30">
        <f t="shared" si="20"/>
        <v>0</v>
      </c>
      <c r="U58" s="30">
        <f t="shared" si="20"/>
        <v>0</v>
      </c>
      <c r="V58" s="73">
        <f>SUM(C58:U58)</f>
        <v>42883855</v>
      </c>
      <c r="W58" s="74">
        <v>0</v>
      </c>
      <c r="X58" s="77"/>
      <c r="Y58" s="93"/>
      <c r="Z58" s="74">
        <v>0</v>
      </c>
      <c r="AA58" s="77"/>
      <c r="AB58" s="92"/>
      <c r="AC58" s="92"/>
      <c r="AD58" s="93"/>
      <c r="AE58" s="74">
        <f t="shared" ref="AE58:AE67" si="21">+AE34</f>
        <v>0</v>
      </c>
      <c r="AF58" s="94"/>
      <c r="AG58" s="77"/>
      <c r="AH58" s="92"/>
      <c r="AI58" s="92"/>
      <c r="AJ58" s="92"/>
      <c r="AK58" s="93"/>
      <c r="AL58" s="14">
        <v>0</v>
      </c>
      <c r="AM58" s="14">
        <v>0</v>
      </c>
      <c r="AN58" s="104">
        <f t="shared" si="19"/>
        <v>0</v>
      </c>
    </row>
    <row r="59" spans="2:40">
      <c r="B59" s="35" t="s">
        <v>211</v>
      </c>
      <c r="C59" s="30">
        <f t="shared" ref="C59:U59" si="22">+C35</f>
        <v>0</v>
      </c>
      <c r="D59" s="31">
        <f t="shared" si="22"/>
        <v>0</v>
      </c>
      <c r="E59" s="31">
        <f t="shared" si="22"/>
        <v>0</v>
      </c>
      <c r="F59" s="31">
        <f t="shared" si="22"/>
        <v>0</v>
      </c>
      <c r="G59" s="31">
        <f t="shared" si="22"/>
        <v>0</v>
      </c>
      <c r="H59" s="31">
        <f t="shared" si="22"/>
        <v>0</v>
      </c>
      <c r="I59" s="31">
        <f t="shared" si="22"/>
        <v>0</v>
      </c>
      <c r="J59" s="31">
        <f t="shared" si="22"/>
        <v>0</v>
      </c>
      <c r="K59" s="58">
        <f t="shared" si="22"/>
        <v>0</v>
      </c>
      <c r="L59" s="30">
        <f t="shared" si="22"/>
        <v>0</v>
      </c>
      <c r="M59" s="30">
        <f t="shared" si="22"/>
        <v>0</v>
      </c>
      <c r="N59" s="30">
        <f t="shared" si="22"/>
        <v>0</v>
      </c>
      <c r="O59" s="30">
        <f t="shared" si="22"/>
        <v>0</v>
      </c>
      <c r="P59" s="30">
        <f t="shared" si="22"/>
        <v>0</v>
      </c>
      <c r="Q59" s="30">
        <f t="shared" si="22"/>
        <v>0</v>
      </c>
      <c r="R59" s="30"/>
      <c r="S59" s="30">
        <f t="shared" si="22"/>
        <v>0</v>
      </c>
      <c r="T59" s="30">
        <f t="shared" si="22"/>
        <v>0</v>
      </c>
      <c r="U59" s="30">
        <f t="shared" si="22"/>
        <v>0</v>
      </c>
      <c r="V59" s="73">
        <f>SUM(C59:U59)</f>
        <v>0</v>
      </c>
      <c r="W59" s="74">
        <v>0</v>
      </c>
      <c r="X59" s="77"/>
      <c r="Y59" s="93"/>
      <c r="Z59" s="74">
        <v>0</v>
      </c>
      <c r="AA59" s="77"/>
      <c r="AB59" s="92"/>
      <c r="AC59" s="92"/>
      <c r="AD59" s="93"/>
      <c r="AE59" s="74">
        <f t="shared" si="21"/>
        <v>0</v>
      </c>
      <c r="AF59" s="94"/>
      <c r="AG59" s="77"/>
      <c r="AH59" s="92"/>
      <c r="AI59" s="92"/>
      <c r="AJ59" s="92"/>
      <c r="AK59" s="93"/>
      <c r="AL59" s="14">
        <v>0</v>
      </c>
      <c r="AM59" s="14">
        <v>0</v>
      </c>
      <c r="AN59" s="104">
        <f t="shared" si="19"/>
        <v>0</v>
      </c>
    </row>
    <row r="60" spans="2:40">
      <c r="B60" s="36" t="s">
        <v>212</v>
      </c>
      <c r="C60" s="30">
        <f t="shared" ref="C60:U60" si="23">+C36</f>
        <v>102618</v>
      </c>
      <c r="D60" s="31">
        <f t="shared" si="23"/>
        <v>0</v>
      </c>
      <c r="E60" s="31">
        <f t="shared" si="23"/>
        <v>0</v>
      </c>
      <c r="F60" s="31">
        <f t="shared" si="23"/>
        <v>0</v>
      </c>
      <c r="G60" s="31">
        <f t="shared" si="23"/>
        <v>0</v>
      </c>
      <c r="H60" s="31">
        <f t="shared" si="23"/>
        <v>0</v>
      </c>
      <c r="I60" s="31">
        <f t="shared" si="23"/>
        <v>0</v>
      </c>
      <c r="J60" s="31">
        <f t="shared" si="23"/>
        <v>0</v>
      </c>
      <c r="K60" s="58">
        <f t="shared" si="23"/>
        <v>0</v>
      </c>
      <c r="L60" s="30">
        <f t="shared" si="23"/>
        <v>0</v>
      </c>
      <c r="M60" s="30">
        <f t="shared" si="23"/>
        <v>0</v>
      </c>
      <c r="N60" s="30">
        <f t="shared" si="23"/>
        <v>0</v>
      </c>
      <c r="O60" s="30">
        <f t="shared" si="23"/>
        <v>0</v>
      </c>
      <c r="P60" s="30">
        <f t="shared" si="23"/>
        <v>0</v>
      </c>
      <c r="Q60" s="30">
        <f t="shared" si="23"/>
        <v>0</v>
      </c>
      <c r="R60" s="30"/>
      <c r="S60" s="30">
        <f t="shared" si="23"/>
        <v>0</v>
      </c>
      <c r="T60" s="30">
        <f t="shared" si="23"/>
        <v>0</v>
      </c>
      <c r="U60" s="30">
        <f t="shared" si="23"/>
        <v>0</v>
      </c>
      <c r="V60" s="86">
        <f>SUM(C60:U60)</f>
        <v>102618</v>
      </c>
      <c r="W60" s="74">
        <v>0</v>
      </c>
      <c r="X60" s="77"/>
      <c r="Y60" s="93"/>
      <c r="Z60" s="74">
        <v>0</v>
      </c>
      <c r="AA60" s="77"/>
      <c r="AB60" s="92"/>
      <c r="AC60" s="92"/>
      <c r="AD60" s="93"/>
      <c r="AE60" s="74">
        <f t="shared" si="21"/>
        <v>0</v>
      </c>
      <c r="AF60" s="94"/>
      <c r="AG60" s="77"/>
      <c r="AH60" s="92"/>
      <c r="AI60" s="92"/>
      <c r="AJ60" s="92"/>
      <c r="AK60" s="93"/>
      <c r="AL60" s="14">
        <v>0</v>
      </c>
      <c r="AM60" s="14">
        <f>+AM32</f>
        <v>0</v>
      </c>
      <c r="AN60" s="104">
        <f t="shared" si="19"/>
        <v>0</v>
      </c>
    </row>
    <row r="61" spans="2:40">
      <c r="B61" s="35" t="s">
        <v>213</v>
      </c>
      <c r="C61" s="30">
        <f t="shared" ref="C61:U61" si="24">+C37</f>
        <v>39732793</v>
      </c>
      <c r="D61" s="31">
        <f t="shared" si="24"/>
        <v>0</v>
      </c>
      <c r="E61" s="31">
        <f t="shared" si="24"/>
        <v>110829490</v>
      </c>
      <c r="F61" s="31">
        <f t="shared" si="24"/>
        <v>0</v>
      </c>
      <c r="G61" s="31">
        <f t="shared" si="24"/>
        <v>0</v>
      </c>
      <c r="H61" s="31">
        <f t="shared" si="24"/>
        <v>0</v>
      </c>
      <c r="I61" s="31">
        <f t="shared" si="24"/>
        <v>0</v>
      </c>
      <c r="J61" s="31">
        <f t="shared" si="24"/>
        <v>0</v>
      </c>
      <c r="K61" s="58">
        <f t="shared" si="24"/>
        <v>0</v>
      </c>
      <c r="L61" s="30">
        <f t="shared" si="24"/>
        <v>0</v>
      </c>
      <c r="M61" s="30">
        <f t="shared" si="24"/>
        <v>0</v>
      </c>
      <c r="N61" s="30">
        <f t="shared" si="24"/>
        <v>0</v>
      </c>
      <c r="O61" s="30">
        <f t="shared" si="24"/>
        <v>0</v>
      </c>
      <c r="P61" s="30">
        <f t="shared" si="24"/>
        <v>0</v>
      </c>
      <c r="Q61" s="30">
        <f t="shared" si="24"/>
        <v>0</v>
      </c>
      <c r="R61" s="30"/>
      <c r="S61" s="30">
        <f t="shared" si="24"/>
        <v>0</v>
      </c>
      <c r="T61" s="30">
        <f t="shared" si="24"/>
        <v>0</v>
      </c>
      <c r="U61" s="30">
        <f t="shared" si="24"/>
        <v>0</v>
      </c>
      <c r="V61" s="86">
        <f t="shared" ref="V61:V67" si="25">SUM(C61:U61)</f>
        <v>150562283</v>
      </c>
      <c r="W61" s="74">
        <v>0</v>
      </c>
      <c r="X61" s="77"/>
      <c r="Y61" s="93"/>
      <c r="Z61" s="74">
        <v>0</v>
      </c>
      <c r="AA61" s="77"/>
      <c r="AB61" s="92"/>
      <c r="AC61" s="92"/>
      <c r="AD61" s="93"/>
      <c r="AE61" s="74">
        <f t="shared" si="21"/>
        <v>493660510</v>
      </c>
      <c r="AF61" s="94"/>
      <c r="AG61" s="77"/>
      <c r="AH61" s="92"/>
      <c r="AI61" s="92"/>
      <c r="AJ61" s="92"/>
      <c r="AK61" s="93"/>
      <c r="AL61" s="14">
        <v>0</v>
      </c>
      <c r="AM61" s="14">
        <v>0</v>
      </c>
      <c r="AN61" s="104">
        <f t="shared" si="19"/>
        <v>493660510</v>
      </c>
    </row>
    <row r="62" spans="2:40">
      <c r="B62" s="36" t="s">
        <v>214</v>
      </c>
      <c r="C62" s="30">
        <f t="shared" ref="C62:U62" si="26">+C38</f>
        <v>0</v>
      </c>
      <c r="D62" s="31">
        <f t="shared" si="26"/>
        <v>0</v>
      </c>
      <c r="E62" s="31">
        <f t="shared" si="26"/>
        <v>0</v>
      </c>
      <c r="F62" s="31">
        <f t="shared" si="26"/>
        <v>0</v>
      </c>
      <c r="G62" s="31">
        <f t="shared" si="26"/>
        <v>0</v>
      </c>
      <c r="H62" s="31">
        <f t="shared" si="26"/>
        <v>0</v>
      </c>
      <c r="I62" s="31">
        <f t="shared" si="26"/>
        <v>0</v>
      </c>
      <c r="J62" s="31">
        <f t="shared" si="26"/>
        <v>1174489</v>
      </c>
      <c r="K62" s="58">
        <f t="shared" si="26"/>
        <v>0</v>
      </c>
      <c r="L62" s="30">
        <f t="shared" si="26"/>
        <v>0</v>
      </c>
      <c r="M62" s="30">
        <f t="shared" si="26"/>
        <v>0</v>
      </c>
      <c r="N62" s="30">
        <f t="shared" si="26"/>
        <v>0</v>
      </c>
      <c r="O62" s="30">
        <f t="shared" si="26"/>
        <v>0</v>
      </c>
      <c r="P62" s="30">
        <f t="shared" si="26"/>
        <v>0</v>
      </c>
      <c r="Q62" s="30">
        <f t="shared" si="26"/>
        <v>0</v>
      </c>
      <c r="R62" s="30"/>
      <c r="S62" s="30">
        <f t="shared" si="26"/>
        <v>0</v>
      </c>
      <c r="T62" s="30">
        <f t="shared" si="26"/>
        <v>0</v>
      </c>
      <c r="U62" s="30">
        <f t="shared" si="26"/>
        <v>0</v>
      </c>
      <c r="V62" s="86">
        <f t="shared" si="25"/>
        <v>1174489</v>
      </c>
      <c r="W62" s="74">
        <v>0</v>
      </c>
      <c r="X62" s="77"/>
      <c r="Y62" s="93"/>
      <c r="Z62" s="74">
        <v>0</v>
      </c>
      <c r="AA62" s="77"/>
      <c r="AB62" s="92"/>
      <c r="AC62" s="92"/>
      <c r="AD62" s="93"/>
      <c r="AE62" s="74">
        <f t="shared" si="21"/>
        <v>0</v>
      </c>
      <c r="AF62" s="94"/>
      <c r="AG62" s="77"/>
      <c r="AH62" s="92"/>
      <c r="AI62" s="92"/>
      <c r="AJ62" s="92"/>
      <c r="AK62" s="93"/>
      <c r="AL62" s="14">
        <v>0</v>
      </c>
      <c r="AM62" s="14">
        <v>0</v>
      </c>
      <c r="AN62" s="104">
        <f t="shared" si="19"/>
        <v>0</v>
      </c>
    </row>
    <row r="63" spans="2:40">
      <c r="B63" s="37" t="s">
        <v>215</v>
      </c>
      <c r="C63" s="30">
        <f t="shared" ref="C63:U63" si="27">+C39</f>
        <v>0</v>
      </c>
      <c r="D63" s="31">
        <f t="shared" si="27"/>
        <v>0</v>
      </c>
      <c r="E63" s="31">
        <f t="shared" si="27"/>
        <v>0</v>
      </c>
      <c r="F63" s="31">
        <f t="shared" si="27"/>
        <v>0</v>
      </c>
      <c r="G63" s="31">
        <f t="shared" si="27"/>
        <v>0</v>
      </c>
      <c r="H63" s="31">
        <f t="shared" si="27"/>
        <v>0</v>
      </c>
      <c r="I63" s="31">
        <f t="shared" si="27"/>
        <v>0</v>
      </c>
      <c r="J63" s="31">
        <f t="shared" si="27"/>
        <v>0</v>
      </c>
      <c r="K63" s="58">
        <f t="shared" si="27"/>
        <v>0</v>
      </c>
      <c r="L63" s="30">
        <f t="shared" si="27"/>
        <v>0</v>
      </c>
      <c r="M63" s="30">
        <f t="shared" si="27"/>
        <v>0</v>
      </c>
      <c r="N63" s="30">
        <f t="shared" si="27"/>
        <v>0</v>
      </c>
      <c r="O63" s="30">
        <f t="shared" si="27"/>
        <v>0</v>
      </c>
      <c r="P63" s="30">
        <f t="shared" si="27"/>
        <v>0</v>
      </c>
      <c r="Q63" s="30">
        <f t="shared" si="27"/>
        <v>0</v>
      </c>
      <c r="R63" s="30"/>
      <c r="S63" s="30">
        <f t="shared" si="27"/>
        <v>0</v>
      </c>
      <c r="T63" s="30">
        <f t="shared" si="27"/>
        <v>0</v>
      </c>
      <c r="U63" s="30">
        <f t="shared" si="27"/>
        <v>0</v>
      </c>
      <c r="V63" s="86">
        <f t="shared" si="25"/>
        <v>0</v>
      </c>
      <c r="W63" s="74">
        <v>0</v>
      </c>
      <c r="X63" s="77"/>
      <c r="Y63" s="93"/>
      <c r="Z63" s="74">
        <v>0</v>
      </c>
      <c r="AA63" s="77"/>
      <c r="AB63" s="92"/>
      <c r="AC63" s="92"/>
      <c r="AD63" s="93"/>
      <c r="AE63" s="74">
        <f t="shared" si="21"/>
        <v>0</v>
      </c>
      <c r="AF63" s="94"/>
      <c r="AG63" s="77"/>
      <c r="AH63" s="92"/>
      <c r="AI63" s="92"/>
      <c r="AJ63" s="92"/>
      <c r="AK63" s="93"/>
      <c r="AL63" s="14">
        <v>0</v>
      </c>
      <c r="AM63" s="14">
        <v>0</v>
      </c>
      <c r="AN63" s="104">
        <f t="shared" si="19"/>
        <v>0</v>
      </c>
    </row>
    <row r="64" spans="2:40">
      <c r="B64" s="35" t="s">
        <v>216</v>
      </c>
      <c r="C64" s="30">
        <f t="shared" ref="C64:U64" si="28">+C40</f>
        <v>0</v>
      </c>
      <c r="D64" s="31">
        <f t="shared" si="28"/>
        <v>0</v>
      </c>
      <c r="E64" s="31">
        <f t="shared" si="28"/>
        <v>0</v>
      </c>
      <c r="F64" s="31">
        <f t="shared" si="28"/>
        <v>0</v>
      </c>
      <c r="G64" s="31">
        <f t="shared" si="28"/>
        <v>0</v>
      </c>
      <c r="H64" s="31">
        <f t="shared" si="28"/>
        <v>0</v>
      </c>
      <c r="I64" s="31">
        <f t="shared" si="28"/>
        <v>0</v>
      </c>
      <c r="J64" s="31">
        <f t="shared" si="28"/>
        <v>0</v>
      </c>
      <c r="K64" s="58">
        <f t="shared" si="28"/>
        <v>0</v>
      </c>
      <c r="L64" s="30">
        <f t="shared" si="28"/>
        <v>0</v>
      </c>
      <c r="M64" s="30">
        <f t="shared" si="28"/>
        <v>0</v>
      </c>
      <c r="N64" s="30">
        <f t="shared" si="28"/>
        <v>0</v>
      </c>
      <c r="O64" s="30">
        <f t="shared" si="28"/>
        <v>0</v>
      </c>
      <c r="P64" s="30">
        <f t="shared" si="28"/>
        <v>0</v>
      </c>
      <c r="Q64" s="30">
        <f t="shared" si="28"/>
        <v>0</v>
      </c>
      <c r="R64" s="30"/>
      <c r="S64" s="30">
        <f t="shared" si="28"/>
        <v>0</v>
      </c>
      <c r="T64" s="30">
        <f t="shared" si="28"/>
        <v>0</v>
      </c>
      <c r="U64" s="30">
        <f t="shared" si="28"/>
        <v>0</v>
      </c>
      <c r="V64" s="86">
        <f t="shared" si="25"/>
        <v>0</v>
      </c>
      <c r="W64" s="74">
        <v>0</v>
      </c>
      <c r="X64" s="77"/>
      <c r="Y64" s="93"/>
      <c r="Z64" s="74">
        <v>0</v>
      </c>
      <c r="AA64" s="77"/>
      <c r="AB64" s="92"/>
      <c r="AC64" s="92"/>
      <c r="AD64" s="93"/>
      <c r="AE64" s="74">
        <f t="shared" si="21"/>
        <v>0</v>
      </c>
      <c r="AF64" s="94"/>
      <c r="AG64" s="77"/>
      <c r="AH64" s="92"/>
      <c r="AI64" s="92"/>
      <c r="AJ64" s="92"/>
      <c r="AK64" s="93"/>
      <c r="AL64" s="14">
        <v>0</v>
      </c>
      <c r="AM64" s="14">
        <v>0</v>
      </c>
      <c r="AN64" s="104">
        <f t="shared" si="19"/>
        <v>0</v>
      </c>
    </row>
    <row r="65" spans="2:40">
      <c r="B65" s="35" t="s">
        <v>217</v>
      </c>
      <c r="C65" s="30">
        <f t="shared" ref="C65:Q65" si="29">+C41</f>
        <v>0</v>
      </c>
      <c r="D65" s="31">
        <f t="shared" si="29"/>
        <v>0</v>
      </c>
      <c r="E65" s="31">
        <f t="shared" si="29"/>
        <v>0</v>
      </c>
      <c r="F65" s="31">
        <f t="shared" si="29"/>
        <v>0</v>
      </c>
      <c r="G65" s="31">
        <f t="shared" si="29"/>
        <v>0</v>
      </c>
      <c r="H65" s="31">
        <f t="shared" si="29"/>
        <v>0</v>
      </c>
      <c r="I65" s="31">
        <f t="shared" si="29"/>
        <v>0</v>
      </c>
      <c r="J65" s="31">
        <f t="shared" si="29"/>
        <v>0</v>
      </c>
      <c r="K65" s="58">
        <f t="shared" si="29"/>
        <v>0</v>
      </c>
      <c r="L65" s="30">
        <f t="shared" si="29"/>
        <v>0</v>
      </c>
      <c r="M65" s="30">
        <f t="shared" si="29"/>
        <v>0</v>
      </c>
      <c r="N65" s="30">
        <f t="shared" si="29"/>
        <v>0</v>
      </c>
      <c r="O65" s="30">
        <f t="shared" si="29"/>
        <v>7529856</v>
      </c>
      <c r="P65" s="30">
        <f t="shared" si="29"/>
        <v>0</v>
      </c>
      <c r="Q65" s="30">
        <f t="shared" si="29"/>
        <v>0</v>
      </c>
      <c r="R65" s="30"/>
      <c r="S65" s="30">
        <f>+S41</f>
        <v>0</v>
      </c>
      <c r="T65" s="30">
        <f>+T41</f>
        <v>0</v>
      </c>
      <c r="U65" s="30">
        <f>+U41</f>
        <v>0</v>
      </c>
      <c r="V65" s="86">
        <f t="shared" si="25"/>
        <v>7529856</v>
      </c>
      <c r="W65" s="74">
        <v>0</v>
      </c>
      <c r="X65" s="77"/>
      <c r="Y65" s="93"/>
      <c r="Z65" s="74">
        <v>0</v>
      </c>
      <c r="AA65" s="77"/>
      <c r="AB65" s="92"/>
      <c r="AC65" s="92"/>
      <c r="AD65" s="93"/>
      <c r="AE65" s="74">
        <f t="shared" si="21"/>
        <v>0</v>
      </c>
      <c r="AF65" s="94"/>
      <c r="AG65" s="77"/>
      <c r="AH65" s="92"/>
      <c r="AI65" s="92"/>
      <c r="AJ65" s="92"/>
      <c r="AK65" s="93"/>
      <c r="AL65" s="14">
        <v>0</v>
      </c>
      <c r="AM65" s="14">
        <v>0</v>
      </c>
      <c r="AN65" s="104">
        <f t="shared" si="19"/>
        <v>0</v>
      </c>
    </row>
    <row r="66" spans="2:40">
      <c r="B66" s="35" t="s">
        <v>218</v>
      </c>
      <c r="C66" s="30">
        <f>+C42</f>
        <v>341925546</v>
      </c>
      <c r="D66" s="31"/>
      <c r="E66" s="31"/>
      <c r="F66" s="31"/>
      <c r="G66" s="31"/>
      <c r="H66" s="31"/>
      <c r="I66" s="31"/>
      <c r="J66" s="31"/>
      <c r="K66" s="58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86">
        <f t="shared" si="25"/>
        <v>341925546</v>
      </c>
      <c r="W66" s="74"/>
      <c r="X66" s="77"/>
      <c r="Y66" s="93"/>
      <c r="Z66" s="74"/>
      <c r="AA66" s="77"/>
      <c r="AB66" s="92"/>
      <c r="AC66" s="92"/>
      <c r="AD66" s="93"/>
      <c r="AE66" s="74">
        <f t="shared" si="21"/>
        <v>0</v>
      </c>
      <c r="AF66" s="94"/>
      <c r="AG66" s="77"/>
      <c r="AH66" s="92"/>
      <c r="AI66" s="92"/>
      <c r="AJ66" s="92"/>
      <c r="AK66" s="93"/>
      <c r="AL66" s="14"/>
      <c r="AM66" s="14"/>
      <c r="AN66" s="104">
        <f t="shared" si="19"/>
        <v>0</v>
      </c>
    </row>
    <row r="67" spans="2:40">
      <c r="B67" s="35" t="s">
        <v>219</v>
      </c>
      <c r="C67" s="30">
        <f t="shared" ref="C67:U67" si="30">+C43</f>
        <v>571883881</v>
      </c>
      <c r="D67" s="31">
        <f t="shared" si="30"/>
        <v>0</v>
      </c>
      <c r="E67" s="31">
        <f t="shared" si="30"/>
        <v>0</v>
      </c>
      <c r="F67" s="31">
        <f t="shared" si="30"/>
        <v>0</v>
      </c>
      <c r="G67" s="31">
        <f t="shared" si="30"/>
        <v>0</v>
      </c>
      <c r="H67" s="31">
        <f t="shared" si="30"/>
        <v>0</v>
      </c>
      <c r="I67" s="31">
        <f t="shared" si="30"/>
        <v>0</v>
      </c>
      <c r="J67" s="31">
        <f t="shared" si="30"/>
        <v>0</v>
      </c>
      <c r="K67" s="58">
        <f t="shared" si="30"/>
        <v>0</v>
      </c>
      <c r="L67" s="30">
        <f t="shared" si="30"/>
        <v>0</v>
      </c>
      <c r="M67" s="30">
        <f t="shared" si="30"/>
        <v>0</v>
      </c>
      <c r="N67" s="30">
        <f t="shared" si="30"/>
        <v>0</v>
      </c>
      <c r="O67" s="30">
        <f t="shared" si="30"/>
        <v>0</v>
      </c>
      <c r="P67" s="30">
        <f t="shared" si="30"/>
        <v>0</v>
      </c>
      <c r="Q67" s="30">
        <f t="shared" si="30"/>
        <v>0</v>
      </c>
      <c r="R67" s="30"/>
      <c r="S67" s="30">
        <f t="shared" si="30"/>
        <v>0</v>
      </c>
      <c r="T67" s="30">
        <f t="shared" si="30"/>
        <v>0</v>
      </c>
      <c r="U67" s="30" t="e">
        <f t="shared" si="30"/>
        <v>#REF!</v>
      </c>
      <c r="V67" s="86" t="e">
        <f t="shared" si="25"/>
        <v>#REF!</v>
      </c>
      <c r="W67" s="74">
        <v>0</v>
      </c>
      <c r="X67" s="77"/>
      <c r="Y67" s="93"/>
      <c r="Z67" s="74">
        <v>0</v>
      </c>
      <c r="AA67" s="77"/>
      <c r="AB67" s="92"/>
      <c r="AC67" s="92"/>
      <c r="AD67" s="93"/>
      <c r="AE67" s="74">
        <f t="shared" si="21"/>
        <v>644483</v>
      </c>
      <c r="AF67" s="94"/>
      <c r="AG67" s="77"/>
      <c r="AH67" s="92"/>
      <c r="AI67" s="92"/>
      <c r="AJ67" s="92"/>
      <c r="AK67" s="93"/>
      <c r="AL67" s="14">
        <v>0</v>
      </c>
      <c r="AM67" s="14">
        <v>0</v>
      </c>
      <c r="AN67" s="104">
        <f t="shared" si="19"/>
        <v>644483</v>
      </c>
    </row>
    <row r="68" spans="2:40">
      <c r="B68" s="35"/>
      <c r="C68" s="30"/>
      <c r="D68" s="31"/>
      <c r="E68" s="31"/>
      <c r="F68" s="31"/>
      <c r="G68" s="31"/>
      <c r="H68" s="31"/>
      <c r="I68" s="31"/>
      <c r="J68" s="31"/>
      <c r="K68" s="57"/>
      <c r="L68" s="30"/>
      <c r="M68" s="31"/>
      <c r="N68" s="58"/>
      <c r="O68" s="30"/>
      <c r="P68" s="54"/>
      <c r="Q68" s="54"/>
      <c r="R68" s="54"/>
      <c r="S68" s="58"/>
      <c r="T68" s="75"/>
      <c r="U68" s="75"/>
      <c r="V68" s="86"/>
      <c r="W68" s="74"/>
      <c r="X68" s="77"/>
      <c r="Y68" s="93"/>
      <c r="Z68" s="74"/>
      <c r="AA68" s="77"/>
      <c r="AB68" s="92"/>
      <c r="AC68" s="92"/>
      <c r="AD68" s="93"/>
      <c r="AE68" s="74"/>
      <c r="AF68" s="94"/>
      <c r="AG68" s="77"/>
      <c r="AH68" s="92"/>
      <c r="AI68" s="92"/>
      <c r="AJ68" s="92"/>
      <c r="AK68" s="93"/>
      <c r="AL68" s="14"/>
      <c r="AM68" s="14"/>
      <c r="AN68" s="104">
        <f t="shared" si="19"/>
        <v>0</v>
      </c>
    </row>
    <row r="69" spans="2:40">
      <c r="B69" s="38" t="s">
        <v>220</v>
      </c>
      <c r="C69" s="39">
        <f>SUM(C56:C68)</f>
        <v>996528693</v>
      </c>
      <c r="D69" s="39">
        <f t="shared" ref="D69:AN69" si="31">SUM(D56:D68)</f>
        <v>0</v>
      </c>
      <c r="E69" s="39">
        <f t="shared" si="31"/>
        <v>110829490</v>
      </c>
      <c r="F69" s="39">
        <f t="shared" si="31"/>
        <v>0</v>
      </c>
      <c r="G69" s="39">
        <f t="shared" si="31"/>
        <v>0</v>
      </c>
      <c r="H69" s="39">
        <f t="shared" si="31"/>
        <v>0</v>
      </c>
      <c r="I69" s="39">
        <f t="shared" si="31"/>
        <v>0</v>
      </c>
      <c r="J69" s="39">
        <f t="shared" si="31"/>
        <v>1174489</v>
      </c>
      <c r="K69" s="39">
        <f t="shared" si="31"/>
        <v>0</v>
      </c>
      <c r="L69" s="39">
        <f t="shared" si="31"/>
        <v>0</v>
      </c>
      <c r="M69" s="39">
        <f t="shared" si="31"/>
        <v>0</v>
      </c>
      <c r="N69" s="39">
        <f t="shared" si="31"/>
        <v>0</v>
      </c>
      <c r="O69" s="39">
        <f t="shared" si="31"/>
        <v>7529856</v>
      </c>
      <c r="P69" s="39">
        <f t="shared" si="31"/>
        <v>0</v>
      </c>
      <c r="Q69" s="39">
        <f t="shared" si="31"/>
        <v>0</v>
      </c>
      <c r="R69" s="39"/>
      <c r="S69" s="39">
        <f t="shared" si="31"/>
        <v>0</v>
      </c>
      <c r="T69" s="39">
        <f t="shared" si="31"/>
        <v>0</v>
      </c>
      <c r="U69" s="39" t="e">
        <f t="shared" si="31"/>
        <v>#REF!</v>
      </c>
      <c r="V69" s="39" t="e">
        <f t="shared" si="31"/>
        <v>#REF!</v>
      </c>
      <c r="W69" s="39">
        <f t="shared" si="31"/>
        <v>19349346</v>
      </c>
      <c r="X69" s="39">
        <f t="shared" si="31"/>
        <v>0</v>
      </c>
      <c r="Y69" s="39">
        <f t="shared" si="31"/>
        <v>0</v>
      </c>
      <c r="Z69" s="39">
        <f t="shared" si="31"/>
        <v>0</v>
      </c>
      <c r="AA69" s="39">
        <f t="shared" si="31"/>
        <v>0</v>
      </c>
      <c r="AB69" s="39"/>
      <c r="AC69" s="39"/>
      <c r="AD69" s="39">
        <f t="shared" si="31"/>
        <v>0</v>
      </c>
      <c r="AE69" s="39">
        <f t="shared" si="31"/>
        <v>494304993</v>
      </c>
      <c r="AF69" s="39">
        <f t="shared" si="31"/>
        <v>0</v>
      </c>
      <c r="AG69" s="39">
        <f t="shared" si="31"/>
        <v>0</v>
      </c>
      <c r="AH69" s="39">
        <f t="shared" si="31"/>
        <v>0</v>
      </c>
      <c r="AI69" s="39"/>
      <c r="AJ69" s="39"/>
      <c r="AK69" s="39">
        <f t="shared" si="31"/>
        <v>0</v>
      </c>
      <c r="AL69" s="39">
        <f t="shared" si="31"/>
        <v>0</v>
      </c>
      <c r="AM69" s="39">
        <f t="shared" si="31"/>
        <v>0</v>
      </c>
      <c r="AN69" s="39">
        <f t="shared" si="31"/>
        <v>513654339</v>
      </c>
    </row>
    <row r="71" spans="22:40">
      <c r="V71" s="64">
        <f>+Estado!AQ23</f>
        <v>0</v>
      </c>
      <c r="AN71" s="64">
        <f>+Estado!O50</f>
        <v>-1344786147.35148</v>
      </c>
    </row>
    <row r="72" spans="22:22">
      <c r="V72" s="64"/>
    </row>
    <row r="73" spans="6:40">
      <c r="F73" s="5">
        <f>+F11</f>
        <v>0</v>
      </c>
      <c r="V73" s="64" t="e">
        <f>+V69-V71</f>
        <v>#REF!</v>
      </c>
      <c r="AN73" s="64">
        <f>+AN69-AN71</f>
        <v>1858440486.35148</v>
      </c>
    </row>
    <row r="74" spans="6:6">
      <c r="F74" s="5">
        <v>1659922138</v>
      </c>
    </row>
    <row r="75" spans="6:6">
      <c r="F75" s="5">
        <f>+F73-F74</f>
        <v>-1659922138</v>
      </c>
    </row>
  </sheetData>
  <mergeCells count="8">
    <mergeCell ref="C1:V1"/>
    <mergeCell ref="W1:AN1"/>
    <mergeCell ref="C2:K2"/>
    <mergeCell ref="L2:N2"/>
    <mergeCell ref="O2:S2"/>
    <mergeCell ref="W2:Y2"/>
    <mergeCell ref="Z2:AD2"/>
    <mergeCell ref="AE2:AK2"/>
  </mergeCells>
  <pageMargins left="0.7" right="0.7" top="0.75" bottom="0.75" header="0.3" footer="0.3"/>
  <pageSetup paperSize="1" orientation="portrait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4"/>
  <sheetViews>
    <sheetView zoomScaleSheetLayoutView="60" topLeftCell="A7" workbookViewId="0">
      <selection activeCell="H19" sqref="H19"/>
    </sheetView>
  </sheetViews>
  <sheetFormatPr defaultColWidth="11.4285714285714" defaultRowHeight="15"/>
  <cols>
    <col min="1" max="1" width="9.42857142857143" customWidth="1"/>
    <col min="2" max="2" width="38.4285714285714"/>
    <col min="3" max="3" width="12.5714285714286"/>
    <col min="4" max="4" width="11.8571428571429"/>
    <col min="5" max="5" width="12.5714285714286"/>
    <col min="6" max="6" width="13.7142857142857"/>
    <col min="10" max="10" width="14.2857142857143" customWidth="1"/>
    <col min="13" max="13" width="13.4285714285714"/>
    <col min="14" max="14" width="13.5714285714286"/>
    <col min="15" max="15" width="14.4285714285714"/>
    <col min="16" max="16" width="12.7142857142857"/>
  </cols>
  <sheetData>
    <row r="1" spans="1:14">
      <c r="A1" s="12"/>
      <c r="B1" s="12" t="s">
        <v>226</v>
      </c>
      <c r="C1" s="9" t="s">
        <v>89</v>
      </c>
      <c r="D1" s="9" t="s">
        <v>227</v>
      </c>
      <c r="E1" s="9" t="s">
        <v>156</v>
      </c>
      <c r="F1" s="9" t="s">
        <v>93</v>
      </c>
      <c r="G1" s="9" t="s">
        <v>228</v>
      </c>
      <c r="H1" s="9" t="s">
        <v>229</v>
      </c>
      <c r="I1" s="9" t="s">
        <v>230</v>
      </c>
      <c r="J1" s="9" t="s">
        <v>90</v>
      </c>
      <c r="K1" s="9" t="s">
        <v>161</v>
      </c>
      <c r="L1" s="9" t="s">
        <v>231</v>
      </c>
      <c r="M1" s="9" t="s">
        <v>232</v>
      </c>
      <c r="N1" s="9" t="s">
        <v>3</v>
      </c>
    </row>
    <row r="2" spans="1:14">
      <c r="A2" s="12"/>
      <c r="B2" s="12" t="s">
        <v>154</v>
      </c>
      <c r="C2" s="4" t="s">
        <v>96</v>
      </c>
      <c r="D2" s="4" t="s">
        <v>233</v>
      </c>
      <c r="E2" s="4" t="s">
        <v>95</v>
      </c>
      <c r="F2" s="4" t="s">
        <v>95</v>
      </c>
      <c r="G2" s="4" t="s">
        <v>95</v>
      </c>
      <c r="H2" s="4" t="s">
        <v>96</v>
      </c>
      <c r="I2" s="4" t="s">
        <v>96</v>
      </c>
      <c r="J2" s="4" t="s">
        <v>95</v>
      </c>
      <c r="K2" s="4" t="s">
        <v>96</v>
      </c>
      <c r="L2" s="4" t="s">
        <v>96</v>
      </c>
      <c r="M2" s="4" t="s">
        <v>95</v>
      </c>
      <c r="N2" s="4"/>
    </row>
    <row r="3" spans="2:14">
      <c r="B3" t="s">
        <v>234</v>
      </c>
      <c r="C3" s="5"/>
      <c r="D3" s="13"/>
      <c r="E3" s="5"/>
      <c r="F3" s="5"/>
      <c r="G3" s="5"/>
      <c r="H3" s="5"/>
      <c r="I3" s="5"/>
      <c r="J3" s="5">
        <v>0</v>
      </c>
      <c r="K3" s="5"/>
      <c r="L3" s="5"/>
      <c r="M3" s="5">
        <v>0</v>
      </c>
      <c r="N3" s="5">
        <f t="shared" ref="N3:N25" si="0">SUM(C3:M3)</f>
        <v>0</v>
      </c>
    </row>
    <row r="4" spans="2:14">
      <c r="B4" t="s">
        <v>235</v>
      </c>
      <c r="C4" s="14">
        <v>104521489</v>
      </c>
      <c r="D4" s="5"/>
      <c r="E4" s="5"/>
      <c r="F4" s="5"/>
      <c r="G4" s="5"/>
      <c r="H4" s="5"/>
      <c r="I4" s="5"/>
      <c r="J4" s="5">
        <v>0</v>
      </c>
      <c r="K4" s="5"/>
      <c r="M4">
        <v>0</v>
      </c>
      <c r="N4" s="14">
        <f t="shared" si="0"/>
        <v>104521489</v>
      </c>
    </row>
    <row r="5" spans="2:14">
      <c r="B5" t="s">
        <v>236</v>
      </c>
      <c r="C5" s="5"/>
      <c r="D5" s="5"/>
      <c r="E5" s="5"/>
      <c r="F5" s="5"/>
      <c r="G5" s="5"/>
      <c r="H5" s="5"/>
      <c r="I5" s="5"/>
      <c r="J5" s="5">
        <v>0</v>
      </c>
      <c r="K5" s="5"/>
      <c r="M5">
        <v>0</v>
      </c>
      <c r="N5" s="5">
        <f t="shared" si="0"/>
        <v>0</v>
      </c>
    </row>
    <row r="6" spans="1:14">
      <c r="A6" t="s">
        <v>179</v>
      </c>
      <c r="B6" t="s">
        <v>237</v>
      </c>
      <c r="C6" s="5">
        <v>0</v>
      </c>
      <c r="D6" s="5"/>
      <c r="E6" s="5"/>
      <c r="F6" s="5">
        <v>42245</v>
      </c>
      <c r="G6" s="5"/>
      <c r="H6" s="5"/>
      <c r="I6" s="5"/>
      <c r="J6" s="5">
        <v>2629804.05</v>
      </c>
      <c r="K6" s="5"/>
      <c r="M6" s="5">
        <v>0</v>
      </c>
      <c r="N6" s="5">
        <f t="shared" si="0"/>
        <v>2672049.05</v>
      </c>
    </row>
    <row r="7" spans="2:14">
      <c r="B7" t="s">
        <v>238</v>
      </c>
      <c r="C7">
        <v>0</v>
      </c>
      <c r="D7" s="5"/>
      <c r="E7" s="5"/>
      <c r="F7" s="14">
        <v>669962405</v>
      </c>
      <c r="G7" s="5"/>
      <c r="H7" s="5"/>
      <c r="I7" s="5"/>
      <c r="J7" s="5">
        <v>0</v>
      </c>
      <c r="K7" s="5"/>
      <c r="M7" s="5">
        <v>0</v>
      </c>
      <c r="N7" s="14">
        <f t="shared" si="0"/>
        <v>669962405</v>
      </c>
    </row>
    <row r="8" spans="2:14">
      <c r="B8" t="s">
        <v>239</v>
      </c>
      <c r="C8" s="5">
        <v>0</v>
      </c>
      <c r="D8" s="5"/>
      <c r="E8" s="5"/>
      <c r="F8" s="14">
        <v>20676794</v>
      </c>
      <c r="G8" s="5"/>
      <c r="H8" s="5"/>
      <c r="I8" s="5"/>
      <c r="J8" s="5">
        <v>0</v>
      </c>
      <c r="K8" s="5"/>
      <c r="M8" s="5">
        <v>0</v>
      </c>
      <c r="N8" s="14">
        <f t="shared" si="0"/>
        <v>20676794</v>
      </c>
    </row>
    <row r="9" spans="2:14">
      <c r="B9" t="s">
        <v>108</v>
      </c>
      <c r="C9" s="5">
        <v>0</v>
      </c>
      <c r="D9" s="5"/>
      <c r="E9" s="5"/>
      <c r="F9" s="5"/>
      <c r="G9" s="5"/>
      <c r="H9" s="5"/>
      <c r="I9" s="5"/>
      <c r="J9" s="14">
        <v>124388039.504</v>
      </c>
      <c r="K9" s="5"/>
      <c r="M9" s="5">
        <v>0</v>
      </c>
      <c r="N9" s="14">
        <f t="shared" si="0"/>
        <v>124388039.504</v>
      </c>
    </row>
    <row r="10" spans="1:14">
      <c r="A10" t="s">
        <v>179</v>
      </c>
      <c r="B10" t="s">
        <v>240</v>
      </c>
      <c r="C10" s="5">
        <v>13541080</v>
      </c>
      <c r="D10" s="5"/>
      <c r="E10" s="5"/>
      <c r="F10" s="5"/>
      <c r="G10" s="5"/>
      <c r="H10" s="5"/>
      <c r="I10" s="5"/>
      <c r="J10" s="5">
        <v>32149159</v>
      </c>
      <c r="K10" s="5"/>
      <c r="M10" s="5">
        <v>0</v>
      </c>
      <c r="N10" s="5">
        <f t="shared" si="0"/>
        <v>45690239</v>
      </c>
    </row>
    <row r="11" spans="1:14">
      <c r="A11" t="s">
        <v>179</v>
      </c>
      <c r="B11" t="s">
        <v>241</v>
      </c>
      <c r="C11" s="5">
        <v>0</v>
      </c>
      <c r="D11" s="5"/>
      <c r="E11" s="5"/>
      <c r="F11" s="5"/>
      <c r="G11" s="5"/>
      <c r="H11" s="5"/>
      <c r="I11" s="5"/>
      <c r="J11" s="5">
        <v>-27533671.6</v>
      </c>
      <c r="K11" s="5"/>
      <c r="M11">
        <v>0</v>
      </c>
      <c r="N11" s="5">
        <f t="shared" si="0"/>
        <v>-27533671.6</v>
      </c>
    </row>
    <row r="12" spans="1:14">
      <c r="A12" t="s">
        <v>179</v>
      </c>
      <c r="B12" t="s">
        <v>242</v>
      </c>
      <c r="C12" s="5"/>
      <c r="D12" s="5"/>
      <c r="E12" s="5"/>
      <c r="F12" s="5">
        <v>8538</v>
      </c>
      <c r="G12" s="5"/>
      <c r="H12" s="5"/>
      <c r="I12" s="5"/>
      <c r="J12" s="5"/>
      <c r="K12" s="5"/>
      <c r="N12" s="5">
        <f t="shared" si="0"/>
        <v>8538</v>
      </c>
    </row>
    <row r="13" spans="1:14">
      <c r="A13" t="s">
        <v>179</v>
      </c>
      <c r="B13" s="15" t="s">
        <v>243</v>
      </c>
      <c r="C13" s="5"/>
      <c r="D13" s="5"/>
      <c r="E13" s="5"/>
      <c r="F13" s="5">
        <v>9625737745</v>
      </c>
      <c r="G13" s="5"/>
      <c r="H13" s="5"/>
      <c r="I13" s="5"/>
      <c r="J13" s="5"/>
      <c r="K13" s="5"/>
      <c r="N13" s="5">
        <f t="shared" si="0"/>
        <v>9625737745</v>
      </c>
    </row>
    <row r="14" spans="1:14">
      <c r="A14" t="s">
        <v>179</v>
      </c>
      <c r="B14" t="s">
        <v>89</v>
      </c>
      <c r="C14" s="5"/>
      <c r="D14" s="5"/>
      <c r="E14" s="5"/>
      <c r="F14" s="5">
        <v>978342134</v>
      </c>
      <c r="G14" s="5"/>
      <c r="H14" s="5"/>
      <c r="I14" s="5"/>
      <c r="J14" s="5"/>
      <c r="K14" s="5"/>
      <c r="N14" s="5">
        <f t="shared" si="0"/>
        <v>978342134</v>
      </c>
    </row>
    <row r="15" spans="1:14">
      <c r="A15" t="s">
        <v>179</v>
      </c>
      <c r="B15" s="15" t="s">
        <v>244</v>
      </c>
      <c r="C15" s="5"/>
      <c r="D15" s="5"/>
      <c r="E15" s="5"/>
      <c r="F15" s="5">
        <v>17070</v>
      </c>
      <c r="G15" s="5"/>
      <c r="H15" s="5"/>
      <c r="I15" s="5"/>
      <c r="J15" s="5"/>
      <c r="K15" s="5"/>
      <c r="N15" s="5">
        <f t="shared" si="0"/>
        <v>17070</v>
      </c>
    </row>
    <row r="16" spans="1:14">
      <c r="A16" t="s">
        <v>179</v>
      </c>
      <c r="B16" s="15" t="s">
        <v>164</v>
      </c>
      <c r="C16" s="5">
        <v>4259282</v>
      </c>
      <c r="D16" s="5"/>
      <c r="E16" s="5"/>
      <c r="F16" s="5">
        <v>703945677</v>
      </c>
      <c r="G16" s="5"/>
      <c r="H16" s="5"/>
      <c r="I16" s="5"/>
      <c r="J16" s="5"/>
      <c r="K16" s="5"/>
      <c r="N16" s="5">
        <f t="shared" si="0"/>
        <v>708204959</v>
      </c>
    </row>
    <row r="17" spans="1:14">
      <c r="A17" t="s">
        <v>179</v>
      </c>
      <c r="B17" s="15" t="s">
        <v>245</v>
      </c>
      <c r="C17" s="5"/>
      <c r="D17" s="5"/>
      <c r="E17" s="5"/>
      <c r="F17" s="5">
        <v>8041</v>
      </c>
      <c r="G17" s="5"/>
      <c r="H17" s="5"/>
      <c r="I17" s="5"/>
      <c r="J17" s="5">
        <v>22039.45</v>
      </c>
      <c r="K17" s="5"/>
      <c r="N17" s="5">
        <f t="shared" si="0"/>
        <v>30080.45</v>
      </c>
    </row>
    <row r="18" spans="1:14">
      <c r="A18" t="s">
        <v>179</v>
      </c>
      <c r="B18" s="15" t="s">
        <v>246</v>
      </c>
      <c r="C18" s="5"/>
      <c r="D18" s="5"/>
      <c r="E18" s="5"/>
      <c r="F18" s="5"/>
      <c r="G18" s="5"/>
      <c r="H18" s="5"/>
      <c r="I18" s="5"/>
      <c r="J18" s="5">
        <v>5475576225.3</v>
      </c>
      <c r="K18" s="5"/>
      <c r="N18" s="5">
        <f t="shared" si="0"/>
        <v>5475576225.3</v>
      </c>
    </row>
    <row r="19" spans="1:14">
      <c r="A19" t="s">
        <v>179</v>
      </c>
      <c r="B19" s="15" t="s">
        <v>247</v>
      </c>
      <c r="C19" s="5"/>
      <c r="D19" s="5"/>
      <c r="E19" s="5"/>
      <c r="F19" s="5"/>
      <c r="G19" s="5"/>
      <c r="H19" s="5"/>
      <c r="I19" s="5"/>
      <c r="J19" s="5">
        <v>438755.683</v>
      </c>
      <c r="K19" s="5"/>
      <c r="N19" s="5">
        <f t="shared" si="0"/>
        <v>438755.683</v>
      </c>
    </row>
    <row r="20" spans="1:14">
      <c r="A20" t="s">
        <v>179</v>
      </c>
      <c r="B20" s="15" t="s">
        <v>248</v>
      </c>
      <c r="C20" s="5">
        <v>65794471</v>
      </c>
      <c r="D20" s="5"/>
      <c r="E20" s="5"/>
      <c r="F20" s="5"/>
      <c r="G20" s="5"/>
      <c r="H20" s="5"/>
      <c r="I20" s="5"/>
      <c r="J20" s="5">
        <v>131588939.236</v>
      </c>
      <c r="K20" s="5"/>
      <c r="N20" s="5">
        <f t="shared" si="0"/>
        <v>197383410.236</v>
      </c>
    </row>
    <row r="21" spans="1:14">
      <c r="A21" t="s">
        <v>179</v>
      </c>
      <c r="B21" s="15" t="s">
        <v>249</v>
      </c>
      <c r="C21" s="5"/>
      <c r="D21" s="5"/>
      <c r="E21" s="5"/>
      <c r="F21" s="5"/>
      <c r="G21" s="5"/>
      <c r="H21" s="5"/>
      <c r="I21" s="5"/>
      <c r="J21" s="5">
        <v>48220724.072</v>
      </c>
      <c r="K21" s="5"/>
      <c r="N21" s="5">
        <f t="shared" si="0"/>
        <v>48220724.072</v>
      </c>
    </row>
    <row r="22" spans="1:14">
      <c r="A22" t="s">
        <v>179</v>
      </c>
      <c r="B22" s="15" t="s">
        <v>250</v>
      </c>
      <c r="C22" s="5"/>
      <c r="D22" s="5"/>
      <c r="E22" s="5"/>
      <c r="F22" s="5"/>
      <c r="G22" s="5"/>
      <c r="H22" s="5"/>
      <c r="I22" s="5"/>
      <c r="J22" s="5">
        <v>9201221.5425</v>
      </c>
      <c r="K22" s="5"/>
      <c r="N22" s="5">
        <f t="shared" si="0"/>
        <v>9201221.5425</v>
      </c>
    </row>
    <row r="23" spans="1:14">
      <c r="A23" t="s">
        <v>179</v>
      </c>
      <c r="B23" t="s">
        <v>251</v>
      </c>
      <c r="C23" s="5"/>
      <c r="D23" s="5"/>
      <c r="E23" s="5"/>
      <c r="F23" s="5"/>
      <c r="G23" s="5"/>
      <c r="H23" s="5"/>
      <c r="I23" s="5"/>
      <c r="J23" s="5">
        <v>1421900</v>
      </c>
      <c r="K23" s="5"/>
      <c r="N23" s="5">
        <f t="shared" si="0"/>
        <v>1421900</v>
      </c>
    </row>
    <row r="24" spans="1:14">
      <c r="A24" t="s">
        <v>179</v>
      </c>
      <c r="B24" t="s">
        <v>252</v>
      </c>
      <c r="C24" s="5">
        <v>7870896</v>
      </c>
      <c r="D24" s="5"/>
      <c r="E24" s="5"/>
      <c r="F24" s="5"/>
      <c r="G24" s="5"/>
      <c r="H24" s="5"/>
      <c r="I24" s="5"/>
      <c r="J24" s="5"/>
      <c r="K24" s="5"/>
      <c r="N24" s="5">
        <f t="shared" si="0"/>
        <v>7870896</v>
      </c>
    </row>
    <row r="25" spans="2:14">
      <c r="B25" s="15" t="s">
        <v>253</v>
      </c>
      <c r="C25" s="14">
        <v>3556659494</v>
      </c>
      <c r="D25" s="5"/>
      <c r="E25" s="5"/>
      <c r="F25" s="5"/>
      <c r="G25" s="5"/>
      <c r="H25" s="5"/>
      <c r="I25" s="5"/>
      <c r="J25" s="5">
        <v>-751</v>
      </c>
      <c r="K25" s="5"/>
      <c r="N25" s="14">
        <f t="shared" si="0"/>
        <v>3556658743</v>
      </c>
    </row>
    <row r="26" spans="3:15">
      <c r="C26" s="16">
        <f>SUM(C3:C25)</f>
        <v>3752646712</v>
      </c>
      <c r="D26" s="16">
        <f>SUM(D3:D11)</f>
        <v>0</v>
      </c>
      <c r="E26" s="16">
        <f>SUM(E3:E11)</f>
        <v>0</v>
      </c>
      <c r="F26" s="16">
        <f>SUM(F3:F17)</f>
        <v>11998740649</v>
      </c>
      <c r="G26" s="16">
        <f>SUM(G3:G11)</f>
        <v>0</v>
      </c>
      <c r="H26" s="16">
        <f>SUM(H3:H11)</f>
        <v>0</v>
      </c>
      <c r="I26" s="16">
        <f>SUM(I3:I11)</f>
        <v>0</v>
      </c>
      <c r="J26" s="16">
        <f>SUM(J3:J25)</f>
        <v>5798102385.2375</v>
      </c>
      <c r="K26" s="16">
        <f>SUM(K3:K11)</f>
        <v>0</v>
      </c>
      <c r="L26" s="16">
        <f>SUM(L3:L11)</f>
        <v>0</v>
      </c>
      <c r="M26" s="16">
        <f>SUM(M3:M11)</f>
        <v>0</v>
      </c>
      <c r="N26" s="22">
        <f>SUM(N3:N25)</f>
        <v>21549489746.2375</v>
      </c>
      <c r="O26" s="5">
        <f>+N26-N27</f>
        <v>20418105304.2375</v>
      </c>
    </row>
    <row r="27" spans="3:14">
      <c r="C27" s="17">
        <f>+Estado!C24</f>
        <v>0</v>
      </c>
      <c r="D27" s="17"/>
      <c r="E27" s="17"/>
      <c r="F27" s="17">
        <f>+Estado!D24</f>
        <v>0</v>
      </c>
      <c r="G27" s="17"/>
      <c r="H27" s="17"/>
      <c r="I27" s="17"/>
      <c r="J27" s="17">
        <f>+Estado!E24</f>
        <v>1131384442</v>
      </c>
      <c r="K27" s="17"/>
      <c r="L27" s="17"/>
      <c r="M27" s="17"/>
      <c r="N27" s="17">
        <f>SUM(C27:M27)</f>
        <v>1131384442</v>
      </c>
    </row>
    <row r="28" spans="3:16">
      <c r="C28" s="18">
        <f>+C4+C25</f>
        <v>3661180983</v>
      </c>
      <c r="D28" s="18"/>
      <c r="E28" s="18"/>
      <c r="F28" s="18">
        <f>+F7+F8</f>
        <v>690639199</v>
      </c>
      <c r="G28" s="18"/>
      <c r="H28" s="18"/>
      <c r="I28" s="18"/>
      <c r="J28" s="18">
        <f>+J9</f>
        <v>124388039.504</v>
      </c>
      <c r="K28" s="18"/>
      <c r="L28" s="18"/>
      <c r="M28" s="18"/>
      <c r="N28" s="18">
        <f>SUM(C28:M28)</f>
        <v>4476208221.504</v>
      </c>
      <c r="O28" s="5">
        <v>4476123104.2665</v>
      </c>
      <c r="P28" s="5">
        <f>+Estado!O24</f>
        <v>-4330472691.5622</v>
      </c>
    </row>
    <row r="29" spans="3:16">
      <c r="C29" s="17">
        <f>+C27-C28</f>
        <v>-3661180983</v>
      </c>
      <c r="D29" s="17"/>
      <c r="E29" s="17"/>
      <c r="F29" s="17">
        <f>+F27-F28</f>
        <v>-690639199</v>
      </c>
      <c r="G29" s="17"/>
      <c r="H29" s="17"/>
      <c r="I29" s="17"/>
      <c r="J29" s="17">
        <f>+J27-J28</f>
        <v>1006996402.496</v>
      </c>
      <c r="K29" s="17"/>
      <c r="L29" s="17"/>
      <c r="M29" s="17"/>
      <c r="N29" s="17">
        <f>SUM(C29:M29)</f>
        <v>-3344823779.504</v>
      </c>
      <c r="O29" s="5">
        <f>+N28-O28</f>
        <v>85117.2374992371</v>
      </c>
      <c r="P29" s="5">
        <f>+N28-P28</f>
        <v>8806680913.0662</v>
      </c>
    </row>
    <row r="30" spans="3:14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2"/>
      <c r="B31" s="12" t="s">
        <v>226</v>
      </c>
      <c r="C31" s="9" t="s">
        <v>89</v>
      </c>
      <c r="D31" s="9" t="s">
        <v>227</v>
      </c>
      <c r="E31" s="9" t="s">
        <v>156</v>
      </c>
      <c r="F31" s="9" t="s">
        <v>93</v>
      </c>
      <c r="G31" s="9" t="s">
        <v>228</v>
      </c>
      <c r="H31" s="9" t="s">
        <v>229</v>
      </c>
      <c r="I31" s="9" t="s">
        <v>230</v>
      </c>
      <c r="J31" s="9" t="s">
        <v>90</v>
      </c>
      <c r="K31" s="9" t="s">
        <v>161</v>
      </c>
      <c r="L31" s="9" t="s">
        <v>231</v>
      </c>
      <c r="M31" s="9" t="s">
        <v>232</v>
      </c>
      <c r="N31" s="9" t="s">
        <v>3</v>
      </c>
    </row>
    <row r="32" spans="1:14">
      <c r="A32" s="12"/>
      <c r="B32" s="12" t="s">
        <v>254</v>
      </c>
      <c r="C32" s="4" t="s">
        <v>96</v>
      </c>
      <c r="D32" s="4" t="s">
        <v>233</v>
      </c>
      <c r="E32" s="4" t="s">
        <v>95</v>
      </c>
      <c r="F32" s="4" t="s">
        <v>95</v>
      </c>
      <c r="G32" s="4" t="s">
        <v>95</v>
      </c>
      <c r="H32" s="4" t="s">
        <v>96</v>
      </c>
      <c r="I32" s="4" t="s">
        <v>96</v>
      </c>
      <c r="J32" s="4" t="s">
        <v>95</v>
      </c>
      <c r="K32" s="4" t="s">
        <v>96</v>
      </c>
      <c r="L32" s="4" t="s">
        <v>96</v>
      </c>
      <c r="M32" s="4" t="s">
        <v>95</v>
      </c>
      <c r="N32" s="4"/>
    </row>
    <row r="33" spans="2:14">
      <c r="B33" t="s">
        <v>234</v>
      </c>
      <c r="C33" s="5">
        <f t="shared" ref="C33:M33" si="1">ROUND(+C3/1000,0)</f>
        <v>0</v>
      </c>
      <c r="D33" s="5">
        <f t="shared" si="1"/>
        <v>0</v>
      </c>
      <c r="E33" s="5">
        <f t="shared" si="1"/>
        <v>0</v>
      </c>
      <c r="F33" s="5">
        <f t="shared" si="1"/>
        <v>0</v>
      </c>
      <c r="G33" s="5">
        <f t="shared" si="1"/>
        <v>0</v>
      </c>
      <c r="H33" s="5">
        <f t="shared" si="1"/>
        <v>0</v>
      </c>
      <c r="I33" s="5">
        <f t="shared" si="1"/>
        <v>0</v>
      </c>
      <c r="J33" s="5">
        <f t="shared" si="1"/>
        <v>0</v>
      </c>
      <c r="K33" s="5">
        <f t="shared" si="1"/>
        <v>0</v>
      </c>
      <c r="L33" s="5">
        <f t="shared" si="1"/>
        <v>0</v>
      </c>
      <c r="M33" s="5">
        <f t="shared" si="1"/>
        <v>0</v>
      </c>
      <c r="N33" s="5">
        <f>SUM(C33:M33)</f>
        <v>0</v>
      </c>
    </row>
    <row r="34" spans="2:14">
      <c r="B34" t="s">
        <v>235</v>
      </c>
      <c r="C34" s="5">
        <f t="shared" ref="C34:C55" si="2">ROUND(+C4/1000,0)</f>
        <v>104521</v>
      </c>
      <c r="D34" s="5">
        <f t="shared" ref="D34:E41" si="3">ROUND(+D4/1000,0)</f>
        <v>0</v>
      </c>
      <c r="E34" s="5">
        <f t="shared" si="3"/>
        <v>0</v>
      </c>
      <c r="F34" s="5">
        <f t="shared" ref="F34:F55" si="4">ROUND(+F4/1000,0)</f>
        <v>0</v>
      </c>
      <c r="G34" s="5">
        <f t="shared" ref="G34:I41" si="5">ROUND(+G4/1000,0)</f>
        <v>0</v>
      </c>
      <c r="H34" s="5">
        <f t="shared" si="5"/>
        <v>0</v>
      </c>
      <c r="I34" s="5">
        <f t="shared" si="5"/>
        <v>0</v>
      </c>
      <c r="J34" s="5">
        <f t="shared" ref="J34:J55" si="6">ROUND(+J4/1000,0)</f>
        <v>0</v>
      </c>
      <c r="K34" s="5">
        <f t="shared" ref="K34:M41" si="7">ROUND(+K4/1000,0)</f>
        <v>0</v>
      </c>
      <c r="L34" s="5">
        <f t="shared" si="7"/>
        <v>0</v>
      </c>
      <c r="M34" s="5">
        <f t="shared" si="7"/>
        <v>0</v>
      </c>
      <c r="N34" s="5">
        <f t="shared" ref="N34:N55" si="8">SUM(C34:M34)</f>
        <v>104521</v>
      </c>
    </row>
    <row r="35" spans="2:14">
      <c r="B35" t="s">
        <v>236</v>
      </c>
      <c r="C35" s="5">
        <f t="shared" si="2"/>
        <v>0</v>
      </c>
      <c r="D35" s="5">
        <f t="shared" si="3"/>
        <v>0</v>
      </c>
      <c r="E35" s="5">
        <f t="shared" si="3"/>
        <v>0</v>
      </c>
      <c r="F35" s="5">
        <f t="shared" si="4"/>
        <v>0</v>
      </c>
      <c r="G35" s="5">
        <f t="shared" si="5"/>
        <v>0</v>
      </c>
      <c r="H35" s="5">
        <f t="shared" si="5"/>
        <v>0</v>
      </c>
      <c r="I35" s="5">
        <f t="shared" si="5"/>
        <v>0</v>
      </c>
      <c r="J35" s="5">
        <f t="shared" si="6"/>
        <v>0</v>
      </c>
      <c r="K35" s="5">
        <f t="shared" si="7"/>
        <v>0</v>
      </c>
      <c r="L35" s="5">
        <f t="shared" si="7"/>
        <v>0</v>
      </c>
      <c r="M35" s="5">
        <f t="shared" si="7"/>
        <v>0</v>
      </c>
      <c r="N35" s="5">
        <f t="shared" si="8"/>
        <v>0</v>
      </c>
    </row>
    <row r="36" spans="1:14">
      <c r="A36" t="s">
        <v>179</v>
      </c>
      <c r="B36" t="s">
        <v>237</v>
      </c>
      <c r="C36" s="5">
        <f t="shared" si="2"/>
        <v>0</v>
      </c>
      <c r="D36" s="5">
        <f t="shared" si="3"/>
        <v>0</v>
      </c>
      <c r="E36" s="5">
        <f t="shared" si="3"/>
        <v>0</v>
      </c>
      <c r="F36" s="5">
        <f t="shared" si="4"/>
        <v>42</v>
      </c>
      <c r="G36" s="5">
        <f t="shared" si="5"/>
        <v>0</v>
      </c>
      <c r="H36" s="5">
        <f t="shared" si="5"/>
        <v>0</v>
      </c>
      <c r="I36" s="5">
        <f t="shared" si="5"/>
        <v>0</v>
      </c>
      <c r="J36" s="5">
        <f t="shared" si="6"/>
        <v>2630</v>
      </c>
      <c r="K36" s="5">
        <f t="shared" si="7"/>
        <v>0</v>
      </c>
      <c r="L36" s="5">
        <f t="shared" si="7"/>
        <v>0</v>
      </c>
      <c r="M36" s="5">
        <f t="shared" si="7"/>
        <v>0</v>
      </c>
      <c r="N36" s="5">
        <f t="shared" si="8"/>
        <v>2672</v>
      </c>
    </row>
    <row r="37" spans="2:14">
      <c r="B37" t="s">
        <v>238</v>
      </c>
      <c r="C37" s="5">
        <f t="shared" si="2"/>
        <v>0</v>
      </c>
      <c r="D37" s="5">
        <f t="shared" si="3"/>
        <v>0</v>
      </c>
      <c r="E37" s="5">
        <f t="shared" si="3"/>
        <v>0</v>
      </c>
      <c r="F37" s="5">
        <f t="shared" si="4"/>
        <v>669962</v>
      </c>
      <c r="G37" s="5">
        <f t="shared" si="5"/>
        <v>0</v>
      </c>
      <c r="H37" s="5">
        <f t="shared" si="5"/>
        <v>0</v>
      </c>
      <c r="I37" s="5">
        <f t="shared" si="5"/>
        <v>0</v>
      </c>
      <c r="J37" s="5">
        <f t="shared" si="6"/>
        <v>0</v>
      </c>
      <c r="K37" s="5">
        <f t="shared" si="7"/>
        <v>0</v>
      </c>
      <c r="L37" s="5">
        <f t="shared" si="7"/>
        <v>0</v>
      </c>
      <c r="M37" s="5">
        <f t="shared" si="7"/>
        <v>0</v>
      </c>
      <c r="N37" s="5">
        <f t="shared" si="8"/>
        <v>669962</v>
      </c>
    </row>
    <row r="38" spans="2:14">
      <c r="B38" t="s">
        <v>239</v>
      </c>
      <c r="C38" s="5">
        <f t="shared" si="2"/>
        <v>0</v>
      </c>
      <c r="D38" s="5">
        <f t="shared" si="3"/>
        <v>0</v>
      </c>
      <c r="E38" s="5">
        <f t="shared" si="3"/>
        <v>0</v>
      </c>
      <c r="F38" s="5">
        <f t="shared" si="4"/>
        <v>20677</v>
      </c>
      <c r="G38" s="5">
        <f t="shared" si="5"/>
        <v>0</v>
      </c>
      <c r="H38" s="5">
        <f t="shared" si="5"/>
        <v>0</v>
      </c>
      <c r="I38" s="5">
        <f t="shared" si="5"/>
        <v>0</v>
      </c>
      <c r="J38" s="5">
        <f t="shared" si="6"/>
        <v>0</v>
      </c>
      <c r="K38" s="5">
        <f t="shared" si="7"/>
        <v>0</v>
      </c>
      <c r="L38" s="5">
        <f t="shared" si="7"/>
        <v>0</v>
      </c>
      <c r="M38" s="5">
        <f t="shared" si="7"/>
        <v>0</v>
      </c>
      <c r="N38" s="5">
        <f t="shared" si="8"/>
        <v>20677</v>
      </c>
    </row>
    <row r="39" spans="2:14">
      <c r="B39" t="s">
        <v>108</v>
      </c>
      <c r="C39" s="5">
        <f t="shared" si="2"/>
        <v>0</v>
      </c>
      <c r="D39" s="5">
        <f t="shared" si="3"/>
        <v>0</v>
      </c>
      <c r="E39" s="5">
        <f t="shared" si="3"/>
        <v>0</v>
      </c>
      <c r="F39" s="5">
        <f t="shared" si="4"/>
        <v>0</v>
      </c>
      <c r="G39" s="5">
        <f t="shared" si="5"/>
        <v>0</v>
      </c>
      <c r="H39" s="5">
        <f t="shared" si="5"/>
        <v>0</v>
      </c>
      <c r="I39" s="5">
        <f t="shared" si="5"/>
        <v>0</v>
      </c>
      <c r="J39" s="5">
        <f t="shared" si="6"/>
        <v>124388</v>
      </c>
      <c r="K39" s="5">
        <f t="shared" si="7"/>
        <v>0</v>
      </c>
      <c r="L39" s="5">
        <f t="shared" si="7"/>
        <v>0</v>
      </c>
      <c r="M39" s="5">
        <f t="shared" si="7"/>
        <v>0</v>
      </c>
      <c r="N39" s="5">
        <f t="shared" si="8"/>
        <v>124388</v>
      </c>
    </row>
    <row r="40" spans="1:14">
      <c r="A40" t="s">
        <v>179</v>
      </c>
      <c r="B40" t="s">
        <v>240</v>
      </c>
      <c r="C40" s="5">
        <f t="shared" si="2"/>
        <v>13541</v>
      </c>
      <c r="D40" s="5">
        <f t="shared" si="3"/>
        <v>0</v>
      </c>
      <c r="E40" s="5">
        <f t="shared" si="3"/>
        <v>0</v>
      </c>
      <c r="F40" s="5">
        <f t="shared" si="4"/>
        <v>0</v>
      </c>
      <c r="G40" s="5">
        <f t="shared" si="5"/>
        <v>0</v>
      </c>
      <c r="H40" s="5">
        <f t="shared" si="5"/>
        <v>0</v>
      </c>
      <c r="I40" s="5">
        <f t="shared" si="5"/>
        <v>0</v>
      </c>
      <c r="J40" s="5">
        <f t="shared" si="6"/>
        <v>32149</v>
      </c>
      <c r="K40" s="5">
        <f t="shared" si="7"/>
        <v>0</v>
      </c>
      <c r="L40" s="5">
        <f t="shared" si="7"/>
        <v>0</v>
      </c>
      <c r="M40" s="5">
        <f t="shared" si="7"/>
        <v>0</v>
      </c>
      <c r="N40" s="5">
        <f t="shared" si="8"/>
        <v>45690</v>
      </c>
    </row>
    <row r="41" spans="1:14">
      <c r="A41" t="s">
        <v>179</v>
      </c>
      <c r="B41" t="s">
        <v>241</v>
      </c>
      <c r="C41" s="5">
        <f t="shared" si="2"/>
        <v>0</v>
      </c>
      <c r="D41" s="5">
        <f t="shared" si="3"/>
        <v>0</v>
      </c>
      <c r="E41" s="5">
        <f t="shared" si="3"/>
        <v>0</v>
      </c>
      <c r="F41" s="5">
        <f t="shared" si="4"/>
        <v>0</v>
      </c>
      <c r="G41" s="5">
        <f t="shared" si="5"/>
        <v>0</v>
      </c>
      <c r="H41" s="5">
        <f t="shared" si="5"/>
        <v>0</v>
      </c>
      <c r="I41" s="5">
        <f t="shared" si="5"/>
        <v>0</v>
      </c>
      <c r="J41" s="5">
        <f t="shared" si="6"/>
        <v>-27534</v>
      </c>
      <c r="K41" s="5">
        <f t="shared" si="7"/>
        <v>0</v>
      </c>
      <c r="L41" s="5">
        <f t="shared" si="7"/>
        <v>0</v>
      </c>
      <c r="M41" s="5">
        <f t="shared" si="7"/>
        <v>0</v>
      </c>
      <c r="N41" s="5">
        <f t="shared" si="8"/>
        <v>-27534</v>
      </c>
    </row>
    <row r="42" spans="1:14">
      <c r="A42" t="s">
        <v>179</v>
      </c>
      <c r="B42" t="s">
        <v>242</v>
      </c>
      <c r="C42" s="5">
        <f t="shared" si="2"/>
        <v>0</v>
      </c>
      <c r="D42" s="5"/>
      <c r="E42" s="5"/>
      <c r="F42" s="5">
        <f t="shared" si="4"/>
        <v>9</v>
      </c>
      <c r="G42" s="5"/>
      <c r="H42" s="5"/>
      <c r="I42" s="5"/>
      <c r="J42" s="5">
        <f t="shared" si="6"/>
        <v>0</v>
      </c>
      <c r="K42" s="5"/>
      <c r="L42" s="5"/>
      <c r="M42" s="5"/>
      <c r="N42" s="5">
        <f t="shared" si="8"/>
        <v>9</v>
      </c>
    </row>
    <row r="43" spans="1:14">
      <c r="A43" t="s">
        <v>179</v>
      </c>
      <c r="B43" s="15" t="s">
        <v>243</v>
      </c>
      <c r="C43" s="5">
        <f t="shared" si="2"/>
        <v>0</v>
      </c>
      <c r="D43" s="5"/>
      <c r="E43" s="5"/>
      <c r="F43" s="5">
        <f t="shared" si="4"/>
        <v>9625738</v>
      </c>
      <c r="G43" s="5"/>
      <c r="H43" s="5"/>
      <c r="I43" s="5"/>
      <c r="J43" s="5">
        <f t="shared" si="6"/>
        <v>0</v>
      </c>
      <c r="K43" s="5"/>
      <c r="L43" s="5"/>
      <c r="M43" s="5"/>
      <c r="N43" s="5">
        <f t="shared" si="8"/>
        <v>9625738</v>
      </c>
    </row>
    <row r="44" spans="1:14">
      <c r="A44" t="s">
        <v>179</v>
      </c>
      <c r="B44" t="s">
        <v>89</v>
      </c>
      <c r="C44" s="5">
        <f t="shared" si="2"/>
        <v>0</v>
      </c>
      <c r="D44" s="5"/>
      <c r="E44" s="5"/>
      <c r="F44" s="5">
        <f t="shared" si="4"/>
        <v>978342</v>
      </c>
      <c r="G44" s="5"/>
      <c r="H44" s="5"/>
      <c r="I44" s="5"/>
      <c r="J44" s="5">
        <f t="shared" si="6"/>
        <v>0</v>
      </c>
      <c r="K44" s="5"/>
      <c r="L44" s="5"/>
      <c r="M44" s="5"/>
      <c r="N44" s="5">
        <f t="shared" si="8"/>
        <v>978342</v>
      </c>
    </row>
    <row r="45" spans="1:14">
      <c r="A45" t="s">
        <v>179</v>
      </c>
      <c r="B45" s="15" t="s">
        <v>244</v>
      </c>
      <c r="C45" s="5">
        <f t="shared" si="2"/>
        <v>0</v>
      </c>
      <c r="D45" s="5"/>
      <c r="E45" s="5"/>
      <c r="F45" s="5">
        <f t="shared" si="4"/>
        <v>17</v>
      </c>
      <c r="G45" s="5"/>
      <c r="H45" s="5"/>
      <c r="I45" s="5"/>
      <c r="J45" s="5">
        <f t="shared" si="6"/>
        <v>0</v>
      </c>
      <c r="K45" s="5"/>
      <c r="L45" s="5"/>
      <c r="M45" s="5"/>
      <c r="N45" s="5">
        <f t="shared" si="8"/>
        <v>17</v>
      </c>
    </row>
    <row r="46" spans="1:14">
      <c r="A46" t="s">
        <v>179</v>
      </c>
      <c r="B46" s="15" t="s">
        <v>164</v>
      </c>
      <c r="C46" s="5">
        <f t="shared" si="2"/>
        <v>4259</v>
      </c>
      <c r="D46" s="5"/>
      <c r="E46" s="5"/>
      <c r="F46" s="5">
        <f t="shared" si="4"/>
        <v>703946</v>
      </c>
      <c r="G46" s="5"/>
      <c r="H46" s="5"/>
      <c r="I46" s="5"/>
      <c r="J46" s="5">
        <f t="shared" si="6"/>
        <v>0</v>
      </c>
      <c r="K46" s="5"/>
      <c r="L46" s="5"/>
      <c r="M46" s="5"/>
      <c r="N46" s="5">
        <f t="shared" si="8"/>
        <v>708205</v>
      </c>
    </row>
    <row r="47" spans="1:14">
      <c r="A47" t="s">
        <v>179</v>
      </c>
      <c r="B47" s="15" t="s">
        <v>245</v>
      </c>
      <c r="C47" s="5">
        <f t="shared" si="2"/>
        <v>0</v>
      </c>
      <c r="D47" s="5"/>
      <c r="E47" s="5"/>
      <c r="F47" s="5">
        <f t="shared" si="4"/>
        <v>8</v>
      </c>
      <c r="G47" s="5"/>
      <c r="H47" s="5"/>
      <c r="I47" s="5"/>
      <c r="J47" s="5">
        <f t="shared" si="6"/>
        <v>22</v>
      </c>
      <c r="K47" s="5"/>
      <c r="L47" s="5"/>
      <c r="M47" s="5"/>
      <c r="N47" s="5">
        <f t="shared" si="8"/>
        <v>30</v>
      </c>
    </row>
    <row r="48" spans="1:14">
      <c r="A48" t="s">
        <v>179</v>
      </c>
      <c r="B48" s="15" t="s">
        <v>246</v>
      </c>
      <c r="C48" s="5">
        <f t="shared" si="2"/>
        <v>0</v>
      </c>
      <c r="D48" s="5"/>
      <c r="E48" s="5"/>
      <c r="F48" s="5">
        <f t="shared" si="4"/>
        <v>0</v>
      </c>
      <c r="G48" s="5"/>
      <c r="H48" s="5"/>
      <c r="I48" s="5"/>
      <c r="J48" s="5">
        <f t="shared" si="6"/>
        <v>5475576</v>
      </c>
      <c r="K48" s="5"/>
      <c r="L48" s="5"/>
      <c r="M48" s="5"/>
      <c r="N48" s="5">
        <f t="shared" si="8"/>
        <v>5475576</v>
      </c>
    </row>
    <row r="49" spans="1:14">
      <c r="A49" t="s">
        <v>179</v>
      </c>
      <c r="B49" s="15" t="s">
        <v>247</v>
      </c>
      <c r="C49" s="5">
        <f t="shared" si="2"/>
        <v>0</v>
      </c>
      <c r="D49" s="5"/>
      <c r="E49" s="5"/>
      <c r="F49" s="5">
        <f t="shared" si="4"/>
        <v>0</v>
      </c>
      <c r="G49" s="5"/>
      <c r="H49" s="5"/>
      <c r="I49" s="5"/>
      <c r="J49" s="5">
        <f t="shared" si="6"/>
        <v>439</v>
      </c>
      <c r="K49" s="5"/>
      <c r="L49" s="5"/>
      <c r="M49" s="5"/>
      <c r="N49" s="5">
        <f t="shared" si="8"/>
        <v>439</v>
      </c>
    </row>
    <row r="50" spans="1:14">
      <c r="A50" t="s">
        <v>179</v>
      </c>
      <c r="B50" s="15" t="s">
        <v>248</v>
      </c>
      <c r="C50" s="5">
        <f t="shared" si="2"/>
        <v>65794</v>
      </c>
      <c r="D50" s="5"/>
      <c r="E50" s="5"/>
      <c r="F50" s="5">
        <f t="shared" si="4"/>
        <v>0</v>
      </c>
      <c r="G50" s="5"/>
      <c r="H50" s="5"/>
      <c r="I50" s="5"/>
      <c r="J50" s="5">
        <f t="shared" si="6"/>
        <v>131589</v>
      </c>
      <c r="K50" s="5"/>
      <c r="L50" s="5"/>
      <c r="M50" s="5"/>
      <c r="N50" s="5">
        <f t="shared" si="8"/>
        <v>197383</v>
      </c>
    </row>
    <row r="51" spans="1:14">
      <c r="A51" t="s">
        <v>179</v>
      </c>
      <c r="B51" s="15" t="s">
        <v>249</v>
      </c>
      <c r="C51" s="5">
        <f t="shared" si="2"/>
        <v>0</v>
      </c>
      <c r="D51" s="5"/>
      <c r="E51" s="5"/>
      <c r="F51" s="5">
        <f t="shared" si="4"/>
        <v>0</v>
      </c>
      <c r="G51" s="5"/>
      <c r="H51" s="5"/>
      <c r="I51" s="5"/>
      <c r="J51" s="5">
        <f t="shared" si="6"/>
        <v>48221</v>
      </c>
      <c r="K51" s="5"/>
      <c r="L51" s="5"/>
      <c r="M51" s="5"/>
      <c r="N51" s="5">
        <f t="shared" si="8"/>
        <v>48221</v>
      </c>
    </row>
    <row r="52" spans="1:14">
      <c r="A52" t="s">
        <v>179</v>
      </c>
      <c r="B52" s="15" t="s">
        <v>250</v>
      </c>
      <c r="C52" s="5">
        <f t="shared" si="2"/>
        <v>0</v>
      </c>
      <c r="D52" s="5"/>
      <c r="E52" s="5"/>
      <c r="F52" s="5">
        <f t="shared" si="4"/>
        <v>0</v>
      </c>
      <c r="G52" s="5"/>
      <c r="H52" s="5"/>
      <c r="I52" s="5"/>
      <c r="J52" s="5">
        <f t="shared" si="6"/>
        <v>9201</v>
      </c>
      <c r="K52" s="5"/>
      <c r="L52" s="5"/>
      <c r="M52" s="5"/>
      <c r="N52" s="5">
        <f t="shared" si="8"/>
        <v>9201</v>
      </c>
    </row>
    <row r="53" spans="1:14">
      <c r="A53" t="s">
        <v>179</v>
      </c>
      <c r="B53" t="s">
        <v>251</v>
      </c>
      <c r="C53" s="5">
        <f t="shared" si="2"/>
        <v>0</v>
      </c>
      <c r="D53" s="5"/>
      <c r="E53" s="5"/>
      <c r="F53" s="5">
        <f t="shared" si="4"/>
        <v>0</v>
      </c>
      <c r="G53" s="5"/>
      <c r="H53" s="5"/>
      <c r="I53" s="5"/>
      <c r="J53" s="5">
        <f t="shared" si="6"/>
        <v>1422</v>
      </c>
      <c r="K53" s="5"/>
      <c r="L53" s="5"/>
      <c r="M53" s="5"/>
      <c r="N53" s="5">
        <f t="shared" si="8"/>
        <v>1422</v>
      </c>
    </row>
    <row r="54" spans="1:14">
      <c r="A54" t="s">
        <v>179</v>
      </c>
      <c r="B54" t="s">
        <v>252</v>
      </c>
      <c r="C54" s="5">
        <f t="shared" si="2"/>
        <v>7871</v>
      </c>
      <c r="D54" s="5"/>
      <c r="E54" s="5"/>
      <c r="F54" s="5">
        <f t="shared" si="4"/>
        <v>0</v>
      </c>
      <c r="G54" s="5"/>
      <c r="H54" s="5"/>
      <c r="I54" s="5"/>
      <c r="J54" s="5">
        <f t="shared" si="6"/>
        <v>0</v>
      </c>
      <c r="K54" s="5"/>
      <c r="L54" s="5"/>
      <c r="M54" s="5"/>
      <c r="N54" s="5">
        <f t="shared" si="8"/>
        <v>7871</v>
      </c>
    </row>
    <row r="55" spans="1:14">
      <c r="A55" t="s">
        <v>179</v>
      </c>
      <c r="B55" s="15" t="s">
        <v>253</v>
      </c>
      <c r="C55" s="5">
        <f t="shared" si="2"/>
        <v>3556659</v>
      </c>
      <c r="D55" s="5"/>
      <c r="E55" s="5"/>
      <c r="F55" s="5">
        <f t="shared" si="4"/>
        <v>0</v>
      </c>
      <c r="G55" s="5"/>
      <c r="H55" s="5"/>
      <c r="I55" s="5"/>
      <c r="J55" s="5">
        <f t="shared" si="6"/>
        <v>-1</v>
      </c>
      <c r="K55" s="5"/>
      <c r="L55" s="5"/>
      <c r="M55" s="5"/>
      <c r="N55" s="5">
        <f t="shared" si="8"/>
        <v>3556658</v>
      </c>
    </row>
    <row r="56" spans="3:14">
      <c r="C56" s="8">
        <f>SUM(C33:C55)</f>
        <v>3752645</v>
      </c>
      <c r="D56" s="8">
        <f t="shared" ref="D56:N56" si="9">SUM(D33:D55)</f>
        <v>0</v>
      </c>
      <c r="E56" s="8">
        <f t="shared" si="9"/>
        <v>0</v>
      </c>
      <c r="F56" s="8">
        <f t="shared" si="9"/>
        <v>11998741</v>
      </c>
      <c r="G56" s="8">
        <f t="shared" si="9"/>
        <v>0</v>
      </c>
      <c r="H56" s="8">
        <f t="shared" si="9"/>
        <v>0</v>
      </c>
      <c r="I56" s="8">
        <f t="shared" si="9"/>
        <v>0</v>
      </c>
      <c r="J56" s="8">
        <f t="shared" si="9"/>
        <v>5798102</v>
      </c>
      <c r="K56" s="8">
        <f t="shared" si="9"/>
        <v>0</v>
      </c>
      <c r="L56" s="8">
        <f t="shared" si="9"/>
        <v>0</v>
      </c>
      <c r="M56" s="8">
        <f t="shared" si="9"/>
        <v>0</v>
      </c>
      <c r="N56" s="8">
        <f t="shared" si="9"/>
        <v>21549488</v>
      </c>
    </row>
    <row r="57" spans="3:14">
      <c r="C57" s="19">
        <f>+C27/1000</f>
        <v>0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3:14">
      <c r="C58" s="19">
        <f>+C28/1000</f>
        <v>3661180.983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3:14">
      <c r="C59" s="19">
        <f>+C29/1000</f>
        <v>-3661180.983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14:14">
      <c r="N60" s="5">
        <f>+'Estado M$'!D28</f>
        <v>-4330473</v>
      </c>
    </row>
    <row r="61" spans="1:14">
      <c r="A61" s="20"/>
      <c r="B61" s="21" t="s">
        <v>255</v>
      </c>
      <c r="C61" s="9" t="s">
        <v>89</v>
      </c>
      <c r="D61" s="9" t="s">
        <v>227</v>
      </c>
      <c r="E61" s="9" t="s">
        <v>156</v>
      </c>
      <c r="F61" s="9" t="s">
        <v>93</v>
      </c>
      <c r="G61" s="9" t="s">
        <v>228</v>
      </c>
      <c r="H61" s="9" t="s">
        <v>229</v>
      </c>
      <c r="I61" s="9" t="s">
        <v>230</v>
      </c>
      <c r="J61" s="9" t="s">
        <v>90</v>
      </c>
      <c r="K61" s="9" t="s">
        <v>161</v>
      </c>
      <c r="L61" s="9" t="s">
        <v>231</v>
      </c>
      <c r="M61" s="9" t="s">
        <v>232</v>
      </c>
      <c r="N61" s="9" t="s">
        <v>3</v>
      </c>
    </row>
    <row r="62" spans="1:14">
      <c r="A62" s="20"/>
      <c r="B62" s="21" t="s">
        <v>154</v>
      </c>
      <c r="C62" s="4" t="s">
        <v>96</v>
      </c>
      <c r="D62" s="4" t="s">
        <v>233</v>
      </c>
      <c r="E62" s="4" t="s">
        <v>95</v>
      </c>
      <c r="F62" s="4" t="s">
        <v>95</v>
      </c>
      <c r="G62" s="4" t="s">
        <v>95</v>
      </c>
      <c r="H62" s="4" t="s">
        <v>96</v>
      </c>
      <c r="I62" s="4" t="s">
        <v>96</v>
      </c>
      <c r="J62" s="4" t="s">
        <v>95</v>
      </c>
      <c r="K62" s="4" t="s">
        <v>96</v>
      </c>
      <c r="L62" s="4" t="s">
        <v>95</v>
      </c>
      <c r="M62" s="4" t="s">
        <v>95</v>
      </c>
      <c r="N62" s="4"/>
    </row>
    <row r="63" spans="2:14">
      <c r="B63" t="s">
        <v>235</v>
      </c>
      <c r="C63" s="5">
        <v>-524846</v>
      </c>
      <c r="D63" s="5"/>
      <c r="E63" s="5"/>
      <c r="F63" s="5"/>
      <c r="G63" s="5"/>
      <c r="H63" s="5"/>
      <c r="I63" s="5"/>
      <c r="J63" s="5"/>
      <c r="K63" s="5"/>
      <c r="N63" s="5">
        <f t="shared" ref="N63:N70" si="10">SUM(C63:M63)</f>
        <v>-524846</v>
      </c>
    </row>
    <row r="64" spans="2:14">
      <c r="B64" t="s">
        <v>241</v>
      </c>
      <c r="C64" s="5">
        <v>0</v>
      </c>
      <c r="D64" s="5"/>
      <c r="E64" s="5"/>
      <c r="F64" s="5"/>
      <c r="G64" s="5"/>
      <c r="H64" s="5"/>
      <c r="I64" s="5"/>
      <c r="J64" s="5">
        <v>-5880978</v>
      </c>
      <c r="K64" s="5"/>
      <c r="N64" s="5">
        <f t="shared" si="10"/>
        <v>-5880978</v>
      </c>
    </row>
    <row r="65" spans="2:14">
      <c r="B65" t="s">
        <v>237</v>
      </c>
      <c r="C65" s="5">
        <v>0</v>
      </c>
      <c r="D65" s="5"/>
      <c r="E65" s="5"/>
      <c r="F65" s="5"/>
      <c r="G65" s="5"/>
      <c r="H65" s="5"/>
      <c r="I65" s="5"/>
      <c r="J65" s="5"/>
      <c r="K65" s="5"/>
      <c r="N65" s="5">
        <f t="shared" si="10"/>
        <v>0</v>
      </c>
    </row>
    <row r="66" spans="2:14">
      <c r="B66" t="s">
        <v>238</v>
      </c>
      <c r="C66" s="5">
        <v>0</v>
      </c>
      <c r="D66" s="5"/>
      <c r="E66" s="5"/>
      <c r="F66" s="5">
        <v>106603130</v>
      </c>
      <c r="G66" s="5"/>
      <c r="H66" s="5"/>
      <c r="I66" s="5"/>
      <c r="J66" s="5"/>
      <c r="K66" s="5"/>
      <c r="M66" s="5"/>
      <c r="N66" s="5">
        <f t="shared" si="10"/>
        <v>106603130</v>
      </c>
    </row>
    <row r="67" spans="2:14">
      <c r="B67" t="s">
        <v>256</v>
      </c>
      <c r="C67" s="5">
        <v>0</v>
      </c>
      <c r="D67" s="5"/>
      <c r="E67" s="5"/>
      <c r="F67" s="5">
        <v>-21833445</v>
      </c>
      <c r="G67" s="5"/>
      <c r="H67" s="5"/>
      <c r="I67" s="5"/>
      <c r="J67" s="5"/>
      <c r="K67" s="5"/>
      <c r="M67" s="5"/>
      <c r="N67" s="5">
        <f t="shared" si="10"/>
        <v>-21833445</v>
      </c>
    </row>
    <row r="68" spans="2:14">
      <c r="B68" t="s">
        <v>257</v>
      </c>
      <c r="C68" s="5"/>
      <c r="D68" s="5"/>
      <c r="E68" s="5"/>
      <c r="F68" s="5"/>
      <c r="G68" s="5"/>
      <c r="H68" s="5"/>
      <c r="I68" s="5"/>
      <c r="J68" s="5"/>
      <c r="K68" s="5"/>
      <c r="M68" s="5"/>
      <c r="N68" s="5">
        <f t="shared" si="10"/>
        <v>0</v>
      </c>
    </row>
    <row r="69" spans="2:14">
      <c r="B69" t="s">
        <v>258</v>
      </c>
      <c r="C69" s="5">
        <v>-10778434</v>
      </c>
      <c r="D69" s="5"/>
      <c r="E69" s="5"/>
      <c r="F69" s="5"/>
      <c r="G69" s="5"/>
      <c r="H69" s="5"/>
      <c r="I69" s="5"/>
      <c r="J69" s="5"/>
      <c r="K69" s="5"/>
      <c r="M69" s="5"/>
      <c r="N69" s="5">
        <f t="shared" si="10"/>
        <v>-10778434</v>
      </c>
    </row>
    <row r="70" spans="2:14">
      <c r="B70" t="s">
        <v>253</v>
      </c>
      <c r="C70" s="5">
        <v>-218625324</v>
      </c>
      <c r="D70" s="5"/>
      <c r="E70" s="5"/>
      <c r="F70" s="5"/>
      <c r="G70" s="5"/>
      <c r="H70" s="5"/>
      <c r="I70" s="5"/>
      <c r="J70" s="5"/>
      <c r="K70" s="5"/>
      <c r="M70" s="5"/>
      <c r="N70" s="5">
        <f t="shared" si="10"/>
        <v>-218625324</v>
      </c>
    </row>
    <row r="71" spans="3:15">
      <c r="C71" s="8">
        <f>SUM(C63:C70)</f>
        <v>-229928604</v>
      </c>
      <c r="D71" s="8">
        <f t="shared" ref="D71:M71" si="11">SUM(D63:D68)</f>
        <v>0</v>
      </c>
      <c r="E71" s="8">
        <f t="shared" si="11"/>
        <v>0</v>
      </c>
      <c r="F71" s="8">
        <f t="shared" si="11"/>
        <v>84769685</v>
      </c>
      <c r="G71" s="8">
        <f t="shared" si="11"/>
        <v>0</v>
      </c>
      <c r="H71" s="8">
        <f t="shared" si="11"/>
        <v>0</v>
      </c>
      <c r="I71" s="8">
        <f t="shared" si="11"/>
        <v>0</v>
      </c>
      <c r="J71" s="8">
        <f t="shared" si="11"/>
        <v>-5880978</v>
      </c>
      <c r="K71" s="8">
        <f t="shared" si="11"/>
        <v>0</v>
      </c>
      <c r="L71" s="8">
        <f t="shared" si="11"/>
        <v>0</v>
      </c>
      <c r="M71" s="8">
        <f t="shared" si="11"/>
        <v>0</v>
      </c>
      <c r="N71" s="11">
        <f>SUM(N63:N70)</f>
        <v>-151039897</v>
      </c>
      <c r="O71" s="5">
        <f>+N71-N72</f>
        <v>-277580525.167126</v>
      </c>
    </row>
    <row r="72" spans="3:14">
      <c r="C72" s="5">
        <f>+Resultado!P23</f>
        <v>-209313606.788176</v>
      </c>
      <c r="D72" s="5">
        <f>+Resultado!I23</f>
        <v>-18401221.8328737</v>
      </c>
      <c r="M72" s="5">
        <f>+Resultado!Q23</f>
        <v>-2803105.14318152</v>
      </c>
      <c r="N72" s="5">
        <f>+Resultado!O23</f>
        <v>126540628.167126</v>
      </c>
    </row>
    <row r="73" spans="1:14">
      <c r="A73" s="20"/>
      <c r="B73" s="21" t="s">
        <v>255</v>
      </c>
      <c r="C73" s="9" t="s">
        <v>89</v>
      </c>
      <c r="D73" s="9" t="s">
        <v>227</v>
      </c>
      <c r="E73" s="9" t="s">
        <v>156</v>
      </c>
      <c r="F73" s="9" t="s">
        <v>93</v>
      </c>
      <c r="G73" s="9" t="s">
        <v>228</v>
      </c>
      <c r="H73" s="9" t="s">
        <v>229</v>
      </c>
      <c r="I73" s="9" t="s">
        <v>230</v>
      </c>
      <c r="J73" s="9" t="s">
        <v>90</v>
      </c>
      <c r="K73" s="9" t="s">
        <v>161</v>
      </c>
      <c r="L73" s="9" t="s">
        <v>231</v>
      </c>
      <c r="M73" s="9" t="s">
        <v>232</v>
      </c>
      <c r="N73" s="9" t="s">
        <v>3</v>
      </c>
    </row>
    <row r="74" spans="1:14">
      <c r="A74" s="20"/>
      <c r="B74" s="21" t="s">
        <v>254</v>
      </c>
      <c r="C74" s="4" t="s">
        <v>96</v>
      </c>
      <c r="D74" s="4" t="s">
        <v>233</v>
      </c>
      <c r="E74" s="4" t="s">
        <v>95</v>
      </c>
      <c r="F74" s="4" t="s">
        <v>95</v>
      </c>
      <c r="G74" s="4" t="s">
        <v>95</v>
      </c>
      <c r="H74" s="4" t="s">
        <v>96</v>
      </c>
      <c r="I74" s="4" t="s">
        <v>96</v>
      </c>
      <c r="J74" s="4" t="s">
        <v>95</v>
      </c>
      <c r="K74" s="4" t="s">
        <v>96</v>
      </c>
      <c r="L74" s="4" t="s">
        <v>96</v>
      </c>
      <c r="M74" s="4" t="s">
        <v>95</v>
      </c>
      <c r="N74" s="4"/>
    </row>
    <row r="75" spans="2:14">
      <c r="B75" t="s">
        <v>235</v>
      </c>
      <c r="C75" s="5">
        <f>ROUND(+C63/1000,0)</f>
        <v>-525</v>
      </c>
      <c r="D75" s="5">
        <f t="shared" ref="D75:M75" si="12">ROUND(+D63/1000,0)</f>
        <v>0</v>
      </c>
      <c r="E75" s="5">
        <f t="shared" si="12"/>
        <v>0</v>
      </c>
      <c r="F75" s="5">
        <f t="shared" si="12"/>
        <v>0</v>
      </c>
      <c r="G75" s="5">
        <f t="shared" si="12"/>
        <v>0</v>
      </c>
      <c r="H75" s="5">
        <f t="shared" si="12"/>
        <v>0</v>
      </c>
      <c r="I75" s="5">
        <f t="shared" si="12"/>
        <v>0</v>
      </c>
      <c r="J75" s="5">
        <f t="shared" si="12"/>
        <v>0</v>
      </c>
      <c r="K75" s="5">
        <f t="shared" si="12"/>
        <v>0</v>
      </c>
      <c r="L75" s="5">
        <f t="shared" si="12"/>
        <v>0</v>
      </c>
      <c r="M75" s="5">
        <f t="shared" si="12"/>
        <v>0</v>
      </c>
      <c r="N75" s="5">
        <f t="shared" ref="N75:N82" si="13">SUM(C75:M75)</f>
        <v>-525</v>
      </c>
    </row>
    <row r="76" spans="2:14">
      <c r="B76" t="s">
        <v>259</v>
      </c>
      <c r="C76" s="5">
        <f t="shared" ref="C76:M76" si="14">ROUND(+C64/1000,0)</f>
        <v>0</v>
      </c>
      <c r="D76" s="5">
        <f t="shared" si="14"/>
        <v>0</v>
      </c>
      <c r="E76" s="5">
        <f t="shared" si="14"/>
        <v>0</v>
      </c>
      <c r="F76" s="5">
        <f t="shared" si="14"/>
        <v>0</v>
      </c>
      <c r="G76" s="5">
        <f t="shared" si="14"/>
        <v>0</v>
      </c>
      <c r="H76" s="5">
        <f t="shared" si="14"/>
        <v>0</v>
      </c>
      <c r="I76" s="5">
        <f t="shared" si="14"/>
        <v>0</v>
      </c>
      <c r="J76" s="5">
        <f t="shared" si="14"/>
        <v>-5881</v>
      </c>
      <c r="K76" s="5">
        <f t="shared" si="14"/>
        <v>0</v>
      </c>
      <c r="L76" s="5">
        <f t="shared" si="14"/>
        <v>0</v>
      </c>
      <c r="M76" s="5">
        <f t="shared" si="14"/>
        <v>0</v>
      </c>
      <c r="N76" s="5">
        <f t="shared" si="13"/>
        <v>-5881</v>
      </c>
    </row>
    <row r="77" spans="2:14">
      <c r="B77" t="s">
        <v>260</v>
      </c>
      <c r="C77" s="5">
        <f t="shared" ref="C77:M77" si="15">ROUND(+C65/1000,0)</f>
        <v>0</v>
      </c>
      <c r="D77" s="5">
        <f t="shared" si="15"/>
        <v>0</v>
      </c>
      <c r="E77" s="5">
        <f t="shared" si="15"/>
        <v>0</v>
      </c>
      <c r="F77" s="5">
        <f t="shared" si="15"/>
        <v>0</v>
      </c>
      <c r="G77" s="5">
        <f t="shared" si="15"/>
        <v>0</v>
      </c>
      <c r="H77" s="5">
        <f t="shared" si="15"/>
        <v>0</v>
      </c>
      <c r="I77" s="5">
        <f t="shared" si="15"/>
        <v>0</v>
      </c>
      <c r="J77" s="5">
        <f t="shared" si="15"/>
        <v>0</v>
      </c>
      <c r="K77" s="5">
        <f t="shared" si="15"/>
        <v>0</v>
      </c>
      <c r="L77" s="5">
        <f t="shared" si="15"/>
        <v>0</v>
      </c>
      <c r="M77" s="5">
        <f t="shared" si="15"/>
        <v>0</v>
      </c>
      <c r="N77" s="5">
        <f t="shared" si="13"/>
        <v>0</v>
      </c>
    </row>
    <row r="78" spans="2:14">
      <c r="B78" t="s">
        <v>238</v>
      </c>
      <c r="C78" s="5">
        <f t="shared" ref="C78:M78" si="16">ROUND(+C66/1000,0)</f>
        <v>0</v>
      </c>
      <c r="D78" s="5">
        <f t="shared" si="16"/>
        <v>0</v>
      </c>
      <c r="E78" s="5">
        <f t="shared" si="16"/>
        <v>0</v>
      </c>
      <c r="F78" s="5">
        <f t="shared" si="16"/>
        <v>106603</v>
      </c>
      <c r="G78" s="5">
        <f t="shared" si="16"/>
        <v>0</v>
      </c>
      <c r="H78" s="5">
        <f t="shared" si="16"/>
        <v>0</v>
      </c>
      <c r="I78" s="5">
        <f t="shared" si="16"/>
        <v>0</v>
      </c>
      <c r="J78" s="5">
        <f t="shared" si="16"/>
        <v>0</v>
      </c>
      <c r="K78" s="5">
        <f t="shared" si="16"/>
        <v>0</v>
      </c>
      <c r="L78" s="5">
        <f t="shared" si="16"/>
        <v>0</v>
      </c>
      <c r="M78" s="5">
        <f t="shared" si="16"/>
        <v>0</v>
      </c>
      <c r="N78" s="5">
        <f t="shared" si="13"/>
        <v>106603</v>
      </c>
    </row>
    <row r="79" spans="2:14">
      <c r="B79" t="s">
        <v>256</v>
      </c>
      <c r="C79" s="5">
        <f t="shared" ref="C79:M79" si="17">ROUND(+C67/1000,0)</f>
        <v>0</v>
      </c>
      <c r="D79" s="5">
        <f t="shared" si="17"/>
        <v>0</v>
      </c>
      <c r="E79" s="5">
        <f t="shared" si="17"/>
        <v>0</v>
      </c>
      <c r="F79" s="5">
        <f t="shared" si="17"/>
        <v>-21833</v>
      </c>
      <c r="G79" s="5">
        <f t="shared" si="17"/>
        <v>0</v>
      </c>
      <c r="H79" s="5">
        <f t="shared" si="17"/>
        <v>0</v>
      </c>
      <c r="I79" s="5">
        <f t="shared" si="17"/>
        <v>0</v>
      </c>
      <c r="J79" s="5">
        <f t="shared" si="17"/>
        <v>0</v>
      </c>
      <c r="K79" s="5">
        <f t="shared" si="17"/>
        <v>0</v>
      </c>
      <c r="L79" s="5">
        <f t="shared" si="17"/>
        <v>0</v>
      </c>
      <c r="M79" s="5">
        <f t="shared" si="17"/>
        <v>0</v>
      </c>
      <c r="N79" s="5">
        <f t="shared" si="13"/>
        <v>-21833</v>
      </c>
    </row>
    <row r="80" spans="2:14">
      <c r="B80" t="s">
        <v>257</v>
      </c>
      <c r="C80" s="5">
        <f t="shared" ref="C80:M80" si="18">ROUND(+C68/1000,0)</f>
        <v>0</v>
      </c>
      <c r="D80" s="5">
        <f t="shared" si="18"/>
        <v>0</v>
      </c>
      <c r="E80" s="5">
        <f t="shared" si="18"/>
        <v>0</v>
      </c>
      <c r="F80" s="5">
        <f t="shared" si="18"/>
        <v>0</v>
      </c>
      <c r="G80" s="5">
        <f t="shared" si="18"/>
        <v>0</v>
      </c>
      <c r="H80" s="5">
        <f t="shared" si="18"/>
        <v>0</v>
      </c>
      <c r="I80" s="5">
        <f t="shared" si="18"/>
        <v>0</v>
      </c>
      <c r="J80" s="5">
        <f t="shared" si="18"/>
        <v>0</v>
      </c>
      <c r="K80" s="5">
        <f t="shared" si="18"/>
        <v>0</v>
      </c>
      <c r="L80" s="5">
        <f t="shared" si="18"/>
        <v>0</v>
      </c>
      <c r="M80" s="5">
        <f t="shared" si="18"/>
        <v>0</v>
      </c>
      <c r="N80" s="5">
        <f t="shared" si="13"/>
        <v>0</v>
      </c>
    </row>
    <row r="81" spans="2:14">
      <c r="B81" t="s">
        <v>258</v>
      </c>
      <c r="C81" s="5">
        <f t="shared" ref="C81:M81" si="19">ROUND(+C69/1000,0)</f>
        <v>-10778</v>
      </c>
      <c r="D81" s="5">
        <f t="shared" si="19"/>
        <v>0</v>
      </c>
      <c r="E81" s="5">
        <f t="shared" si="19"/>
        <v>0</v>
      </c>
      <c r="F81" s="5">
        <f t="shared" si="19"/>
        <v>0</v>
      </c>
      <c r="G81" s="5">
        <f t="shared" si="19"/>
        <v>0</v>
      </c>
      <c r="H81" s="5">
        <f t="shared" si="19"/>
        <v>0</v>
      </c>
      <c r="I81" s="5">
        <f t="shared" si="19"/>
        <v>0</v>
      </c>
      <c r="J81" s="5">
        <f t="shared" si="19"/>
        <v>0</v>
      </c>
      <c r="K81" s="5">
        <f t="shared" si="19"/>
        <v>0</v>
      </c>
      <c r="L81" s="5">
        <f t="shared" si="19"/>
        <v>0</v>
      </c>
      <c r="M81" s="5">
        <f t="shared" si="19"/>
        <v>0</v>
      </c>
      <c r="N81" s="5">
        <f t="shared" si="13"/>
        <v>-10778</v>
      </c>
    </row>
    <row r="82" spans="2:14">
      <c r="B82" t="s">
        <v>253</v>
      </c>
      <c r="C82" s="5">
        <f t="shared" ref="C82:M82" si="20">ROUND(+C70/1000,0)</f>
        <v>-218625</v>
      </c>
      <c r="D82" s="5">
        <f t="shared" si="20"/>
        <v>0</v>
      </c>
      <c r="E82" s="5">
        <f t="shared" si="20"/>
        <v>0</v>
      </c>
      <c r="F82" s="5">
        <f t="shared" si="20"/>
        <v>0</v>
      </c>
      <c r="G82" s="5">
        <f t="shared" si="20"/>
        <v>0</v>
      </c>
      <c r="H82" s="5">
        <f t="shared" si="20"/>
        <v>0</v>
      </c>
      <c r="I82" s="5">
        <f t="shared" si="20"/>
        <v>0</v>
      </c>
      <c r="J82" s="5">
        <f t="shared" si="20"/>
        <v>0</v>
      </c>
      <c r="K82" s="5">
        <f t="shared" si="20"/>
        <v>0</v>
      </c>
      <c r="L82" s="5">
        <f t="shared" si="20"/>
        <v>0</v>
      </c>
      <c r="M82" s="5">
        <f t="shared" si="20"/>
        <v>0</v>
      </c>
      <c r="N82" s="5">
        <f t="shared" si="13"/>
        <v>-218625</v>
      </c>
    </row>
    <row r="83" spans="3:14">
      <c r="C83" s="8">
        <f>SUM(C75:C82)</f>
        <v>-229928</v>
      </c>
      <c r="D83" s="8">
        <f t="shared" ref="D83:M83" si="21">SUM(D75:D82)</f>
        <v>0</v>
      </c>
      <c r="E83" s="8">
        <f t="shared" si="21"/>
        <v>0</v>
      </c>
      <c r="F83" s="8">
        <f t="shared" si="21"/>
        <v>84770</v>
      </c>
      <c r="G83" s="8">
        <f t="shared" si="21"/>
        <v>0</v>
      </c>
      <c r="H83" s="8">
        <f t="shared" si="21"/>
        <v>0</v>
      </c>
      <c r="I83" s="8">
        <f t="shared" si="21"/>
        <v>0</v>
      </c>
      <c r="J83" s="8">
        <f t="shared" si="21"/>
        <v>-5881</v>
      </c>
      <c r="K83" s="8">
        <f t="shared" si="21"/>
        <v>0</v>
      </c>
      <c r="L83" s="8">
        <f t="shared" si="21"/>
        <v>0</v>
      </c>
      <c r="M83" s="8">
        <f t="shared" si="21"/>
        <v>0</v>
      </c>
      <c r="N83" s="8">
        <f>SUM(N75:N80)</f>
        <v>78364</v>
      </c>
    </row>
    <row r="84" spans="14:14">
      <c r="N84" s="5">
        <f>+'Resultado M$'!D28</f>
        <v>126541</v>
      </c>
    </row>
  </sheetData>
  <pageMargins left="0.7" right="0.7" top="0.75" bottom="0.75" header="0.3" footer="0.3"/>
  <pageSetup paperSize="1" orientation="portrait" horizontalDpi="600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"/>
  <sheetViews>
    <sheetView zoomScaleSheetLayoutView="60" topLeftCell="A22" workbookViewId="0">
      <selection activeCell="D10" sqref="D10"/>
    </sheetView>
  </sheetViews>
  <sheetFormatPr defaultColWidth="11.4285714285714" defaultRowHeight="15"/>
  <cols>
    <col min="1" max="1" width="2.57142857142857" customWidth="1"/>
    <col min="2" max="2" width="44.5714285714286"/>
    <col min="3" max="3" width="13.5714285714286"/>
    <col min="4" max="5" width="12.5714285714286"/>
    <col min="7" max="8" width="12.5714285714286"/>
    <col min="11" max="12" width="11.8571428571429"/>
    <col min="13" max="13" width="12.5714285714286"/>
    <col min="14" max="15" width="11.8571428571429"/>
    <col min="17" max="17" width="13.5714285714286"/>
    <col min="18" max="18" width="12.5714285714286"/>
    <col min="19" max="19" width="14.4285714285714"/>
    <col min="20" max="20" width="2.57142857142857"/>
  </cols>
  <sheetData>
    <row r="1" spans="1:18">
      <c r="A1" s="1"/>
      <c r="B1" s="1" t="s">
        <v>154</v>
      </c>
      <c r="C1" s="2" t="s">
        <v>89</v>
      </c>
      <c r="D1" s="3"/>
      <c r="E1" s="2" t="s">
        <v>93</v>
      </c>
      <c r="F1" s="3"/>
      <c r="G1" s="2" t="s">
        <v>261</v>
      </c>
      <c r="H1" s="3"/>
      <c r="I1" s="9" t="s">
        <v>230</v>
      </c>
      <c r="J1" s="9" t="s">
        <v>142</v>
      </c>
      <c r="K1" s="9" t="s">
        <v>161</v>
      </c>
      <c r="L1" s="9" t="s">
        <v>231</v>
      </c>
      <c r="M1" s="9" t="s">
        <v>89</v>
      </c>
      <c r="N1" s="9" t="s">
        <v>89</v>
      </c>
      <c r="O1" s="10" t="s">
        <v>232</v>
      </c>
      <c r="P1" s="10" t="s">
        <v>232</v>
      </c>
      <c r="Q1" s="9" t="s">
        <v>3</v>
      </c>
      <c r="R1" s="9" t="s">
        <v>3</v>
      </c>
    </row>
    <row r="2" spans="1:18">
      <c r="A2" s="1"/>
      <c r="B2" s="1" t="s">
        <v>262</v>
      </c>
      <c r="C2" s="4" t="s">
        <v>263</v>
      </c>
      <c r="D2" s="4" t="s">
        <v>264</v>
      </c>
      <c r="E2" s="4" t="s">
        <v>263</v>
      </c>
      <c r="F2" s="4" t="s">
        <v>264</v>
      </c>
      <c r="G2" s="4" t="s">
        <v>263</v>
      </c>
      <c r="H2" s="4" t="s">
        <v>264</v>
      </c>
      <c r="I2" s="4" t="s">
        <v>96</v>
      </c>
      <c r="J2" s="4" t="s">
        <v>95</v>
      </c>
      <c r="K2" s="4" t="s">
        <v>96</v>
      </c>
      <c r="L2" s="4" t="s">
        <v>96</v>
      </c>
      <c r="M2" s="4" t="s">
        <v>265</v>
      </c>
      <c r="N2" s="4" t="s">
        <v>264</v>
      </c>
      <c r="O2" s="4" t="s">
        <v>265</v>
      </c>
      <c r="P2" s="4" t="s">
        <v>264</v>
      </c>
      <c r="Q2" s="4"/>
      <c r="R2" s="4"/>
    </row>
    <row r="3" spans="2:18">
      <c r="B3" t="s">
        <v>266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f>+C3+E3+G3+I3+K3+M3+O3</f>
        <v>0</v>
      </c>
      <c r="R3" s="5">
        <f>+D3+F3+H3+J3+L3+N3+P3</f>
        <v>0</v>
      </c>
    </row>
    <row r="4" spans="2:18">
      <c r="B4" t="s">
        <v>267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f t="shared" ref="Q4:Q20" si="0">+C4+E4+G4+I4+K4+M4+O4</f>
        <v>0</v>
      </c>
      <c r="R4" s="5">
        <f t="shared" ref="R4:R20" si="1">+D4+F4+H4+J4+L4+N4+P4</f>
        <v>0</v>
      </c>
    </row>
    <row r="5" spans="2:18">
      <c r="B5" t="s">
        <v>268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f t="shared" si="0"/>
        <v>0</v>
      </c>
      <c r="R5" s="5">
        <f t="shared" si="1"/>
        <v>0</v>
      </c>
    </row>
    <row r="6" spans="2:18">
      <c r="B6" t="s">
        <v>269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f t="shared" si="0"/>
        <v>0</v>
      </c>
      <c r="R6" s="5">
        <f t="shared" si="1"/>
        <v>0</v>
      </c>
    </row>
    <row r="7" spans="2:18">
      <c r="B7" s="6" t="s">
        <v>270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f t="shared" si="0"/>
        <v>0</v>
      </c>
      <c r="R7" s="5">
        <f t="shared" si="1"/>
        <v>0</v>
      </c>
    </row>
    <row r="8" spans="2:18">
      <c r="B8" t="s">
        <v>271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f t="shared" si="0"/>
        <v>0</v>
      </c>
      <c r="R8" s="5">
        <f t="shared" si="1"/>
        <v>0</v>
      </c>
    </row>
    <row r="9" spans="2:18">
      <c r="B9" s="6" t="s">
        <v>272</v>
      </c>
      <c r="C9" s="7">
        <v>-19882699</v>
      </c>
      <c r="D9" s="7">
        <v>-2032144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5">
        <f t="shared" si="0"/>
        <v>-19882699</v>
      </c>
      <c r="R9" s="5">
        <f t="shared" si="1"/>
        <v>-2032144</v>
      </c>
    </row>
    <row r="10" spans="2:18">
      <c r="B10" s="6" t="s">
        <v>273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f t="shared" si="0"/>
        <v>0</v>
      </c>
      <c r="R10" s="5">
        <f t="shared" si="1"/>
        <v>0</v>
      </c>
    </row>
    <row r="11" spans="2:18">
      <c r="B11" s="6" t="s">
        <v>274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f t="shared" si="0"/>
        <v>0</v>
      </c>
      <c r="R11" s="5">
        <f t="shared" si="1"/>
        <v>0</v>
      </c>
    </row>
    <row r="12" spans="2:18">
      <c r="B12" s="6" t="s">
        <v>138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f t="shared" si="0"/>
        <v>0</v>
      </c>
      <c r="R12" s="5">
        <f t="shared" si="1"/>
        <v>0</v>
      </c>
    </row>
    <row r="13" spans="2:18">
      <c r="B13" s="6" t="s">
        <v>275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5">
        <f t="shared" si="0"/>
        <v>0</v>
      </c>
      <c r="R13" s="5">
        <f t="shared" si="1"/>
        <v>0</v>
      </c>
    </row>
    <row r="14" spans="2:18">
      <c r="B14" s="6" t="s">
        <v>276</v>
      </c>
      <c r="C14" s="5">
        <v>0</v>
      </c>
      <c r="D14" s="5">
        <v>0</v>
      </c>
      <c r="E14" s="5">
        <v>0</v>
      </c>
      <c r="F14" s="5">
        <v>0</v>
      </c>
      <c r="G14" s="5">
        <v>1988790</v>
      </c>
      <c r="H14" s="5">
        <v>-441877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f t="shared" si="0"/>
        <v>1988790</v>
      </c>
      <c r="R14" s="5">
        <f t="shared" si="1"/>
        <v>-441877</v>
      </c>
    </row>
    <row r="15" spans="2:18">
      <c r="B15" s="6" t="s">
        <v>277</v>
      </c>
      <c r="C15" s="5">
        <v>0</v>
      </c>
      <c r="D15" s="5">
        <v>0</v>
      </c>
      <c r="E15" s="5">
        <v>0</v>
      </c>
      <c r="F15" s="5">
        <v>0</v>
      </c>
      <c r="G15" s="5">
        <v>-355192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f t="shared" si="0"/>
        <v>-355192</v>
      </c>
      <c r="R15" s="5">
        <f t="shared" si="1"/>
        <v>0</v>
      </c>
    </row>
    <row r="16" spans="2:18">
      <c r="B16" s="6" t="s">
        <v>278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f t="shared" si="0"/>
        <v>0</v>
      </c>
      <c r="R16" s="5">
        <f t="shared" si="1"/>
        <v>0</v>
      </c>
    </row>
    <row r="17" spans="2:18">
      <c r="B17" s="6" t="s">
        <v>279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f t="shared" si="0"/>
        <v>0</v>
      </c>
      <c r="R17" s="5">
        <f t="shared" si="1"/>
        <v>0</v>
      </c>
    </row>
    <row r="18" spans="2:18">
      <c r="B18" s="6" t="s">
        <v>280</v>
      </c>
      <c r="C18" s="5">
        <v>0</v>
      </c>
      <c r="D18" s="5">
        <v>0</v>
      </c>
      <c r="E18" s="5">
        <v>0</v>
      </c>
      <c r="F18" s="5">
        <v>0</v>
      </c>
      <c r="G18" s="5">
        <v>8531</v>
      </c>
      <c r="H18" s="5">
        <v>-1422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f t="shared" si="0"/>
        <v>8531</v>
      </c>
      <c r="R18" s="5">
        <f t="shared" si="1"/>
        <v>-1422</v>
      </c>
    </row>
    <row r="19" spans="2:18">
      <c r="B19" s="6" t="s">
        <v>281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f t="shared" si="0"/>
        <v>0</v>
      </c>
      <c r="R19" s="5">
        <f t="shared" si="1"/>
        <v>0</v>
      </c>
    </row>
    <row r="20" spans="2:18">
      <c r="B20" s="6" t="s">
        <v>282</v>
      </c>
      <c r="C20" s="5">
        <v>0</v>
      </c>
      <c r="D20" s="5">
        <v>0</v>
      </c>
      <c r="E20" s="5">
        <v>1142</v>
      </c>
      <c r="F20" s="5">
        <v>23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f t="shared" si="0"/>
        <v>1142</v>
      </c>
      <c r="R20" s="5">
        <f t="shared" si="1"/>
        <v>23</v>
      </c>
    </row>
    <row r="21" spans="3:18">
      <c r="C21" s="5"/>
      <c r="D21" s="5"/>
      <c r="E21" s="5"/>
      <c r="F21" s="5"/>
      <c r="G21" s="5"/>
      <c r="H21" s="5"/>
      <c r="I21" s="5"/>
      <c r="J21" s="5"/>
      <c r="K21" s="5"/>
      <c r="Q21" s="5"/>
      <c r="R21" s="5"/>
    </row>
    <row r="22" spans="3:18">
      <c r="C22" s="8">
        <f t="shared" ref="C22:R22" si="2">SUM(C3:C21)</f>
        <v>-19882699</v>
      </c>
      <c r="D22" s="8">
        <f t="shared" si="2"/>
        <v>-2032144</v>
      </c>
      <c r="E22" s="8">
        <f t="shared" si="2"/>
        <v>1142</v>
      </c>
      <c r="F22" s="8">
        <f t="shared" si="2"/>
        <v>23</v>
      </c>
      <c r="G22" s="8">
        <f t="shared" si="2"/>
        <v>1642129</v>
      </c>
      <c r="H22" s="8">
        <f t="shared" si="2"/>
        <v>-443299</v>
      </c>
      <c r="I22" s="8">
        <f t="shared" si="2"/>
        <v>0</v>
      </c>
      <c r="J22" s="8">
        <f t="shared" si="2"/>
        <v>0</v>
      </c>
      <c r="K22" s="8">
        <f t="shared" si="2"/>
        <v>0</v>
      </c>
      <c r="L22" s="8">
        <f t="shared" si="2"/>
        <v>0</v>
      </c>
      <c r="M22" s="8">
        <f t="shared" si="2"/>
        <v>0</v>
      </c>
      <c r="N22" s="8">
        <f t="shared" si="2"/>
        <v>0</v>
      </c>
      <c r="O22" s="8">
        <f t="shared" si="2"/>
        <v>0</v>
      </c>
      <c r="P22" s="8">
        <f t="shared" si="2"/>
        <v>0</v>
      </c>
      <c r="Q22" s="11">
        <f t="shared" si="2"/>
        <v>-18239428</v>
      </c>
      <c r="R22" s="11">
        <f t="shared" si="2"/>
        <v>-2475420</v>
      </c>
    </row>
    <row r="23" spans="3:20">
      <c r="C23" s="5"/>
      <c r="D23" s="5"/>
      <c r="E23" s="5"/>
      <c r="Q23" s="5">
        <f>+Estado!O65</f>
        <v>-1131384817.60128</v>
      </c>
      <c r="R23" s="5">
        <f>+Resultado!O41</f>
        <v>-186925.628599986</v>
      </c>
      <c r="S23" s="5">
        <f>+Q22-Q23</f>
        <v>1113145389.60128</v>
      </c>
      <c r="T23" s="5"/>
    </row>
    <row r="24" spans="1:18">
      <c r="A24" s="1"/>
      <c r="B24" s="1" t="s">
        <v>254</v>
      </c>
      <c r="C24" s="2" t="s">
        <v>89</v>
      </c>
      <c r="D24" s="3"/>
      <c r="E24" s="2" t="s">
        <v>93</v>
      </c>
      <c r="F24" s="3"/>
      <c r="G24" s="2" t="s">
        <v>261</v>
      </c>
      <c r="H24" s="3"/>
      <c r="I24" s="9" t="s">
        <v>230</v>
      </c>
      <c r="J24" s="9" t="s">
        <v>142</v>
      </c>
      <c r="K24" s="9" t="s">
        <v>161</v>
      </c>
      <c r="L24" s="9" t="s">
        <v>231</v>
      </c>
      <c r="M24" s="9" t="s">
        <v>89</v>
      </c>
      <c r="N24" s="9" t="s">
        <v>89</v>
      </c>
      <c r="O24" s="10" t="s">
        <v>232</v>
      </c>
      <c r="P24" s="10" t="s">
        <v>232</v>
      </c>
      <c r="Q24" s="9" t="s">
        <v>3</v>
      </c>
      <c r="R24" s="9" t="s">
        <v>3</v>
      </c>
    </row>
    <row r="25" spans="1:18">
      <c r="A25" s="1"/>
      <c r="B25" s="1" t="s">
        <v>262</v>
      </c>
      <c r="C25" s="4" t="s">
        <v>263</v>
      </c>
      <c r="D25" s="4" t="s">
        <v>264</v>
      </c>
      <c r="E25" s="4" t="s">
        <v>263</v>
      </c>
      <c r="F25" s="4" t="s">
        <v>264</v>
      </c>
      <c r="G25" s="4" t="s">
        <v>263</v>
      </c>
      <c r="H25" s="4" t="s">
        <v>264</v>
      </c>
      <c r="I25" s="4" t="s">
        <v>96</v>
      </c>
      <c r="J25" s="4" t="s">
        <v>95</v>
      </c>
      <c r="K25" s="4" t="s">
        <v>96</v>
      </c>
      <c r="L25" s="4" t="s">
        <v>96</v>
      </c>
      <c r="M25" s="4" t="s">
        <v>265</v>
      </c>
      <c r="N25" s="4" t="s">
        <v>264</v>
      </c>
      <c r="O25" s="4" t="s">
        <v>265</v>
      </c>
      <c r="P25" s="4" t="s">
        <v>264</v>
      </c>
      <c r="Q25" s="4"/>
      <c r="R25" s="4"/>
    </row>
    <row r="26" spans="2:18">
      <c r="B26" t="s">
        <v>283</v>
      </c>
      <c r="C26" s="5">
        <f>ROUND(+C3/1000,0)</f>
        <v>0</v>
      </c>
      <c r="D26" s="5">
        <f t="shared" ref="D26:P26" si="3">ROUND(+D3/1000,0)</f>
        <v>0</v>
      </c>
      <c r="E26" s="5">
        <f t="shared" si="3"/>
        <v>0</v>
      </c>
      <c r="F26" s="5">
        <f t="shared" si="3"/>
        <v>0</v>
      </c>
      <c r="G26" s="5">
        <f t="shared" si="3"/>
        <v>0</v>
      </c>
      <c r="H26" s="5">
        <f t="shared" si="3"/>
        <v>0</v>
      </c>
      <c r="I26" s="5">
        <f t="shared" si="3"/>
        <v>0</v>
      </c>
      <c r="J26" s="5">
        <f t="shared" si="3"/>
        <v>0</v>
      </c>
      <c r="K26" s="5">
        <f t="shared" si="3"/>
        <v>0</v>
      </c>
      <c r="L26" s="5">
        <f t="shared" si="3"/>
        <v>0</v>
      </c>
      <c r="M26" s="5">
        <f t="shared" si="3"/>
        <v>0</v>
      </c>
      <c r="N26" s="5">
        <f t="shared" si="3"/>
        <v>0</v>
      </c>
      <c r="O26" s="5">
        <f t="shared" si="3"/>
        <v>0</v>
      </c>
      <c r="P26" s="5">
        <f t="shared" si="3"/>
        <v>0</v>
      </c>
      <c r="Q26" s="5">
        <f>+C26+E26+G26+I26+K26+M26+O26</f>
        <v>0</v>
      </c>
      <c r="R26" s="5">
        <f>+D26+F26+H26+J26+L26+N26+P26</f>
        <v>0</v>
      </c>
    </row>
    <row r="27" spans="2:18">
      <c r="B27" t="s">
        <v>267</v>
      </c>
      <c r="C27" s="5">
        <f t="shared" ref="C27:P27" si="4">ROUND(+C4/1000,0)</f>
        <v>0</v>
      </c>
      <c r="D27" s="5">
        <f t="shared" si="4"/>
        <v>0</v>
      </c>
      <c r="E27" s="5">
        <f t="shared" si="4"/>
        <v>0</v>
      </c>
      <c r="F27" s="5">
        <f t="shared" si="4"/>
        <v>0</v>
      </c>
      <c r="G27" s="5">
        <f t="shared" si="4"/>
        <v>0</v>
      </c>
      <c r="H27" s="5">
        <f t="shared" si="4"/>
        <v>0</v>
      </c>
      <c r="I27" s="5">
        <f t="shared" si="4"/>
        <v>0</v>
      </c>
      <c r="J27" s="5">
        <f t="shared" si="4"/>
        <v>0</v>
      </c>
      <c r="K27" s="5">
        <f t="shared" si="4"/>
        <v>0</v>
      </c>
      <c r="L27" s="5">
        <f t="shared" si="4"/>
        <v>0</v>
      </c>
      <c r="M27" s="5">
        <f t="shared" si="4"/>
        <v>0</v>
      </c>
      <c r="N27" s="5">
        <f t="shared" si="4"/>
        <v>0</v>
      </c>
      <c r="O27" s="5">
        <f t="shared" si="4"/>
        <v>0</v>
      </c>
      <c r="P27" s="5">
        <f t="shared" si="4"/>
        <v>0</v>
      </c>
      <c r="Q27" s="5">
        <f t="shared" ref="Q27:Q43" si="5">+C27+E27+G27+I27+K27+M27+O27</f>
        <v>0</v>
      </c>
      <c r="R27" s="5">
        <f t="shared" ref="R27:R43" si="6">+D27+F27+H27+J27+L27+N27+P27</f>
        <v>0</v>
      </c>
    </row>
    <row r="28" spans="2:18">
      <c r="B28" t="s">
        <v>268</v>
      </c>
      <c r="C28" s="5">
        <f t="shared" ref="C28:P28" si="7">ROUND(+C5/1000,0)</f>
        <v>0</v>
      </c>
      <c r="D28" s="5">
        <f t="shared" si="7"/>
        <v>0</v>
      </c>
      <c r="E28" s="5">
        <f t="shared" si="7"/>
        <v>0</v>
      </c>
      <c r="F28" s="5">
        <f t="shared" si="7"/>
        <v>0</v>
      </c>
      <c r="G28" s="5">
        <f t="shared" si="7"/>
        <v>0</v>
      </c>
      <c r="H28" s="5">
        <f t="shared" si="7"/>
        <v>0</v>
      </c>
      <c r="I28" s="5">
        <f t="shared" si="7"/>
        <v>0</v>
      </c>
      <c r="J28" s="5">
        <f t="shared" si="7"/>
        <v>0</v>
      </c>
      <c r="K28" s="5">
        <f t="shared" si="7"/>
        <v>0</v>
      </c>
      <c r="L28" s="5">
        <f t="shared" si="7"/>
        <v>0</v>
      </c>
      <c r="M28" s="5">
        <f t="shared" si="7"/>
        <v>0</v>
      </c>
      <c r="N28" s="5">
        <f t="shared" si="7"/>
        <v>0</v>
      </c>
      <c r="O28" s="5">
        <f t="shared" si="7"/>
        <v>0</v>
      </c>
      <c r="P28" s="5">
        <f t="shared" si="7"/>
        <v>0</v>
      </c>
      <c r="Q28" s="5">
        <f t="shared" si="5"/>
        <v>0</v>
      </c>
      <c r="R28" s="5">
        <f t="shared" si="6"/>
        <v>0</v>
      </c>
    </row>
    <row r="29" spans="2:18">
      <c r="B29" t="s">
        <v>269</v>
      </c>
      <c r="C29" s="5">
        <f t="shared" ref="C29:P29" si="8">ROUND(+C6/1000,0)</f>
        <v>0</v>
      </c>
      <c r="D29" s="5">
        <f t="shared" si="8"/>
        <v>0</v>
      </c>
      <c r="E29" s="5">
        <f t="shared" si="8"/>
        <v>0</v>
      </c>
      <c r="F29" s="5">
        <f t="shared" si="8"/>
        <v>0</v>
      </c>
      <c r="G29" s="5">
        <f t="shared" si="8"/>
        <v>0</v>
      </c>
      <c r="H29" s="5">
        <f t="shared" si="8"/>
        <v>0</v>
      </c>
      <c r="I29" s="5">
        <f t="shared" si="8"/>
        <v>0</v>
      </c>
      <c r="J29" s="5">
        <f t="shared" si="8"/>
        <v>0</v>
      </c>
      <c r="K29" s="5">
        <f t="shared" si="8"/>
        <v>0</v>
      </c>
      <c r="L29" s="5">
        <f t="shared" si="8"/>
        <v>0</v>
      </c>
      <c r="M29" s="5">
        <f t="shared" si="8"/>
        <v>0</v>
      </c>
      <c r="N29" s="5">
        <f t="shared" si="8"/>
        <v>0</v>
      </c>
      <c r="O29" s="5">
        <f t="shared" si="8"/>
        <v>0</v>
      </c>
      <c r="P29" s="5">
        <f t="shared" si="8"/>
        <v>0</v>
      </c>
      <c r="Q29" s="5">
        <f t="shared" si="5"/>
        <v>0</v>
      </c>
      <c r="R29" s="5">
        <f t="shared" si="6"/>
        <v>0</v>
      </c>
    </row>
    <row r="30" spans="2:18">
      <c r="B30" s="6" t="s">
        <v>270</v>
      </c>
      <c r="C30" s="5">
        <f t="shared" ref="C30:P30" si="9">ROUND(+C7/1000,0)</f>
        <v>0</v>
      </c>
      <c r="D30" s="5">
        <f t="shared" si="9"/>
        <v>0</v>
      </c>
      <c r="E30" s="5">
        <f t="shared" si="9"/>
        <v>0</v>
      </c>
      <c r="F30" s="5">
        <f t="shared" si="9"/>
        <v>0</v>
      </c>
      <c r="G30" s="5">
        <f t="shared" si="9"/>
        <v>0</v>
      </c>
      <c r="H30" s="5">
        <f t="shared" si="9"/>
        <v>0</v>
      </c>
      <c r="I30" s="5">
        <f t="shared" si="9"/>
        <v>0</v>
      </c>
      <c r="J30" s="5">
        <f t="shared" si="9"/>
        <v>0</v>
      </c>
      <c r="K30" s="5">
        <f t="shared" si="9"/>
        <v>0</v>
      </c>
      <c r="L30" s="5">
        <f t="shared" si="9"/>
        <v>0</v>
      </c>
      <c r="M30" s="5">
        <f t="shared" si="9"/>
        <v>0</v>
      </c>
      <c r="N30" s="5">
        <f t="shared" si="9"/>
        <v>0</v>
      </c>
      <c r="O30" s="5">
        <f t="shared" si="9"/>
        <v>0</v>
      </c>
      <c r="P30" s="5">
        <f t="shared" si="9"/>
        <v>0</v>
      </c>
      <c r="Q30" s="5">
        <f t="shared" si="5"/>
        <v>0</v>
      </c>
      <c r="R30" s="5">
        <f t="shared" si="6"/>
        <v>0</v>
      </c>
    </row>
    <row r="31" spans="2:18">
      <c r="B31" t="s">
        <v>271</v>
      </c>
      <c r="C31" s="5">
        <f t="shared" ref="C31:P31" si="10">ROUND(+C8/1000,0)</f>
        <v>0</v>
      </c>
      <c r="D31" s="5">
        <f t="shared" si="10"/>
        <v>0</v>
      </c>
      <c r="E31" s="5">
        <f t="shared" si="10"/>
        <v>0</v>
      </c>
      <c r="F31" s="5">
        <f t="shared" si="10"/>
        <v>0</v>
      </c>
      <c r="G31" s="5">
        <f t="shared" si="10"/>
        <v>0</v>
      </c>
      <c r="H31" s="5">
        <f t="shared" si="10"/>
        <v>0</v>
      </c>
      <c r="I31" s="5">
        <f t="shared" si="10"/>
        <v>0</v>
      </c>
      <c r="J31" s="5">
        <f t="shared" si="10"/>
        <v>0</v>
      </c>
      <c r="K31" s="5">
        <f t="shared" si="10"/>
        <v>0</v>
      </c>
      <c r="L31" s="5">
        <f t="shared" si="10"/>
        <v>0</v>
      </c>
      <c r="M31" s="5">
        <f t="shared" si="10"/>
        <v>0</v>
      </c>
      <c r="N31" s="5">
        <f t="shared" si="10"/>
        <v>0</v>
      </c>
      <c r="O31" s="5">
        <f t="shared" si="10"/>
        <v>0</v>
      </c>
      <c r="P31" s="5">
        <f t="shared" si="10"/>
        <v>0</v>
      </c>
      <c r="Q31" s="5">
        <f t="shared" si="5"/>
        <v>0</v>
      </c>
      <c r="R31" s="5">
        <f t="shared" si="6"/>
        <v>0</v>
      </c>
    </row>
    <row r="32" spans="2:18">
      <c r="B32" s="6" t="s">
        <v>272</v>
      </c>
      <c r="C32" s="5">
        <f t="shared" ref="C32:P32" si="11">ROUND(+C9/1000,0)</f>
        <v>-19883</v>
      </c>
      <c r="D32" s="5">
        <f t="shared" si="11"/>
        <v>-2032</v>
      </c>
      <c r="E32" s="5">
        <f t="shared" si="11"/>
        <v>0</v>
      </c>
      <c r="F32" s="5">
        <f t="shared" si="11"/>
        <v>0</v>
      </c>
      <c r="G32" s="5">
        <f t="shared" si="11"/>
        <v>0</v>
      </c>
      <c r="H32" s="5">
        <f t="shared" si="11"/>
        <v>0</v>
      </c>
      <c r="I32" s="5">
        <f t="shared" si="11"/>
        <v>0</v>
      </c>
      <c r="J32" s="5">
        <f t="shared" si="11"/>
        <v>0</v>
      </c>
      <c r="K32" s="5">
        <f t="shared" si="11"/>
        <v>0</v>
      </c>
      <c r="L32" s="5">
        <f t="shared" si="11"/>
        <v>0</v>
      </c>
      <c r="M32" s="5">
        <f t="shared" si="11"/>
        <v>0</v>
      </c>
      <c r="N32" s="5">
        <f t="shared" si="11"/>
        <v>0</v>
      </c>
      <c r="O32" s="5">
        <f t="shared" si="11"/>
        <v>0</v>
      </c>
      <c r="P32" s="5">
        <f t="shared" si="11"/>
        <v>0</v>
      </c>
      <c r="Q32" s="5">
        <f t="shared" si="5"/>
        <v>-19883</v>
      </c>
      <c r="R32" s="5">
        <f t="shared" si="6"/>
        <v>-2032</v>
      </c>
    </row>
    <row r="33" spans="2:18">
      <c r="B33" s="6" t="s">
        <v>273</v>
      </c>
      <c r="C33" s="5">
        <f t="shared" ref="C33:P33" si="12">ROUND(+C10/1000,0)</f>
        <v>0</v>
      </c>
      <c r="D33" s="5">
        <f t="shared" si="12"/>
        <v>0</v>
      </c>
      <c r="E33" s="5">
        <f t="shared" si="12"/>
        <v>0</v>
      </c>
      <c r="F33" s="5">
        <f t="shared" si="12"/>
        <v>0</v>
      </c>
      <c r="G33" s="5">
        <f t="shared" si="12"/>
        <v>0</v>
      </c>
      <c r="H33" s="5">
        <f t="shared" si="12"/>
        <v>0</v>
      </c>
      <c r="I33" s="5">
        <f t="shared" si="12"/>
        <v>0</v>
      </c>
      <c r="J33" s="5">
        <f t="shared" si="12"/>
        <v>0</v>
      </c>
      <c r="K33" s="5">
        <f t="shared" si="12"/>
        <v>0</v>
      </c>
      <c r="L33" s="5">
        <f t="shared" si="12"/>
        <v>0</v>
      </c>
      <c r="M33" s="5">
        <f t="shared" si="12"/>
        <v>0</v>
      </c>
      <c r="N33" s="5">
        <f t="shared" si="12"/>
        <v>0</v>
      </c>
      <c r="O33" s="5">
        <f t="shared" si="12"/>
        <v>0</v>
      </c>
      <c r="P33" s="5">
        <f t="shared" si="12"/>
        <v>0</v>
      </c>
      <c r="Q33" s="5">
        <f t="shared" si="5"/>
        <v>0</v>
      </c>
      <c r="R33" s="5">
        <f t="shared" si="6"/>
        <v>0</v>
      </c>
    </row>
    <row r="34" spans="2:18">
      <c r="B34" s="6" t="s">
        <v>274</v>
      </c>
      <c r="C34" s="5">
        <f t="shared" ref="C34:P34" si="13">ROUND(+C11/1000,0)</f>
        <v>0</v>
      </c>
      <c r="D34" s="5">
        <f t="shared" si="13"/>
        <v>0</v>
      </c>
      <c r="E34" s="5">
        <f t="shared" si="13"/>
        <v>0</v>
      </c>
      <c r="F34" s="5">
        <f t="shared" si="13"/>
        <v>0</v>
      </c>
      <c r="G34" s="5">
        <f t="shared" si="13"/>
        <v>0</v>
      </c>
      <c r="H34" s="5">
        <f t="shared" si="13"/>
        <v>0</v>
      </c>
      <c r="I34" s="5">
        <f t="shared" si="13"/>
        <v>0</v>
      </c>
      <c r="J34" s="5">
        <f t="shared" si="13"/>
        <v>0</v>
      </c>
      <c r="K34" s="5">
        <f t="shared" si="13"/>
        <v>0</v>
      </c>
      <c r="L34" s="5">
        <f t="shared" si="13"/>
        <v>0</v>
      </c>
      <c r="M34" s="5">
        <f t="shared" si="13"/>
        <v>0</v>
      </c>
      <c r="N34" s="5">
        <f t="shared" si="13"/>
        <v>0</v>
      </c>
      <c r="O34" s="5">
        <f t="shared" si="13"/>
        <v>0</v>
      </c>
      <c r="P34" s="5">
        <f t="shared" si="13"/>
        <v>0</v>
      </c>
      <c r="Q34" s="5">
        <f t="shared" si="5"/>
        <v>0</v>
      </c>
      <c r="R34" s="5">
        <f t="shared" si="6"/>
        <v>0</v>
      </c>
    </row>
    <row r="35" spans="2:18">
      <c r="B35" s="6" t="s">
        <v>138</v>
      </c>
      <c r="C35" s="5">
        <f t="shared" ref="C35:P35" si="14">ROUND(+C12/1000,0)</f>
        <v>0</v>
      </c>
      <c r="D35" s="5">
        <f t="shared" si="14"/>
        <v>0</v>
      </c>
      <c r="E35" s="5">
        <f t="shared" si="14"/>
        <v>0</v>
      </c>
      <c r="F35" s="5">
        <f t="shared" si="14"/>
        <v>0</v>
      </c>
      <c r="G35" s="5">
        <f t="shared" si="14"/>
        <v>0</v>
      </c>
      <c r="H35" s="5">
        <f t="shared" si="14"/>
        <v>0</v>
      </c>
      <c r="I35" s="5">
        <f t="shared" si="14"/>
        <v>0</v>
      </c>
      <c r="J35" s="5">
        <f t="shared" si="14"/>
        <v>0</v>
      </c>
      <c r="K35" s="5">
        <f t="shared" si="14"/>
        <v>0</v>
      </c>
      <c r="L35" s="5">
        <f t="shared" si="14"/>
        <v>0</v>
      </c>
      <c r="M35" s="5">
        <f t="shared" si="14"/>
        <v>0</v>
      </c>
      <c r="N35" s="5">
        <f t="shared" si="14"/>
        <v>0</v>
      </c>
      <c r="O35" s="5">
        <f t="shared" si="14"/>
        <v>0</v>
      </c>
      <c r="P35" s="5">
        <f t="shared" si="14"/>
        <v>0</v>
      </c>
      <c r="Q35" s="5">
        <f t="shared" si="5"/>
        <v>0</v>
      </c>
      <c r="R35" s="5">
        <f t="shared" si="6"/>
        <v>0</v>
      </c>
    </row>
    <row r="36" spans="2:18">
      <c r="B36" s="6" t="s">
        <v>138</v>
      </c>
      <c r="C36" s="5">
        <f t="shared" ref="C36:P36" si="15">ROUND(+C13/1000,0)</f>
        <v>0</v>
      </c>
      <c r="D36" s="5">
        <f t="shared" si="15"/>
        <v>0</v>
      </c>
      <c r="E36" s="5">
        <f t="shared" si="15"/>
        <v>0</v>
      </c>
      <c r="F36" s="5">
        <f t="shared" si="15"/>
        <v>0</v>
      </c>
      <c r="G36" s="5">
        <f t="shared" si="15"/>
        <v>0</v>
      </c>
      <c r="H36" s="5">
        <f t="shared" si="15"/>
        <v>0</v>
      </c>
      <c r="I36" s="5">
        <f t="shared" si="15"/>
        <v>0</v>
      </c>
      <c r="J36" s="5">
        <f t="shared" si="15"/>
        <v>0</v>
      </c>
      <c r="K36" s="5">
        <f t="shared" si="15"/>
        <v>0</v>
      </c>
      <c r="L36" s="5">
        <f t="shared" si="15"/>
        <v>0</v>
      </c>
      <c r="M36" s="5">
        <f t="shared" si="15"/>
        <v>0</v>
      </c>
      <c r="N36" s="5">
        <f t="shared" si="15"/>
        <v>0</v>
      </c>
      <c r="O36" s="5">
        <f t="shared" si="15"/>
        <v>0</v>
      </c>
      <c r="P36" s="5">
        <f t="shared" si="15"/>
        <v>0</v>
      </c>
      <c r="Q36" s="5">
        <f t="shared" si="5"/>
        <v>0</v>
      </c>
      <c r="R36" s="5">
        <f t="shared" si="6"/>
        <v>0</v>
      </c>
    </row>
    <row r="37" spans="2:18">
      <c r="B37" s="6" t="s">
        <v>276</v>
      </c>
      <c r="C37" s="5">
        <f t="shared" ref="C37:P37" si="16">ROUND(+C14/1000,0)</f>
        <v>0</v>
      </c>
      <c r="D37" s="5">
        <f t="shared" si="16"/>
        <v>0</v>
      </c>
      <c r="E37" s="5">
        <f t="shared" si="16"/>
        <v>0</v>
      </c>
      <c r="F37" s="5">
        <f t="shared" si="16"/>
        <v>0</v>
      </c>
      <c r="G37" s="5">
        <f t="shared" si="16"/>
        <v>1989</v>
      </c>
      <c r="H37" s="5">
        <f t="shared" si="16"/>
        <v>-442</v>
      </c>
      <c r="I37" s="5">
        <f t="shared" si="16"/>
        <v>0</v>
      </c>
      <c r="J37" s="5">
        <f t="shared" si="16"/>
        <v>0</v>
      </c>
      <c r="K37" s="5">
        <f t="shared" si="16"/>
        <v>0</v>
      </c>
      <c r="L37" s="5">
        <f t="shared" si="16"/>
        <v>0</v>
      </c>
      <c r="M37" s="5">
        <f t="shared" si="16"/>
        <v>0</v>
      </c>
      <c r="N37" s="5">
        <f t="shared" si="16"/>
        <v>0</v>
      </c>
      <c r="O37" s="5">
        <f t="shared" si="16"/>
        <v>0</v>
      </c>
      <c r="P37" s="5">
        <f t="shared" si="16"/>
        <v>0</v>
      </c>
      <c r="Q37" s="5">
        <f t="shared" si="5"/>
        <v>1989</v>
      </c>
      <c r="R37" s="5">
        <f t="shared" si="6"/>
        <v>-442</v>
      </c>
    </row>
    <row r="38" spans="2:18">
      <c r="B38" s="6" t="s">
        <v>277</v>
      </c>
      <c r="C38" s="5">
        <f t="shared" ref="C38:P38" si="17">ROUND(+C15/1000,0)</f>
        <v>0</v>
      </c>
      <c r="D38" s="5">
        <f t="shared" si="17"/>
        <v>0</v>
      </c>
      <c r="E38" s="5">
        <f t="shared" si="17"/>
        <v>0</v>
      </c>
      <c r="F38" s="5">
        <f t="shared" si="17"/>
        <v>0</v>
      </c>
      <c r="G38" s="5">
        <f t="shared" si="17"/>
        <v>-355</v>
      </c>
      <c r="H38" s="5">
        <f t="shared" si="17"/>
        <v>0</v>
      </c>
      <c r="I38" s="5">
        <f t="shared" si="17"/>
        <v>0</v>
      </c>
      <c r="J38" s="5">
        <f t="shared" si="17"/>
        <v>0</v>
      </c>
      <c r="K38" s="5">
        <f t="shared" si="17"/>
        <v>0</v>
      </c>
      <c r="L38" s="5">
        <f t="shared" si="17"/>
        <v>0</v>
      </c>
      <c r="M38" s="5">
        <f t="shared" si="17"/>
        <v>0</v>
      </c>
      <c r="N38" s="5">
        <f t="shared" si="17"/>
        <v>0</v>
      </c>
      <c r="O38" s="5">
        <f t="shared" si="17"/>
        <v>0</v>
      </c>
      <c r="P38" s="5">
        <f t="shared" si="17"/>
        <v>0</v>
      </c>
      <c r="Q38" s="5">
        <f t="shared" si="5"/>
        <v>-355</v>
      </c>
      <c r="R38" s="5">
        <f t="shared" si="6"/>
        <v>0</v>
      </c>
    </row>
    <row r="39" spans="2:18">
      <c r="B39" s="6" t="s">
        <v>278</v>
      </c>
      <c r="C39" s="5">
        <f t="shared" ref="C39:P39" si="18">ROUND(+C16/1000,0)</f>
        <v>0</v>
      </c>
      <c r="D39" s="5">
        <f t="shared" si="18"/>
        <v>0</v>
      </c>
      <c r="E39" s="5">
        <f t="shared" si="18"/>
        <v>0</v>
      </c>
      <c r="F39" s="5">
        <f t="shared" si="18"/>
        <v>0</v>
      </c>
      <c r="G39" s="5">
        <f t="shared" si="18"/>
        <v>0</v>
      </c>
      <c r="H39" s="5">
        <f t="shared" si="18"/>
        <v>0</v>
      </c>
      <c r="I39" s="5">
        <f t="shared" si="18"/>
        <v>0</v>
      </c>
      <c r="J39" s="5">
        <f t="shared" si="18"/>
        <v>0</v>
      </c>
      <c r="K39" s="5">
        <f t="shared" si="18"/>
        <v>0</v>
      </c>
      <c r="L39" s="5">
        <f t="shared" si="18"/>
        <v>0</v>
      </c>
      <c r="M39" s="5">
        <f t="shared" si="18"/>
        <v>0</v>
      </c>
      <c r="N39" s="5">
        <f t="shared" si="18"/>
        <v>0</v>
      </c>
      <c r="O39" s="5">
        <f t="shared" si="18"/>
        <v>0</v>
      </c>
      <c r="P39" s="5">
        <f t="shared" si="18"/>
        <v>0</v>
      </c>
      <c r="Q39" s="5">
        <f t="shared" si="5"/>
        <v>0</v>
      </c>
      <c r="R39" s="5">
        <f t="shared" si="6"/>
        <v>0</v>
      </c>
    </row>
    <row r="40" spans="2:18">
      <c r="B40" s="6" t="s">
        <v>279</v>
      </c>
      <c r="C40" s="5">
        <f t="shared" ref="C40:P40" si="19">ROUND(+C17/1000,0)</f>
        <v>0</v>
      </c>
      <c r="D40" s="5">
        <f t="shared" si="19"/>
        <v>0</v>
      </c>
      <c r="E40" s="5">
        <f t="shared" si="19"/>
        <v>0</v>
      </c>
      <c r="F40" s="5">
        <f t="shared" si="19"/>
        <v>0</v>
      </c>
      <c r="G40" s="5">
        <f t="shared" si="19"/>
        <v>0</v>
      </c>
      <c r="H40" s="5">
        <f t="shared" si="19"/>
        <v>0</v>
      </c>
      <c r="I40" s="5">
        <f t="shared" si="19"/>
        <v>0</v>
      </c>
      <c r="J40" s="5">
        <f t="shared" si="19"/>
        <v>0</v>
      </c>
      <c r="K40" s="5">
        <f t="shared" si="19"/>
        <v>0</v>
      </c>
      <c r="L40" s="5">
        <f t="shared" si="19"/>
        <v>0</v>
      </c>
      <c r="M40" s="5">
        <f t="shared" si="19"/>
        <v>0</v>
      </c>
      <c r="N40" s="5">
        <f t="shared" si="19"/>
        <v>0</v>
      </c>
      <c r="O40" s="5">
        <f t="shared" si="19"/>
        <v>0</v>
      </c>
      <c r="P40" s="5">
        <f t="shared" si="19"/>
        <v>0</v>
      </c>
      <c r="Q40" s="5">
        <f t="shared" si="5"/>
        <v>0</v>
      </c>
      <c r="R40" s="5">
        <f t="shared" si="6"/>
        <v>0</v>
      </c>
    </row>
    <row r="41" spans="2:18">
      <c r="B41" s="6" t="s">
        <v>284</v>
      </c>
      <c r="C41" s="5">
        <f t="shared" ref="C41:P41" si="20">ROUND(+C18/1000,0)</f>
        <v>0</v>
      </c>
      <c r="D41" s="5">
        <f t="shared" si="20"/>
        <v>0</v>
      </c>
      <c r="E41" s="5">
        <f t="shared" si="20"/>
        <v>0</v>
      </c>
      <c r="F41" s="5">
        <f t="shared" si="20"/>
        <v>0</v>
      </c>
      <c r="G41" s="5">
        <f t="shared" si="20"/>
        <v>9</v>
      </c>
      <c r="H41" s="5">
        <f t="shared" si="20"/>
        <v>-1</v>
      </c>
      <c r="I41" s="5">
        <f t="shared" si="20"/>
        <v>0</v>
      </c>
      <c r="J41" s="5">
        <f t="shared" si="20"/>
        <v>0</v>
      </c>
      <c r="K41" s="5">
        <f t="shared" si="20"/>
        <v>0</v>
      </c>
      <c r="L41" s="5">
        <f t="shared" si="20"/>
        <v>0</v>
      </c>
      <c r="M41" s="5">
        <f t="shared" si="20"/>
        <v>0</v>
      </c>
      <c r="N41" s="5">
        <f t="shared" si="20"/>
        <v>0</v>
      </c>
      <c r="O41" s="5">
        <f t="shared" si="20"/>
        <v>0</v>
      </c>
      <c r="P41" s="5">
        <f t="shared" si="20"/>
        <v>0</v>
      </c>
      <c r="Q41" s="5">
        <f t="shared" si="5"/>
        <v>9</v>
      </c>
      <c r="R41" s="5">
        <f t="shared" si="6"/>
        <v>-1</v>
      </c>
    </row>
    <row r="42" spans="2:18">
      <c r="B42" s="6" t="s">
        <v>281</v>
      </c>
      <c r="C42" s="5">
        <f t="shared" ref="C42:P42" si="21">ROUND(+C19/1000,0)</f>
        <v>0</v>
      </c>
      <c r="D42" s="5">
        <f t="shared" si="21"/>
        <v>0</v>
      </c>
      <c r="E42" s="5">
        <f t="shared" si="21"/>
        <v>0</v>
      </c>
      <c r="F42" s="5">
        <f t="shared" si="21"/>
        <v>0</v>
      </c>
      <c r="G42" s="5">
        <f t="shared" si="21"/>
        <v>0</v>
      </c>
      <c r="H42" s="5">
        <f t="shared" si="21"/>
        <v>0</v>
      </c>
      <c r="I42" s="5">
        <f t="shared" si="21"/>
        <v>0</v>
      </c>
      <c r="J42" s="5">
        <f t="shared" si="21"/>
        <v>0</v>
      </c>
      <c r="K42" s="5">
        <f t="shared" si="21"/>
        <v>0</v>
      </c>
      <c r="L42" s="5">
        <f t="shared" si="21"/>
        <v>0</v>
      </c>
      <c r="M42" s="5">
        <f t="shared" si="21"/>
        <v>0</v>
      </c>
      <c r="N42" s="5">
        <f t="shared" si="21"/>
        <v>0</v>
      </c>
      <c r="O42" s="5">
        <f t="shared" si="21"/>
        <v>0</v>
      </c>
      <c r="P42" s="5">
        <f t="shared" si="21"/>
        <v>0</v>
      </c>
      <c r="Q42" s="5">
        <f t="shared" si="5"/>
        <v>0</v>
      </c>
      <c r="R42" s="5">
        <f t="shared" si="6"/>
        <v>0</v>
      </c>
    </row>
    <row r="43" spans="2:18">
      <c r="B43" s="6" t="s">
        <v>282</v>
      </c>
      <c r="C43" s="5">
        <f t="shared" ref="C43:P43" si="22">ROUND(+C20/1000,0)</f>
        <v>0</v>
      </c>
      <c r="D43" s="5">
        <f t="shared" si="22"/>
        <v>0</v>
      </c>
      <c r="E43" s="5">
        <f t="shared" si="22"/>
        <v>1</v>
      </c>
      <c r="F43" s="5">
        <v>0.0300772999980836</v>
      </c>
      <c r="G43" s="5">
        <f t="shared" si="22"/>
        <v>0</v>
      </c>
      <c r="H43" s="5">
        <f t="shared" si="22"/>
        <v>0</v>
      </c>
      <c r="I43" s="5">
        <f t="shared" si="22"/>
        <v>0</v>
      </c>
      <c r="J43" s="5">
        <f t="shared" si="22"/>
        <v>0</v>
      </c>
      <c r="K43" s="5">
        <f t="shared" si="22"/>
        <v>0</v>
      </c>
      <c r="L43" s="5">
        <f t="shared" si="22"/>
        <v>0</v>
      </c>
      <c r="M43" s="5">
        <f t="shared" si="22"/>
        <v>0</v>
      </c>
      <c r="N43" s="5">
        <f t="shared" si="22"/>
        <v>0</v>
      </c>
      <c r="O43" s="5">
        <f t="shared" si="22"/>
        <v>0</v>
      </c>
      <c r="P43" s="5">
        <f t="shared" si="22"/>
        <v>0</v>
      </c>
      <c r="Q43" s="5">
        <f t="shared" si="5"/>
        <v>1</v>
      </c>
      <c r="R43" s="5">
        <f t="shared" si="6"/>
        <v>0.0300772999980836</v>
      </c>
    </row>
    <row r="44" spans="3:18">
      <c r="C44" s="5"/>
      <c r="D44" s="5"/>
      <c r="E44" s="5"/>
      <c r="F44" s="5"/>
      <c r="G44" s="5"/>
      <c r="H44" s="5"/>
      <c r="I44" s="5"/>
      <c r="J44" s="5"/>
      <c r="K44" s="5"/>
      <c r="Q44" s="5"/>
      <c r="R44" s="5"/>
    </row>
    <row r="45" spans="3:18">
      <c r="C45" s="8">
        <f t="shared" ref="C45:R45" si="23">SUM(C26:C44)</f>
        <v>-19883</v>
      </c>
      <c r="D45" s="8">
        <f t="shared" si="23"/>
        <v>-2032</v>
      </c>
      <c r="E45" s="8">
        <f t="shared" si="23"/>
        <v>1</v>
      </c>
      <c r="F45" s="8">
        <f t="shared" si="23"/>
        <v>0.0300772999980836</v>
      </c>
      <c r="G45" s="8">
        <f t="shared" si="23"/>
        <v>1643</v>
      </c>
      <c r="H45" s="8">
        <f t="shared" si="23"/>
        <v>-443</v>
      </c>
      <c r="I45" s="8">
        <f t="shared" si="23"/>
        <v>0</v>
      </c>
      <c r="J45" s="8">
        <f t="shared" si="23"/>
        <v>0</v>
      </c>
      <c r="K45" s="8">
        <f t="shared" si="23"/>
        <v>0</v>
      </c>
      <c r="L45" s="8">
        <f t="shared" si="23"/>
        <v>0</v>
      </c>
      <c r="M45" s="8">
        <f t="shared" si="23"/>
        <v>0</v>
      </c>
      <c r="N45" s="8">
        <f t="shared" si="23"/>
        <v>0</v>
      </c>
      <c r="O45" s="8">
        <f t="shared" si="23"/>
        <v>0</v>
      </c>
      <c r="P45" s="8">
        <f t="shared" si="23"/>
        <v>0</v>
      </c>
      <c r="Q45" s="8">
        <f t="shared" si="23"/>
        <v>-18239</v>
      </c>
      <c r="R45" s="8">
        <f t="shared" si="23"/>
        <v>-2474.9699227</v>
      </c>
    </row>
    <row r="46" spans="17:18">
      <c r="Q46" s="5">
        <f>+'Estado M$'!D69</f>
        <v>-1131385</v>
      </c>
      <c r="R46" s="5">
        <f>+'Resultado M$'!D46</f>
        <v>-186</v>
      </c>
    </row>
  </sheetData>
  <mergeCells count="6">
    <mergeCell ref="C1:D1"/>
    <mergeCell ref="E1:F1"/>
    <mergeCell ref="G1:H1"/>
    <mergeCell ref="C24:D24"/>
    <mergeCell ref="E24:F24"/>
    <mergeCell ref="G24:H24"/>
  </mergeCells>
  <pageMargins left="0.7" right="0.7" top="0.75" bottom="0.75" header="0.3" footer="0.3"/>
  <pageSetup paperSize="1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Estado M$</vt:lpstr>
      <vt:lpstr>Resultado M$</vt:lpstr>
      <vt:lpstr>Estado</vt:lpstr>
      <vt:lpstr>Resultado</vt:lpstr>
      <vt:lpstr>CtasCtes</vt:lpstr>
      <vt:lpstr>Inv-Util-Perd</vt:lpstr>
      <vt:lpstr>Minori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xmaldonado</dc:creator>
  <cp:lastModifiedBy>Usuario</cp:lastModifiedBy>
  <dcterms:created xsi:type="dcterms:W3CDTF">2013-05-03T14:17:00Z</dcterms:created>
  <cp:lastPrinted>2018-07-10T18:16:00Z</cp:lastPrinted>
  <dcterms:modified xsi:type="dcterms:W3CDTF">2023-11-16T22:52:24Z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C856D2670EC3469AB1BAB9384B1C97E5_13</vt:lpwstr>
  </property>
  <property fmtid="{D5CDD505-2E9C-101B-9397-08002B2CF9AE}" pid="3" name="KSOProductBuildVer">
    <vt:lpwstr>1033-12.2.0.13306</vt:lpwstr>
  </property>
</Properties>
</file>